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1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harts/chart1.xml" ContentType="application/vnd.openxmlformats-officedocument.drawingml.chart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28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https://loccus-my.sharepoint.com/personal/andre_lanca_loccus_com_br/Documents/Área de Trabalho/"/>
    </mc:Choice>
  </mc:AlternateContent>
  <xr:revisionPtr revIDLastSave="5991" documentId="8_{58C7A980-D04E-467D-83D6-2AE1723E4BBE}" xr6:coauthVersionLast="47" xr6:coauthVersionMax="47" xr10:uidLastSave="{CAB7B1BB-4C86-40B7-83E6-3441313FAA57}"/>
  <bookViews>
    <workbookView xWindow="5715" yWindow="1650" windowWidth="22845" windowHeight="13410" firstSheet="7" activeTab="7" xr2:uid="{88B3DB92-76D0-47D2-99BE-E3CEB80276A4}"/>
  </bookViews>
  <sheets>
    <sheet name="Planilha1" sheetId="7" r:id="rId1"/>
    <sheet name="Controle Projetos 2026" sheetId="8" r:id="rId2"/>
    <sheet name="2026" sheetId="9" r:id="rId3"/>
    <sheet name="Controle Projetos 2025" sheetId="3" r:id="rId4"/>
    <sheet name="Outros Projetos ou CV" sheetId="6" r:id="rId5"/>
    <sheet name="Embalagens" sheetId="13" r:id="rId6"/>
    <sheet name="Controle Plásticos" sheetId="15" r:id="rId7"/>
    <sheet name="Solicitações de cadastro - Enge" sheetId="17" r:id="rId8"/>
  </sheets>
  <definedNames>
    <definedName name="_xlnm._FilterDatabase" localSheetId="6" hidden="1">'Controle Plásticos'!$A$1:$AV$77</definedName>
    <definedName name="_xlnm._FilterDatabase" localSheetId="5" hidden="1">Embalagens!$A$7:$R$7</definedName>
    <definedName name="_xleta.COUN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3" l="1"/>
  <c r="I3" i="13"/>
  <c r="G3" i="13"/>
  <c r="E3" i="13"/>
  <c r="C3" i="13"/>
  <c r="A3" i="13"/>
  <c r="AT5" i="3"/>
  <c r="AX23" i="9"/>
  <c r="AZ23" i="9" s="1"/>
  <c r="BB23" i="9" s="1"/>
  <c r="BD23" i="9" s="1"/>
  <c r="BF23" i="9" s="1"/>
  <c r="BH23" i="9" s="1"/>
  <c r="BJ23" i="9" s="1"/>
  <c r="BL23" i="9" s="1"/>
  <c r="BN23" i="9" s="1"/>
  <c r="AU23" i="9"/>
  <c r="AV23" i="9" s="1"/>
  <c r="CR23" i="9" s="1"/>
  <c r="AT23" i="9"/>
  <c r="AS23" i="9"/>
  <c r="AR23" i="9"/>
  <c r="AQ23" i="9"/>
  <c r="AP23" i="9"/>
  <c r="AX22" i="9"/>
  <c r="AZ22" i="9" s="1"/>
  <c r="BB22" i="9" s="1"/>
  <c r="BD22" i="9" s="1"/>
  <c r="BF22" i="9" s="1"/>
  <c r="BH22" i="9" s="1"/>
  <c r="BJ22" i="9" s="1"/>
  <c r="BL22" i="9" s="1"/>
  <c r="BN22" i="9" s="1"/>
  <c r="AU22" i="9"/>
  <c r="AV22" i="9" s="1"/>
  <c r="CR22" i="9" s="1"/>
  <c r="AT22" i="9"/>
  <c r="AS22" i="9"/>
  <c r="AR22" i="9"/>
  <c r="AQ22" i="9"/>
  <c r="AP22" i="9"/>
  <c r="AX21" i="9"/>
  <c r="AZ21" i="9" s="1"/>
  <c r="BB21" i="9" s="1"/>
  <c r="BD21" i="9" s="1"/>
  <c r="BF21" i="9" s="1"/>
  <c r="BH21" i="9" s="1"/>
  <c r="BJ21" i="9" s="1"/>
  <c r="BL21" i="9" s="1"/>
  <c r="BN21" i="9" s="1"/>
  <c r="AU21" i="9"/>
  <c r="AV21" i="9" s="1"/>
  <c r="CR21" i="9" s="1"/>
  <c r="AT21" i="9"/>
  <c r="AS21" i="9"/>
  <c r="AR21" i="9"/>
  <c r="AQ21" i="9"/>
  <c r="AP21" i="9"/>
  <c r="AX20" i="9"/>
  <c r="AZ20" i="9" s="1"/>
  <c r="BB20" i="9" s="1"/>
  <c r="BD20" i="9" s="1"/>
  <c r="BF20" i="9" s="1"/>
  <c r="BH20" i="9" s="1"/>
  <c r="BJ20" i="9" s="1"/>
  <c r="BL20" i="9" s="1"/>
  <c r="BN20" i="9" s="1"/>
  <c r="AU20" i="9"/>
  <c r="AV20" i="9" s="1"/>
  <c r="CR20" i="9" s="1"/>
  <c r="AT20" i="9"/>
  <c r="AS20" i="9"/>
  <c r="AR20" i="9"/>
  <c r="AQ20" i="9"/>
  <c r="AP20" i="9"/>
  <c r="AX19" i="9"/>
  <c r="AZ19" i="9" s="1"/>
  <c r="BB19" i="9" s="1"/>
  <c r="BD19" i="9" s="1"/>
  <c r="BF19" i="9" s="1"/>
  <c r="BH19" i="9" s="1"/>
  <c r="BJ19" i="9" s="1"/>
  <c r="BL19" i="9" s="1"/>
  <c r="BN19" i="9" s="1"/>
  <c r="AU19" i="9"/>
  <c r="AV19" i="9" s="1"/>
  <c r="CR19" i="9" s="1"/>
  <c r="AT19" i="9"/>
  <c r="AS19" i="9"/>
  <c r="AR19" i="9"/>
  <c r="AQ19" i="9"/>
  <c r="AP19" i="9"/>
  <c r="AX15" i="9"/>
  <c r="AZ15" i="9" s="1"/>
  <c r="BB15" i="9" s="1"/>
  <c r="BD15" i="9" s="1"/>
  <c r="BF15" i="9" s="1"/>
  <c r="BH15" i="9" s="1"/>
  <c r="BJ15" i="9" s="1"/>
  <c r="BL15" i="9" s="1"/>
  <c r="BN15" i="9" s="1"/>
  <c r="AU15" i="9"/>
  <c r="AV15" i="9" s="1"/>
  <c r="CR15" i="9" s="1"/>
  <c r="AT15" i="9"/>
  <c r="AS15" i="9"/>
  <c r="AR15" i="9"/>
  <c r="AQ15" i="9"/>
  <c r="AP15" i="9"/>
  <c r="CQ14" i="9"/>
  <c r="BP14" i="9"/>
  <c r="BR14" i="9" s="1"/>
  <c r="BT14" i="9" s="1"/>
  <c r="BV14" i="9" s="1"/>
  <c r="BX14" i="9" s="1"/>
  <c r="BZ14" i="9" s="1"/>
  <c r="CB14" i="9" s="1"/>
  <c r="CD14" i="9" s="1"/>
  <c r="CF14" i="9" s="1"/>
  <c r="CH14" i="9" s="1"/>
  <c r="CJ14" i="9" s="1"/>
  <c r="CL14" i="9" s="1"/>
  <c r="CN14" i="9" s="1"/>
  <c r="AX14" i="9"/>
  <c r="AZ14" i="9" s="1"/>
  <c r="BB14" i="9" s="1"/>
  <c r="BD14" i="9" s="1"/>
  <c r="BF14" i="9" s="1"/>
  <c r="BH14" i="9" s="1"/>
  <c r="BJ14" i="9" s="1"/>
  <c r="BL14" i="9" s="1"/>
  <c r="AU14" i="9"/>
  <c r="AV14" i="9" s="1"/>
  <c r="CR14" i="9" s="1"/>
  <c r="AR14" i="9"/>
  <c r="AQ14" i="9"/>
  <c r="AP14" i="9"/>
  <c r="AX13" i="9"/>
  <c r="AZ13" i="9" s="1"/>
  <c r="BB13" i="9" s="1"/>
  <c r="BD13" i="9" s="1"/>
  <c r="BF13" i="9" s="1"/>
  <c r="BH13" i="9" s="1"/>
  <c r="BJ13" i="9" s="1"/>
  <c r="BL13" i="9" s="1"/>
  <c r="BN13" i="9" s="1"/>
  <c r="AU13" i="9"/>
  <c r="AV13" i="9" s="1"/>
  <c r="CR13" i="9" s="1"/>
  <c r="AR13" i="9"/>
  <c r="AQ13" i="9"/>
  <c r="AP13" i="9"/>
  <c r="AX12" i="9"/>
  <c r="AZ12" i="9" s="1"/>
  <c r="BB12" i="9" s="1"/>
  <c r="BD12" i="9" s="1"/>
  <c r="BF12" i="9" s="1"/>
  <c r="BH12" i="9" s="1"/>
  <c r="BJ12" i="9" s="1"/>
  <c r="BL12" i="9" s="1"/>
  <c r="BN12" i="9" s="1"/>
  <c r="AU12" i="9"/>
  <c r="AV12" i="9" s="1"/>
  <c r="CR12" i="9" s="1"/>
  <c r="AT12" i="9"/>
  <c r="AS12" i="9"/>
  <c r="AR12" i="9"/>
  <c r="AQ12" i="9"/>
  <c r="AP12" i="9"/>
  <c r="AN11" i="9"/>
  <c r="AO11" i="9" s="1"/>
  <c r="AN10" i="9"/>
  <c r="AO10" i="9" s="1"/>
  <c r="CQ9" i="9"/>
  <c r="AU9" i="9"/>
  <c r="AV9" i="9" s="1"/>
  <c r="CR9" i="9" s="1"/>
  <c r="AT9" i="9"/>
  <c r="AS9" i="9"/>
  <c r="AR9" i="9"/>
  <c r="AQ9" i="9"/>
  <c r="AP9" i="9"/>
  <c r="AX8" i="9"/>
  <c r="AZ8" i="9" s="1"/>
  <c r="BB8" i="9" s="1"/>
  <c r="BD8" i="9" s="1"/>
  <c r="BF8" i="9" s="1"/>
  <c r="BH8" i="9" s="1"/>
  <c r="BJ8" i="9" s="1"/>
  <c r="BL8" i="9" s="1"/>
  <c r="BN8" i="9" s="1"/>
  <c r="AU8" i="9"/>
  <c r="AV8" i="9" s="1"/>
  <c r="CR8" i="9" s="1"/>
  <c r="AR8" i="9"/>
  <c r="AQ8" i="9"/>
  <c r="AP8" i="9"/>
  <c r="AX7" i="9"/>
  <c r="AZ7" i="9" s="1"/>
  <c r="BB7" i="9" s="1"/>
  <c r="BD7" i="9" s="1"/>
  <c r="BF7" i="9" s="1"/>
  <c r="BH7" i="9" s="1"/>
  <c r="BJ7" i="9" s="1"/>
  <c r="BL7" i="9" s="1"/>
  <c r="BN7" i="9" s="1"/>
  <c r="AU7" i="9"/>
  <c r="AV7" i="9" s="1"/>
  <c r="CR7" i="9" s="1"/>
  <c r="AR7" i="9"/>
  <c r="AQ7" i="9"/>
  <c r="AP7" i="9"/>
  <c r="AX6" i="9"/>
  <c r="AZ6" i="9" s="1"/>
  <c r="BB6" i="9" s="1"/>
  <c r="BD6" i="9" s="1"/>
  <c r="BF6" i="9" s="1"/>
  <c r="BH6" i="9" s="1"/>
  <c r="BJ6" i="9" s="1"/>
  <c r="BL6" i="9" s="1"/>
  <c r="BN6" i="9" s="1"/>
  <c r="AU6" i="9"/>
  <c r="AV6" i="9" s="1"/>
  <c r="CR6" i="9" s="1"/>
  <c r="AR6" i="9"/>
  <c r="AQ6" i="9"/>
  <c r="AP6" i="9"/>
  <c r="AX5" i="9"/>
  <c r="AZ5" i="9" s="1"/>
  <c r="BB5" i="9" s="1"/>
  <c r="BD5" i="9" s="1"/>
  <c r="BF5" i="9" s="1"/>
  <c r="BH5" i="9" s="1"/>
  <c r="BJ5" i="9" s="1"/>
  <c r="BL5" i="9" s="1"/>
  <c r="BN5" i="9" s="1"/>
  <c r="AU5" i="9"/>
  <c r="AV5" i="9" s="1"/>
  <c r="CR5" i="9" s="1"/>
  <c r="AT5" i="9"/>
  <c r="AS5" i="9"/>
  <c r="AR5" i="9"/>
  <c r="AQ5" i="9"/>
  <c r="AP5" i="9"/>
  <c r="AX4" i="9"/>
  <c r="AZ4" i="9" s="1"/>
  <c r="BB4" i="9" s="1"/>
  <c r="BD4" i="9" s="1"/>
  <c r="BF4" i="9" s="1"/>
  <c r="BH4" i="9" s="1"/>
  <c r="BJ4" i="9" s="1"/>
  <c r="BL4" i="9" s="1"/>
  <c r="BN4" i="9" s="1"/>
  <c r="AU4" i="9"/>
  <c r="AV4" i="9" s="1"/>
  <c r="CR4" i="9" s="1"/>
  <c r="AT4" i="9"/>
  <c r="AS4" i="9"/>
  <c r="AR4" i="9"/>
  <c r="AQ4" i="9"/>
  <c r="AP4" i="9"/>
  <c r="AX3" i="9"/>
  <c r="AZ3" i="9" s="1"/>
  <c r="BB3" i="9" s="1"/>
  <c r="BD3" i="9" s="1"/>
  <c r="BF3" i="9" s="1"/>
  <c r="BH3" i="9" s="1"/>
  <c r="BJ3" i="9" s="1"/>
  <c r="BL3" i="9" s="1"/>
  <c r="BN3" i="9" s="1"/>
  <c r="AU3" i="9"/>
  <c r="AV3" i="9" s="1"/>
  <c r="CR3" i="9" s="1"/>
  <c r="AT3" i="9"/>
  <c r="AS3" i="9"/>
  <c r="AR3" i="9"/>
  <c r="AQ3" i="9"/>
  <c r="AP3" i="9"/>
  <c r="BU25" i="3"/>
  <c r="BC29" i="8"/>
  <c r="BE29" i="8" s="1"/>
  <c r="AZ29" i="8"/>
  <c r="BA29" i="8" s="1"/>
  <c r="CV29" i="8" s="1"/>
  <c r="BC26" i="8"/>
  <c r="BE26" i="8" s="1"/>
  <c r="AZ26" i="8"/>
  <c r="BA26" i="8" s="1"/>
  <c r="CV26" i="8" s="1"/>
  <c r="BC25" i="8"/>
  <c r="BE25" i="8" s="1"/>
  <c r="AZ25" i="8"/>
  <c r="BA25" i="8" s="1"/>
  <c r="CV25" i="8" s="1"/>
  <c r="BC28" i="8"/>
  <c r="BE28" i="8" s="1"/>
  <c r="AU28" i="8" s="1"/>
  <c r="AZ28" i="8"/>
  <c r="BA28" i="8" s="1"/>
  <c r="CV28" i="8" s="1"/>
  <c r="BC27" i="8"/>
  <c r="BE27" i="8" s="1"/>
  <c r="AU27" i="8" s="1"/>
  <c r="AZ27" i="8"/>
  <c r="BA27" i="8" s="1"/>
  <c r="CV27" i="8" s="1"/>
  <c r="BC21" i="8"/>
  <c r="BE21" i="8" s="1"/>
  <c r="BG21" i="8" s="1"/>
  <c r="AZ21" i="8"/>
  <c r="BA21" i="8" s="1"/>
  <c r="CV21" i="8" s="1"/>
  <c r="L35" i="8"/>
  <c r="M35" i="8"/>
  <c r="N35" i="8"/>
  <c r="O35" i="8"/>
  <c r="P35" i="8"/>
  <c r="Q35" i="8"/>
  <c r="R35" i="8"/>
  <c r="S35" i="8"/>
  <c r="T35" i="8"/>
  <c r="U35" i="8"/>
  <c r="V35" i="8"/>
  <c r="W35" i="8"/>
  <c r="X35" i="8"/>
  <c r="Y35" i="8"/>
  <c r="Z35" i="8"/>
  <c r="AA35" i="8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BB35" i="8"/>
  <c r="BT35" i="8"/>
  <c r="BC20" i="8"/>
  <c r="BE20" i="8" s="1"/>
  <c r="BG20" i="8" s="1"/>
  <c r="BI20" i="8" s="1"/>
  <c r="BK20" i="8" s="1"/>
  <c r="BM20" i="8" s="1"/>
  <c r="BO20" i="8" s="1"/>
  <c r="BQ20" i="8" s="1"/>
  <c r="BS20" i="8" s="1"/>
  <c r="BU20" i="8" s="1"/>
  <c r="BW20" i="8" s="1"/>
  <c r="BY20" i="8" s="1"/>
  <c r="CA20" i="8" s="1"/>
  <c r="CC20" i="8" s="1"/>
  <c r="CE20" i="8" s="1"/>
  <c r="CG20" i="8" s="1"/>
  <c r="CI20" i="8" s="1"/>
  <c r="CK20" i="8" s="1"/>
  <c r="CM20" i="8" s="1"/>
  <c r="CO20" i="8" s="1"/>
  <c r="CQ20" i="8" s="1"/>
  <c r="CS20" i="8" s="1"/>
  <c r="AZ20" i="8"/>
  <c r="BA20" i="8" s="1"/>
  <c r="CU19" i="8"/>
  <c r="BU19" i="8"/>
  <c r="BW19" i="8" s="1"/>
  <c r="BY19" i="8" s="1"/>
  <c r="CA19" i="8" s="1"/>
  <c r="CC19" i="8" s="1"/>
  <c r="CE19" i="8" s="1"/>
  <c r="CG19" i="8" s="1"/>
  <c r="CI19" i="8" s="1"/>
  <c r="CK19" i="8" s="1"/>
  <c r="CM19" i="8" s="1"/>
  <c r="CO19" i="8" s="1"/>
  <c r="CQ19" i="8" s="1"/>
  <c r="CS19" i="8" s="1"/>
  <c r="BC19" i="8"/>
  <c r="BE19" i="8" s="1"/>
  <c r="AZ19" i="8"/>
  <c r="BA19" i="8" s="1"/>
  <c r="CV19" i="8" s="1"/>
  <c r="CU18" i="8"/>
  <c r="BU18" i="8"/>
  <c r="BW18" i="8" s="1"/>
  <c r="BY18" i="8" s="1"/>
  <c r="CA18" i="8" s="1"/>
  <c r="CC18" i="8" s="1"/>
  <c r="CE18" i="8" s="1"/>
  <c r="CG18" i="8" s="1"/>
  <c r="CI18" i="8" s="1"/>
  <c r="CK18" i="8" s="1"/>
  <c r="CM18" i="8" s="1"/>
  <c r="CO18" i="8" s="1"/>
  <c r="CQ18" i="8" s="1"/>
  <c r="CS18" i="8" s="1"/>
  <c r="BC18" i="8"/>
  <c r="BE18" i="8" s="1"/>
  <c r="AU18" i="8" s="1"/>
  <c r="AZ18" i="8"/>
  <c r="BA18" i="8" s="1"/>
  <c r="CV18" i="8" s="1"/>
  <c r="CU17" i="8"/>
  <c r="BU17" i="8"/>
  <c r="BW17" i="8" s="1"/>
  <c r="BY17" i="8" s="1"/>
  <c r="CA17" i="8" s="1"/>
  <c r="CC17" i="8" s="1"/>
  <c r="CE17" i="8" s="1"/>
  <c r="CG17" i="8" s="1"/>
  <c r="CI17" i="8" s="1"/>
  <c r="CK17" i="8" s="1"/>
  <c r="CM17" i="8" s="1"/>
  <c r="CO17" i="8" s="1"/>
  <c r="CQ17" i="8" s="1"/>
  <c r="CS17" i="8" s="1"/>
  <c r="BC17" i="8"/>
  <c r="BE17" i="8" s="1"/>
  <c r="BG17" i="8" s="1"/>
  <c r="BI17" i="8" s="1"/>
  <c r="BK17" i="8" s="1"/>
  <c r="BM17" i="8" s="1"/>
  <c r="BO17" i="8" s="1"/>
  <c r="BQ17" i="8" s="1"/>
  <c r="AZ17" i="8"/>
  <c r="BA17" i="8" s="1"/>
  <c r="CV17" i="8" s="1"/>
  <c r="BC16" i="8"/>
  <c r="BE16" i="8" s="1"/>
  <c r="AU16" i="8" s="1"/>
  <c r="AZ16" i="8"/>
  <c r="BA16" i="8" s="1"/>
  <c r="CV16" i="8" s="1"/>
  <c r="BC15" i="8"/>
  <c r="BE15" i="8" s="1"/>
  <c r="AZ15" i="8"/>
  <c r="BA15" i="8" s="1"/>
  <c r="CV15" i="8" s="1"/>
  <c r="BC6" i="8"/>
  <c r="BE6" i="8" s="1"/>
  <c r="AZ6" i="8"/>
  <c r="BA6" i="8" s="1"/>
  <c r="CV6" i="8" s="1"/>
  <c r="BC14" i="8"/>
  <c r="BE14" i="8" s="1"/>
  <c r="AU14" i="8" s="1"/>
  <c r="AZ14" i="8"/>
  <c r="BA14" i="8" s="1"/>
  <c r="CV14" i="8" s="1"/>
  <c r="BC13" i="8"/>
  <c r="BE13" i="8" s="1"/>
  <c r="AZ13" i="8"/>
  <c r="BA13" i="8" s="1"/>
  <c r="CV13" i="8" s="1"/>
  <c r="BC12" i="8"/>
  <c r="BE12" i="8" s="1"/>
  <c r="BG12" i="8" s="1"/>
  <c r="BI12" i="8" s="1"/>
  <c r="AZ12" i="8"/>
  <c r="BA12" i="8" s="1"/>
  <c r="CV12" i="8" s="1"/>
  <c r="BC11" i="8"/>
  <c r="BE11" i="8" s="1"/>
  <c r="AU11" i="8" s="1"/>
  <c r="AZ11" i="8"/>
  <c r="BA11" i="8" s="1"/>
  <c r="CV11" i="8" s="1"/>
  <c r="BC7" i="8"/>
  <c r="BE7" i="8" s="1"/>
  <c r="AZ7" i="8"/>
  <c r="BA7" i="8" s="1"/>
  <c r="CV7" i="8" s="1"/>
  <c r="BC10" i="8"/>
  <c r="BE10" i="8" s="1"/>
  <c r="BG10" i="8" s="1"/>
  <c r="AZ10" i="8"/>
  <c r="BA10" i="8" s="1"/>
  <c r="CV10" i="8" s="1"/>
  <c r="BC9" i="8"/>
  <c r="BE9" i="8" s="1"/>
  <c r="AZ9" i="8"/>
  <c r="BA9" i="8" s="1"/>
  <c r="CV9" i="8" s="1"/>
  <c r="BC8" i="8"/>
  <c r="BE8" i="8" s="1"/>
  <c r="BG8" i="8" s="1"/>
  <c r="AZ8" i="8"/>
  <c r="BA8" i="8" s="1"/>
  <c r="CV8" i="8" s="1"/>
  <c r="CU5" i="8"/>
  <c r="AZ5" i="8"/>
  <c r="BA5" i="8" s="1"/>
  <c r="CV5" i="8" s="1"/>
  <c r="AY5" i="8"/>
  <c r="AX5" i="8"/>
  <c r="AW5" i="8"/>
  <c r="AV5" i="8"/>
  <c r="AU5" i="8"/>
  <c r="CU4" i="8"/>
  <c r="BC4" i="8"/>
  <c r="BE4" i="8" s="1"/>
  <c r="AZ4" i="8"/>
  <c r="BA4" i="8" s="1"/>
  <c r="CU7" i="3"/>
  <c r="CU6" i="3"/>
  <c r="CU5" i="3"/>
  <c r="CQ15" i="9" l="1"/>
  <c r="BP15" i="9"/>
  <c r="BR15" i="9" s="1"/>
  <c r="BT15" i="9" s="1"/>
  <c r="CQ19" i="9"/>
  <c r="BP19" i="9"/>
  <c r="BR19" i="9" s="1"/>
  <c r="BT19" i="9" s="1"/>
  <c r="CQ20" i="9"/>
  <c r="BP20" i="9"/>
  <c r="BR20" i="9" s="1"/>
  <c r="BT20" i="9" s="1"/>
  <c r="CQ21" i="9"/>
  <c r="BP21" i="9"/>
  <c r="BR21" i="9" s="1"/>
  <c r="BT21" i="9" s="1"/>
  <c r="CQ22" i="9"/>
  <c r="BP22" i="9"/>
  <c r="BR22" i="9" s="1"/>
  <c r="BT22" i="9" s="1"/>
  <c r="CQ23" i="9"/>
  <c r="BP23" i="9"/>
  <c r="BR23" i="9" s="1"/>
  <c r="BT23" i="9" s="1"/>
  <c r="CQ12" i="9"/>
  <c r="BP12" i="9"/>
  <c r="BR12" i="9" s="1"/>
  <c r="BT12" i="9" s="1"/>
  <c r="BV12" i="9" s="1"/>
  <c r="CQ13" i="9"/>
  <c r="BP13" i="9"/>
  <c r="BR13" i="9" s="1"/>
  <c r="BT13" i="9" s="1"/>
  <c r="BV13" i="9" s="1"/>
  <c r="BX13" i="9" s="1"/>
  <c r="BZ13" i="9" s="1"/>
  <c r="CB13" i="9" s="1"/>
  <c r="CD13" i="9" s="1"/>
  <c r="CF13" i="9" s="1"/>
  <c r="CH13" i="9" s="1"/>
  <c r="CJ13" i="9" s="1"/>
  <c r="CL13" i="9" s="1"/>
  <c r="CN13" i="9" s="1"/>
  <c r="CQ7" i="9"/>
  <c r="BP7" i="9"/>
  <c r="BR7" i="9" s="1"/>
  <c r="BT7" i="9" s="1"/>
  <c r="BV7" i="9" s="1"/>
  <c r="BX7" i="9" s="1"/>
  <c r="BZ7" i="9" s="1"/>
  <c r="CB7" i="9" s="1"/>
  <c r="CD7" i="9" s="1"/>
  <c r="CF7" i="9" s="1"/>
  <c r="CH7" i="9" s="1"/>
  <c r="CJ7" i="9" s="1"/>
  <c r="CL7" i="9" s="1"/>
  <c r="CN7" i="9" s="1"/>
  <c r="CQ8" i="9"/>
  <c r="BP8" i="9"/>
  <c r="BR8" i="9" s="1"/>
  <c r="BT8" i="9" s="1"/>
  <c r="BV8" i="9" s="1"/>
  <c r="BX8" i="9" s="1"/>
  <c r="BZ8" i="9" s="1"/>
  <c r="CB8" i="9" s="1"/>
  <c r="CD8" i="9" s="1"/>
  <c r="CF8" i="9" s="1"/>
  <c r="CH8" i="9" s="1"/>
  <c r="CQ5" i="9"/>
  <c r="BP5" i="9"/>
  <c r="BR5" i="9" s="1"/>
  <c r="BT5" i="9" s="1"/>
  <c r="CQ6" i="9"/>
  <c r="BP6" i="9"/>
  <c r="BR6" i="9" s="1"/>
  <c r="BT6" i="9" s="1"/>
  <c r="BV6" i="9" s="1"/>
  <c r="BX6" i="9" s="1"/>
  <c r="BZ6" i="9" s="1"/>
  <c r="CB6" i="9" s="1"/>
  <c r="CD6" i="9" s="1"/>
  <c r="CF6" i="9" s="1"/>
  <c r="CH6" i="9" s="1"/>
  <c r="CJ6" i="9" s="1"/>
  <c r="CL6" i="9" s="1"/>
  <c r="CN6" i="9" s="1"/>
  <c r="CQ4" i="9"/>
  <c r="BP4" i="9"/>
  <c r="BR4" i="9" s="1"/>
  <c r="BT4" i="9" s="1"/>
  <c r="BV4" i="9" s="1"/>
  <c r="BX4" i="9" s="1"/>
  <c r="BZ4" i="9" s="1"/>
  <c r="CB4" i="9" s="1"/>
  <c r="CD4" i="9" s="1"/>
  <c r="CF4" i="9" s="1"/>
  <c r="CH4" i="9" s="1"/>
  <c r="CJ4" i="9" s="1"/>
  <c r="CL4" i="9" s="1"/>
  <c r="CN4" i="9" s="1"/>
  <c r="CQ3" i="9"/>
  <c r="BP3" i="9"/>
  <c r="BR3" i="9" s="1"/>
  <c r="BT3" i="9" s="1"/>
  <c r="BV3" i="9" s="1"/>
  <c r="BX3" i="9" s="1"/>
  <c r="BZ3" i="9" s="1"/>
  <c r="CB3" i="9" s="1"/>
  <c r="CD3" i="9" s="1"/>
  <c r="CF3" i="9" s="1"/>
  <c r="BG25" i="8"/>
  <c r="BI25" i="8" s="1"/>
  <c r="AU25" i="8"/>
  <c r="BG26" i="8"/>
  <c r="AU26" i="8"/>
  <c r="AU29" i="8"/>
  <c r="BG29" i="8"/>
  <c r="BG28" i="8"/>
  <c r="AU21" i="8"/>
  <c r="BG27" i="8"/>
  <c r="AV27" i="8" s="1"/>
  <c r="BI21" i="8"/>
  <c r="AV21" i="8"/>
  <c r="BA35" i="8"/>
  <c r="BE35" i="8"/>
  <c r="AZ35" i="8"/>
  <c r="BC35" i="8"/>
  <c r="AU17" i="8"/>
  <c r="AU20" i="8"/>
  <c r="AU10" i="8"/>
  <c r="AV17" i="8"/>
  <c r="AW20" i="8"/>
  <c r="AW17" i="8"/>
  <c r="BG7" i="8"/>
  <c r="AU7" i="8"/>
  <c r="BG18" i="8"/>
  <c r="BI8" i="8"/>
  <c r="AV8" i="8"/>
  <c r="BK12" i="8"/>
  <c r="AW12" i="8"/>
  <c r="AU19" i="8"/>
  <c r="BG19" i="8"/>
  <c r="BG6" i="8"/>
  <c r="AU6" i="8"/>
  <c r="AU4" i="8"/>
  <c r="BG4" i="8"/>
  <c r="AU15" i="8"/>
  <c r="BG15" i="8"/>
  <c r="AU13" i="8"/>
  <c r="BG13" i="8"/>
  <c r="AV10" i="8"/>
  <c r="BI10" i="8"/>
  <c r="AU9" i="8"/>
  <c r="BG9" i="8"/>
  <c r="CV4" i="8"/>
  <c r="CV35" i="8" s="1"/>
  <c r="AV20" i="8"/>
  <c r="BG14" i="8"/>
  <c r="AU12" i="8"/>
  <c r="AU8" i="8"/>
  <c r="AV12" i="8"/>
  <c r="BG16" i="8"/>
  <c r="BG11" i="8"/>
  <c r="AV25" i="8" l="1"/>
  <c r="AV28" i="8"/>
  <c r="BI28" i="8"/>
  <c r="AV29" i="8"/>
  <c r="BI29" i="8"/>
  <c r="BI26" i="8"/>
  <c r="AV26" i="8"/>
  <c r="BK25" i="8"/>
  <c r="AW25" i="8"/>
  <c r="BI27" i="8"/>
  <c r="AW27" i="8"/>
  <c r="BK27" i="8"/>
  <c r="AW21" i="8"/>
  <c r="BK21" i="8"/>
  <c r="BG35" i="8"/>
  <c r="AV7" i="8"/>
  <c r="BI7" i="8"/>
  <c r="BI18" i="8"/>
  <c r="AV18" i="8"/>
  <c r="AV15" i="8"/>
  <c r="BI15" i="8"/>
  <c r="AV11" i="8"/>
  <c r="BI11" i="8"/>
  <c r="AW10" i="8"/>
  <c r="BK10" i="8"/>
  <c r="BI14" i="8"/>
  <c r="AV14" i="8"/>
  <c r="AV6" i="8"/>
  <c r="BI6" i="8"/>
  <c r="AV16" i="8"/>
  <c r="BI16" i="8"/>
  <c r="AX12" i="8"/>
  <c r="BM12" i="8"/>
  <c r="BI4" i="8"/>
  <c r="AV4" i="8"/>
  <c r="AV9" i="8"/>
  <c r="BI9" i="8"/>
  <c r="AV19" i="8"/>
  <c r="BI19" i="8"/>
  <c r="AV13" i="8"/>
  <c r="BI13" i="8"/>
  <c r="AW8" i="8"/>
  <c r="BK8" i="8"/>
  <c r="AM6" i="6"/>
  <c r="AM7" i="6"/>
  <c r="AM14" i="6"/>
  <c r="AL6" i="6"/>
  <c r="AL7" i="6"/>
  <c r="AL8" i="6"/>
  <c r="AM8" i="6" s="1"/>
  <c r="AL9" i="6"/>
  <c r="AM9" i="6" s="1"/>
  <c r="AL10" i="6"/>
  <c r="AM10" i="6" s="1"/>
  <c r="AL11" i="6"/>
  <c r="AM11" i="6" s="1"/>
  <c r="AL12" i="6"/>
  <c r="AM12" i="6" s="1"/>
  <c r="AL13" i="6"/>
  <c r="AM13" i="6" s="1"/>
  <c r="AL14" i="6"/>
  <c r="AL15" i="6"/>
  <c r="AM15" i="6" s="1"/>
  <c r="AL16" i="6"/>
  <c r="AM16" i="6" s="1"/>
  <c r="AL17" i="6"/>
  <c r="AM17" i="6" s="1"/>
  <c r="AL18" i="6"/>
  <c r="AM18" i="6" s="1"/>
  <c r="AL19" i="6"/>
  <c r="AM19" i="6" s="1"/>
  <c r="AL20" i="6"/>
  <c r="AM20" i="6" s="1"/>
  <c r="AL21" i="6"/>
  <c r="AM21" i="6" s="1"/>
  <c r="AL22" i="6"/>
  <c r="AM22" i="6" s="1"/>
  <c r="AL23" i="6"/>
  <c r="AM23" i="6" s="1"/>
  <c r="AL24" i="6"/>
  <c r="AM24" i="6" s="1"/>
  <c r="AL25" i="6"/>
  <c r="AM25" i="6" s="1"/>
  <c r="AL26" i="6"/>
  <c r="AM26" i="6" s="1"/>
  <c r="AL27" i="6"/>
  <c r="AM27" i="6" s="1"/>
  <c r="AL28" i="6"/>
  <c r="AM28" i="6" s="1"/>
  <c r="AL29" i="6"/>
  <c r="AM29" i="6" s="1"/>
  <c r="AL30" i="6"/>
  <c r="AM30" i="6" s="1"/>
  <c r="AL31" i="6"/>
  <c r="AM31" i="6" s="1"/>
  <c r="AL32" i="6"/>
  <c r="AM32" i="6" s="1"/>
  <c r="AL33" i="6"/>
  <c r="AM33" i="6" s="1"/>
  <c r="AL34" i="6"/>
  <c r="AM34" i="6" s="1"/>
  <c r="AL35" i="6"/>
  <c r="AM35" i="6" s="1"/>
  <c r="AL5" i="6"/>
  <c r="AM5" i="6" s="1"/>
  <c r="AY4" i="3"/>
  <c r="AZ4" i="3" s="1"/>
  <c r="CV4" i="3" s="1"/>
  <c r="AW28" i="8" l="1"/>
  <c r="BK28" i="8"/>
  <c r="BM25" i="8"/>
  <c r="AX25" i="8"/>
  <c r="BK26" i="8"/>
  <c r="AW26" i="8"/>
  <c r="AW29" i="8"/>
  <c r="BK29" i="8"/>
  <c r="AX27" i="8"/>
  <c r="BM27" i="8"/>
  <c r="AX21" i="8"/>
  <c r="BM21" i="8"/>
  <c r="BI35" i="8"/>
  <c r="AW7" i="8"/>
  <c r="BK7" i="8"/>
  <c r="AW18" i="8"/>
  <c r="BK18" i="8"/>
  <c r="BM18" i="8" s="1"/>
  <c r="BO18" i="8" s="1"/>
  <c r="BQ18" i="8" s="1"/>
  <c r="AW9" i="8"/>
  <c r="BK9" i="8"/>
  <c r="BK14" i="8"/>
  <c r="BM14" i="8" s="1"/>
  <c r="BO14" i="8" s="1"/>
  <c r="BQ14" i="8" s="1"/>
  <c r="BS14" i="8" s="1"/>
  <c r="AW14" i="8"/>
  <c r="BK4" i="8"/>
  <c r="AW4" i="8"/>
  <c r="BM10" i="8"/>
  <c r="AX10" i="8"/>
  <c r="BM8" i="8"/>
  <c r="AX8" i="8"/>
  <c r="AW11" i="8"/>
  <c r="BK11" i="8"/>
  <c r="BK6" i="8"/>
  <c r="BM6" i="8" s="1"/>
  <c r="BO6" i="8" s="1"/>
  <c r="BQ6" i="8" s="1"/>
  <c r="BS6" i="8" s="1"/>
  <c r="AW6" i="8"/>
  <c r="AW13" i="8"/>
  <c r="BK13" i="8"/>
  <c r="AW19" i="8"/>
  <c r="BK19" i="8"/>
  <c r="BM19" i="8" s="1"/>
  <c r="BO19" i="8" s="1"/>
  <c r="BQ19" i="8" s="1"/>
  <c r="AW15" i="8"/>
  <c r="BK15" i="8"/>
  <c r="BM15" i="8" s="1"/>
  <c r="BO15" i="8" s="1"/>
  <c r="BQ15" i="8" s="1"/>
  <c r="BS15" i="8" s="1"/>
  <c r="AY12" i="8"/>
  <c r="BO12" i="8"/>
  <c r="BQ12" i="8" s="1"/>
  <c r="BS12" i="8" s="1"/>
  <c r="AW16" i="8"/>
  <c r="BK16" i="8"/>
  <c r="BM16" i="8" s="1"/>
  <c r="BO16" i="8" s="1"/>
  <c r="BQ16" i="8" s="1"/>
  <c r="BS16" i="8" s="1"/>
  <c r="BB31" i="3"/>
  <c r="BD31" i="3" s="1"/>
  <c r="AY31" i="3"/>
  <c r="AZ31" i="3" s="1"/>
  <c r="BS25" i="3"/>
  <c r="AX7" i="3"/>
  <c r="AX6" i="3"/>
  <c r="AX5" i="3"/>
  <c r="AC25" i="3"/>
  <c r="AX29" i="8" l="1"/>
  <c r="BM29" i="8"/>
  <c r="AX26" i="8"/>
  <c r="BM26" i="8"/>
  <c r="BO25" i="8"/>
  <c r="BQ25" i="8" s="1"/>
  <c r="BS25" i="8" s="1"/>
  <c r="AY25" i="8"/>
  <c r="AX28" i="8"/>
  <c r="BM28" i="8"/>
  <c r="AY27" i="8"/>
  <c r="BO27" i="8"/>
  <c r="BQ27" i="8" s="1"/>
  <c r="BS27" i="8" s="1"/>
  <c r="AY21" i="8"/>
  <c r="BO21" i="8"/>
  <c r="BQ21" i="8" s="1"/>
  <c r="BS21" i="8" s="1"/>
  <c r="BK35" i="8"/>
  <c r="AX7" i="8"/>
  <c r="BM7" i="8"/>
  <c r="BU16" i="8"/>
  <c r="BW16" i="8" s="1"/>
  <c r="BY16" i="8" s="1"/>
  <c r="CA16" i="8" s="1"/>
  <c r="CC16" i="8" s="1"/>
  <c r="CE16" i="8" s="1"/>
  <c r="CG16" i="8" s="1"/>
  <c r="CI16" i="8" s="1"/>
  <c r="CK16" i="8" s="1"/>
  <c r="CM16" i="8" s="1"/>
  <c r="CU16" i="8"/>
  <c r="BU12" i="8"/>
  <c r="BW12" i="8" s="1"/>
  <c r="BY12" i="8" s="1"/>
  <c r="CA12" i="8" s="1"/>
  <c r="CU12" i="8"/>
  <c r="BM11" i="8"/>
  <c r="AX11" i="8"/>
  <c r="BU15" i="8"/>
  <c r="BW15" i="8" s="1"/>
  <c r="BY15" i="8" s="1"/>
  <c r="CA15" i="8" s="1"/>
  <c r="CC15" i="8" s="1"/>
  <c r="CE15" i="8" s="1"/>
  <c r="CG15" i="8" s="1"/>
  <c r="CI15" i="8" s="1"/>
  <c r="CK15" i="8" s="1"/>
  <c r="CM15" i="8" s="1"/>
  <c r="CO15" i="8" s="1"/>
  <c r="CQ15" i="8" s="1"/>
  <c r="CS15" i="8" s="1"/>
  <c r="CU15" i="8"/>
  <c r="AY8" i="8"/>
  <c r="BO8" i="8"/>
  <c r="BQ8" i="8" s="1"/>
  <c r="BS8" i="8" s="1"/>
  <c r="AX4" i="8"/>
  <c r="BM4" i="8"/>
  <c r="BU14" i="8"/>
  <c r="BW14" i="8" s="1"/>
  <c r="BY14" i="8" s="1"/>
  <c r="CA14" i="8" s="1"/>
  <c r="CC14" i="8" s="1"/>
  <c r="CE14" i="8" s="1"/>
  <c r="CG14" i="8" s="1"/>
  <c r="CI14" i="8" s="1"/>
  <c r="CK14" i="8" s="1"/>
  <c r="CM14" i="8" s="1"/>
  <c r="CO14" i="8" s="1"/>
  <c r="CQ14" i="8" s="1"/>
  <c r="CS14" i="8" s="1"/>
  <c r="CU14" i="8"/>
  <c r="BO10" i="8"/>
  <c r="BQ10" i="8" s="1"/>
  <c r="BS10" i="8" s="1"/>
  <c r="AY10" i="8"/>
  <c r="AX13" i="8"/>
  <c r="BM13" i="8"/>
  <c r="BU6" i="8"/>
  <c r="BW6" i="8" s="1"/>
  <c r="BY6" i="8" s="1"/>
  <c r="CA6" i="8" s="1"/>
  <c r="CC6" i="8" s="1"/>
  <c r="CE6" i="8" s="1"/>
  <c r="CG6" i="8" s="1"/>
  <c r="CI6" i="8" s="1"/>
  <c r="CK6" i="8" s="1"/>
  <c r="CM6" i="8" s="1"/>
  <c r="CO6" i="8" s="1"/>
  <c r="CQ6" i="8" s="1"/>
  <c r="CS6" i="8" s="1"/>
  <c r="CU6" i="8"/>
  <c r="BM9" i="8"/>
  <c r="AX9" i="8"/>
  <c r="AT31" i="3"/>
  <c r="BF31" i="3"/>
  <c r="AW7" i="3"/>
  <c r="AW6" i="3"/>
  <c r="AW5" i="3"/>
  <c r="AY28" i="8" l="1"/>
  <c r="BO28" i="8"/>
  <c r="BQ28" i="8" s="1"/>
  <c r="BS28" i="8" s="1"/>
  <c r="BU25" i="8"/>
  <c r="BW25" i="8" s="1"/>
  <c r="BY25" i="8" s="1"/>
  <c r="CU25" i="8"/>
  <c r="AY26" i="8"/>
  <c r="BO26" i="8"/>
  <c r="BQ26" i="8" s="1"/>
  <c r="BS26" i="8" s="1"/>
  <c r="AY29" i="8"/>
  <c r="BO29" i="8"/>
  <c r="BQ29" i="8" s="1"/>
  <c r="BS29" i="8" s="1"/>
  <c r="BM35" i="8"/>
  <c r="BU21" i="8"/>
  <c r="BW21" i="8" s="1"/>
  <c r="BY21" i="8" s="1"/>
  <c r="CU21" i="8"/>
  <c r="CU27" i="8"/>
  <c r="BU27" i="8"/>
  <c r="BW27" i="8" s="1"/>
  <c r="BY27" i="8" s="1"/>
  <c r="AY7" i="8"/>
  <c r="BO7" i="8"/>
  <c r="BQ7" i="8" s="1"/>
  <c r="BS7" i="8" s="1"/>
  <c r="AY4" i="8"/>
  <c r="BO4" i="8"/>
  <c r="BU8" i="8"/>
  <c r="CU8" i="8"/>
  <c r="AY13" i="8"/>
  <c r="BO13" i="8"/>
  <c r="BQ13" i="8" s="1"/>
  <c r="BS13" i="8" s="1"/>
  <c r="BO9" i="8"/>
  <c r="BQ9" i="8" s="1"/>
  <c r="BS9" i="8" s="1"/>
  <c r="AY9" i="8"/>
  <c r="BO11" i="8"/>
  <c r="BQ11" i="8" s="1"/>
  <c r="BS11" i="8" s="1"/>
  <c r="AY11" i="8"/>
  <c r="CU10" i="8"/>
  <c r="BU10" i="8"/>
  <c r="BW10" i="8" s="1"/>
  <c r="BY10" i="8" s="1"/>
  <c r="CA10" i="8" s="1"/>
  <c r="BH31" i="3"/>
  <c r="AU31" i="3"/>
  <c r="AU7" i="3"/>
  <c r="AU6" i="3"/>
  <c r="AU5" i="3"/>
  <c r="AT7" i="3"/>
  <c r="BB24" i="3"/>
  <c r="BD24" i="3" s="1"/>
  <c r="BF24" i="3" s="1"/>
  <c r="AU24" i="3" s="1"/>
  <c r="BB23" i="3"/>
  <c r="BD23" i="3" s="1"/>
  <c r="BF23" i="3" s="1"/>
  <c r="BH23" i="3" s="1"/>
  <c r="BJ23" i="3" s="1"/>
  <c r="BL23" i="3" s="1"/>
  <c r="BN23" i="3" s="1"/>
  <c r="BP23" i="3" s="1"/>
  <c r="BB22" i="3"/>
  <c r="BD22" i="3" s="1"/>
  <c r="BF22" i="3" s="1"/>
  <c r="BH22" i="3" s="1"/>
  <c r="BJ22" i="3" s="1"/>
  <c r="BL22" i="3" s="1"/>
  <c r="BN22" i="3" s="1"/>
  <c r="BP22" i="3" s="1"/>
  <c r="BB21" i="3"/>
  <c r="BD21" i="3" s="1"/>
  <c r="BF21" i="3" s="1"/>
  <c r="BH21" i="3" s="1"/>
  <c r="BJ21" i="3" s="1"/>
  <c r="BL21" i="3" s="1"/>
  <c r="BN21" i="3" s="1"/>
  <c r="BP21" i="3" s="1"/>
  <c r="BR21" i="3" s="1"/>
  <c r="BB20" i="3"/>
  <c r="BD20" i="3" s="1"/>
  <c r="BF20" i="3" s="1"/>
  <c r="BH20" i="3" s="1"/>
  <c r="BJ20" i="3" s="1"/>
  <c r="BL20" i="3" s="1"/>
  <c r="BN20" i="3" s="1"/>
  <c r="BP20" i="3" s="1"/>
  <c r="BR20" i="3" s="1"/>
  <c r="BB19" i="3"/>
  <c r="BD19" i="3" s="1"/>
  <c r="BF19" i="3" s="1"/>
  <c r="BH19" i="3" s="1"/>
  <c r="BJ19" i="3" s="1"/>
  <c r="BL19" i="3" s="1"/>
  <c r="BN19" i="3" s="1"/>
  <c r="BP19" i="3" s="1"/>
  <c r="BR19" i="3" s="1"/>
  <c r="BB18" i="3"/>
  <c r="BD18" i="3" s="1"/>
  <c r="BF18" i="3" s="1"/>
  <c r="BH18" i="3" s="1"/>
  <c r="BJ18" i="3" s="1"/>
  <c r="BL18" i="3" s="1"/>
  <c r="BN18" i="3" s="1"/>
  <c r="BP18" i="3" s="1"/>
  <c r="BR18" i="3" s="1"/>
  <c r="BB17" i="3"/>
  <c r="BD17" i="3" s="1"/>
  <c r="BF17" i="3" s="1"/>
  <c r="BH17" i="3" s="1"/>
  <c r="BJ17" i="3" s="1"/>
  <c r="BL17" i="3" s="1"/>
  <c r="BN17" i="3" s="1"/>
  <c r="BP17" i="3" s="1"/>
  <c r="BR17" i="3" s="1"/>
  <c r="BB16" i="3"/>
  <c r="BD16" i="3" s="1"/>
  <c r="BF16" i="3" s="1"/>
  <c r="BH16" i="3" s="1"/>
  <c r="BJ16" i="3" s="1"/>
  <c r="BL16" i="3" s="1"/>
  <c r="BN16" i="3" s="1"/>
  <c r="BP16" i="3" s="1"/>
  <c r="BB15" i="3"/>
  <c r="BD15" i="3" s="1"/>
  <c r="BF15" i="3" s="1"/>
  <c r="BH15" i="3" s="1"/>
  <c r="BJ15" i="3" s="1"/>
  <c r="BL15" i="3" s="1"/>
  <c r="BN15" i="3" s="1"/>
  <c r="BP15" i="3" s="1"/>
  <c r="BR15" i="3" s="1"/>
  <c r="BB14" i="3"/>
  <c r="BD14" i="3" s="1"/>
  <c r="BF14" i="3" s="1"/>
  <c r="BH14" i="3" s="1"/>
  <c r="BJ14" i="3" s="1"/>
  <c r="BB13" i="3"/>
  <c r="BD13" i="3" s="1"/>
  <c r="BF13" i="3" s="1"/>
  <c r="BH13" i="3" s="1"/>
  <c r="BJ13" i="3" s="1"/>
  <c r="BB12" i="3"/>
  <c r="BD12" i="3" s="1"/>
  <c r="BF12" i="3" s="1"/>
  <c r="AU12" i="3" s="1"/>
  <c r="BB11" i="3"/>
  <c r="BD11" i="3" s="1"/>
  <c r="BF11" i="3" s="1"/>
  <c r="AU11" i="3" s="1"/>
  <c r="BB10" i="3"/>
  <c r="BD10" i="3" s="1"/>
  <c r="BF10" i="3" s="1"/>
  <c r="AU10" i="3" s="1"/>
  <c r="BB9" i="3"/>
  <c r="BD9" i="3" s="1"/>
  <c r="BF9" i="3" s="1"/>
  <c r="AU9" i="3" s="1"/>
  <c r="BB8" i="3"/>
  <c r="BD8" i="3" s="1"/>
  <c r="BF8" i="3" s="1"/>
  <c r="BH8" i="3" s="1"/>
  <c r="BJ8" i="3" s="1"/>
  <c r="AZ18" i="3"/>
  <c r="CV18" i="3" s="1"/>
  <c r="J20" i="7"/>
  <c r="I20" i="7"/>
  <c r="H20" i="7"/>
  <c r="G20" i="7"/>
  <c r="F20" i="7"/>
  <c r="J19" i="7"/>
  <c r="I19" i="7"/>
  <c r="H19" i="7"/>
  <c r="G19" i="7"/>
  <c r="F19" i="7"/>
  <c r="AT6" i="3"/>
  <c r="BB4" i="3"/>
  <c r="BD4" i="3" s="1"/>
  <c r="AT4" i="3" s="1"/>
  <c r="BA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AY24" i="3"/>
  <c r="H26" i="7"/>
  <c r="AY7" i="3"/>
  <c r="AZ7" i="3" s="1"/>
  <c r="CV7" i="3" s="1"/>
  <c r="AY23" i="3"/>
  <c r="AY22" i="3"/>
  <c r="AY14" i="3"/>
  <c r="J15" i="7" s="1"/>
  <c r="AY13" i="3"/>
  <c r="F14" i="7" s="1"/>
  <c r="AY16" i="3"/>
  <c r="AY12" i="3"/>
  <c r="AY15" i="3"/>
  <c r="AY21" i="3"/>
  <c r="AY9" i="3"/>
  <c r="G10" i="7" s="1"/>
  <c r="AY8" i="3"/>
  <c r="AY11" i="3"/>
  <c r="G12" i="7" s="1"/>
  <c r="AY6" i="3"/>
  <c r="AZ6" i="3" s="1"/>
  <c r="CV6" i="3" s="1"/>
  <c r="AY20" i="3"/>
  <c r="J22" i="7" s="1"/>
  <c r="AY5" i="3"/>
  <c r="J6" i="7" s="1"/>
  <c r="AY19" i="3"/>
  <c r="AY10" i="3"/>
  <c r="J11" i="7" s="1"/>
  <c r="AY17" i="3"/>
  <c r="CU29" i="8" l="1"/>
  <c r="BU29" i="8"/>
  <c r="BW29" i="8" s="1"/>
  <c r="BY29" i="8" s="1"/>
  <c r="CU26" i="8"/>
  <c r="BU26" i="8"/>
  <c r="BW26" i="8" s="1"/>
  <c r="BY26" i="8" s="1"/>
  <c r="CU28" i="8"/>
  <c r="BU28" i="8"/>
  <c r="BW28" i="8" s="1"/>
  <c r="BY28" i="8" s="1"/>
  <c r="BS35" i="8"/>
  <c r="BO35" i="8"/>
  <c r="BU7" i="8"/>
  <c r="BW7" i="8" s="1"/>
  <c r="BY7" i="8" s="1"/>
  <c r="CA7" i="8" s="1"/>
  <c r="CC7" i="8" s="1"/>
  <c r="CE7" i="8" s="1"/>
  <c r="CG7" i="8" s="1"/>
  <c r="CI7" i="8" s="1"/>
  <c r="CK7" i="8" s="1"/>
  <c r="CU7" i="8"/>
  <c r="BU11" i="8"/>
  <c r="BW11" i="8" s="1"/>
  <c r="BY11" i="8" s="1"/>
  <c r="CA11" i="8" s="1"/>
  <c r="CC11" i="8" s="1"/>
  <c r="CE11" i="8" s="1"/>
  <c r="CG11" i="8" s="1"/>
  <c r="CI11" i="8" s="1"/>
  <c r="CK11" i="8" s="1"/>
  <c r="CU11" i="8"/>
  <c r="CU9" i="8"/>
  <c r="BU9" i="8"/>
  <c r="BW9" i="8" s="1"/>
  <c r="BY9" i="8" s="1"/>
  <c r="CC10" i="8"/>
  <c r="CC35" i="8" s="1"/>
  <c r="CU13" i="8"/>
  <c r="BU13" i="8"/>
  <c r="BW13" i="8" s="1"/>
  <c r="BY13" i="8" s="1"/>
  <c r="BW8" i="8"/>
  <c r="BQ4" i="8"/>
  <c r="BQ35" i="8" s="1"/>
  <c r="BT16" i="3"/>
  <c r="BV16" i="3" s="1"/>
  <c r="BX16" i="3" s="1"/>
  <c r="BZ16" i="3" s="1"/>
  <c r="CB16" i="3" s="1"/>
  <c r="CD16" i="3" s="1"/>
  <c r="CF16" i="3" s="1"/>
  <c r="CH16" i="3" s="1"/>
  <c r="CJ16" i="3" s="1"/>
  <c r="CL16" i="3" s="1"/>
  <c r="CN16" i="3" s="1"/>
  <c r="CP16" i="3" s="1"/>
  <c r="CR16" i="3" s="1"/>
  <c r="CU16" i="3"/>
  <c r="BT20" i="3"/>
  <c r="BV20" i="3" s="1"/>
  <c r="BX20" i="3" s="1"/>
  <c r="BZ20" i="3" s="1"/>
  <c r="CB20" i="3" s="1"/>
  <c r="CD20" i="3" s="1"/>
  <c r="CF20" i="3" s="1"/>
  <c r="CH20" i="3" s="1"/>
  <c r="CJ20" i="3" s="1"/>
  <c r="CL20" i="3" s="1"/>
  <c r="CN20" i="3" s="1"/>
  <c r="CP20" i="3" s="1"/>
  <c r="CR20" i="3" s="1"/>
  <c r="CU20" i="3"/>
  <c r="BT17" i="3"/>
  <c r="BV17" i="3" s="1"/>
  <c r="BX17" i="3" s="1"/>
  <c r="BZ17" i="3" s="1"/>
  <c r="CB17" i="3" s="1"/>
  <c r="CD17" i="3" s="1"/>
  <c r="CF17" i="3" s="1"/>
  <c r="CH17" i="3" s="1"/>
  <c r="CJ17" i="3" s="1"/>
  <c r="CL17" i="3" s="1"/>
  <c r="CN17" i="3" s="1"/>
  <c r="CP17" i="3" s="1"/>
  <c r="CR17" i="3" s="1"/>
  <c r="CU17" i="3"/>
  <c r="BT23" i="3"/>
  <c r="BV23" i="3" s="1"/>
  <c r="BX23" i="3" s="1"/>
  <c r="BZ23" i="3" s="1"/>
  <c r="CB23" i="3" s="1"/>
  <c r="CD23" i="3" s="1"/>
  <c r="CF23" i="3" s="1"/>
  <c r="CH23" i="3" s="1"/>
  <c r="CJ23" i="3" s="1"/>
  <c r="CL23" i="3" s="1"/>
  <c r="CN23" i="3" s="1"/>
  <c r="CP23" i="3" s="1"/>
  <c r="CR23" i="3" s="1"/>
  <c r="CU23" i="3"/>
  <c r="BT21" i="3"/>
  <c r="BV21" i="3" s="1"/>
  <c r="BX21" i="3" s="1"/>
  <c r="BZ21" i="3" s="1"/>
  <c r="CB21" i="3" s="1"/>
  <c r="CD21" i="3" s="1"/>
  <c r="CF21" i="3" s="1"/>
  <c r="CH21" i="3" s="1"/>
  <c r="CJ21" i="3" s="1"/>
  <c r="CL21" i="3" s="1"/>
  <c r="CU21" i="3"/>
  <c r="BT18" i="3"/>
  <c r="BV18" i="3" s="1"/>
  <c r="BX18" i="3" s="1"/>
  <c r="BZ18" i="3" s="1"/>
  <c r="CB18" i="3" s="1"/>
  <c r="CD18" i="3" s="1"/>
  <c r="CF18" i="3" s="1"/>
  <c r="CH18" i="3" s="1"/>
  <c r="CJ18" i="3" s="1"/>
  <c r="CL18" i="3" s="1"/>
  <c r="CN18" i="3" s="1"/>
  <c r="CP18" i="3" s="1"/>
  <c r="CR18" i="3" s="1"/>
  <c r="CU18" i="3"/>
  <c r="BT15" i="3"/>
  <c r="BV15" i="3" s="1"/>
  <c r="BX15" i="3" s="1"/>
  <c r="BZ15" i="3" s="1"/>
  <c r="CB15" i="3" s="1"/>
  <c r="CD15" i="3" s="1"/>
  <c r="CF15" i="3" s="1"/>
  <c r="CH15" i="3" s="1"/>
  <c r="CJ15" i="3" s="1"/>
  <c r="CL15" i="3" s="1"/>
  <c r="CN15" i="3" s="1"/>
  <c r="CP15" i="3" s="1"/>
  <c r="CR15" i="3" s="1"/>
  <c r="CU15" i="3"/>
  <c r="BT22" i="3"/>
  <c r="BV22" i="3" s="1"/>
  <c r="BX22" i="3" s="1"/>
  <c r="BZ22" i="3" s="1"/>
  <c r="CB22" i="3" s="1"/>
  <c r="CD22" i="3" s="1"/>
  <c r="CF22" i="3" s="1"/>
  <c r="CH22" i="3" s="1"/>
  <c r="CJ22" i="3" s="1"/>
  <c r="CL22" i="3" s="1"/>
  <c r="CN22" i="3" s="1"/>
  <c r="CP22" i="3" s="1"/>
  <c r="CR22" i="3" s="1"/>
  <c r="CU22" i="3"/>
  <c r="BT19" i="3"/>
  <c r="BV19" i="3" s="1"/>
  <c r="BX19" i="3" s="1"/>
  <c r="BZ19" i="3" s="1"/>
  <c r="CB19" i="3" s="1"/>
  <c r="CD19" i="3" s="1"/>
  <c r="CF19" i="3" s="1"/>
  <c r="CH19" i="3" s="1"/>
  <c r="CJ19" i="3" s="1"/>
  <c r="CL19" i="3" s="1"/>
  <c r="CN19" i="3" s="1"/>
  <c r="CP19" i="3" s="1"/>
  <c r="CR19" i="3" s="1"/>
  <c r="CU19" i="3"/>
  <c r="BJ31" i="3"/>
  <c r="BL31" i="3" s="1"/>
  <c r="BN31" i="3" s="1"/>
  <c r="BP31" i="3" s="1"/>
  <c r="BR31" i="3" s="1"/>
  <c r="BT31" i="3" s="1"/>
  <c r="BV31" i="3" s="1"/>
  <c r="BX31" i="3" s="1"/>
  <c r="BZ31" i="3" s="1"/>
  <c r="CB31" i="3" s="1"/>
  <c r="CD31" i="3" s="1"/>
  <c r="CF31" i="3" s="1"/>
  <c r="CH31" i="3" s="1"/>
  <c r="CJ31" i="3" s="1"/>
  <c r="CL31" i="3" s="1"/>
  <c r="CN31" i="3" s="1"/>
  <c r="CP31" i="3" s="1"/>
  <c r="CR31" i="3" s="1"/>
  <c r="AV31" i="3"/>
  <c r="AS25" i="3"/>
  <c r="BL13" i="3"/>
  <c r="AW13" i="3"/>
  <c r="BL14" i="3"/>
  <c r="AW14" i="3"/>
  <c r="BL8" i="3"/>
  <c r="AW8" i="3"/>
  <c r="AU13" i="3"/>
  <c r="AU14" i="3"/>
  <c r="AU17" i="3"/>
  <c r="AU15" i="3"/>
  <c r="AU16" i="3"/>
  <c r="AU18" i="3"/>
  <c r="AU19" i="3"/>
  <c r="AU20" i="3"/>
  <c r="AU21" i="3"/>
  <c r="AU22" i="3"/>
  <c r="AU8" i="3"/>
  <c r="AU23" i="3"/>
  <c r="BH9" i="3"/>
  <c r="BJ9" i="3" s="1"/>
  <c r="BH24" i="3"/>
  <c r="BJ24" i="3" s="1"/>
  <c r="BL24" i="3" s="1"/>
  <c r="BN24" i="3" s="1"/>
  <c r="BP24" i="3" s="1"/>
  <c r="BD25" i="3"/>
  <c r="BH10" i="3"/>
  <c r="BJ10" i="3" s="1"/>
  <c r="BH12" i="3"/>
  <c r="BJ12" i="3" s="1"/>
  <c r="BH11" i="3"/>
  <c r="BJ11" i="3" s="1"/>
  <c r="BB25" i="3"/>
  <c r="F5" i="7"/>
  <c r="AZ5" i="3"/>
  <c r="CV5" i="3" s="1"/>
  <c r="AY25" i="3"/>
  <c r="J21" i="7"/>
  <c r="AZ19" i="3"/>
  <c r="CV19" i="3" s="1"/>
  <c r="J17" i="7"/>
  <c r="AZ16" i="3"/>
  <c r="CV16" i="3" s="1"/>
  <c r="H27" i="7"/>
  <c r="AZ24" i="3"/>
  <c r="CV24" i="3" s="1"/>
  <c r="J25" i="7"/>
  <c r="AZ23" i="3"/>
  <c r="CV23" i="3" s="1"/>
  <c r="I25" i="7"/>
  <c r="H25" i="7"/>
  <c r="G25" i="7"/>
  <c r="F25" i="7"/>
  <c r="AZ22" i="3"/>
  <c r="CV22" i="3" s="1"/>
  <c r="J24" i="7"/>
  <c r="I24" i="7"/>
  <c r="H24" i="7"/>
  <c r="G24" i="7"/>
  <c r="F24" i="7"/>
  <c r="H23" i="7"/>
  <c r="J23" i="7"/>
  <c r="I23" i="7"/>
  <c r="I8" i="7"/>
  <c r="F8" i="7"/>
  <c r="AZ17" i="3"/>
  <c r="CV17" i="3" s="1"/>
  <c r="J18" i="7"/>
  <c r="I18" i="7"/>
  <c r="J16" i="7"/>
  <c r="AZ15" i="3"/>
  <c r="CV15" i="3" s="1"/>
  <c r="AZ12" i="3"/>
  <c r="CV12" i="3" s="1"/>
  <c r="J13" i="7"/>
  <c r="I13" i="7"/>
  <c r="H13" i="7"/>
  <c r="G13" i="7"/>
  <c r="F13" i="7"/>
  <c r="BF4" i="3"/>
  <c r="AU4" i="3" s="1"/>
  <c r="I9" i="7"/>
  <c r="AZ8" i="3"/>
  <c r="CV8" i="3" s="1"/>
  <c r="G7" i="7"/>
  <c r="J7" i="7"/>
  <c r="H7" i="7"/>
  <c r="G16" i="7"/>
  <c r="I16" i="7"/>
  <c r="F17" i="7"/>
  <c r="F16" i="7"/>
  <c r="G17" i="7"/>
  <c r="H22" i="7"/>
  <c r="F27" i="7"/>
  <c r="AZ21" i="3"/>
  <c r="CV21" i="3" s="1"/>
  <c r="H16" i="7"/>
  <c r="F6" i="7"/>
  <c r="H17" i="7"/>
  <c r="F23" i="7"/>
  <c r="I17" i="7"/>
  <c r="G23" i="7"/>
  <c r="I27" i="7"/>
  <c r="J27" i="7"/>
  <c r="G27" i="7"/>
  <c r="G22" i="7"/>
  <c r="F22" i="7"/>
  <c r="I22" i="7"/>
  <c r="AZ20" i="3"/>
  <c r="CV20" i="3" s="1"/>
  <c r="F21" i="7"/>
  <c r="G21" i="7"/>
  <c r="H21" i="7"/>
  <c r="I21" i="7"/>
  <c r="F18" i="7"/>
  <c r="G18" i="7"/>
  <c r="H18" i="7"/>
  <c r="F15" i="7"/>
  <c r="AZ14" i="3"/>
  <c r="CV14" i="3" s="1"/>
  <c r="G15" i="7"/>
  <c r="H15" i="7"/>
  <c r="I15" i="7"/>
  <c r="G14" i="7"/>
  <c r="J14" i="7"/>
  <c r="I14" i="7"/>
  <c r="H14" i="7"/>
  <c r="AZ13" i="3"/>
  <c r="CV13" i="3" s="1"/>
  <c r="F11" i="7"/>
  <c r="H11" i="7"/>
  <c r="G11" i="7"/>
  <c r="AZ10" i="3"/>
  <c r="CV10" i="3" s="1"/>
  <c r="I11" i="7"/>
  <c r="F12" i="7"/>
  <c r="H12" i="7"/>
  <c r="AZ11" i="3"/>
  <c r="CV11" i="3" s="1"/>
  <c r="I12" i="7"/>
  <c r="J12" i="7"/>
  <c r="H10" i="7"/>
  <c r="I10" i="7"/>
  <c r="J10" i="7"/>
  <c r="AZ9" i="3"/>
  <c r="CV9" i="3" s="1"/>
  <c r="F10" i="7"/>
  <c r="H9" i="7"/>
  <c r="J9" i="7"/>
  <c r="F9" i="7"/>
  <c r="G9" i="7"/>
  <c r="H8" i="7"/>
  <c r="G8" i="7"/>
  <c r="J8" i="7"/>
  <c r="F7" i="7"/>
  <c r="I7" i="7"/>
  <c r="G6" i="7"/>
  <c r="H6" i="7"/>
  <c r="I6" i="7"/>
  <c r="J5" i="7"/>
  <c r="I5" i="7"/>
  <c r="H5" i="7"/>
  <c r="G5" i="7"/>
  <c r="F26" i="7"/>
  <c r="G26" i="7"/>
  <c r="I26" i="7"/>
  <c r="J26" i="7"/>
  <c r="D14" i="7"/>
  <c r="E14" i="7" s="1"/>
  <c r="D21" i="7"/>
  <c r="E21" i="7" s="1"/>
  <c r="D16" i="7"/>
  <c r="E16" i="7" s="1"/>
  <c r="D17" i="7"/>
  <c r="E17" i="7" s="1"/>
  <c r="D10" i="7"/>
  <c r="E10" i="7" s="1"/>
  <c r="D13" i="7"/>
  <c r="E13" i="7" s="1"/>
  <c r="D6" i="7"/>
  <c r="E6" i="7" s="1"/>
  <c r="D19" i="7"/>
  <c r="E19" i="7" s="1"/>
  <c r="D22" i="7"/>
  <c r="E22" i="7" s="1"/>
  <c r="D20" i="7"/>
  <c r="E20" i="7" s="1"/>
  <c r="D23" i="7"/>
  <c r="E23" i="7" s="1"/>
  <c r="D18" i="7"/>
  <c r="E18" i="7" s="1"/>
  <c r="BW35" i="8" l="1"/>
  <c r="CU35" i="8"/>
  <c r="CK35" i="8"/>
  <c r="CA35" i="8"/>
  <c r="BU35" i="8"/>
  <c r="BY8" i="8"/>
  <c r="BY35" i="8" s="1"/>
  <c r="CE10" i="8"/>
  <c r="CE35" i="8" s="1"/>
  <c r="CM11" i="8"/>
  <c r="CM35" i="8" s="1"/>
  <c r="CV25" i="3"/>
  <c r="BT24" i="3"/>
  <c r="BV24" i="3" s="1"/>
  <c r="BX24" i="3" s="1"/>
  <c r="BZ24" i="3" s="1"/>
  <c r="CB24" i="3" s="1"/>
  <c r="CD24" i="3" s="1"/>
  <c r="CF24" i="3" s="1"/>
  <c r="CH24" i="3" s="1"/>
  <c r="CJ24" i="3" s="1"/>
  <c r="CL24" i="3" s="1"/>
  <c r="CN24" i="3" s="1"/>
  <c r="CP24" i="3" s="1"/>
  <c r="CR24" i="3" s="1"/>
  <c r="CU24" i="3"/>
  <c r="BN8" i="3"/>
  <c r="BP8" i="3" s="1"/>
  <c r="BR8" i="3" s="1"/>
  <c r="AX8" i="3"/>
  <c r="BN14" i="3"/>
  <c r="BP14" i="3" s="1"/>
  <c r="BR14" i="3" s="1"/>
  <c r="AX14" i="3"/>
  <c r="BN13" i="3"/>
  <c r="BP13" i="3" s="1"/>
  <c r="BR13" i="3" s="1"/>
  <c r="AX13" i="3"/>
  <c r="BL9" i="3"/>
  <c r="AW9" i="3"/>
  <c r="BL11" i="3"/>
  <c r="AW11" i="3"/>
  <c r="BL12" i="3"/>
  <c r="AW12" i="3"/>
  <c r="BL10" i="3"/>
  <c r="AW10" i="3"/>
  <c r="BH4" i="3"/>
  <c r="BF25" i="3"/>
  <c r="AZ25" i="3"/>
  <c r="F29" i="7"/>
  <c r="G29" i="7"/>
  <c r="H29" i="7"/>
  <c r="J29" i="7"/>
  <c r="I29" i="7"/>
  <c r="D12" i="7"/>
  <c r="E12" i="7" s="1"/>
  <c r="D24" i="7"/>
  <c r="E24" i="7" s="1"/>
  <c r="D15" i="7"/>
  <c r="E15" i="7" s="1"/>
  <c r="D11" i="7"/>
  <c r="E11" i="7" s="1"/>
  <c r="D7" i="7"/>
  <c r="E7" i="7" s="1"/>
  <c r="D5" i="7"/>
  <c r="E5" i="7" s="1"/>
  <c r="D8" i="7"/>
  <c r="E8" i="7" s="1"/>
  <c r="D9" i="7"/>
  <c r="E9" i="7" s="1"/>
  <c r="AT11" i="3"/>
  <c r="AT13" i="3"/>
  <c r="AT12" i="3"/>
  <c r="AT18" i="3"/>
  <c r="AT17" i="3"/>
  <c r="AT16" i="3"/>
  <c r="AT15" i="3"/>
  <c r="AT19" i="3"/>
  <c r="AT14" i="3"/>
  <c r="AT24" i="3"/>
  <c r="AT10" i="3"/>
  <c r="AT20" i="3"/>
  <c r="AT21" i="3"/>
  <c r="AT22" i="3"/>
  <c r="AT8" i="3"/>
  <c r="AT23" i="3"/>
  <c r="AT9" i="3"/>
  <c r="CO11" i="8" l="1"/>
  <c r="CO35" i="8" s="1"/>
  <c r="CG10" i="8"/>
  <c r="CG35" i="8" s="1"/>
  <c r="BT13" i="3"/>
  <c r="BV13" i="3" s="1"/>
  <c r="BX13" i="3" s="1"/>
  <c r="BZ13" i="3" s="1"/>
  <c r="CU13" i="3"/>
  <c r="BT14" i="3"/>
  <c r="BV14" i="3" s="1"/>
  <c r="BX14" i="3" s="1"/>
  <c r="CU14" i="3"/>
  <c r="BT8" i="3"/>
  <c r="BV8" i="3" s="1"/>
  <c r="BX8" i="3" s="1"/>
  <c r="CU8" i="3"/>
  <c r="BN10" i="3"/>
  <c r="BP10" i="3" s="1"/>
  <c r="BR10" i="3" s="1"/>
  <c r="AX10" i="3"/>
  <c r="BN12" i="3"/>
  <c r="BP12" i="3" s="1"/>
  <c r="BR12" i="3" s="1"/>
  <c r="AX12" i="3"/>
  <c r="BN11" i="3"/>
  <c r="BP11" i="3" s="1"/>
  <c r="BR11" i="3" s="1"/>
  <c r="AX11" i="3"/>
  <c r="BN9" i="3"/>
  <c r="BP9" i="3" s="1"/>
  <c r="BR9" i="3" s="1"/>
  <c r="AX9" i="3"/>
  <c r="BJ4" i="3"/>
  <c r="AW4" i="3" s="1"/>
  <c r="BH25" i="3"/>
  <c r="CI10" i="8" l="1"/>
  <c r="CI35" i="8" s="1"/>
  <c r="CQ11" i="8"/>
  <c r="CQ35" i="8" s="1"/>
  <c r="BT9" i="3"/>
  <c r="CU9" i="3"/>
  <c r="BT11" i="3"/>
  <c r="BV11" i="3" s="1"/>
  <c r="BX11" i="3" s="1"/>
  <c r="BZ11" i="3" s="1"/>
  <c r="CB11" i="3" s="1"/>
  <c r="CD11" i="3" s="1"/>
  <c r="CF11" i="3" s="1"/>
  <c r="CH11" i="3" s="1"/>
  <c r="CJ11" i="3" s="1"/>
  <c r="CJ25" i="3" s="1"/>
  <c r="CU11" i="3"/>
  <c r="BT12" i="3"/>
  <c r="BV12" i="3" s="1"/>
  <c r="BX12" i="3" s="1"/>
  <c r="BZ12" i="3" s="1"/>
  <c r="CB12" i="3" s="1"/>
  <c r="CD12" i="3" s="1"/>
  <c r="CF12" i="3" s="1"/>
  <c r="CH12" i="3" s="1"/>
  <c r="CJ12" i="3" s="1"/>
  <c r="CL12" i="3" s="1"/>
  <c r="CN12" i="3" s="1"/>
  <c r="CU12" i="3"/>
  <c r="BT10" i="3"/>
  <c r="BV10" i="3" s="1"/>
  <c r="BX10" i="3" s="1"/>
  <c r="BZ10" i="3" s="1"/>
  <c r="CU10" i="3"/>
  <c r="CL25" i="3"/>
  <c r="CB10" i="3"/>
  <c r="BL4" i="3"/>
  <c r="AX4" i="3" s="1"/>
  <c r="BJ25" i="3"/>
  <c r="BT25" i="3" l="1"/>
  <c r="CS11" i="8"/>
  <c r="BV9" i="3"/>
  <c r="BZ25" i="3"/>
  <c r="CD10" i="3"/>
  <c r="CB25" i="3"/>
  <c r="CP12" i="3"/>
  <c r="CN25" i="3"/>
  <c r="BX9" i="3"/>
  <c r="BX25" i="3" s="1"/>
  <c r="BV25" i="3"/>
  <c r="BN4" i="3"/>
  <c r="BL25" i="3"/>
  <c r="CR12" i="3" l="1"/>
  <c r="CP25" i="3"/>
  <c r="CD25" i="3"/>
  <c r="CF10" i="3"/>
  <c r="BP4" i="3"/>
  <c r="BN25" i="3"/>
  <c r="CH10" i="3" l="1"/>
  <c r="CH25" i="3" s="1"/>
  <c r="CF25" i="3"/>
  <c r="BP25" i="3"/>
  <c r="AV12" i="3"/>
  <c r="AV13" i="3"/>
  <c r="AV14" i="3"/>
  <c r="AV7" i="3"/>
  <c r="AV6" i="3"/>
  <c r="AV15" i="3"/>
  <c r="AV18" i="3"/>
  <c r="AV21" i="3"/>
  <c r="AV16" i="3"/>
  <c r="AV17" i="3"/>
  <c r="AV4" i="3"/>
  <c r="AV22" i="3"/>
  <c r="AV24" i="3"/>
  <c r="AV23" i="3"/>
  <c r="AV8" i="3"/>
  <c r="AV9" i="3"/>
  <c r="AV10" i="3"/>
  <c r="AV19" i="3"/>
  <c r="AV20" i="3"/>
  <c r="AV5" i="3"/>
  <c r="AV11" i="3"/>
  <c r="BR25" i="3" l="1"/>
  <c r="CU4" i="3"/>
  <c r="CU2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Lanca</author>
    <author>tc={7B552ECD-851E-40C5-A90B-A374E666C335}</author>
    <author>tc={2ACB359B-7A6A-49A8-9262-0EE4ED27A02D}</author>
    <author>tc={5CB20B4F-8A87-48A8-BAC6-9F4201420D72}</author>
    <author>tc={230C8E6B-E1C3-4A7F-8EEE-CDF8AC7ABE9A}</author>
    <author>tc={2B255C56-4162-4710-A0D6-5616A7655BBE}</author>
    <author>tc={6C0A7BAE-F5DA-48EE-AA95-CC778556D279}</author>
    <author>tc={4AAE8B8E-48BF-4CF5-A5DB-6A8627884997}</author>
    <author>tc={5D292ACD-2910-499D-8E7D-967EE57B21B7}</author>
    <author>tc={BD1C0980-96B9-4D30-9326-56E0A536EB4C}</author>
    <author>tc={E9F9EB69-D023-4471-87AF-381BE4654450}</author>
    <author>tc={3832D717-B994-4DB6-9A46-E88546C3EA7D}</author>
    <author>tc={4808871D-E282-4537-B277-9310E798CED5}</author>
  </authors>
  <commentList>
    <comment ref="P2" authorId="0" shapeId="0" xr:uid="{9DDA7AD0-CBB3-4DFB-98A5-8B0E8638CC4E}">
      <text>
        <r>
          <rPr>
            <b/>
            <sz val="9"/>
            <color indexed="81"/>
            <rFont val="Segoe UI"/>
            <family val="2"/>
          </rPr>
          <t>Andre Lanca: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H2" authorId="1" shapeId="0" xr:uid="{7B552ECD-851E-40C5-A90B-A374E666C335}">
      <text>
        <t>[Threaded comment]
Your version of Excel allows you to read this threaded comment; however, any edits to it will get removed if the file is opened in a newer version of Excel. Learn more: https://go.microsoft.com/fwlink/?linkid=870924
Comment:
    Guilherme Henrique Boleta de Andrade:
A IT de Nacionalização compreende as etapas de:
 - Conferência
 - Procedimento de desembalagem (no caso de equipamentos muito grandes e pesados).
 - Ajustes (tampografia, chapas, etc)
 - Testes e Burn in
 - Limpeza e Embalagem</t>
      </text>
    </comment>
    <comment ref="AI2" authorId="2" shapeId="0" xr:uid="{2ACB359B-7A6A-49A8-9262-0EE4ED27A02D}">
      <text>
        <t>[Threaded comment]
Your version of Excel allows you to read this threaded comment; however, any edits to it will get removed if the file is opened in a newer version of Excel. Learn more: https://go.microsoft.com/fwlink/?linkid=870924
Comment:
    Os checklists compreendem:
 - Checklist de Conferência
 - Checklist de Testes e Burn-In
 - Checklist de Limpeza e Embalagem
 - Checklist de Produto (via do cliente e via da empresa)</t>
      </text>
    </comment>
    <comment ref="AA4" authorId="3" shapeId="0" xr:uid="{5CB20B4F-8A87-48A8-BAC6-9F4201420D72}">
      <text>
        <t>[Threaded comment]
Your version of Excel allows you to read this threaded comment; however, any edits to it will get removed if the file is opened in a newer version of Excel. Learn more: https://go.microsoft.com/fwlink/?linkid=870924
Comment:
    Em algumas etapas são necessárias uso de 8-strips PCR como a fluorimetria.
Reply:
    Vale lembrar que as strips podem ser utilizadas com o Amplio 16. Porém, necessário as tampas das strips
Reply:
    As strips do Librarian são exclusivas ou podem ser qualquer strip? Pelo que conversamos na epoca, não forneceríamos as strips por enquanto - se entrar sera como um novo molde via Paulo Araújo
Reply:
    Em tese, qualquer strip de 8 tubos de 0,2ml</t>
      </text>
    </comment>
    <comment ref="W8" authorId="4" shapeId="0" xr:uid="{230C8E6B-E1C3-4A7F-8EEE-CDF8AC7ABE9A}">
      <text>
        <t>[Threaded comment]
Your version of Excel allows you to read this threaded comment; however, any edits to it will get removed if the file is opened in a newer version of Excel. Learn more: https://go.microsoft.com/fwlink/?linkid=870924
Comment:
    necessário atenção quanto à venda do equip. com módulo incluso ou não.</t>
      </text>
    </comment>
    <comment ref="W9" authorId="5" shapeId="0" xr:uid="{2B255C56-4162-4710-A0D6-5616A7655BBE}">
      <text>
        <t>[Threaded comment]
Your version of Excel allows you to read this threaded comment; however, any edits to it will get removed if the file is opened in a newer version of Excel. Learn more: https://go.microsoft.com/fwlink/?linkid=870924
Comment:
    necessário atenção quanto à venda do equip. com módulo incluso ou não.</t>
      </text>
    </comment>
    <comment ref="AA13" authorId="6" shapeId="0" xr:uid="{6C0A7BAE-F5DA-48EE-AA95-CC778556D27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venderemos os tubos de 0,5ml ou somente os kits fechados (reagentes+tubos)?
Reply:
    ragentes + tubos
</t>
      </text>
    </comment>
    <comment ref="W21" authorId="7" shapeId="0" xr:uid="{4AAE8B8E-48BF-4CF5-A5DB-6A8627884997}">
      <text>
        <t>[Threaded comment]
Your version of Excel allows you to read this threaded comment; however, any edits to it will get removed if the file is opened in a newer version of Excel. Learn more: https://go.microsoft.com/fwlink/?linkid=870924
Comment:
    necessário atenção quanto à venda do equip. com módulo incluso ou não.</t>
      </text>
    </comment>
    <comment ref="W25" authorId="8" shapeId="0" xr:uid="{5D292ACD-2910-499D-8E7D-967EE57B21B7}">
      <text>
        <t>[Threaded comment]
Your version of Excel allows you to read this threaded comment; however, any edits to it will get removed if the file is opened in a newer version of Excel. Learn more: https://go.microsoft.com/fwlink/?linkid=870924
Comment:
    necessário atenção quanto à venda do equip. com módulo incluso ou não.</t>
      </text>
    </comment>
    <comment ref="W26" authorId="9" shapeId="0" xr:uid="{BD1C0980-96B9-4D30-9326-56E0A536EB4C}">
      <text>
        <t>[Threaded comment]
Your version of Excel allows you to read this threaded comment; however, any edits to it will get removed if the file is opened in a newer version of Excel. Learn more: https://go.microsoft.com/fwlink/?linkid=870924
Comment:
    necessário atenção quanto à venda do equip. com módulo incluso ou não.</t>
      </text>
    </comment>
    <comment ref="W27" authorId="10" shapeId="0" xr:uid="{E9F9EB69-D023-4471-87AF-381BE4654450}">
      <text>
        <t>[Threaded comment]
Your version of Excel allows you to read this threaded comment; however, any edits to it will get removed if the file is opened in a newer version of Excel. Learn more: https://go.microsoft.com/fwlink/?linkid=870924
Comment:
    necessário atenção quanto à venda do equip. com módulo incluso ou não.</t>
      </text>
    </comment>
    <comment ref="W28" authorId="11" shapeId="0" xr:uid="{3832D717-B994-4DB6-9A46-E88546C3EA7D}">
      <text>
        <t>[Threaded comment]
Your version of Excel allows you to read this threaded comment; however, any edits to it will get removed if the file is opened in a newer version of Excel. Learn more: https://go.microsoft.com/fwlink/?linkid=870924
Comment:
    necessário atenção quanto à venda do equip. com módulo incluso ou não.</t>
      </text>
    </comment>
    <comment ref="W29" authorId="12" shapeId="0" xr:uid="{4808871D-E282-4537-B277-9310E798CED5}">
      <text>
        <t>[Threaded comment]
Your version of Excel allows you to read this threaded comment; however, any edits to it will get removed if the file is opened in a newer version of Excel. Learn more: https://go.microsoft.com/fwlink/?linkid=870924
Comment:
    necessário atenção quanto à venda do equip. com módulo incluso ou não.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Lanca</author>
    <author>tc={48F2CAB7-0C0A-4FE4-B853-8111EDC1B299}</author>
    <author>tc={E7A0067F-A5CE-433A-A2ED-C2C7D958ECAB}</author>
    <author>tc={1EB22380-D289-4A11-AD86-39D3AF3FA2FE}</author>
    <author>tc={2A4DC0AB-934E-4C1B-AECF-7271450AE75E}</author>
    <author>tc={E41D44E5-680A-43F6-91CC-7A84ECFDB80E}</author>
    <author>tc={73FB1979-6E62-4F92-BFBB-E85847F2A5DF}</author>
    <author>tc={DA25735A-CDB7-4379-8D33-D1F9675B001C}</author>
    <author>tc={60B6A52E-AC23-4A36-ADD2-CF35A63EA92C}</author>
    <author>tc={506A3157-349F-41F1-AA2A-F05F30EA8C4E}</author>
  </authors>
  <commentList>
    <comment ref="K1" authorId="0" shapeId="0" xr:uid="{77A47A93-2B5E-4C98-B89A-DD519AC5DA1F}">
      <text>
        <r>
          <rPr>
            <b/>
            <sz val="9"/>
            <color indexed="81"/>
            <rFont val="Segoe UI"/>
            <family val="2"/>
          </rPr>
          <t>Andre Lanca: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C1" authorId="1" shapeId="0" xr:uid="{48F2CAB7-0C0A-4FE4-B853-8111EDC1B299}">
      <text>
        <t>[Threaded comment]
Your version of Excel allows you to read this threaded comment; however, any edits to it will get removed if the file is opened in a newer version of Excel. Learn more: https://go.microsoft.com/fwlink/?linkid=870924
Comment:
    Guilherme Henrique Boleta de Andrade:
A IT de Nacionalização compreende as etapas de:
 - Conferência
 - Procedimento de desembalagem (no caso de equipamentos muito grandes e pesados).
 - Ajustes (tampografia, chapas, etc)
 - Testes e Burn in
 - Limpeza e Embalagem</t>
      </text>
    </comment>
    <comment ref="AD1" authorId="2" shapeId="0" xr:uid="{E7A0067F-A5CE-433A-A2ED-C2C7D958ECAB}">
      <text>
        <t>[Threaded comment]
Your version of Excel allows you to read this threaded comment; however, any edits to it will get removed if the file is opened in a newer version of Excel. Learn more: https://go.microsoft.com/fwlink/?linkid=870924
Comment:
    Os checklists compreendem:
 - Checklist de Conferência
 - Checklist de Testes e Burn-In
 - Checklist de Limpeza e Embalagem
 - Checklist de Produto (via do cliente e via da empresa)</t>
      </text>
    </comment>
    <comment ref="V5" authorId="3" shapeId="0" xr:uid="{1EB22380-D289-4A11-AD86-39D3AF3FA2F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venderemos os tubos de 0,5ml ou somente os kits fechados (reagentes+tubos)?
Reply:
    ragentes + tubos
</t>
      </text>
    </comment>
    <comment ref="R15" authorId="4" shapeId="0" xr:uid="{2A4DC0AB-934E-4C1B-AECF-7271450AE75E}">
      <text>
        <t>[Threaded comment]
Your version of Excel allows you to read this threaded comment; however, any edits to it will get removed if the file is opened in a newer version of Excel. Learn more: https://go.microsoft.com/fwlink/?linkid=870924
Comment:
    necessário atenção quanto à venda do equip. com módulo incluso ou não.</t>
      </text>
    </comment>
    <comment ref="R19" authorId="5" shapeId="0" xr:uid="{E41D44E5-680A-43F6-91CC-7A84ECFDB80E}">
      <text>
        <t>[Threaded comment]
Your version of Excel allows you to read this threaded comment; however, any edits to it will get removed if the file is opened in a newer version of Excel. Learn more: https://go.microsoft.com/fwlink/?linkid=870924
Comment:
    necessário atenção quanto à venda do equip. com módulo incluso ou não.</t>
      </text>
    </comment>
    <comment ref="R20" authorId="6" shapeId="0" xr:uid="{73FB1979-6E62-4F92-BFBB-E85847F2A5DF}">
      <text>
        <t>[Threaded comment]
Your version of Excel allows you to read this threaded comment; however, any edits to it will get removed if the file is opened in a newer version of Excel. Learn more: https://go.microsoft.com/fwlink/?linkid=870924
Comment:
    necessário atenção quanto à venda do equip. com módulo incluso ou não.</t>
      </text>
    </comment>
    <comment ref="R21" authorId="7" shapeId="0" xr:uid="{DA25735A-CDB7-4379-8D33-D1F9675B001C}">
      <text>
        <t>[Threaded comment]
Your version of Excel allows you to read this threaded comment; however, any edits to it will get removed if the file is opened in a newer version of Excel. Learn more: https://go.microsoft.com/fwlink/?linkid=870924
Comment:
    necessário atenção quanto à venda do equip. com módulo incluso ou não.</t>
      </text>
    </comment>
    <comment ref="R22" authorId="8" shapeId="0" xr:uid="{60B6A52E-AC23-4A36-ADD2-CF35A63EA92C}">
      <text>
        <t>[Threaded comment]
Your version of Excel allows you to read this threaded comment; however, any edits to it will get removed if the file is opened in a newer version of Excel. Learn more: https://go.microsoft.com/fwlink/?linkid=870924
Comment:
    necessário atenção quanto à venda do equip. com módulo incluso ou não.</t>
      </text>
    </comment>
    <comment ref="R23" authorId="9" shapeId="0" xr:uid="{506A3157-349F-41F1-AA2A-F05F30EA8C4E}">
      <text>
        <t>[Threaded comment]
Your version of Excel allows you to read this threaded comment; however, any edits to it will get removed if the file is opened in a newer version of Excel. Learn more: https://go.microsoft.com/fwlink/?linkid=870924
Comment:
    necessário atenção quanto à venda do equip. com módulo incluso ou não.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Lanca</author>
    <author>tc={F8B0E173-12B7-4489-A483-C0B09A852E3B}</author>
    <author>tc={66EC788C-6D42-425B-8D03-09CBF5649735}</author>
    <author>tc={C0681D22-095E-44DD-8132-F382ACEEB095}</author>
    <author>tc={CFB874EB-7D41-4051-AA45-C89573F8B9FF}</author>
    <author>tc={EC467BEA-4F65-4387-8A11-F8AC5807A8FF}</author>
    <author>tc={ABE583EC-A927-4551-8E25-E68B55958692}</author>
    <author>tc={858F1F3C-7DEF-4F39-8FB8-114D6684F290}</author>
  </authors>
  <commentList>
    <comment ref="O2" authorId="0" shapeId="0" xr:uid="{EC0B3A3C-0D4C-42D7-8B5C-DF3DFE2EB159}">
      <text>
        <r>
          <rPr>
            <b/>
            <sz val="9"/>
            <color indexed="81"/>
            <rFont val="Segoe UI"/>
            <family val="2"/>
          </rPr>
          <t>Andre Lanca: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G2" authorId="1" shapeId="0" xr:uid="{F8B0E173-12B7-4489-A483-C0B09A852E3B}">
      <text>
        <t>[Threaded comment]
Your version of Excel allows you to read this threaded comment; however, any edits to it will get removed if the file is opened in a newer version of Excel. Learn more: https://go.microsoft.com/fwlink/?linkid=870924
Comment:
    Guilherme Henrique Boleta de Andrade:
A IT de Nacionalização compreende as etapas de:
 - Conferência
 - Procedimento de desembalagem (no caso de equipamentos muito grandes e pesados).
 - Ajustes (tampografia, chapas, etc)
 - Testes e Burn in
 - Limpeza e Embalagem</t>
      </text>
    </comment>
    <comment ref="AH2" authorId="2" shapeId="0" xr:uid="{66EC788C-6D42-425B-8D03-09CBF5649735}">
      <text>
        <t>[Threaded comment]
Your version of Excel allows you to read this threaded comment; however, any edits to it will get removed if the file is opened in a newer version of Excel. Learn more: https://go.microsoft.com/fwlink/?linkid=870924
Comment:
    Os checklists compreendem:
 - Checklist de Conferência
 - Checklist de Testes e Burn-In
 - Checklist de Limpeza e Embalagem
 - Checklist de Produto (via do cliente e via da empresa)</t>
      </text>
    </comment>
    <comment ref="Z4" authorId="3" shapeId="0" xr:uid="{C0681D22-095E-44DD-8132-F382ACEEB095}">
      <text>
        <t>[Threaded comment]
Your version of Excel allows you to read this threaded comment; however, any edits to it will get removed if the file is opened in a newer version of Excel. Learn more: https://go.microsoft.com/fwlink/?linkid=870924
Comment:
    Em algumas etapas são necessárias uso de 8-strips PCR como a fluorimetria.
Reply:
    Vale lembrar que as strips podem ser utilizadas com o Amplio 16. Porém, necessário as tampas das strips
Reply:
    As strips do Librarian são exclusivas ou podem ser qualquer strip? Pelo que conversamos na epoca, não forneceríamos as strips por enquanto - se entrar sera como um novo molde via Paulo Araújo
Reply:
    Em tese, qualquer strip de 8 tubos de 0,2ml</t>
      </text>
    </comment>
    <comment ref="AG6" authorId="4" shapeId="0" xr:uid="{CFB874EB-7D41-4051-AA45-C89573F8B9FF}">
      <text>
        <t>[Threaded comment]
Your version of Excel allows you to read this threaded comment; however, any edits to it will get removed if the file is opened in a newer version of Excel. Learn more: https://go.microsoft.com/fwlink/?linkid=870924
Comment:
    80% significa que o documento já foi elaborado e revisado e se encontra aguardando a aprovação final e homologação da Qualidade</t>
      </text>
    </comment>
    <comment ref="V8" authorId="5" shapeId="0" xr:uid="{EC467BEA-4F65-4387-8A11-F8AC5807A8FF}">
      <text>
        <t>[Threaded comment]
Your version of Excel allows you to read this threaded comment; however, any edits to it will get removed if the file is opened in a newer version of Excel. Learn more: https://go.microsoft.com/fwlink/?linkid=870924
Comment:
    necessário atenção quanto à venda do equip. com módulo incluso ou não.</t>
      </text>
    </comment>
    <comment ref="V9" authorId="6" shapeId="0" xr:uid="{ABE583EC-A927-4551-8E25-E68B55958692}">
      <text>
        <t>[Threaded comment]
Your version of Excel allows you to read this threaded comment; however, any edits to it will get removed if the file is opened in a newer version of Excel. Learn more: https://go.microsoft.com/fwlink/?linkid=870924
Comment:
    necessário atenção quanto à venda do equip. com módulo incluso ou não.</t>
      </text>
    </comment>
    <comment ref="Z14" authorId="7" shapeId="0" xr:uid="{858F1F3C-7DEF-4F39-8FB8-114D6684F29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venderemos os tubos de 0,5ml ou somente os kits fechados (reagentes+tubos)?
Reply:
    ragentes + tubos
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tc={8967E2C6-F082-4155-BB47-5993D4247525}</author>
    <author>tc={00BE6068-B9FA-4A53-AC99-AE6AECEF17AE}</author>
    <author>tc={41720A5A-8664-4DFA-8C50-2CEEE679226B}</author>
    <author>tc={FDA70CE9-EEFA-4FD3-A9AE-55CA62ABE6A6}</author>
    <author>tc={0887D765-A2C3-4516-876D-3DF4D69D84B1}</author>
  </authors>
  <commentList>
    <comment ref="Z7" authorId="0" shapeId="0" xr:uid="{8967E2C6-F082-4155-BB47-5993D4247525}">
      <text>
        <t>[Threaded comment]
Your version of Excel allows you to read this threaded comment; however, any edits to it will get removed if the file is opened in a newer version of Excel. Learn more: https://go.microsoft.com/fwlink/?linkid=870924
Comment:
    Em processo de elaboração</t>
      </text>
    </comment>
    <comment ref="AA7" authorId="1" shapeId="0" xr:uid="{00BE6068-B9FA-4A53-AC99-AE6AECEF17AE}">
      <text>
        <t>[Threaded comment]
Your version of Excel allows you to read this threaded comment; however, any edits to it will get removed if the file is opened in a newer version of Excel. Learn more: https://go.microsoft.com/fwlink/?linkid=870924
Comment:
    Em processo de elaboração</t>
      </text>
    </comment>
    <comment ref="Z16" authorId="2" shapeId="0" xr:uid="{41720A5A-8664-4DFA-8C50-2CEEE679226B}">
      <text>
        <t>[Threaded comment]
Your version of Excel allows you to read this threaded comment; however, any edits to it will get removed if the file is opened in a newer version of Excel. Learn more: https://go.microsoft.com/fwlink/?linkid=870924
Comment:
    O Documento foi elaborado no passado, mas precisa ser revisado, codificado e homologado de acordo com as diretrizes da Qualidade</t>
      </text>
    </comment>
    <comment ref="AA16" authorId="3" shapeId="0" xr:uid="{FDA70CE9-EEFA-4FD3-A9AE-55CA62ABE6A6}">
      <text>
        <t>[Threaded comment]
Your version of Excel allows you to read this threaded comment; however, any edits to it will get removed if the file is opened in a newer version of Excel. Learn more: https://go.microsoft.com/fwlink/?linkid=870924
Comment:
    Alguns checklists já foram elaborados no passado, mas precisam ser revisados, codificados e homologados de acordo com as diretrizes da Qualidade. Outros checklists precisam ser elaborados do 0</t>
      </text>
    </comment>
    <comment ref="AE16" authorId="4" shapeId="0" xr:uid="{0887D765-A2C3-4516-876D-3DF4D69D84B1}">
      <text>
        <t>[Threaded comment]
Your version of Excel allows you to read this threaded comment; however, any edits to it will get removed if the file is opened in a newer version of Excel. Learn more: https://go.microsoft.com/fwlink/?linkid=870924
Comment:
    Produção está treinada de acordo com a IT antiga (sem estar revisada)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tc={D7FB65AC-AD3A-45ED-BF33-997CFDDC1DBE}</author>
    <author>tc={B43DF132-8ABE-4508-860A-91C8F47AE12D}</author>
    <author>tc={F0C276ED-8D3F-4054-82F2-F4A2A0BCBDF0}</author>
    <author>tc={EE2A8E0A-992A-46DA-B86D-42281353F8B9}</author>
  </authors>
  <commentList>
    <comment ref="C11" authorId="0" shapeId="0" xr:uid="{D7FB65AC-AD3A-45ED-BF33-997CFDDC1DBE}">
      <text>
        <t>[Threaded comment]
Your version of Excel allows you to read this threaded comment; however, any edits to it will get removed if the file is opened in a newer version of Excel. Learn more: https://go.microsoft.com/fwlink/?linkid=870924
Comment:
    Esse SKU corresponde a caixa de posição 'VERTICAL' utilizada para o acondicionamento dos equipamentos Vert-i10 e West-i10</t>
      </text>
    </comment>
    <comment ref="C17" authorId="1" shapeId="0" xr:uid="{B43DF132-8ABE-4508-860A-91C8F47AE12D}">
      <text>
        <t>[Threaded comment]
Your version of Excel allows you to read this threaded comment; however, any edits to it will get removed if the file is opened in a newer version of Excel. Learn more: https://go.microsoft.com/fwlink/?linkid=870924
Comment:
    Diâmetros iguais aos da caixa 101
SKU 07.000161</t>
      </text>
    </comment>
    <comment ref="C18" authorId="2" shapeId="0" xr:uid="{F0C276ED-8D3F-4054-82F2-F4A2A0BCBDF0}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VERIFICAR - A arte está coma a medida da Altura divergente = x620</t>
      </text>
    </comment>
    <comment ref="C24" authorId="3" shapeId="0" xr:uid="{EE2A8E0A-992A-46DA-B86D-42281353F8B9}">
      <text>
        <t>[Threaded comment]
Your version of Excel allows you to read this threaded comment; however, any edits to it will get removed if the file is opened in a newer version of Excel. Learn more: https://go.microsoft.com/fwlink/?linkid=870924
Comment:
    Esse SKU corresponde a caixa 'HORIZONTAL' que foi produzida com as dimensões erradas, não indicada para acondicionamento dos equipamentos Vert-i10 e West-i10.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</futureMetadata>
  <valueMetadata count="16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</valueMetadata>
</metadata>
</file>

<file path=xl/sharedStrings.xml><?xml version="1.0" encoding="utf-8"?>
<sst xmlns="http://schemas.openxmlformats.org/spreadsheetml/2006/main" count="2785" uniqueCount="746">
  <si>
    <t>Prioridade</t>
  </si>
  <si>
    <t>Entregáveis</t>
  </si>
  <si>
    <t>Esperado</t>
  </si>
  <si>
    <t>Status</t>
  </si>
  <si>
    <t>EAP/Caminho Crítico</t>
  </si>
  <si>
    <t>Produto</t>
  </si>
  <si>
    <t>Sistema</t>
  </si>
  <si>
    <t>Documentação</t>
  </si>
  <si>
    <t>Capacitação</t>
  </si>
  <si>
    <t>Marketing</t>
  </si>
  <si>
    <t xml:space="preserve">Librarian 340           </t>
  </si>
  <si>
    <t xml:space="preserve">Amplio® 16  (4)      </t>
  </si>
  <si>
    <t>Amplio® Rx (LifeReal)</t>
  </si>
  <si>
    <t>Amplio® Station 6400</t>
  </si>
  <si>
    <t>Extracta® Assist 200</t>
  </si>
  <si>
    <t>Extracta® Assist 1000</t>
  </si>
  <si>
    <t xml:space="preserve">FlexSeal </t>
  </si>
  <si>
    <t>Extracta® Prep</t>
  </si>
  <si>
    <t>Liquo</t>
  </si>
  <si>
    <t xml:space="preserve"> Amplio® One</t>
  </si>
  <si>
    <t>FluorQuant</t>
  </si>
  <si>
    <t>Caleo</t>
  </si>
  <si>
    <t>Puncher / Natus</t>
  </si>
  <si>
    <t>Librarian 100</t>
  </si>
  <si>
    <t>Librarian 120</t>
  </si>
  <si>
    <t>Librarian 240</t>
  </si>
  <si>
    <t>Extracta® Station 1600</t>
  </si>
  <si>
    <t>Amplio® 16  (2)</t>
  </si>
  <si>
    <t>LMR Multimodal</t>
  </si>
  <si>
    <t>Pixcell ®</t>
  </si>
  <si>
    <t xml:space="preserve"> Centricis</t>
  </si>
  <si>
    <t>Extracta® 768</t>
  </si>
  <si>
    <t>FlexVortex 2 (nova versão)</t>
  </si>
  <si>
    <t>% janeiro</t>
  </si>
  <si>
    <t>%fevereiro</t>
  </si>
  <si>
    <t>%março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</si>
  <si>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</si>
  <si>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</si>
  <si>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</si>
  <si>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</si>
  <si>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</si>
  <si>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</si>
  <si>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</si>
  <si>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</si>
  <si>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</si>
  <si>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janeiro</t>
  </si>
  <si>
    <t>fevereiro</t>
  </si>
  <si>
    <t>março</t>
  </si>
  <si>
    <t>Avanço</t>
  </si>
  <si>
    <t>Ordem</t>
  </si>
  <si>
    <t>MoSCoW</t>
  </si>
  <si>
    <t>Descrição</t>
  </si>
  <si>
    <t>Consumível?</t>
  </si>
  <si>
    <t>Cronograma Mapeado?</t>
  </si>
  <si>
    <t>SKU</t>
  </si>
  <si>
    <t>Lançamentos</t>
  </si>
  <si>
    <t>Validação Técnica</t>
  </si>
  <si>
    <t>Protótipo</t>
  </si>
  <si>
    <t>Modelo Definitivo</t>
  </si>
  <si>
    <t>Render (3D)</t>
  </si>
  <si>
    <t>Etiquetas</t>
  </si>
  <si>
    <t>Software Neutro</t>
  </si>
  <si>
    <t>Software
Loccus Inglês</t>
  </si>
  <si>
    <t>Software
Portugues</t>
  </si>
  <si>
    <t>Embalagem</t>
  </si>
  <si>
    <t>Validação Consumiveis</t>
  </si>
  <si>
    <t>Acessórios</t>
  </si>
  <si>
    <t>Descrição Técnica</t>
  </si>
  <si>
    <t>Estrutura Mecânica</t>
  </si>
  <si>
    <t>Cadastro Produto</t>
  </si>
  <si>
    <t>Cadastro Acessórios</t>
  </si>
  <si>
    <t>Cadastro Consumíveis</t>
  </si>
  <si>
    <t>Manual original</t>
  </si>
  <si>
    <t>Manual do Usuário Loccus</t>
  </si>
  <si>
    <t>Manual do Usuário Loccus Espanhol</t>
  </si>
  <si>
    <t>Manual de Serviços</t>
  </si>
  <si>
    <t xml:space="preserve">QI/QO/QD versão Original </t>
  </si>
  <si>
    <t>QI /QO /QD - versão Loccus</t>
  </si>
  <si>
    <t>IT</t>
  </si>
  <si>
    <t>Checklists</t>
  </si>
  <si>
    <t>Treinamento* Manutenção</t>
  </si>
  <si>
    <t>Treinamento Assessoria</t>
  </si>
  <si>
    <t>Apresentação do Produto*</t>
  </si>
  <si>
    <t>Treinamento Produção</t>
  </si>
  <si>
    <t>Marca</t>
  </si>
  <si>
    <t>Catálogos</t>
  </si>
  <si>
    <t>Video DEMO</t>
  </si>
  <si>
    <t>Pré-lançamento</t>
  </si>
  <si>
    <t>Lançamento Previsto</t>
  </si>
  <si>
    <t>Lançamento Real</t>
  </si>
  <si>
    <t>IDC</t>
  </si>
  <si>
    <t>IDP/Março</t>
  </si>
  <si>
    <t>IDP/abril</t>
  </si>
  <si>
    <t>IDP/Maio</t>
  </si>
  <si>
    <t>IDP/Junho</t>
  </si>
  <si>
    <t>Andamento</t>
  </si>
  <si>
    <t>Executado</t>
  </si>
  <si>
    <t>esperado</t>
  </si>
  <si>
    <t>Realizado</t>
  </si>
  <si>
    <t>Paulo/Giullia</t>
  </si>
  <si>
    <t>Julio/ Diego</t>
  </si>
  <si>
    <t>Diego/Paulo/Julio</t>
  </si>
  <si>
    <t>Paulo/Diego</t>
  </si>
  <si>
    <t>Marcos</t>
  </si>
  <si>
    <t>Paulo</t>
  </si>
  <si>
    <t>Diego/Paulo</t>
  </si>
  <si>
    <t>Giullia</t>
  </si>
  <si>
    <t>Diego</t>
  </si>
  <si>
    <t>Diego/Yuri</t>
  </si>
  <si>
    <t xml:space="preserve">Guilherme </t>
  </si>
  <si>
    <t>Guilherme/Paulo</t>
  </si>
  <si>
    <t>Guilherme/Melk</t>
  </si>
  <si>
    <t>Guilherme</t>
  </si>
  <si>
    <t>Must</t>
  </si>
  <si>
    <t xml:space="preserve">Librarian 340            </t>
  </si>
  <si>
    <t>Should</t>
  </si>
  <si>
    <t>Sistema de Preparação de Bibliotecas</t>
  </si>
  <si>
    <t>Sim</t>
  </si>
  <si>
    <t>01.000919</t>
  </si>
  <si>
    <t>NA</t>
  </si>
  <si>
    <t>Sistema de Extração e Amplificação automatizada</t>
  </si>
  <si>
    <t>01.001423</t>
  </si>
  <si>
    <t>Could</t>
  </si>
  <si>
    <t xml:space="preserve">Extracta® Station 1600     </t>
  </si>
  <si>
    <t>Extrator e Setup de PCR</t>
  </si>
  <si>
    <t>Não</t>
  </si>
  <si>
    <t>01.001432</t>
  </si>
  <si>
    <t xml:space="preserve">Extracta® Prep                </t>
  </si>
  <si>
    <t>Setup de PCR</t>
  </si>
  <si>
    <t>01.000421</t>
  </si>
  <si>
    <t>Pipetador de 96 canais (até 200)</t>
  </si>
  <si>
    <t>01.001026</t>
  </si>
  <si>
    <t>Pipetador de 96 canais (até 1000)</t>
  </si>
  <si>
    <t>01.000356</t>
  </si>
  <si>
    <t xml:space="preserve">FlexSeal                            </t>
  </si>
  <si>
    <t>Seladora de Microplacas de rolo para PCR</t>
  </si>
  <si>
    <t>01.001393</t>
  </si>
  <si>
    <t xml:space="preserve">Liquo                                       </t>
  </si>
  <si>
    <t>Sistema de Pipetagem</t>
  </si>
  <si>
    <t>01.001433</t>
  </si>
  <si>
    <t>na</t>
  </si>
  <si>
    <t xml:space="preserve"> Amplio® One                  </t>
  </si>
  <si>
    <t>Sistema All in One para Extração e PCR PCT</t>
  </si>
  <si>
    <t>01.000915</t>
  </si>
  <si>
    <t xml:space="preserve">FluorQuant                                </t>
  </si>
  <si>
    <t>Fluorímetro para quantificação de DNA e RNA</t>
  </si>
  <si>
    <t>01.000185</t>
  </si>
  <si>
    <t xml:space="preserve">Caleo                                        </t>
  </si>
  <si>
    <t>Banho seco com tela integrada</t>
  </si>
  <si>
    <t>01.001431</t>
  </si>
  <si>
    <t xml:space="preserve">Amplio® 16  (2)                 </t>
  </si>
  <si>
    <t>qPCR Portátil</t>
  </si>
  <si>
    <t xml:space="preserve">LMR Multimodal (software)        </t>
  </si>
  <si>
    <t xml:space="preserve">Leitora de placas de multicanal </t>
  </si>
  <si>
    <t>01.000422</t>
  </si>
  <si>
    <t>Won't</t>
  </si>
  <si>
    <t>Pixcell ® / Fluo</t>
  </si>
  <si>
    <t>Sistema de Contagem de Células</t>
  </si>
  <si>
    <t>01.000418</t>
  </si>
  <si>
    <t xml:space="preserve"> Centricis </t>
  </si>
  <si>
    <t>Centrífugas</t>
  </si>
  <si>
    <t>01.000241/ 352/ 353/ 406/ 407/ 408/ 409</t>
  </si>
  <si>
    <t>Vortex</t>
  </si>
  <si>
    <t>01.001356/ 1357</t>
  </si>
  <si>
    <t>Wont</t>
  </si>
  <si>
    <t>Extracta® 768 (Saturno)</t>
  </si>
  <si>
    <t>?</t>
  </si>
  <si>
    <t>Extrator High Throughput</t>
  </si>
  <si>
    <t>Venus - SENAI*</t>
  </si>
  <si>
    <t>Sistema de Automação Sample to PCR para HPV High Throughput</t>
  </si>
  <si>
    <t>Nãp</t>
  </si>
  <si>
    <t>Venus - Festo*</t>
  </si>
  <si>
    <t>Venus - Loccus*</t>
  </si>
  <si>
    <t>Venus - Software*</t>
  </si>
  <si>
    <t>BioYond LabGenius G (Extracta Prep 2)</t>
  </si>
  <si>
    <t>Sistema de transferência de líquidos automatizada</t>
  </si>
  <si>
    <t>BioYond LabGenius S (Lab Assistant 2)</t>
  </si>
  <si>
    <t>Braço robóico Lab Assistant</t>
  </si>
  <si>
    <t>Extracta Station HPV (Imadek)</t>
  </si>
  <si>
    <t>Estação de Decaping, Extração e Setup de PCR</t>
  </si>
  <si>
    <t>Galaxy A9 - Natus HT (BSD - Revenda)</t>
  </si>
  <si>
    <t>Picotador automatizado de papel para Neonatal</t>
  </si>
  <si>
    <t>Amplio 384 QS</t>
  </si>
  <si>
    <t>Sistema de qPCR em Tempo Real de 384 poços</t>
  </si>
  <si>
    <t>FluorQuant HT (Fluo 800)</t>
  </si>
  <si>
    <t>Gelbot 96 2</t>
  </si>
  <si>
    <t>Gelbot Mini?</t>
  </si>
  <si>
    <t>Amplio 696</t>
  </si>
  <si>
    <t>Total</t>
  </si>
  <si>
    <t>Equipe</t>
  </si>
  <si>
    <t>Pessoas</t>
  </si>
  <si>
    <t>Foco</t>
  </si>
  <si>
    <t>Time Mecânico/Estruturas</t>
  </si>
  <si>
    <t>Julio</t>
  </si>
  <si>
    <t>Legado</t>
  </si>
  <si>
    <t>Cadastros/Legado</t>
  </si>
  <si>
    <t>Moldes</t>
  </si>
  <si>
    <t>Paulo Araujo</t>
  </si>
  <si>
    <t>Legado/Novos</t>
  </si>
  <si>
    <t>Time Automação</t>
  </si>
  <si>
    <t>Novos Projetos</t>
  </si>
  <si>
    <t>Alexandre</t>
  </si>
  <si>
    <t>Aurélio</t>
  </si>
  <si>
    <t>Validações</t>
  </si>
  <si>
    <t>Time de Aplicação</t>
  </si>
  <si>
    <t>Giulia</t>
  </si>
  <si>
    <t>???</t>
  </si>
  <si>
    <t>Legado/LATAM</t>
  </si>
  <si>
    <t>Time de Processos</t>
  </si>
  <si>
    <t>Melk</t>
  </si>
  <si>
    <t xml:space="preserve">Design </t>
  </si>
  <si>
    <t>Etiquetas/Software/embalagem/produto</t>
  </si>
  <si>
    <t>Atual</t>
  </si>
  <si>
    <t>Janeiro %</t>
  </si>
  <si>
    <t>Marcos/Yuri</t>
  </si>
  <si>
    <t xml:space="preserve">LMR Multimodal              </t>
  </si>
  <si>
    <t>LCO 180</t>
  </si>
  <si>
    <t>N/A</t>
  </si>
  <si>
    <t>Extracta Station 4800</t>
  </si>
  <si>
    <t>Egnaldo</t>
  </si>
  <si>
    <t>Amplio® 16  (4)</t>
  </si>
  <si>
    <t>qPCR portátil</t>
  </si>
  <si>
    <t>01.001205</t>
  </si>
  <si>
    <t>qPCR 96</t>
  </si>
  <si>
    <t>01.000918</t>
  </si>
  <si>
    <t xml:space="preserve">Puncher / Natus                   </t>
  </si>
  <si>
    <t>Sistema de picote de papel FTA para neonatal</t>
  </si>
  <si>
    <t>01.000424</t>
  </si>
  <si>
    <t>01.001450</t>
  </si>
  <si>
    <t xml:space="preserve">Pixcell ®                             </t>
  </si>
  <si>
    <t>Atrasados</t>
  </si>
  <si>
    <t>Produtos Mapeados</t>
  </si>
  <si>
    <t>No prazo</t>
  </si>
  <si>
    <t>ORDEM</t>
  </si>
  <si>
    <t>CICLO DE VIDA</t>
  </si>
  <si>
    <t>Manual de Serviços original</t>
  </si>
  <si>
    <t xml:space="preserve">QI/QO/QD versão Orginal </t>
  </si>
  <si>
    <t>Checklist</t>
  </si>
  <si>
    <t>Porcentagem de Entrega</t>
  </si>
  <si>
    <t>Yuri</t>
  </si>
  <si>
    <t>Time</t>
  </si>
  <si>
    <t>D</t>
  </si>
  <si>
    <t>DNA Workstation</t>
  </si>
  <si>
    <t>DNA Flowstation</t>
  </si>
  <si>
    <t>L-PIX Chemi</t>
  </si>
  <si>
    <t>L-PIX Touch Color</t>
  </si>
  <si>
    <t>L-PIX EX</t>
  </si>
  <si>
    <t>µPlate Software</t>
  </si>
  <si>
    <t>LPS 4000</t>
  </si>
  <si>
    <t>BioTRECO</t>
  </si>
  <si>
    <t>Spin Doctor</t>
  </si>
  <si>
    <t>MicroNeutralização</t>
  </si>
  <si>
    <t>Amplio 96</t>
  </si>
  <si>
    <t>Etiquetadora de Placas</t>
  </si>
  <si>
    <t>Pen Cards</t>
  </si>
  <si>
    <t>LMR 96</t>
  </si>
  <si>
    <t>Evaporador EVA Mini</t>
  </si>
  <si>
    <t>VC 100</t>
  </si>
  <si>
    <t>MGI 7000 Cell Preserv</t>
  </si>
  <si>
    <t>LPS 300V</t>
  </si>
  <si>
    <t>Ampligene Plus</t>
  </si>
  <si>
    <t>Ampligene Duo</t>
  </si>
  <si>
    <t>LMW 96</t>
  </si>
  <si>
    <t>LTB</t>
  </si>
  <si>
    <t>LMR Flex UV Vis</t>
  </si>
  <si>
    <t>LCH Geral</t>
  </si>
  <si>
    <t>CONTROLE DE EMBALAGENS — CAIXAS DE PAPELÃO</t>
  </si>
  <si>
    <t>Em andamento</t>
  </si>
  <si>
    <t>Clichê: Sim</t>
  </si>
  <si>
    <t>Manter</t>
  </si>
  <si>
    <t>Bloquear</t>
  </si>
  <si>
    <t>DADOS DO ITEM</t>
  </si>
  <si>
    <t>ESTOQUE</t>
  </si>
  <si>
    <t>PERÍODO DE CORTE</t>
  </si>
  <si>
    <t>DESENHO INFORMATIVO</t>
  </si>
  <si>
    <t>DESCRITIVO TÉCNICO</t>
  </si>
  <si>
    <t>ATUL. CLICHÊ</t>
  </si>
  <si>
    <t>REV. ESPECIFICAÇÃO</t>
  </si>
  <si>
    <t>REV. SKU</t>
  </si>
  <si>
    <t>REV. QUALIDADE</t>
  </si>
  <si>
    <t>AÇÃO NECESSÁRIA</t>
  </si>
  <si>
    <t>Logística</t>
  </si>
  <si>
    <t>Marcos Fernando</t>
  </si>
  <si>
    <t>Qualidade</t>
  </si>
  <si>
    <t>Modelo</t>
  </si>
  <si>
    <t>SKUs Associados</t>
  </si>
  <si>
    <t>Matriz</t>
  </si>
  <si>
    <t>Filial</t>
  </si>
  <si>
    <t>Data Prevista</t>
  </si>
  <si>
    <t>Data Limite</t>
  </si>
  <si>
    <t>Sim / Não</t>
  </si>
  <si>
    <t>Ação</t>
  </si>
  <si>
    <t>4.00101</t>
  </si>
  <si>
    <t>Nº 01</t>
  </si>
  <si>
    <t>Cx. kraft — 330×290×190 mm — Clichê Loccus Nº 01</t>
  </si>
  <si>
    <t>Não realizado</t>
  </si>
  <si>
    <t>7.000016</t>
  </si>
  <si>
    <t>CX. Papelão Nº 20</t>
  </si>
  <si>
    <t>Cx. kraft — 240×140×140 mm — Nº 20 — Clichê Loccus</t>
  </si>
  <si>
    <t>7.000022</t>
  </si>
  <si>
    <t>Nº 26</t>
  </si>
  <si>
    <t>Cx. kraft — 280×230×350 mm — Onda B — Pardo — Nº 26</t>
  </si>
  <si>
    <t>7.000025</t>
  </si>
  <si>
    <t>CX. Papelão Nº 23</t>
  </si>
  <si>
    <t>Cx. kraft — 480×380×230 mm — Nº 23 — Clichê Loccus</t>
  </si>
  <si>
    <t>7.000030</t>
  </si>
  <si>
    <t>CX. Papelão Nº 7</t>
  </si>
  <si>
    <t>Cx. kraft — 600×400×260 mm — Nº 07 — Clichê Loccus</t>
  </si>
  <si>
    <t>7.000042</t>
  </si>
  <si>
    <t>CX. Papelão Nº 03</t>
  </si>
  <si>
    <t>Cx. kraft — 605×400×930 mm — Nº 03 — Clichê Loccus</t>
  </si>
  <si>
    <t>7.000043</t>
  </si>
  <si>
    <t>CX. Papelão Nº 25</t>
  </si>
  <si>
    <t>Cx. kraft — 360×260×110 mm — Nº 25 — Clichê Loccus</t>
  </si>
  <si>
    <t>7.000045</t>
  </si>
  <si>
    <t>CX. Papelão Nº 14</t>
  </si>
  <si>
    <t>Cx. papelão 407×385×232 mm — Craft BC Nº 14</t>
  </si>
  <si>
    <t>7.000048</t>
  </si>
  <si>
    <t>CX. Papelão Nº ???</t>
  </si>
  <si>
    <t>Cx. kraft — 540×460×360 mm — Nº 01 — Clichê Loccus</t>
  </si>
  <si>
    <t>7.000055</t>
  </si>
  <si>
    <t>CX. Papelão Nº 04</t>
  </si>
  <si>
    <t>Cx. kraft — 480×390×640 mm — Nº 04 — Clichê Loccus</t>
  </si>
  <si>
    <t>7.000133</t>
  </si>
  <si>
    <t>Caixa 71×29×57</t>
  </si>
  <si>
    <t>Cx. kraft — 710×290×570 mm — DS-5000</t>
  </si>
  <si>
    <t>7.000159</t>
  </si>
  <si>
    <t>—</t>
  </si>
  <si>
    <t>Cx. kraft reforçada — 550×500×470 mm — Nº 31</t>
  </si>
  <si>
    <t>7.000160</t>
  </si>
  <si>
    <t>CX. Papelão Nº 103</t>
  </si>
  <si>
    <t>Cx. kraft — 594×520×320 mm — Nº 103 — Clichê Loccus</t>
  </si>
  <si>
    <t>7.000161</t>
  </si>
  <si>
    <t>CX. Papelão Nº 101</t>
  </si>
  <si>
    <t>Cx. kraft — 540×460×360 mm — Nº 101 — Clichê Loccus</t>
  </si>
  <si>
    <t>7.000177</t>
  </si>
  <si>
    <t>Cx. branco — 215×205×190 mm — Flexvortex 2</t>
  </si>
  <si>
    <t>7.000836</t>
  </si>
  <si>
    <t>N 26</t>
  </si>
  <si>
    <t>Cx. kraft — 350×230×280 mm — Onda B — Pardo</t>
  </si>
  <si>
    <t>Categoria (Origem)</t>
  </si>
  <si>
    <t>Descrição Protheus</t>
  </si>
  <si>
    <t>SKU Intermediário</t>
  </si>
  <si>
    <t>Fornecedor</t>
  </si>
  <si>
    <t>Injetado</t>
  </si>
  <si>
    <t>Fabricação IP</t>
  </si>
  <si>
    <t>Criticidade</t>
  </si>
  <si>
    <t>Especificação Técnica Protheus</t>
  </si>
  <si>
    <t>Levantamento de
Informações</t>
  </si>
  <si>
    <t>Elaboração de
Espec. Técnica</t>
  </si>
  <si>
    <t>Revisão de
Cadastro</t>
  </si>
  <si>
    <t>Observações Cadastro</t>
  </si>
  <si>
    <t>Revisão de
Estrutura</t>
  </si>
  <si>
    <t>Observações relacionadas a estrutura</t>
  </si>
  <si>
    <t>Revisão de
Etiquetas</t>
  </si>
  <si>
    <t>Observações relacionadas às etiquetas</t>
  </si>
  <si>
    <t>Elaboração de
Instrução de Trabalho</t>
  </si>
  <si>
    <t>Estudos
Gerais</t>
  </si>
  <si>
    <t>Prazo de
Validade</t>
  </si>
  <si>
    <t>Observações</t>
  </si>
  <si>
    <t>Termo de Abertura do Projeto</t>
  </si>
  <si>
    <t>Escopo</t>
  </si>
  <si>
    <t>Justificativa</t>
  </si>
  <si>
    <t>Documentos
de Projeto</t>
  </si>
  <si>
    <t>PAINEL EXECUTIVO – STATUS DAS ETAPAS</t>
  </si>
  <si>
    <t>BEADS</t>
  </si>
  <si>
    <t>ESFERAS DE ACO INOX - 5 MM - FRASCO COM 2500 UNIDADES - MOAGEM LABORATORIAL - GBSS 196-2500-10</t>
  </si>
  <si>
    <t>06.000484</t>
  </si>
  <si>
    <t>OPS Diagnotics</t>
  </si>
  <si>
    <t>NÃO</t>
  </si>
  <si>
    <t>IMPORTADO</t>
  </si>
  <si>
    <t>Modelo: GBSS 196-2500-10
Marca/Fabricante: OPS Diagnostics LLC
Procedência: Importado
Material: Aço inoxidável 440C
Diâmetro: 5 mm
Quantidade: 2500 unidades por pacote
Propriedades:
Levemente magnéticas (recuperação por ímã)
Alta resistência à corrosão
Alta durabilidade
Reutilizáveis conforme aplicação
Compatibilidade: Frascos de 4 mL e 15 mL; sistemas de moagem tipo bead mill</t>
  </si>
  <si>
    <t>Finalizado</t>
  </si>
  <si>
    <t>Cadastro de acordo com o novo layout e especificações do item.</t>
  </si>
  <si>
    <t>Ausente</t>
  </si>
  <si>
    <t>INDETERMINADO</t>
  </si>
  <si>
    <t>Itens por
Categoria</t>
  </si>
  <si>
    <t>01.000931</t>
  </si>
  <si>
    <t>ESFERA DE OXIDO DE ZIRCONIA PARA MOAGEM - ALTA DUREZA - DIAMETRO 1,4MM - CS-YHG-Q005</t>
  </si>
  <si>
    <t>06.000466</t>
  </si>
  <si>
    <t>CS Ceramic</t>
  </si>
  <si>
    <t>Modelo: CS-YHG-Q005
Marca/Fabricante: CS Ceramic Co., Ltd
Procedência: Importado
Material: Cerâmica
Dimensões: Diâmetro nominal de 1,4 mm
Características Técnicas:
Alta resistência mecânica
Baixa taxa de abrasão
Elevada estabilidade dimensional
Peso: Não informado
Garantia: Não informado
Acondicionamento: Não informado
Registro no órgão regulador: Isento
Ex-Tarifário: Não informado
NCM: 6909.11.00</t>
  </si>
  <si>
    <t>Qtd</t>
  </si>
  <si>
    <t>01.000916</t>
  </si>
  <si>
    <t>BEADS SATELITES DE OXIDO DE ZIRCONIO - 6 MM - ESTABILIZADO COM CERIA - GBZO 006-1000-05</t>
  </si>
  <si>
    <t>06.000476</t>
  </si>
  <si>
    <t>Modelo: GBZO 006-1000-05
Marca/Fabricante: OPS Diagnostics
Procedência: Importado
Material: Óxido de zircônio estabilizado com céria
Dimensões: Diâmetro nominal de 6 mm
Formato: Irregular
Características Técnicas:
Alta resistência química
Material não corrosivo
Resistência a solventes
Tratamento ácido para remoção de óleos residuais e contaminantes
Pronto para uso
Recursos Adicionais:
Alta durabilidade
Baixa contaminação do processo
Adequado para amostras de difícil moagem
Peso: Não informado
Garantia: Não informado
Acondicionamento: Caixa contendo 1000 unidades
Registro no órgão regulador: Isento
Ex-Tarifário: Não informado
NCM: 7002.10.00</t>
  </si>
  <si>
    <t>Pendente</t>
  </si>
  <si>
    <t>Não iniciado</t>
  </si>
  <si>
    <t>MICROPLACAS E PLACAS</t>
  </si>
  <si>
    <t>06.000335</t>
  </si>
  <si>
    <t>Sem informações técnicas</t>
  </si>
  <si>
    <t>TOTAL</t>
  </si>
  <si>
    <t>06.000336</t>
  </si>
  <si>
    <t>MICROTUBOS</t>
  </si>
  <si>
    <t>06.000337</t>
  </si>
  <si>
    <t>FILMES E SELOS</t>
  </si>
  <si>
    <t>01.000932/ 01.000925</t>
  </si>
  <si>
    <t xml:space="preserve">ESFERA DE OXIDO DE ZIRCONIA PARA MOAGEM - ALTA DUREZA - DIAMETRO 3,0MM - CS-YHG-09 </t>
  </si>
  <si>
    <t>06.000290</t>
  </si>
  <si>
    <t>Modelo: CS-YHG-09
Marca/Fabricante: CS Ceramic Co., Ltd
Procedência: Importado
Material: Cerâmica (zircônia e sílica)
Dimensões: Diâmetro nominal de 3,0 mm
Características Técnicas:
Alta eficiência de moagem
Baixa taxa de abrasão
Alta resistência ao desgaste
Estabilidade dimensional
Baixa contaminação do processo
Peso: Não informado
Garantia: Não informado
Acondicionamento: Não informado
Registro no órgão regulador: Isento
Ex-Tarifário: Não informado
NCM: 6909.11.00</t>
  </si>
  <si>
    <t>TIRAS</t>
  </si>
  <si>
    <t>06.000340</t>
  </si>
  <si>
    <t>OPS Diagnostic / CS Ceramic</t>
  </si>
  <si>
    <t>01.000928/ 01.000922</t>
  </si>
  <si>
    <t>ESFERA DE OXIDO DE ZIRCONIA PARA MOAGEM - ALTA DUREZA - DIAMETRO 0,1MM - CS-YHG-01</t>
  </si>
  <si>
    <t>06.000282</t>
  </si>
  <si>
    <t>Modelo: CS-YHG-01
Marca/Fabricante: CS Ceramic Co., Ltd
Procedência: Importado
Material: Cerâmica (zircônia e sílica)
Dimensões: Diâmetro nominal de 0,1 mm
Características Técnicas:
Alta eficiência de moagem
Baixa taxa de abrasão
Alta resistência ao desgaste
Estabilidade dimensional
Baixa contaminação do processo
Peso: Não informado
Garantia: Não informado
Acondicionamento: Não informado
Registro no órgão regulador: Isento
Ex-Tarifário: Não informado
NCM: 6909.11.00</t>
  </si>
  <si>
    <t>01.000930/ 01.000924</t>
  </si>
  <si>
    <t xml:space="preserve">ESFERA DE OXIDO DE ZIRCONIA PARA MOAGEM - ALTA DUREZA - DIAMETRO 1,0MM - CS-YHG-07                                                                                                                      </t>
  </si>
  <si>
    <t>06.000288</t>
  </si>
  <si>
    <t>Modelo: CS-YHG-07
Marca/Fabricante: CS Ceramic Co., Ltd
Procedência: Importado
Material: Cerâmica (zircônia e sílica)
Dimensões: Diâmetro nominal de 1,0 mm
Características Técnicas:
Alta eficiência de moagem
Baixa taxa de abrasão
Alta resistência ao desgaste
Estabilidade dimensional
Baixa contaminação do processo
Peso: Não informado
Garantia: Não informado
Acondicionamento: Não informado
Registro no órgão regulador: Isento
Ex-Tarifário: Não informado
NCM: 6909.11.00</t>
  </si>
  <si>
    <t>Modelo: CS-YHG-Q005
Marca/Fabricante: CS Ceramic Co., Ltd
Procedência: Importado
Material: Cerâmica (zircônia e sílica)
Dimensões: Diâmetro nominal de 1,4 mm
Características Técnicas:
Alta eficiência de moagem
Baixa taxa de abrasão
Alta resistência ao desgaste
Estabilidade dimensional
Baixa contaminação do processo
Peso: Não informado
Garantia: Não informado
Acondicionamento: Não informado
Registro no órgão regulador: Isento
Ex-Tarifário: Não informado
NCM: 6909.11.00</t>
  </si>
  <si>
    <t>06.000342</t>
  </si>
  <si>
    <t>01.001197/1211/1218/1219</t>
  </si>
  <si>
    <t xml:space="preserve">MICROESFERAS MAGNETICAS PARA EXTRACAO DE ACIDOS NUCLEICOS – MD0402C09-13 </t>
  </si>
  <si>
    <t>06.000473</t>
  </si>
  <si>
    <t>VDO Biotech</t>
  </si>
  <si>
    <t>Finalidade: Insumo produtivo para composição de produto vendável. SKU: 01.001197, 01.001211, 01.001218 e 01.001219.
Finalidade técnica: Capturar e purificar biomoléculas através de ligação magnética seletiva, permitindo separação eficiente entre fase magnética e sobrenadante em protocolos laboratoriais automatizados.
Aplicação: Extração de DNA/RNA, purificação de proteínas, preparo de bibliotecas para sequenciamento, ensaios de PCR, purificação de amostras virais ou clínico em métodos de extração magnética automatizada.
Especificações
Modelo: MD0402C09-13
Marca/Fabricante: Suzhou VdoBioTech Co., Ltd.
Procedência: Importado
Capacidade: Não aplicável
Volume: 1
Características técnicas específicas: Estrutura núcleo-casca, alta densidade magnética, superfície funcionalizável, rápido tempo de resposta magnética, boa ressuspensão, material adequado para automação
Interface e conectividade: Não aplicável
Recursos adicionais: Baixa ligação inespecífica; variadas funcionalidades de superfície disponíveis pela VDO Biotech 
VDO Biotech.
Dimensões: Não informado
Peso: Não informado
Alimentação: Não aplicável
Potência: Não aplicável
Apresentação: Frasco contendo 50ml.
Condição: Novo
Garantia: Não informado
Registro no órgão regulador: Pesquisa científica RUO
Ex-Tarifário: Não informado
NCM: 3822.19.90</t>
  </si>
  <si>
    <t>Modelo divergente. Solicitação ID. 2088</t>
  </si>
  <si>
    <t>2 anos</t>
  </si>
  <si>
    <t>06.000469</t>
  </si>
  <si>
    <t>Material: Aço inoxidável 440C
Dimensões: Diâmetro nominal de 9,5 mm
Quantidade: 1000 unidades
Características Técnicas:
Resistência à oxidação
Recuperação por ímã
Tratamento para remoção de óleos residuais e contaminantes
Pronto para uso</t>
  </si>
  <si>
    <t>MS02H-100</t>
  </si>
  <si>
    <t>Produto: Beads Magnéticas (Microsferas Magnéticas)
Fabricante: VDO Biotech
Aplicação: Extração e purificação de ácidos nucleicos
Composição: Óxido de ferro (Fe₃O₄)
Meio de dispersão: Água deionizada (DI water)
Tamanho de partícula: 50 nm – 2 µm
Índice de refração: NA
Aditivos: Traços de surfactante
Propriedade magnética: Superparamagnética
Resposta magnética: Rápida, sem resíduo magnético
Capacidade de ligação: Alta (grande área superficial)
Ligação não específica: Baixa
Dispersão: Excelente ressuspensão
Reprodutibilidade: Alta, consistência lote a lote
Condição de armazenamento: 2–25°C, não congelar
Capacidade de produção: &gt;100 L por lote</t>
  </si>
  <si>
    <t>05.000552</t>
  </si>
  <si>
    <t>Esferas de zircônia de 1,4 mm são utilizadas para a ruptura mecânica de insetos e pequenas amostras de tecido, permitindo a liberação de ácidos nucleicos e proteínas. Essas esferas, tratadas com ácido, são adequadas para a homogeneização de células bacterianas, insetos, bem como tecidos de camundongos e outros órgãos. Para avaliar o número de unidades formadoras de colônia de Pseudomonas aeruginosa, esferas de 1,4 mm foram utilizadas para dispersar células bacterianas provenientes de colônias em estudos laboratoriais. Em tecidos de camundongos, o uso dessas esferas aumentou a quantificação de oligonucleotídeos antissenso e foi aplicado em experimentos de biodistribuição, nos quais se mede a fluorescência em amostras de tecido ao longo do tempo, a fim de determinar a localização e retenção de moléculas marcadoras. As esferas também foram utilizadas para melhorar o rendimento de DNA na homogeneização de mosca-branca, contribuindo para o entendimento da transmissão do vírus da mandioca.</t>
  </si>
  <si>
    <t>06.000404</t>
  </si>
  <si>
    <t>Protondx</t>
  </si>
  <si>
    <t>Produto: Beads Magnéticas (TurboBeads)
Fabricante: ProtonDx Ltd
Aplicação: Separação magnética e purificação de biomoléculas (RUO)
Composição do núcleo: Metal puro (&gt;90%)
Tamanho de partícula: ~30 nm
Magnetização (saturação): ~155 emu/g
Área superficial: &gt;20 m²/g
Capacidade funcional: ≥0,1 mmol/g
Grupos funcionais: -COOH, -NH₂
Estabilidade química: Alta, com ligações covalentes (C–C)
Compatibilidade química: Ampla faixa de pH e solventes
Resistência térmica: Autoclavável até ~140 °C
Tipo de separação: Magnética (campo convencional)
Aplicações: Extração de DNA/RNA, proteínas, anticorpos, imunoensaios
Classificação: Uso em pesquisa (RUO)</t>
  </si>
  <si>
    <t>01.001279</t>
  </si>
  <si>
    <t>BAWG 500-250-29</t>
  </si>
  <si>
    <t>06.000483</t>
  </si>
  <si>
    <t>GBSS 089-5000-11</t>
  </si>
  <si>
    <t>Modelo: GBSS 089-5000-11
Marca/Fabricante: OPS Diagnostics LLC
Procedência: Importado
Material: Aço inoxidável 440C
Dimensões: Diâmetro nominal de 2,8 mm
Quantidade: 5000 unidades
Características Técnicas:
Resistência à oxidação
Recuperação por ímã
Tratamento para remoção de óleos residuais e contaminantes
Pronto para uso
Compatível com placas de 96 poços e tubos de microcentrífuga de 2 mL
Recursos Adicionais:
Alta durabilidade
Reutilizável conforme aplicação
Peso: Não informado
Garantia: Não informado
Acondicionamento: Frasco contendo 5000 unidades, acondicionado para preservação da integridade e prevenção de contaminação
Registro no órgão regulador: Isento
Ex-Tarifário: Não aplicável
NCM: 6802.99.10</t>
  </si>
  <si>
    <t>01.000733</t>
  </si>
  <si>
    <t>FILME PARA SELADORA (FOSCO) L-PLATE SEALLER – PACOTE COM 100 UN.</t>
  </si>
  <si>
    <t>BS-ASF-001</t>
  </si>
  <si>
    <t>HEFEI LABGIC</t>
  </si>
  <si>
    <t>Material: Laminado de alumínio + PE
Capacidade: Não aplicável
Formato: Filme para selagem de microplacas (90 mm x 125 mm)
Características Técnicas: Fosco; película metalizada; selagem por processo térmico; uso com seladora térmica; pacote com 100 unidades
Pureza do Material: Não especificado
Temperatura de Deflexão Térmica: Não especificado
Dimensões totais: 90 mm x 125 mm
Compatibilidade: Seladora L-Plate Sealer
Modelo: Filme fosco para selagem térmica
Validade: 36 meses</t>
  </si>
  <si>
    <t>01.000745</t>
  </si>
  <si>
    <t>SELO ADESIVO - OPTICO - PARA MICROPLACA DE QPCR - CAIXA COM 100 UNIDADES - L-FILM</t>
  </si>
  <si>
    <t>06.000408</t>
  </si>
  <si>
    <t>AGEN</t>
  </si>
  <si>
    <t>Material: Polipropileno (PP) + poliéster
Capacidade: Não aplicável
Formato: Filme adesivo óptico para microplacas (96 e 384 poços)
Características Técnicas: Alta transparência; baixa autofluorescência; livre de DNase e RNase; selagem adesiva para qPCR; faixa de uso de -70°C a 100°C; pacote com 100 unidades
Pureza do Material: Livre de DNase e RNase
Temperatura de Deflexão Térmica: Não especificado
Dimensões totais: 90 mm x 125 mm
Compatibilidade: Microplacas de 96 e 384 poços; termocicladores e sistemas de qPCR compatíveis com padrão Applied Biosystems
Modelo: L-FILM / F-103
Finalidade: Insumo produtivo para composição de produto vendável
Finalidade técnica: Vedação segura e transparente para microplacas de qPCR com mínima interferência óptica
Aplicação: Selagem de microplacas em ensaios de qPCR, prevenindo evaporação e contaminação cruzada</t>
  </si>
  <si>
    <t>1 ano</t>
  </si>
  <si>
    <t>01.000812</t>
  </si>
  <si>
    <t>SELO ADESIVO - NAO OPTICO - PARA MICROPLACA DE PCR - CAIXA COM 100 UNIDADES - L-FILM-N.O.</t>
  </si>
  <si>
    <t>06.000145</t>
  </si>
  <si>
    <t>Material: Laminado de PP + poliéster
Capacidade: Não aplicável
Formato: Filme adesivo para selagem de microplacas de PCR (90 mm x 125 mm)
Características Técnicas: Não óptico; adesivo; selagem eficiente; evita evaporação e contaminação cruzada; adequado para PCR; pacote com 100 unidades
Pureza do Material: Não especificado
Temperatura de Deflexão Térmica: Não especificado
Dimensões totais: 90 mm x 125 mm
Compatibilidade: Microplacas padrão de PCR
Modelo: F-0001
NCM: 3926.90.40
Finalidade: Insumo produtivo para composição de produto vendável
Finalidade técnica: Vedação segura de microplacas de PCR, evitando evaporação e contaminação cruzada
Aplicação: Selagem adesiva de microplacas em ensaios de PCR, incluindo análises clínicas</t>
  </si>
  <si>
    <t>01.001235</t>
  </si>
  <si>
    <t>SELO PARA MICROPLACAS TIPO DEEPWELL 96 POCOS DE 2.0ML, PARA POCO QUADRADO. (PACOTE COM 10 UNIDADES)</t>
  </si>
  <si>
    <t>06.000183</t>
  </si>
  <si>
    <t>Material: Silicone de alta pureza
Capacidade: Compatível com poços de 2,0 mL (96 poços)
Formato: Selo para microplaca Deep Well de 96 poços com geometria quadrada
Características Técnicas: Vedação tipo X (inserção no poço); auto vedação hermética; reutilizável; resistente a variações térmicas; alta elasticidade; resistência química; pacote com 10 unidades
Pureza do Material: Alta pureza
Compatibilidade: Placas Deep Well de 96 poços com capacidade de 2,0 mL
Finalidade: Insumo produtivo para composição de produto vendável
Finalidade técnica: Vedação hermética de placas Deep Well, prevenindo evaporação, contaminação cruzada e liberação de aerossóis
Aplicação: Uso em biotecnologia, análises clínicas e pesquisa para armazenamento, centrifugação e manipulação de amostras sensíveis</t>
  </si>
  <si>
    <t>01.001362</t>
  </si>
  <si>
    <t>SELO PARA MICROPLACAS TIPO PCR DE 384 POCOS, PARA POCO REDONDO (100 UNIDADES)</t>
  </si>
  <si>
    <t>BS-PC384-F</t>
  </si>
  <si>
    <t>Material: Polipropileno + Silicone
Formato: Selo para microplaca PCR de 384 poços com geometria de poço redondo
Características Técnicas: Vedação para placas PCR; formato redondo; pacote com 100 unidades
Compatibilidade: Microplacas PCR de 384 poços
Modelo: Selo silicone placa PCR 384 poços.</t>
  </si>
  <si>
    <t>5 anos</t>
  </si>
  <si>
    <t>01.001375</t>
  </si>
  <si>
    <t>SELOS PARA MICROPLACAS TIPO DEEP WELL DE 96 POCOS DE 1,3ML PARA POCO REDONDO. (PACOTE COM 10 UNIDADES)</t>
  </si>
  <si>
    <t>06.000405</t>
  </si>
  <si>
    <t>SILLMED</t>
  </si>
  <si>
    <t>NACIONAL</t>
  </si>
  <si>
    <t>Material: Silicone de alta pureza
Capacidade: 1,3 mL por poço (96 poços)
Formato: Selo para microplaca deep well de 96 poços, formato redondo, com estrutura interna em cruz
Características Técnicas: Autolavável; congelável; reutilizável; alta resistência química e mecânica; vedação eficiente contra evaporação e contaminação cruzada; pacote com 10 unidades; vedação circular com encaixe estável
Pureza do Material: Silicone de alta pureza
Temperatura de Deflexão Térmica: Não especificado
Dimensões totais: Não especificado
Compatibilidade: Microplacas deep well de 96 poços com formato redondo e capacidade de 1,3 mL
Modelo: Selo de Vedação de Silicone para Microplaca 96 Poços Redondos
Temperatura de trabalho: -80°C a +121°C</t>
  </si>
  <si>
    <t>01.000725</t>
  </si>
  <si>
    <t>MICROPLACA COM 384, DE 40UL, PRETA (ROCHE) SEM CODIGO DE BARRAS (PACOTE COM 10 UNIDADES)</t>
  </si>
  <si>
    <t>06.000382</t>
  </si>
  <si>
    <t>LETSKA</t>
  </si>
  <si>
    <t>SIM</t>
  </si>
  <si>
    <t>Material: Polipropileno
Capacidade: 40ul por poço
Formato: Saia completa, projetada para encaixar em bloco padrão de 384 poços.
Características Técnicas
Pureza do Material: Polipropileno atóxico com 99.9% de pureza.
 Livre de DNase, RNase e pirogênios, garantindo segurança em aplicações laboratoriais.
Temperatura de Deflexão Térmica: 117°C
Dimensões totais: 128 mm x 85 mm x 9,5 mm (comprimento x largura x altura)                                                                             Compatibilidade:  PCR em tempo real Roche</t>
  </si>
  <si>
    <t xml:space="preserve">Revisão solicitada - ID' 2109 - 2110 </t>
  </si>
  <si>
    <t>01.000727</t>
  </si>
  <si>
    <t>MICROPLACA COM 384, DE 40UL, PRETA (ROCHE) COM CODIGO DE BARRAS (PACOTE COM 10 UNIDADES)</t>
  </si>
  <si>
    <t>Material: Polipropileno
Capacidade: 40ul por poço
Formato: Saia completa, projetada para encaixar em bloco padrão de 384 poços.
Características Técnicas
Pureza do Material: Polipropileno atóxico com 99.9% de pureza.
 Livre de DNase, RNase e pirogênios, garantindo segurança em aplicações laboratoriais.
Temperatura de Deflexão Térmica: 117°C
Dimensões totais: 128 mm x 85 mm x 9,5 mm (comprimento x largura x altura)                                                                         Compatibilidade: PCR em tempo real Roche</t>
  </si>
  <si>
    <t xml:space="preserve">Revisão solicitada - ID' 2109 - 2111 </t>
  </si>
  <si>
    <t>5anos</t>
  </si>
  <si>
    <t>01.000728</t>
  </si>
  <si>
    <t>MICROPLACA DE 384 POCOS QUADRADOS, FUNDO U, 240UL (PACOTE COM 5 UNIDADES) - COM CODIGO DE BARRAS</t>
  </si>
  <si>
    <t>06.000131</t>
  </si>
  <si>
    <t>JAW</t>
  </si>
  <si>
    <t>Material: Polipropileno
Capacidade: 240ul por poço
Formato: Saia completa, projetada para encaixar em bloco padrão de 384 poços.
Características Técnicas
Pureza do Material: Polipropileno atóxico com 99.9% de pureza.
 Livre de DNase, RNase e pirogênios, garantindo segurança em aplicações laboratoriais.
Temperatura de Deflexão Térmica: 117°C
Dimensões totais: 127,0 mm x 85 mm x 25,0 mm (comprimento x largura x altura)</t>
  </si>
  <si>
    <t>01.000729</t>
  </si>
  <si>
    <t>MICROPLACA DE 384 POCOS QUADRADOS, FUNDO U, 240UL (PACOTE COM 5 UNIDADES) - SEM CODIGO DE BARRAS</t>
  </si>
  <si>
    <t>01.000730</t>
  </si>
  <si>
    <t>MICROPLACA DE 384 POCOS QUADRADOS, FUNDO U - 120UL  - COM CODIGO DE BARRAS</t>
  </si>
  <si>
    <t>P-120-SQ-384</t>
  </si>
  <si>
    <t>Material: Policarbonato
Capacidade: 120ul por poço
Formato: Saia completa, projetada para encaixar em bloco padrão de 384 poços.
Características Técnicas
Pureza do Material: Policarbonato atóxico com 99.9% de pureza.
 Livre de DNase, RNase e pirogênios, garantindo segurança em aplicações laboratoriais.
Temperatura de Deflexão Térmica: 140°C
Dimensões totais: 127,6 mm x 85 mm x 14,5 mm (comprimento x largura x altura)</t>
  </si>
  <si>
    <t>01.000731</t>
  </si>
  <si>
    <t>MICROPLACA DE 384 POCOS QUADRADOS, FUNDO U - 120UL  - SEM CODIGO DE BARRAS</t>
  </si>
  <si>
    <t>01.000732</t>
  </si>
  <si>
    <t>MICROPLACA DE PCR - 0,1ML - 96 POCOS - MEIA SAIA - ESTERIL - NUCLEASE FREE - POLIPROPILENO TRANSPARENTE</t>
  </si>
  <si>
    <t>06.000211</t>
  </si>
  <si>
    <t>Material: Polipropileno transparente
Capacidade: 0,1 ml por poço
Formato: Meia saia, projetada para encaixar em blocos padrão de 96 poços.
Características Técnicas
Pureza do Material: Polipropileno atóxico com 99.9% de pureza.
 Livre de DNase, RNase e pirogênios, garantindo segurança em aplicações laboratoriais.
Transparência: Transparente para facilitar a visualização do conteúdo.
Temperatura de Deflexão Térmica: 117°C
Dimensões totais: 127 mm x 85 mm x 16 mm (comprimento x largura x altura)
Compatibilidade:  sistemas Thermo fischer e  Applied Biosystems.</t>
  </si>
  <si>
    <t>Revisão solicitada - ID' 2112 - 2113</t>
  </si>
  <si>
    <t>01.000735</t>
  </si>
  <si>
    <t>MICROPLACA DE PCR  96 POCOS COM CODIGO DE BARRAS - 0,1ML FAST MEIA SAIA</t>
  </si>
  <si>
    <t xml:space="preserve">Revisão solicitada - ID' 2112 - 2114 </t>
  </si>
  <si>
    <t>01.000784</t>
  </si>
  <si>
    <t>MICROPLACAS DE PCR, 0,2ML, 96 POCOS, MEIA SAIA, ESTERIL, NUCLEASE FREE, EM POLIPROPILENO, COM CODIGO DE BARRAS (PACOTE COM 10)</t>
  </si>
  <si>
    <t>06.000209</t>
  </si>
  <si>
    <t>Material: Polipropileno transparente
Capacidade: 0,2 ml por poço
Formato: Meia saia, projetada para encaixar em bloco padrão de 96 poços.
Características Técnicas
Pureza do Material: Polipropileno atóxico com 99.9% de pureza.
 Livre de DNase, RNase e pirogênios, garantindo segurança em aplicações laboratoriais.
Transparência: Transparente para facilitar a visualização do conteúdo.
Temperatura de Deflexão Térmica: 117°C
Dimensões totais: 126 mm x 86 mm x 23 mm (comprimento x largura x altura)
Compatibilidade: Compatibilidade: sistemas de PCR ampligene plus loccus , Thermo fischer e  Applied Biosystems.</t>
  </si>
  <si>
    <t xml:space="preserve">Revisão solicitada - ID' 2115 - 2116 </t>
  </si>
  <si>
    <t>01.000790</t>
  </si>
  <si>
    <t>MICROPLACA DE PCR 0,1ML - 96 POCOS - SAIA COMPLETA - ESTERIL</t>
  </si>
  <si>
    <t>06.000389</t>
  </si>
  <si>
    <t>Material: base policarbonato cor branca e poços em policarbonato transparente.
Capacidade: 0,1 ml por poço
Formato: Meia saia, projetada para encaixar em bloco padrão de 96 poços.
Características Técnicas
Pureza do Material: Policarbonato e polipropileno atóxico com 99.9% de pureza.
 Livre de DNase, RNase e pirogênios, garantindo segurança em aplicações laboratoriais.
Transparência: Poços com alta transparencia para facilitar a visualização do conteúdo.
Temperatura de Deflexão Térmica: 140°C
Dimensões totais: 127,7 mm x 85 mm x 16 mm (comprimento x largura x altura)                                                                        Compatibilidade: Sistema BIO-RAD</t>
  </si>
  <si>
    <t>01.000814</t>
  </si>
  <si>
    <t>MICROPLACA DE PCR - 0,2ML - 96 POCOS - MEIA SAIA - ESTERIL - NUCLEASE FREE - POLIPROPILENO TRANSPARENTE</t>
  </si>
  <si>
    <t>Revisão solicitada - ID' 2115 - 2117</t>
  </si>
  <si>
    <t>01.000851</t>
  </si>
  <si>
    <t>RACK PARA TIRAS DE 6 POCOS DE 2,2ML, CAPACIDADE PARA 8 TIRAS</t>
  </si>
  <si>
    <t>06.000419</t>
  </si>
  <si>
    <t>CORBITION</t>
  </si>
  <si>
    <t>Peça foi impressa em 3D para testes</t>
  </si>
  <si>
    <t>01.000852</t>
  </si>
  <si>
    <t>PLACA "DEEP WELL" COM 96 POCOS, FUNDO TIPO 'U' COM CAPACIDADE DE 1,3ML - PACOTE COM 5</t>
  </si>
  <si>
    <t>06.000192</t>
  </si>
  <si>
    <t>Material: Polipropileno transparente
Capacidade: 1,3 ml por poço
Formato: Fundo redondo ou U para bloco padrão de 96 poços.
Características Técnicas
Pureza do Material: Polipropileno atóxico com 99.9% de pureza.
 Livre de DNase, RNase e pirogênios, garantindo segurança em aplicações laboratoriais.
Transparência: Transparente para facilitar a visualização do conteúdo.
Dimensões totais: 127,6 mm x 85 mm x 31,5 mm (comprimento x largura x altura)</t>
  </si>
  <si>
    <t xml:space="preserve">Revisão solicitada - ID' 2118 - 2119 </t>
  </si>
  <si>
    <t>01.000865</t>
  </si>
  <si>
    <t>PLACA DEEP WELL 96 POCOS 2,2ML - FUNDO V (PACOTE COM 5 UNIDADES)</t>
  </si>
  <si>
    <t>A placa Deep Well 96 poços (2,2 mL, fundo em V é um consumível laboratorial produzido em polipropileno, destinado à extração e purificação de ácidos nucleicos (DNA/RNA) por partículas magnéticas. Possui dimensões aproximadas de 127 × 85 × 45,5 mm e é compatível com sistemas automatizados, como o EXTRACTA 96.
Cada poço tem capacidade de até 2,2 mL, e o formato em V favorece a recuperação eficiente das amostras. O produto é não estéril, fabricado em ambiente controlado (sala limpa conforme ISO 14644-1), garantindo qualidade e redução de contaminantes.
É fornecido em embalagens com 100 unidades (pacotes de 5), com identificação por lote para rastreabilidade. Deve ser armazenado em ambiente seco, entre 9°C e 40°C. O fabricante possui certificação ISO 9001:2015.</t>
  </si>
  <si>
    <t>Revisão solicitada - ID' 2136 - 2137</t>
  </si>
  <si>
    <t>01.000876</t>
  </si>
  <si>
    <t>PACOTE COM 10 MICROPLACAS – MICROPLACA PARA PCR – 96 POCOS – 0,2 ML – SEM SAIA – MICROPLACA DE PCR 0,2ML</t>
  </si>
  <si>
    <t>06.000186</t>
  </si>
  <si>
    <t>Material: Polipropileno transparente
Capacidade: 0,2 ml por poço
Formato: Sem saia, projetada para encaixar em blocos padrão de 96 poços.
Características Técnicas
Pureza do Material: Polipropileno atóxico com 99.9% de pureza.
 Livre de DNase, RNase e pirogênios, garantindo segurança em aplicações laboratoriais.
Transparência: Transparente para facilitar a visualização do conteúdo.
Temperatura de Deflexão Térmica: 117°C
Dimensões totais: 118 mm x 79 mm x 21 mm (comprimento x largura x altura)                                                                    Compatibilidade: Amplio 96</t>
  </si>
  <si>
    <t>Revisão solicitada - ID' 2120 - 2121</t>
  </si>
  <si>
    <t>01.000879</t>
  </si>
  <si>
    <t>PLACA DEEP WELL 96 POCOS - 2.2ML - FUNDO U (PACOTE COM 5 UNIDADES)</t>
  </si>
  <si>
    <t>06.000241</t>
  </si>
  <si>
    <t>Material: Polipropileno transparente
Capacidade: 2,2 ml por poço
Formato: Fundo redondo ou U para bloco padrão de 96 poços.
Características Técnicas
Pureza do Material: Polipropileno atóxico com 99.9% de pureza.
 Livre de DNase, RNase e pirogênios, garantindo segurança em aplicações laboratoriais.
Transparência: Transparente para facilitar a visualização do conteúdo.
Dimensões totais: 127 mm x 85 mm x 42 mm (comprimento x largura x altura)
Compatibilidade: Extracta 16 e 32, Extracta station 4800 e 9600, Maelstron.</t>
  </si>
  <si>
    <t>Revisão solicitada - ID' 2122 - 2123</t>
  </si>
  <si>
    <t>01.000983</t>
  </si>
  <si>
    <t>MICROPLACA DE 96 POCOS PARA CULTURA DE CELULAS, COR PRETA, FUNDO CHATO, TAMPA PRETA.</t>
  </si>
  <si>
    <t>BS-MP-96B</t>
  </si>
  <si>
    <t>Revisar</t>
  </si>
  <si>
    <t>MICROPLACA DE 96 POCOS PARA CULTURA DE CELULAS, COR PRETA, FUNDO CHATO, TAMPA PRETA</t>
  </si>
  <si>
    <t>01.001068</t>
  </si>
  <si>
    <t>MICROPLACA DE 96 POCOS - FUNDO EM V - FORMATO DE POCO QUADRADO - VOLUME DE 200 µL.</t>
  </si>
  <si>
    <t>04.001912</t>
  </si>
  <si>
    <t>Sem informações técnica ou de qualquer fornecedor</t>
  </si>
  <si>
    <t>MICROPLACA DE 96 POCOS - FUNDO EM V - FORMATO DE POCO QUADRADO - VOLUME DE 200 μL.</t>
  </si>
  <si>
    <t>01.001377</t>
  </si>
  <si>
    <t>MICROPLACA DE 96 POCOS PARA CULTURA DE CELULAS, COR BRANCA, FUNDO CHATO, TAMPA BRANCA.</t>
  </si>
  <si>
    <t>BS-MP-96W</t>
  </si>
  <si>
    <t>01.001407</t>
  </si>
  <si>
    <t>MICROPLACA COM 384, DE 40UL, TRANSLUCIDA (ROCHE) SEM CODIGO DE BARRAS (PACOTE COM 10 UNIDADES)</t>
  </si>
  <si>
    <t>06.000384</t>
  </si>
  <si>
    <t>Material: Polipropileno
Capacidade: 40ul por poço
Formato: Saia completa, projetada para encaixar em bloco padrão de 384 poços.
Características Técnicas
Pureza do Material: Polipropileno atóxico com 99.9% de pureza.
 Livre de DNase, RNase e pirogênios, garantindo segurança em aplicações laboratoriais.
Temperatura de Deflexão Térmica: 117°C
Dimensões totais: 128 mm x 85 mm x 9,5 mm (comprimento x largura x altura)                                                                                 Compatibilidade:  PCR em tempo real Roche</t>
  </si>
  <si>
    <t>Revisão solicitada - ID' 2124 - 2125</t>
  </si>
  <si>
    <t>01.001408</t>
  </si>
  <si>
    <t>MICROPLACA COM 384, DE 40UL, TRANSLUCIDA (ROCHE) COM CODIGO DE BARRAS (PACOTE COM 10 UNIDADES)</t>
  </si>
  <si>
    <t>Revisão solicitada - ID' 2124 - 2126</t>
  </si>
  <si>
    <t>01.001409</t>
  </si>
  <si>
    <t>MICROPLACA COM 384, DE 40UL, PRETA (ABI) SEM CODIGO DE BARRAS (PACOTE COM 10 UNIDADES)</t>
  </si>
  <si>
    <t>06.000383</t>
  </si>
  <si>
    <t>Material: Polipropileno
Capacidade: 40ul por poço
Formato: Saia completa, projetada para encaixar em bloco padrão de 384 poços.
Características Técnicas
Pureza do Material: Polipropileno atóxico com 99.9% de pureza.
 Livre de DNase, RNase e pirogênios, garantindo segurança em aplicações laboratoriais.
Temperatura de Deflexão Térmica: 117°C
Dimensões totais: 128 mm x 85 mm x 9,5 mm (comprimento x largura x altura)                                                                              Compatibilidade: PCR em tempo real Appied Biossystem e SNPine da LGC</t>
  </si>
  <si>
    <t>Revisão solicitada - ID' 2127 - 2128</t>
  </si>
  <si>
    <t>01.001410</t>
  </si>
  <si>
    <t>MICROPLACA COM 384, DE 40UL, PRETA (ABI) COM CODIGO DE BARRAS (PACOTE COM 10 UNIDADES)</t>
  </si>
  <si>
    <t>Revisão solicitada - ID' 2127 - 2129</t>
  </si>
  <si>
    <t>01.001411</t>
  </si>
  <si>
    <t>MICROPLACA COM 384, DE 40UL, TRANSLUCIDA (ABI) SEM CODIGO DE BARRAS (PACOTE COM 10 UNIDADES)</t>
  </si>
  <si>
    <t>06.000385</t>
  </si>
  <si>
    <t>Bloqueado pela Qualidade – Liberação condicionada à validação e aprovação da área responsável. 
Material: Polipropileno (translúcido)
Capacidade: 40 μL por poço (384 poços)
Formato: Microplaca de 384 poços, padrão ABI
Características Técnicas: Translúcida; sem código de barras; adequada para PCR, qPCR e sequenciamento; pacote com 10 unidades
Pureza do Material: Não especificado
Temperatura de Deflexão Térmica: Não especificado
Dimensões totais: Não especificado
Compatibilidade: Equipamentos compatíveis com placas de 384 poços (padrão ABI)</t>
  </si>
  <si>
    <t>Revisão solicitada - ID' 2130 - 2131</t>
  </si>
  <si>
    <t>01.001412</t>
  </si>
  <si>
    <t>MICROPLACA COM 384, DE 40UL, TRANSLUCIDA (ABI) COM CODIGO DE BARRAS (PACOTE COM 10 UNIDADES)</t>
  </si>
  <si>
    <t>Revisão solicitada - ID' 2130 - 2132</t>
  </si>
  <si>
    <t>01.001418</t>
  </si>
  <si>
    <t>PLACA PIN TOOL 384W (TRANSPARENTE)</t>
  </si>
  <si>
    <t>06.000387</t>
  </si>
  <si>
    <t>Material: Fabricada em polipropileno, a ferramenta é estéril e descartável.
Capacidade: É projetada para transferir volumes pequenos, variando de 20 nl a 5 µl, dependendo da aplicação. 
Dimensões do Pino: O diâmetro do pino é de 1 mm e possui 12 mm de comprimento.
Características Técnicas: Essa ferramenta é especialmente útil em laboratórios que realizam experimentos de alta densidade, onde a manipulação eficiente e precisa das amostras é crucial.
Pureza do Material: Polipropileno atóxico com 99.9% de pureza.
 Livre de DNase, RNase e pirogênios, garantindo segurança em aplicações laboratoriais.
Transparência: Material Transparente
Dimensões totais: 127,4 mm x 85 mm x 27 mm (comprimento x largura x altura)                                                            Compatibilidade: Hamilton</t>
  </si>
  <si>
    <t>01.001419</t>
  </si>
  <si>
    <t>MICROPLACA COM 384, DE 40UL, BRANCA (ABI) SEM CODIGO DE BARRAS (PACOTE COM 10 UNIDADES)</t>
  </si>
  <si>
    <t>06.000391</t>
  </si>
  <si>
    <t>Material: Polipropileno
Capacidade: 40ul por poço
Formato: Saia completa, projetada para encaixar em bloco padrão de 384 poços.
Características Técnicas
Pureza do Material: Polipropileno atóxico com 99.9% de pureza.
 Livre de DNase, RNase e pirogênios, garantindo segurança em aplicações laboratoriais.
Temperatura de Deflexão Térmica: 117°C
Dimensões totais: 128 mm x 85 mm x 9,5 mm (comprimento x largura x altura)                                                                  cCompatibilidade: PCR em tempo real Appied Biossystem e SNPine da LGC</t>
  </si>
  <si>
    <t>01.001420</t>
  </si>
  <si>
    <t>MICROPLACA COM 384, DE 40UL, BRANCA (ABI) COM CODIGO DE BARRAS (PACOTE COM 10 UNIDADES)</t>
  </si>
  <si>
    <t>01.001421</t>
  </si>
  <si>
    <t>MICROPLACA COM 384, DE 40UL, BRANCA (ROCHE) SEM CODIGO DE BARRAS (PACOTE COM 10 UNIDADES)</t>
  </si>
  <si>
    <t>06.000390</t>
  </si>
  <si>
    <t>Material: Não informado
Capacidade: 40 μL por poço (384 poços)
Formato: Microplaca de 384 poços, padrão Roche
Características Técnicas: Branca; sem código de barras; adequada para ensaios laboratoriais de alta precisão; compatível com automação; apresentação unitária
Dimensões totais: Não especificado
Compatibilidade: Micropipetas, leitores de microplaca e equipamentos automatizados compatíveis com padrão Roche
Marca/Fabricante: Roche
Procedência: Importado
NCM: 3926.90.40
Registro no órgão regulador: Não aplicável
Finalidade: Insumo produtivo para composição de produto vendável, utilizado em laboratórios
Finalidade técnica: Microplaca utilizada para ensaios laboratoriais com alta precisão e organização de amostras
Aplicação: Biologia molecular, química e rotinas laboratoriais com ensaios automatizados ou manuais</t>
  </si>
  <si>
    <t>Revisão solicitada - ID' 2133 - 2134</t>
  </si>
  <si>
    <t>01.001422</t>
  </si>
  <si>
    <t>MICROPLACA COM 384, DE 40UL, BRANCA (ROCHE) COM CODIGO DE BARRAS (PACOTE COM 10 UNIDADES)</t>
  </si>
  <si>
    <t>Revisão solicitada - ID' 2133 - 2135</t>
  </si>
  <si>
    <t>01.001426</t>
  </si>
  <si>
    <t>MICROPLACA DE PCR 10UL, COM SAIA, 1.536 POCOS, SEM CODIGO DE BARRAS - PACOTE COM 10 UNIDADES</t>
  </si>
  <si>
    <t>06.000280</t>
  </si>
  <si>
    <t>Material: Polipropileno
Capacidade: 10 μL por poço (1.536 poços)
Formato: Microplaca de PCR com saia completa, 1.536 poços
Características Técnicas: Preta; sem código de barras; pacote com 10 unidades; adequada para ensaios de PCR de alta densidade
Dimensões totais: Não especificado
Compatibilidade: Equipamentos de PCR e sistemas automatizados compatíveis com microplacas de 1.536 poços</t>
  </si>
  <si>
    <t>Projeto em andamento</t>
  </si>
  <si>
    <t>01.001427</t>
  </si>
  <si>
    <t>MICROPLACA DE PCR 10UL, COM SAIA, 1.536 POCOS, COM CODIGO DE BARRAS - PACOTE COM 10 UNIDADES</t>
  </si>
  <si>
    <t>01.001468</t>
  </si>
  <si>
    <t>PLACA DEEP WELL 96 POCOS 2,2ML - FUNDO V INCLINADA (PACOTE COM 5 UNIDADES)</t>
  </si>
  <si>
    <t>06.000245</t>
  </si>
  <si>
    <t>A placa Deep Well 96 poços (2,2 mL, fundo em V com base inclinada) é um consumível laboratorial produzido em polipropileno, destinado à extração e purificação de ácidos nucleicos (DNA/RNA) por partículas magnéticas. Possui dimensões aproximadas de 127 × 85 × 45,5 mm e é compatível com sistemas automatizados, como o EXTRACTA 96.
Cada poço tem capacidade de até 2,2 mL, e o formato em V favorece a recuperação eficiente das amostras. O produto é não estéril, fabricado em ambiente controlado (sala limpa conforme ISO 14644-1), garantindo qualidade e redução de contaminantes.
É fornecido em embalagens com 100 unidades (pacotes de 5), com identificação por lote para rastreabilidade. Deve ser armazenado em ambiente seco, entre 9°C e 40°C. O fabricante possui certificação ISO 9001:2015.</t>
  </si>
  <si>
    <t>Revisão solicitada - ID' 2138 - 2139</t>
  </si>
  <si>
    <t>01.000726</t>
  </si>
  <si>
    <t>MICROTUBO 2,0ML ESTERIL, FUNDO CONICO, TAMPA COM ROSCA SEM SAIA (PACOTE COM 100 UNIDADES)</t>
  </si>
  <si>
    <t>04.000888</t>
  </si>
  <si>
    <t>SARSTEDT</t>
  </si>
  <si>
    <t>Material: Polipropileno
Capacidade: 2,0 mL
Formato: Microtubo com fundo cônico, tampa com rosca (6 mm), sem saia
Características Técnicas: Estéril; livre de DNase/RNase; livre de inibidores de PCR; lavado com ácido; esterilizado por temperatura; resistente a baixas temperaturas e alto impacto; autoclavável; adequado para procedimentos de biologia molecular e agitação com beads; pacote com 100 unidades
Pureza do Material: Livre de DNase/RNase e inibidores de PCR
Temperatura de Deflexão Térmica: Não especificado
Dimensões totais: Não especificado
Compatibilidade: Procedimentos laboratoriais gerais, incluindo agitação de alta intensidade e uso com beads
Modelo: Microtubo 2,0 mL</t>
  </si>
  <si>
    <t>01.000738</t>
  </si>
  <si>
    <t>MICROTUBO 2,0ML ESTERIL, FUNDO CONICO, TAMPA COM ROSCA COM SAIA (PACOTE COM 100 UNIDADES)</t>
  </si>
  <si>
    <t>04.000871</t>
  </si>
  <si>
    <t>Material: Polipropileno
Capacidade: 2,0 mL
Formato: Microtubo com fundo cônico e saia (base plana), tampa com rosca (6 mm)
Características Técnicas: Estéril; livre de DNase/RNase; livre de inibidores de PCR; resistente a baixas temperaturas e alto impacto; autoclavável a 121 °C; vedação segura; adequado para armazenamento e manipulação de amostras biológicas; pacote com 100 unidades
Pureza do Material: Livre de DNase/RNase e inibidores de PCR
Temperatura de Deflexão Térmica: Não especificado (autoclavável a 121 °C)
Dimensões totais: 45 mm de altura x 10 mm de diâmetro (tubo); tampa: 6 mm de altura x 11 mm de diâmetro
Compatibilidade: Procedimentos laboratoriais manuais e automatizados, incluindo biologia molecular, microbiologia e análises clínicas
Modelo: Microtubo com saia 2,0 mL</t>
  </si>
  <si>
    <t>01.000956</t>
  </si>
  <si>
    <t>MICROTUBO 2,0ML ESTERIL, FUNDO CONICO, TAMPA COM ROSCA SEM SAIA (CAIXA COM 1000 UNIDADES)</t>
  </si>
  <si>
    <t>Material: Polipropileno
Capacidade: 2,0 mL
Formato: Microtubo com fundo cônico, tampa com rosca (6 mm), sem saia
Características Técnicas: Estéril; livre de DNase/RNase; livre de inibidores de PCR; lavado com ácido; esterilizado por temperatura; resistente a baixas temperaturas e alto impacto; autoclavável; adequado para agitação de alta intensidade com beads; indicado para procedimentos de biologia molecular; caixa com 1000 unidades
Pureza do Material: Livre de DNase/RNase e inibidores de PCR
Temperatura de Deflexão Térmica: Não especificado
Dimensões totais: tampa 6 mm
Compatibilidade: Procedimentos laboratoriais diversos, incluindo agitadores de alta intensidade e uso com beads
Modelo: Microtubo 2,0 mL X 1000</t>
  </si>
  <si>
    <t>01.000957</t>
  </si>
  <si>
    <t>MICROTUBO 2,0ML ESTERIL, FUNDO CONICO, TAMPA COM ROSCA COM SAIA (CAIXA COM 1000 UNIDADES)</t>
  </si>
  <si>
    <t>Material: Polipropileno
Capacidade: 2,0 mL
Formato: Microtubo com fundo cônico e saia (base plana), tampa com rosca (6 mm)
Características Técnicas: Estéril; livre de DNase/RNase; livre de inibidores de PCR; lavado com ácido; esterilizado por temperatura; resistente a baixas temperaturas e alto impacto; autoclavável; vedação segura; adequado para agitação de alta intensidade com beads; indicado para armazenamento e manipulação de amostras biológicas; caixa com 1000 unidades
Pureza do Material: Livre de DNase/RNase e inibidores de PCR
Temperatura de Deflexão Térmica: Não especificado
Dimensões totais: Não especificado
Compatibilidade: Procedimentos laboratoriais diversos, incluindo biologia molecular, microbiologia, análises clínicas e agitadores de alta intensidade
Modelo: Microtubo 2,0 mL X 1000</t>
  </si>
  <si>
    <t>01.001167</t>
  </si>
  <si>
    <t>MICROTUBO ESTERIL DE 2,0ML COM SAIA (100 UNIDADES)</t>
  </si>
  <si>
    <t>Material: Polipropileno
Capacidade: 2,0 mL
Formato: Microtubo com fundo cônico e saia (base plana), sem tampa
Características Técnicas: Estéril; resistente a baixas temperaturas e alto impacto; autoclavável a 121 °C; adequado para armazenamento e manipulação de amostras biológicas; permite centrifugação estável; pacote com 100 unidades
Pureza do Material: Livre de DNase/RNase e inibidores de PCR
Temperatura de Deflexão Térmica: Não especificado (autoclavável a 121 °C)
Dimensões totais: 45 mm de altura x 10 mm de diâmetro
Compatibilidade: Procedimentos laboratoriais manuais e automatizados, incluindo biologia molecular, microbiologia e análises clínicas
Modelo: Microtubo com saia sem tampa 2,0 mL</t>
  </si>
  <si>
    <t>Validade: 2 anos</t>
  </si>
  <si>
    <t>01.001168</t>
  </si>
  <si>
    <t>TAMPA COM ROSCA PARA MICROTUBOS DE 2,0ML (100 UNIDADES)</t>
  </si>
  <si>
    <t>Material: Polipropileno
Capacidade: Não aplicável
Formato: Tampa com rosca para microtubos de 2,0 mL
Características Técnicas: Estéril; sistema de vedação por rosca; tampa montada; resistente a baixas temperaturas e alto impacto; autoclavável a 121 °C; pacote com 100 unidades
Pureza do Material: Livre de DNase/RNase e inibidores de PCR
Temperatura de Deflexão Térmica: Não especificado (autoclavável a 121 °C)
Dimensões totais: tampa: 6 mm de altura x 11 mm de diâmetro
Compatibilidade: Microtubos de 2,0 mL com sistema de rosca
Modelo: Tampa com rosca para microtubos de 2,0 mL</t>
  </si>
  <si>
    <t>01.001358</t>
  </si>
  <si>
    <t>MICROTUBO ESTERIL 5,0 ML (PACOTE COM 100 UNIDADES)</t>
  </si>
  <si>
    <t>06.000358</t>
  </si>
  <si>
    <t>Material: Polipropileno (corpo) + polietileno de alta densidade (tampa)
Capacidade: 5,0 mL
Formato: Microtubo com fundo cônico e saia (base plana), tampa com rosca
Características Técnicas: Estéril; livre de DNase/RNase e inibidores de PCR; resistente a baixas temperaturas e alto impacto; autoclavável a 121 °C; adequado para armazenamento, transporte e manipulação de amostras biológicas; pacote com 100 unidades
Pureza do Material: Livre de DNase/RNase e inibidores de PCR
Temperatura de Deflexão Térmica: Não especificado (autoclavável a 121 °C)
Dimensões totais: 57 mm de altura x 15,3 mm de diâmetro
Compatibilidade: Procedimentos laboratoriais gerais, incluindo biologia molecular e análises laboratoriais</t>
  </si>
  <si>
    <t>Não especificado</t>
  </si>
  <si>
    <t>01.001359</t>
  </si>
  <si>
    <t>MICROTUBO ESTERIL 5,0 ML COM GRADUACAO (PACOTE COM 1000 UNIDADES)</t>
  </si>
  <si>
    <t>Material: Polipropileno (corpo) + polietileno de alta densidade (tampa)
Capacidade: 5,0 mL
Formato: Microtubo com fundo cônico e saia (base plana), tampa com rosca, com graduação
Características Técnicas: Estéril; livre de DNase/RNase e inibidores de PCR; resistente a baixas temperaturas e alto impacto; autoclavável a 121 °C; adequado para armazenamento e manipulação de amostras biológicas; graduação para leitura de volume; pacote com 1000 unidades
Pureza do Material: Livre de DNase/RNase e inibidores de PCR
Temperatura de Deflexão Térmica: Não especificado (autoclavável a 121 °C)
Dimensões totais: 57 mm de altura x 15,3 mm de diâmetro
Compatibilidade: Procedimentos laboratoriais gerais, incluindo biologia molecular e análises laboratoriais
Modelo: Microtubo estéril 5,0 mL
Status: Quantia descontinuada</t>
  </si>
  <si>
    <t>01.001374</t>
  </si>
  <si>
    <t>MICROTUBO PARA EXTRACAO DE COAGULO</t>
  </si>
  <si>
    <t>05.002371</t>
  </si>
  <si>
    <t>Material: Zircônio (cerâmica) + polipropileno (microtubo)
Capacidade: Não especificado
Formato: Microtubo contendo beads para extração de coágulo
Características Técnicas: Beads de 1,4 mm de diâmetro; tratadas com ácido para eliminação de impurezas; indicadas para extração de DNA de coágulo sanguíneo
Pureza do Material: Tratadas com ácido para remoção de impurezas
Temperatura de Deflexão Térmica: Não especificado
Dimensões totais: Não especificado
Compatibilidade: Procedimentos de biologia molecular para extração de DNA
Modelo: Microtubo para extração de coágulo</t>
  </si>
  <si>
    <t>Indeterminado</t>
  </si>
  <si>
    <t>01.001436</t>
  </si>
  <si>
    <t>MICROTUBO CONTENDO BEADS MAGNETICAS DE RAPIDA MAGNETIZACAO</t>
  </si>
  <si>
    <t>14.000248</t>
  </si>
  <si>
    <t>Material: Polipropileno (microtubo) + nanopartículas magnéticas
Capacidade: 1,5 mL (microtubo) / 0,3 mL de beads
Formato: Microtubo contendo beads magnéticas
Características Técnicas: Beads de rápida magnetização; adequadas para extração automatizada de ácidos nucleicos; alta resposta magnética; fornecido em caixa com berço para tubos
Pureza do Material: Não especificado
Temperatura de Deflexão Térmica: Não especificado
Dimensões totais: Não especificado
Compatibilidade: Kits de extração automatizada de ácidos nucleicos
Modelo: Não especificado</t>
  </si>
  <si>
    <t>Validade: Indeterminada</t>
  </si>
  <si>
    <t>04.001821</t>
  </si>
  <si>
    <t>MICROTUBO 1,5ML ESTERIL, FUNDO CONICO, TAMPA COM ROSCA COM SAIA (UNIDADE)</t>
  </si>
  <si>
    <t>05.001179</t>
  </si>
  <si>
    <t>Material: Polipropileno de reologia controlada
Capacidade: 1,5 mL
Formato: Microtubo tipo screw cap com fundo cônico e saia (base plana), tampa com rosca padrão
Características Técnicas: Estéril; livre de DNase/RNase, DNA e inibidores de PCR; centrifugação máxima de 20.000 x g; sem graduação; sem impressão; tubo e tampa incolores; O-ring padrão preto; esterilização ionizante possível (com leve escurecimento das paredes); tampa solta; pacote com tubos e tampas separadas
Pureza do Material: Livre de DNase/RNase, DNA e inibidores de PCR
Temperatura de Deflexão Térmica: Não especificado
Dimensões totais: Não especificado
Compatibilidade: Procedimentos laboratoriais que envolvem centrifugação de alta velocidade e biologia molecular</t>
  </si>
  <si>
    <t>01.000862</t>
  </si>
  <si>
    <t>TIRAS PARA ENCAPSULAMENTO MAGNETICO-EXTRACTA 16 EXTRACTA 32 - PACOTE COM 2 UNIDADES</t>
  </si>
  <si>
    <t>06.000113</t>
  </si>
  <si>
    <t>Material: Polipropileno branco fosco
Capacidade: Não aplicável
Formato: Tiras plásticas para proteção de hastes magnéticas (fileira de 8 posições)
Características Técnicas: Fundo redondo; uso exclusivo em extratores automatizados; cada tira protege uma fileira de 8 hastes; pacote com duas unidades
Pureza do Material: Não especificado
Temperatura de Deflexão Térmica: Não especificado
Dimensões totais: Não especificado
Compatibilidade: Equipamentos EXTRACTA 16, EXTRACTA 32 e EXTRACTA STATION 4800
Modelo: Tira para encapsulamento magnético EXTRACTA 16/32 (06.000113)
Garantia: 12 meses</t>
  </si>
  <si>
    <t>Definir apresentação de venda</t>
  </si>
  <si>
    <t>01.000880</t>
  </si>
  <si>
    <t>TIRAS PARA ENCAPSULAMENTO MAGNETICO-EXTRACTA 96 - PACOTE COM 2 UNIDADES</t>
  </si>
  <si>
    <t>06.000130</t>
  </si>
  <si>
    <t>A tira plástica de proteção das hastes magnéticas é um consumível desenvolvido para uso em extratores automatizados, sendo compatível com os modelos EXTRACTA 96 e KingFisher Flex. Fabricada em polipropileno branco fosco, sua função é proteger as hastes magnéticas do equipamento durante os processos de extração, evitando contaminação e contato direto com as amostras.
Cada tira é projetada para proteger simultaneamente as 96 hastes magnéticas, garantindo eficiência e padronização no processamento. Possui fundo cônico, favorecendo o correto posicionamento e desempenho durante o uso. O produto é fornecido em pacotes contendo 2 unidades de tiras plásticas.                                                         Material: Polipropileno branco fosco
Capacidade: Não aplicável
Formato: Tira plástica para proteção de hastes magnéticas (96 posições)
Características Técnicas: Fundo cônico; uso exclusivo em extratores automatizados; cada tira protege 96 hastes magnéticas; pacote com 2 unidades
Pureza do Material: Não especificado
Temperatura de Deflexão Térmica: Não especificado
Dimensões totais: Não especificado
Compatibilidade: Equipamentos EXTRACTA 96 e KINGFISHER FLEX
Modelo: Tira para encapsulamento magnético EXTRACTA 96 (04.001531)
Garantia: 12 meses</t>
  </si>
  <si>
    <t>01.001561</t>
  </si>
  <si>
    <t>PACOTE COM 2 TIRAS PLASTICAS DE PROTECAO – POLIPROPILENO – 8 CAVIDADES - TIPO U</t>
  </si>
  <si>
    <t>02.000725</t>
  </si>
  <si>
    <t>FOREINGN</t>
  </si>
  <si>
    <t>Material: Polipropileno transparente
Capacidade: Não aplicável
Formato: Tira plástica de 8 cavidades com fundo tipo U
Características Técnicas: Fundo tipo U; 8 cavidades; estéril; proteção de hastes magnéticas; adequada para manipulação de amostras; pacote com 2 unidades; pronta para uso
Pureza do Material: Não aplicável
Temperatura de Deflexão Térmica: Não especificado
Dimensões totais: Não especificado
Compatibilidade: Equipamento Bigfish Bioer
Validade: 5 anos a partir da data de fabricação
Produto: RUO
Registro ANVISA: Dispensado
Finalidade: Insumo produtivo para encapsulamento de hastes magnéticas em equipamentos laboratoriais
Acondicionamento: Embalagem apropriada para integridade do produto
Rótulo: Contém número de lote, data de fabricação, data de validade e guia de armazenamento</t>
  </si>
  <si>
    <t>ID</t>
  </si>
  <si>
    <t>▼  TIPO DE DEMANDA</t>
  </si>
  <si>
    <t>Descrição / Produto</t>
  </si>
  <si>
    <t>▼  SOLICITANTE</t>
  </si>
  <si>
    <t>▼  RESP. CADASTRO</t>
  </si>
  <si>
    <t>Dt. Recebimento</t>
  </si>
  <si>
    <t>Dt. Envio Cadastro</t>
  </si>
  <si>
    <t>⚙ Dias
Encaminhar</t>
  </si>
  <si>
    <t>SLA
(dias)</t>
  </si>
  <si>
    <t>▼  STATUS</t>
  </si>
  <si>
    <t>▼  PRIORIDADE</t>
  </si>
  <si>
    <t>Dt. Conclusão</t>
  </si>
  <si>
    <t>⚙ Tempo
Total (dias)</t>
  </si>
  <si>
    <t>⚙ KPI SLA</t>
  </si>
  <si>
    <t> </t>
  </si>
  <si>
    <t>DASHBOARD  ·  KPIs  ·  PERFORMANCE DIEGO</t>
  </si>
  <si>
    <t>clique ▼ para escolher</t>
  </si>
  <si>
    <t>Indicadores atualizados automaticamente</t>
  </si>
  <si>
    <t>SOL-0001</t>
  </si>
  <si>
    <t>Ordem de Compra (OC)</t>
  </si>
  <si>
    <t>Ordem de compra do Liquo</t>
  </si>
  <si>
    <t>Baixa</t>
  </si>
  <si>
    <t>✅ No Prazo</t>
  </si>
  <si>
    <t>SOL-0002</t>
  </si>
  <si>
    <t>Ordem de compra do Extracta Station 1600</t>
  </si>
  <si>
    <t>▌ INDICADORES GERAIS</t>
  </si>
  <si>
    <t>SOL-0003</t>
  </si>
  <si>
    <t>3 unidades de Amplio Station 9600 (terceiro trimestre)</t>
  </si>
  <si>
    <t>📦 Total</t>
  </si>
  <si>
    <t>✅ Concluídas</t>
  </si>
  <si>
    <t>SOL-0004</t>
  </si>
  <si>
    <t>3 unidades de Amplio Station 9600 (quarto trimestre)</t>
  </si>
  <si>
    <t>SOL-0005</t>
  </si>
  <si>
    <t>SOL-0006</t>
  </si>
  <si>
    <t>🚨 Atrasadas</t>
  </si>
  <si>
    <t>⌛ Aguardando Info</t>
  </si>
  <si>
    <t>SOL-0007</t>
  </si>
  <si>
    <t>SOL-0008</t>
  </si>
  <si>
    <t>SOL-0009</t>
  </si>
  <si>
    <t>▌ KPIs DO DIEGO  —  Performance de Encaminhamento</t>
  </si>
  <si>
    <t>SOL-0010</t>
  </si>
  <si>
    <t>📨 T.M. Encaminham.</t>
  </si>
  <si>
    <t>🏁 T.M. Conclusão</t>
  </si>
  <si>
    <t>SOL-0011</t>
  </si>
  <si>
    <t>2,7 dias</t>
  </si>
  <si>
    <t>7,1 dias</t>
  </si>
  <si>
    <t>SOL-0012</t>
  </si>
  <si>
    <t>SOL-0013</t>
  </si>
  <si>
    <t>📈 Taxa Conclusão</t>
  </si>
  <si>
    <t>✉️ Encaminhadas</t>
  </si>
  <si>
    <t>SOL-0014</t>
  </si>
  <si>
    <t>SOL-0015</t>
  </si>
  <si>
    <t>SOL-0016</t>
  </si>
  <si>
    <t>SOL-0017</t>
  </si>
  <si>
    <t>▌ POR STATUS</t>
  </si>
  <si>
    <t>▌ POR TIPO DE DEMANDA</t>
  </si>
  <si>
    <t>SOL-0018</t>
  </si>
  <si>
    <t>OC</t>
  </si>
  <si>
    <t>SOL-0019</t>
  </si>
  <si>
    <t>Rev.Cad</t>
  </si>
  <si>
    <t>SOL-0020</t>
  </si>
  <si>
    <t>Concluído</t>
  </si>
  <si>
    <t>Cria.Cad</t>
  </si>
  <si>
    <t>SOL-0021</t>
  </si>
  <si>
    <t>Aguardando Informação</t>
  </si>
  <si>
    <t>Cria.Estr</t>
  </si>
  <si>
    <t>SOL-0022</t>
  </si>
  <si>
    <t>Cancelado</t>
  </si>
  <si>
    <t>Rev.Estr</t>
  </si>
  <si>
    <t>SOL-0023</t>
  </si>
  <si>
    <t>SOL-0024</t>
  </si>
  <si>
    <t>SOL-0025</t>
  </si>
  <si>
    <t>SOL-0026</t>
  </si>
  <si>
    <t>SOL-0027</t>
  </si>
  <si>
    <t>SOL-0028</t>
  </si>
  <si>
    <t>SOL-0029</t>
  </si>
  <si>
    <t>SOL-0030</t>
  </si>
  <si>
    <t>SOL-0031</t>
  </si>
  <si>
    <t>SOL-0032</t>
  </si>
  <si>
    <t>SOL-0033</t>
  </si>
  <si>
    <t>SOL-0034</t>
  </si>
  <si>
    <t>SOL-0035</t>
  </si>
  <si>
    <t>SOL-0036</t>
  </si>
  <si>
    <t>SOL-0037</t>
  </si>
  <si>
    <t>SOL-0038</t>
  </si>
  <si>
    <t>SOL-0039</t>
  </si>
  <si>
    <t>SOL-0040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</si>
</sst>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dd/mm/aaaa"/>
  </numFmts>
  <fonts count="53">
    <font>
      <sz val="11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0"/>
      <color theme="6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sz val="12"/>
      <color theme="1"/>
      <name val="Abadi"/>
      <family val="2"/>
    </font>
    <font>
      <b/>
      <sz val="20"/>
      <color rgb="FFFF0000"/>
      <name val="Aptos Narrow"/>
      <family val="2"/>
      <scheme val="minor"/>
    </font>
    <font>
      <b/>
      <sz val="20"/>
      <color rgb="FF92D050"/>
      <name val="Aptos Narrow"/>
      <family val="2"/>
      <scheme val="minor"/>
    </font>
    <font>
      <b/>
      <sz val="20"/>
      <color theme="9"/>
      <name val="Aptos Narrow"/>
      <family val="2"/>
      <scheme val="minor"/>
    </font>
    <font>
      <b/>
      <sz val="20"/>
      <color rgb="FF96CF56"/>
      <name val="Aptos Narrow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20"/>
      <color rgb="FF00B050"/>
      <name val="Aptos Narrow"/>
      <family val="2"/>
      <scheme val="minor"/>
    </font>
    <font>
      <sz val="20"/>
      <color theme="9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rgb="FFE8E4DA"/>
      <name val="Calibri"/>
      <charset val="1"/>
    </font>
    <font>
      <sz val="9"/>
      <color rgb="FF9CA3AF"/>
      <name val="Calibri"/>
      <charset val="1"/>
    </font>
    <font>
      <b/>
      <sz val="18"/>
      <color rgb="FF1E2D40"/>
      <name val="Calibri"/>
      <charset val="1"/>
    </font>
    <font>
      <b/>
      <sz val="18"/>
      <color rgb="FF065F46"/>
      <name val="Calibri"/>
      <charset val="1"/>
    </font>
    <font>
      <b/>
      <sz val="18"/>
      <color rgb="FF92400E"/>
      <name val="Calibri"/>
      <charset val="1"/>
    </font>
    <font>
      <b/>
      <sz val="18"/>
      <color rgb="FF1E40AF"/>
      <name val="Calibri"/>
      <charset val="1"/>
    </font>
    <font>
      <b/>
      <sz val="18"/>
      <color rgb="FF991B1B"/>
      <name val="Calibri"/>
      <charset val="1"/>
    </font>
    <font>
      <b/>
      <sz val="9"/>
      <color rgb="FFE8E4DA"/>
      <name val="Calibri"/>
      <family val="2"/>
    </font>
    <font>
      <b/>
      <i/>
      <sz val="8"/>
      <color rgb="FF7A9EB0"/>
      <name val="Calibri"/>
      <family val="2"/>
    </font>
    <font>
      <b/>
      <sz val="10"/>
      <color rgb="FFFFFFFF"/>
      <name val="Arial"/>
    </font>
    <font>
      <b/>
      <sz val="13"/>
      <color rgb="FFFFFFFF"/>
      <name val="Arial"/>
    </font>
    <font>
      <b/>
      <sz val="9"/>
      <name val="Arial"/>
    </font>
    <font>
      <sz val="9"/>
      <name val="Arial"/>
    </font>
    <font>
      <b/>
      <u/>
      <sz val="20"/>
      <color theme="9"/>
      <name val="Aptos Narrow"/>
      <family val="2"/>
      <scheme val="minor"/>
    </font>
    <font>
      <sz val="9"/>
      <color rgb="FF374151"/>
      <name val="Calibri"/>
      <family val="2"/>
    </font>
    <font>
      <sz val="9"/>
      <color rgb="FF8FA3B4"/>
      <name val="Calibri"/>
      <family val="2"/>
    </font>
    <font>
      <sz val="9"/>
      <color rgb="FF4B5563"/>
      <name val="Courier New"/>
      <family val="3"/>
    </font>
    <font>
      <sz val="10"/>
      <color rgb="FF1E2D40"/>
      <name val="Calibri"/>
      <family val="2"/>
    </font>
    <font>
      <sz val="10"/>
      <color rgb="FF6B7280"/>
      <name val="Calibri"/>
      <family val="2"/>
    </font>
    <font>
      <sz val="10"/>
      <color rgb="FF374151"/>
      <name val="Calibri"/>
      <family val="2"/>
    </font>
    <font>
      <sz val="10"/>
      <color rgb="FF374151"/>
      <name val="Calibri"/>
    </font>
    <font>
      <b/>
      <sz val="10"/>
      <color rgb="FFFFFFFF"/>
      <name val="Arial"/>
      <charset val="1"/>
    </font>
    <font>
      <sz val="11"/>
      <color rgb="FF000000"/>
      <name val="Calibri"/>
      <family val="2"/>
      <charset val="1"/>
    </font>
    <font>
      <sz val="10"/>
      <color rgb="FF1A1A2E"/>
      <name val="Arial"/>
      <charset val="1"/>
    </font>
    <font>
      <b/>
      <sz val="13"/>
      <color rgb="FFFFFFFF"/>
      <name val="Arial"/>
      <charset val="1"/>
    </font>
    <font>
      <i/>
      <sz val="7"/>
      <color rgb="FF7B52AB"/>
      <name val="Arial"/>
      <charset val="1"/>
    </font>
    <font>
      <i/>
      <sz val="9"/>
      <color rgb="FFFFFFFF"/>
      <name val="Arial"/>
      <charset val="1"/>
    </font>
    <font>
      <b/>
      <sz val="10"/>
      <color rgb="FF1A1A2E"/>
      <name val="Arial"/>
      <charset val="1"/>
    </font>
    <font>
      <b/>
      <sz val="10"/>
      <color rgb="FF2E7D32"/>
      <name val="Arial"/>
      <charset val="1"/>
    </font>
    <font>
      <b/>
      <sz val="8"/>
      <color rgb="FF7B52AB"/>
      <name val="Arial"/>
      <charset val="1"/>
    </font>
    <font>
      <b/>
      <sz val="20"/>
      <color rgb="FF2D1B69"/>
      <name val="Arial"/>
      <charset val="1"/>
    </font>
    <font>
      <b/>
      <sz val="10"/>
      <color rgb="FFB71C1C"/>
      <name val="Arial"/>
      <charset val="1"/>
    </font>
    <font>
      <b/>
      <sz val="11"/>
      <color rgb="FF2D1B69"/>
      <name val="Arial"/>
      <charset val="1"/>
    </font>
  </fonts>
  <fills count="7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E2D40"/>
        <bgColor rgb="FF1A2738"/>
      </patternFill>
    </fill>
    <fill>
      <patternFill patternType="solid">
        <fgColor rgb="FFF7F5F0"/>
        <bgColor rgb="FFF9F9F9"/>
      </patternFill>
    </fill>
    <fill>
      <patternFill patternType="solid">
        <fgColor rgb="FFE0DCD3"/>
        <bgColor rgb="FFD9D9D9"/>
      </patternFill>
    </fill>
    <fill>
      <patternFill patternType="solid">
        <fgColor rgb="FF1A2738"/>
        <bgColor rgb="FF1E2D40"/>
      </patternFill>
    </fill>
    <fill>
      <patternFill patternType="solid">
        <fgColor rgb="FF263A50"/>
        <bgColor rgb="FF374151"/>
      </patternFill>
    </fill>
    <fill>
      <patternFill patternType="solid">
        <fgColor rgb="FF344D65"/>
        <bgColor rgb="FF374151"/>
      </patternFill>
    </fill>
    <fill>
      <patternFill patternType="solid">
        <fgColor rgb="FFFFFFFF"/>
        <bgColor rgb="FFFAFAF7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1F3864"/>
      </patternFill>
    </fill>
    <fill>
      <patternFill patternType="solid">
        <fgColor rgb="FFD6E4F0"/>
      </patternFill>
    </fill>
    <fill>
      <patternFill patternType="solid">
        <fgColor rgb="FFEEF3F9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E2EFDA"/>
      </patternFill>
    </fill>
    <fill>
      <patternFill patternType="solid">
        <fgColor rgb="FFBDD7EE"/>
      </patternFill>
    </fill>
    <fill>
      <patternFill patternType="solid">
        <fgColor rgb="FFD5F5E3"/>
      </patternFill>
    </fill>
    <fill>
      <patternFill patternType="solid">
        <fgColor rgb="FFFDEBD0"/>
      </patternFill>
    </fill>
    <fill>
      <patternFill patternType="solid">
        <fgColor rgb="FFF9EBEA"/>
      </patternFill>
    </fill>
    <fill>
      <patternFill patternType="solid">
        <fgColor rgb="FFF5EEF8"/>
      </patternFill>
    </fill>
    <fill>
      <patternFill patternType="solid">
        <fgColor rgb="FFE2F2DA"/>
        <bgColor indexed="64"/>
      </patternFill>
    </fill>
    <fill>
      <patternFill patternType="solid">
        <fgColor rgb="FF2D1B69"/>
        <bgColor rgb="FF4A1B8C"/>
      </patternFill>
    </fill>
    <fill>
      <patternFill patternType="solid">
        <fgColor rgb="FFF5F0FF"/>
        <bgColor rgb="FFF0EBF8"/>
      </patternFill>
    </fill>
    <fill>
      <patternFill patternType="solid">
        <fgColor rgb="FFEDE7F6"/>
        <bgColor rgb="FFF0EBF8"/>
      </patternFill>
    </fill>
    <fill>
      <patternFill patternType="solid">
        <fgColor rgb="FFFFFFFF"/>
        <bgColor rgb="FFF9FBE7"/>
      </patternFill>
    </fill>
    <fill>
      <patternFill patternType="solid">
        <fgColor rgb="FF5C3D99"/>
        <bgColor rgb="FF7B52AB"/>
      </patternFill>
    </fill>
    <fill>
      <patternFill patternType="solid">
        <fgColor rgb="FFF0EBF8"/>
        <bgColor rgb="FFEDE7F6"/>
      </patternFill>
    </fill>
    <fill>
      <patternFill patternType="solid">
        <fgColor rgb="FF7B52AB"/>
        <bgColor rgb="FF5C3D99"/>
      </patternFill>
    </fill>
    <fill>
      <patternFill patternType="solid">
        <fgColor rgb="FFF3E5F5"/>
        <bgColor rgb="FFEDE7F6"/>
      </patternFill>
    </fill>
    <fill>
      <patternFill patternType="solid">
        <fgColor rgb="FFE8EAF6"/>
        <bgColor rgb="FFEDE7F6"/>
      </patternFill>
    </fill>
    <fill>
      <patternFill patternType="solid">
        <fgColor rgb="FFBBDEFB"/>
        <bgColor rgb="FFE1F5FE"/>
      </patternFill>
    </fill>
    <fill>
      <patternFill patternType="solid">
        <fgColor rgb="FFC8E6C9"/>
        <bgColor rgb="FFF9FBE7"/>
      </patternFill>
    </fill>
    <fill>
      <patternFill patternType="solid">
        <fgColor rgb="FFC8E6C9"/>
        <bgColor rgb="FFF0EBF8"/>
      </patternFill>
    </fill>
    <fill>
      <patternFill patternType="solid">
        <fgColor rgb="FFE8DCFF"/>
        <bgColor rgb="FFEDD8F5"/>
      </patternFill>
    </fill>
    <fill>
      <patternFill patternType="solid">
        <fgColor rgb="FFEDD8F5"/>
        <bgColor rgb="FFE8DCFF"/>
      </patternFill>
    </fill>
    <fill>
      <patternFill patternType="solid">
        <fgColor rgb="FFDDE0F5"/>
        <bgColor rgb="FFE8DCFF"/>
      </patternFill>
    </fill>
    <fill>
      <patternFill patternType="solid">
        <fgColor rgb="FFFFF9C4"/>
        <bgColor rgb="FFC8E6C9"/>
      </patternFill>
    </fill>
    <fill>
      <patternFill patternType="solid">
        <fgColor rgb="FFFFF9C4"/>
        <bgColor rgb="FFFFF9C4"/>
      </patternFill>
    </fill>
    <fill>
      <patternFill patternType="solid">
        <fgColor rgb="FFFFCDD2"/>
        <bgColor rgb="FFE1F5FE"/>
      </patternFill>
    </fill>
    <fill>
      <patternFill patternType="solid">
        <fgColor rgb="FFFFCDD2"/>
        <bgColor rgb="FFF9FBE7"/>
      </patternFill>
    </fill>
    <fill>
      <patternFill patternType="solid">
        <fgColor rgb="FFC8E6C9"/>
        <bgColor rgb="FFD5EED8"/>
      </patternFill>
    </fill>
    <fill>
      <patternFill patternType="solid">
        <fgColor rgb="FFBBDEFB"/>
        <bgColor rgb="FFC8E6C9"/>
      </patternFill>
    </fill>
    <fill>
      <patternFill patternType="solid">
        <fgColor rgb="FFFFCDD2"/>
        <bgColor rgb="FFFFF9C4"/>
      </patternFill>
    </fill>
    <fill>
      <patternFill patternType="solid">
        <fgColor rgb="FFFFCDD2"/>
        <bgColor rgb="FFC8E6C9"/>
      </patternFill>
    </fill>
    <fill>
      <patternFill patternType="solid">
        <fgColor rgb="FFC8E6C9"/>
        <bgColor rgb="FFFFF9C4"/>
      </patternFill>
    </fill>
    <fill>
      <patternFill patternType="solid">
        <fgColor rgb="FFFFCDD2"/>
        <bgColor rgb="FFEDD8F5"/>
      </patternFill>
    </fill>
    <fill>
      <patternFill patternType="solid">
        <fgColor rgb="FFFFCDD2"/>
        <bgColor rgb="FFF0EBF8"/>
      </patternFill>
    </fill>
    <fill>
      <patternFill patternType="solid">
        <fgColor rgb="FFC8E6C9"/>
        <bgColor rgb="FFE1F5FE"/>
      </patternFill>
    </fill>
    <fill>
      <patternFill patternType="solid">
        <fgColor rgb="FFFFE0B2"/>
        <bgColor rgb="FFF9FBE7"/>
      </patternFill>
    </fill>
    <fill>
      <patternFill patternType="solid">
        <fgColor rgb="FFFFE0B2"/>
        <bgColor rgb="FFFFF9C4"/>
      </patternFill>
    </fill>
    <fill>
      <patternFill patternType="solid">
        <fgColor rgb="FFC8E6C9"/>
        <bgColor rgb="FFC8E6C9"/>
      </patternFill>
    </fill>
    <fill>
      <patternFill patternType="solid">
        <fgColor rgb="FFFFE0B2"/>
        <bgColor rgb="FFC8E6C9"/>
      </patternFill>
    </fill>
    <fill>
      <patternFill patternType="solid">
        <fgColor rgb="FFFFF9C4"/>
        <bgColor rgb="FFFFF0C0"/>
      </patternFill>
    </fill>
    <fill>
      <patternFill patternType="solid">
        <fgColor rgb="FFFFF9C4"/>
        <bgColor rgb="FFE1F5FE"/>
      </patternFill>
    </fill>
    <fill>
      <patternFill patternType="solid">
        <fgColor rgb="FFBBDEFB"/>
        <bgColor rgb="FFDDE0F5"/>
      </patternFill>
    </fill>
    <fill>
      <patternFill patternType="solid">
        <fgColor rgb="FFFFE0B2"/>
        <bgColor rgb="FFFFF0C0"/>
      </patternFill>
    </fill>
    <fill>
      <patternFill patternType="solid">
        <fgColor rgb="FFE1F5FE"/>
        <bgColor rgb="FFE8F5E9"/>
      </patternFill>
    </fill>
    <fill>
      <patternFill patternType="solid">
        <fgColor rgb="FFF9FBE7"/>
        <bgColor rgb="FFFFF8E1"/>
      </patternFill>
    </fill>
    <fill>
      <patternFill patternType="solid">
        <fgColor rgb="FFFFF9C4"/>
        <bgColor rgb="FFF9FBE7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E0DCD3"/>
      </left>
      <right style="thin">
        <color rgb="FFE0DCD3"/>
      </right>
      <top style="thin">
        <color rgb="FFE0DCD3"/>
      </top>
      <bottom/>
      <diagonal/>
    </border>
    <border>
      <left style="thin">
        <color rgb="FFE0DCD3"/>
      </left>
      <right style="thin">
        <color rgb="FFE0DCD3"/>
      </right>
      <top/>
      <bottom style="thin">
        <color rgb="FFE0DCD3"/>
      </bottom>
      <diagonal/>
    </border>
    <border>
      <left/>
      <right/>
      <top/>
      <bottom style="thin">
        <color rgb="FF0F1F2E"/>
      </bottom>
      <diagonal/>
    </border>
    <border>
      <left/>
      <right/>
      <top/>
      <bottom style="thin">
        <color rgb="FFE0DCD3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4A1B8C"/>
      </left>
      <right style="medium">
        <color rgb="FF4A1B8C"/>
      </right>
      <top style="medium">
        <color rgb="FF4A1B8C"/>
      </top>
      <bottom style="medium">
        <color rgb="FF4A1B8C"/>
      </bottom>
      <diagonal/>
    </border>
    <border>
      <left style="hair">
        <color rgb="FFD1C4E9"/>
      </left>
      <right style="hair">
        <color rgb="FFD1C4E9"/>
      </right>
      <top style="hair">
        <color rgb="FFD1C4E9"/>
      </top>
      <bottom style="hair">
        <color rgb="FFD1C4E9"/>
      </bottom>
      <diagonal/>
    </border>
    <border>
      <left style="thin">
        <color rgb="FFC5B8E8"/>
      </left>
      <right style="thin">
        <color rgb="FFC5B8E8"/>
      </right>
      <top style="thin">
        <color rgb="FFC5B8E8"/>
      </top>
      <bottom style="thin">
        <color rgb="FFC5B8E8"/>
      </bottom>
      <diagonal/>
    </border>
    <border>
      <left style="thin">
        <color rgb="FFC5B8E8"/>
      </left>
      <right style="thin">
        <color rgb="FFC5B8E8"/>
      </right>
      <top/>
      <bottom style="thin">
        <color rgb="FFC5B8E8"/>
      </bottom>
      <diagonal/>
    </border>
    <border>
      <left/>
      <right style="medium">
        <color rgb="FF4A1B8C"/>
      </right>
      <top style="medium">
        <color rgb="FF4A1B8C"/>
      </top>
      <bottom style="medium">
        <color rgb="FF4A1B8C"/>
      </bottom>
      <diagonal/>
    </border>
    <border>
      <left/>
      <right style="hair">
        <color rgb="FFD1C4E9"/>
      </right>
      <top style="hair">
        <color rgb="FFD1C4E9"/>
      </top>
      <bottom style="hair">
        <color rgb="FFD1C4E9"/>
      </bottom>
      <diagonal/>
    </border>
    <border>
      <left/>
      <right style="thin">
        <color rgb="FFC5B8E8"/>
      </right>
      <top style="thin">
        <color rgb="FFC5B8E8"/>
      </top>
      <bottom style="thin">
        <color rgb="FFC5B8E8"/>
      </bottom>
      <diagonal/>
    </border>
    <border>
      <left/>
      <right style="thin">
        <color rgb="FFC5B8E8"/>
      </right>
      <top/>
      <bottom style="thin">
        <color rgb="FFC5B8E8"/>
      </bottom>
      <diagonal/>
    </border>
    <border>
      <left style="hair">
        <color rgb="FFD1C4E9"/>
      </left>
      <right/>
      <top style="hair">
        <color rgb="FFD1C4E9"/>
      </top>
      <bottom style="hair">
        <color rgb="FFD1C4E9"/>
      </bottom>
      <diagonal/>
    </border>
    <border>
      <left/>
      <right/>
      <top style="hair">
        <color rgb="FFD1C4E9"/>
      </top>
      <bottom style="hair">
        <color rgb="FFD1C4E9"/>
      </bottom>
      <diagonal/>
    </border>
    <border>
      <left style="thin">
        <color rgb="FFB39DDB"/>
      </left>
      <right/>
      <top style="thin">
        <color rgb="FFB39DDB"/>
      </top>
      <bottom style="thin">
        <color rgb="FFB39DDB"/>
      </bottom>
      <diagonal/>
    </border>
    <border>
      <left/>
      <right/>
      <top style="thin">
        <color rgb="FFB39DDB"/>
      </top>
      <bottom style="thin">
        <color rgb="FFB39DDB"/>
      </bottom>
      <diagonal/>
    </border>
    <border>
      <left style="thin">
        <color rgb="FFC5B8E8"/>
      </left>
      <right/>
      <top style="thin">
        <color rgb="FFC5B8E8"/>
      </top>
      <bottom style="thin">
        <color rgb="FFC5B8E8"/>
      </bottom>
      <diagonal/>
    </border>
    <border>
      <left/>
      <right/>
      <top style="thin">
        <color rgb="FFC5B8E8"/>
      </top>
      <bottom style="thin">
        <color rgb="FFC5B8E8"/>
      </bottom>
      <diagonal/>
    </border>
    <border>
      <left/>
      <right/>
      <top/>
      <bottom style="hair">
        <color rgb="FFD1C4E9"/>
      </bottom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02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9" fontId="4" fillId="4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6" fillId="0" borderId="0" xfId="0" applyFont="1"/>
    <xf numFmtId="0" fontId="5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9" fontId="1" fillId="2" borderId="3" xfId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center" wrapText="1"/>
    </xf>
    <xf numFmtId="17" fontId="5" fillId="0" borderId="1" xfId="0" applyNumberFormat="1" applyFont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10" fillId="0" borderId="0" xfId="0" applyFont="1"/>
    <xf numFmtId="0" fontId="3" fillId="4" borderId="0" xfId="0" applyFont="1" applyFill="1" applyAlignment="1">
      <alignment vertical="center" wrapText="1"/>
    </xf>
    <xf numFmtId="0" fontId="2" fillId="3" borderId="0" xfId="0" applyFont="1" applyFill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14" fontId="0" fillId="0" borderId="0" xfId="0" applyNumberFormat="1"/>
    <xf numFmtId="17" fontId="5" fillId="0" borderId="3" xfId="0" applyNumberFormat="1" applyFont="1" applyBorder="1" applyAlignment="1">
      <alignment horizontal="center" vertical="center" wrapText="1"/>
    </xf>
    <xf numFmtId="9" fontId="11" fillId="0" borderId="1" xfId="0" applyNumberFormat="1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7" fontId="0" fillId="0" borderId="0" xfId="0" applyNumberFormat="1"/>
    <xf numFmtId="9" fontId="0" fillId="0" borderId="0" xfId="0" applyNumberFormat="1"/>
    <xf numFmtId="9" fontId="0" fillId="0" borderId="0" xfId="1" applyFont="1"/>
    <xf numFmtId="0" fontId="2" fillId="3" borderId="1" xfId="0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0" fillId="11" borderId="0" xfId="0" applyFill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9" fontId="10" fillId="0" borderId="0" xfId="0" applyNumberFormat="1" applyFont="1"/>
    <xf numFmtId="9" fontId="12" fillId="12" borderId="1" xfId="0" applyNumberFormat="1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9" fontId="18" fillId="12" borderId="1" xfId="0" applyNumberFormat="1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9" fontId="13" fillId="12" borderId="1" xfId="0" applyNumberFormat="1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9" fontId="18" fillId="12" borderId="1" xfId="0" applyNumberFormat="1" applyFont="1" applyFill="1" applyBorder="1" applyAlignment="1">
      <alignment horizontal="center" vertical="center" wrapText="1"/>
    </xf>
    <xf numFmtId="9" fontId="14" fillId="12" borderId="1" xfId="0" applyNumberFormat="1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9" fontId="11" fillId="12" borderId="1" xfId="0" applyNumberFormat="1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9" fontId="17" fillId="12" borderId="1" xfId="0" applyNumberFormat="1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9" fontId="11" fillId="12" borderId="1" xfId="0" applyNumberFormat="1" applyFont="1" applyFill="1" applyBorder="1" applyAlignment="1">
      <alignment horizontal="center" vertical="center" wrapText="1"/>
    </xf>
    <xf numFmtId="17" fontId="5" fillId="12" borderId="3" xfId="0" applyNumberFormat="1" applyFont="1" applyFill="1" applyBorder="1" applyAlignment="1">
      <alignment horizontal="center" vertical="center" wrapText="1"/>
    </xf>
    <xf numFmtId="0" fontId="5" fillId="12" borderId="3" xfId="0" applyFont="1" applyFill="1" applyBorder="1" applyAlignment="1">
      <alignment horizontal="center" vertical="center" wrapText="1"/>
    </xf>
    <xf numFmtId="9" fontId="14" fillId="12" borderId="1" xfId="0" applyNumberFormat="1" applyFont="1" applyFill="1" applyBorder="1" applyAlignment="1">
      <alignment horizontal="center" vertical="center" wrapText="1"/>
    </xf>
    <xf numFmtId="17" fontId="5" fillId="12" borderId="1" xfId="0" applyNumberFormat="1" applyFont="1" applyFill="1" applyBorder="1" applyAlignment="1">
      <alignment horizontal="center" vertical="center" wrapText="1"/>
    </xf>
    <xf numFmtId="9" fontId="13" fillId="12" borderId="1" xfId="0" applyNumberFormat="1" applyFont="1" applyFill="1" applyBorder="1" applyAlignment="1">
      <alignment horizontal="center" vertical="center" wrapText="1"/>
    </xf>
    <xf numFmtId="9" fontId="12" fillId="12" borderId="1" xfId="0" applyNumberFormat="1" applyFont="1" applyFill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 wrapText="1"/>
    </xf>
    <xf numFmtId="9" fontId="4" fillId="4" borderId="0" xfId="0" applyNumberFormat="1" applyFont="1" applyFill="1" applyAlignment="1">
      <alignment horizontal="center" vertical="center" wrapText="1"/>
    </xf>
    <xf numFmtId="2" fontId="5" fillId="12" borderId="3" xfId="1" applyNumberFormat="1" applyFont="1" applyFill="1" applyBorder="1" applyAlignment="1">
      <alignment horizontal="center" vertical="center" wrapText="1"/>
    </xf>
    <xf numFmtId="9" fontId="14" fillId="0" borderId="1" xfId="0" applyNumberFormat="1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9" fontId="13" fillId="0" borderId="1" xfId="0" applyNumberFormat="1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9" fontId="13" fillId="12" borderId="0" xfId="0" applyNumberFormat="1" applyFont="1" applyFill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0" borderId="0" xfId="0" applyFont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0" fillId="0" borderId="0" xfId="0" applyFont="1" applyAlignment="1">
      <alignment horizontal="center"/>
    </xf>
    <xf numFmtId="49" fontId="6" fillId="0" borderId="0" xfId="0" applyNumberFormat="1" applyFont="1"/>
    <xf numFmtId="49" fontId="2" fillId="3" borderId="1" xfId="0" applyNumberFormat="1" applyFont="1" applyFill="1" applyBorder="1" applyAlignment="1">
      <alignment horizontal="center" vertical="center" wrapText="1"/>
    </xf>
    <xf numFmtId="49" fontId="10" fillId="0" borderId="0" xfId="0" applyNumberFormat="1" applyFont="1"/>
    <xf numFmtId="0" fontId="2" fillId="3" borderId="2" xfId="0" applyFont="1" applyFill="1" applyBorder="1" applyAlignment="1">
      <alignment horizontal="center" vertical="top" wrapText="1"/>
    </xf>
    <xf numFmtId="0" fontId="1" fillId="2" borderId="10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top" wrapText="1"/>
    </xf>
    <xf numFmtId="0" fontId="3" fillId="0" borderId="2" xfId="0" applyFont="1" applyBorder="1" applyAlignment="1">
      <alignment horizontal="center" vertical="center" wrapText="1"/>
    </xf>
    <xf numFmtId="9" fontId="4" fillId="13" borderId="0" xfId="0" applyNumberFormat="1" applyFont="1" applyFill="1" applyAlignment="1">
      <alignment horizontal="center" vertical="center" wrapText="1"/>
    </xf>
    <xf numFmtId="9" fontId="4" fillId="14" borderId="0" xfId="0" applyNumberFormat="1" applyFont="1" applyFill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" fillId="15" borderId="10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" fillId="15" borderId="9" xfId="0" applyFont="1" applyFill="1" applyBorder="1" applyAlignment="1">
      <alignment horizontal="center" vertical="center" wrapText="1"/>
    </xf>
    <xf numFmtId="9" fontId="11" fillId="15" borderId="1" xfId="0" applyNumberFormat="1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9" fontId="13" fillId="15" borderId="1" xfId="0" applyNumberFormat="1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9" fontId="14" fillId="15" borderId="1" xfId="0" applyNumberFormat="1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4" fontId="5" fillId="15" borderId="1" xfId="0" applyNumberFormat="1" applyFont="1" applyFill="1" applyBorder="1" applyAlignment="1">
      <alignment horizontal="center" vertical="center" wrapText="1"/>
    </xf>
    <xf numFmtId="0" fontId="5" fillId="15" borderId="3" xfId="0" applyFont="1" applyFill="1" applyBorder="1" applyAlignment="1">
      <alignment horizontal="center" vertical="center" wrapText="1"/>
    </xf>
    <xf numFmtId="0" fontId="5" fillId="15" borderId="0" xfId="0" applyFont="1" applyFill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9" fontId="4" fillId="11" borderId="0" xfId="0" applyNumberFormat="1" applyFont="1" applyFill="1" applyAlignment="1">
      <alignment horizontal="center" vertical="center" wrapText="1"/>
    </xf>
    <xf numFmtId="9" fontId="4" fillId="11" borderId="1" xfId="0" applyNumberFormat="1" applyFont="1" applyFill="1" applyBorder="1" applyAlignment="1">
      <alignment horizontal="center" vertical="center" wrapText="1"/>
    </xf>
    <xf numFmtId="9" fontId="4" fillId="13" borderId="1" xfId="0" applyNumberFormat="1" applyFont="1" applyFill="1" applyBorder="1" applyAlignment="1">
      <alignment horizontal="center" vertical="center" wrapText="1"/>
    </xf>
    <xf numFmtId="43" fontId="10" fillId="0" borderId="0" xfId="2" applyFont="1"/>
    <xf numFmtId="0" fontId="2" fillId="13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left" vertical="center" wrapText="1"/>
    </xf>
    <xf numFmtId="49" fontId="2" fillId="3" borderId="0" xfId="0" applyNumberFormat="1" applyFont="1" applyFill="1" applyAlignment="1">
      <alignment horizontal="center" vertical="center" wrapText="1"/>
    </xf>
    <xf numFmtId="9" fontId="11" fillId="12" borderId="0" xfId="0" applyNumberFormat="1" applyFont="1" applyFill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7" fontId="5" fillId="12" borderId="0" xfId="0" applyNumberFormat="1" applyFont="1" applyFill="1" applyAlignment="1">
      <alignment horizontal="center" vertical="center" wrapText="1"/>
    </xf>
    <xf numFmtId="0" fontId="5" fillId="12" borderId="0" xfId="0" applyFont="1" applyFill="1" applyAlignment="1">
      <alignment horizontal="center" vertical="center" wrapText="1"/>
    </xf>
    <xf numFmtId="2" fontId="5" fillId="12" borderId="0" xfId="1" applyNumberFormat="1" applyFont="1" applyFill="1" applyBorder="1" applyAlignment="1">
      <alignment horizontal="center" vertical="center" wrapText="1"/>
    </xf>
    <xf numFmtId="9" fontId="1" fillId="2" borderId="0" xfId="1" applyFont="1" applyFill="1" applyBorder="1" applyAlignment="1">
      <alignment horizontal="center" vertical="center" wrapText="1"/>
    </xf>
    <xf numFmtId="0" fontId="0" fillId="18" borderId="0" xfId="0" applyFill="1"/>
    <xf numFmtId="0" fontId="27" fillId="16" borderId="0" xfId="0" applyFont="1" applyFill="1" applyAlignment="1">
      <alignment horizontal="center" vertical="center"/>
    </xf>
    <xf numFmtId="0" fontId="28" fillId="19" borderId="20" xfId="0" applyFont="1" applyFill="1" applyBorder="1" applyAlignment="1">
      <alignment horizontal="center" vertical="center"/>
    </xf>
    <xf numFmtId="0" fontId="29" fillId="26" borderId="22" xfId="0" applyFont="1" applyFill="1" applyBorder="1" applyAlignment="1">
      <alignment horizontal="center" vertical="center" wrapText="1"/>
    </xf>
    <xf numFmtId="0" fontId="31" fillId="27" borderId="22" xfId="0" applyFont="1" applyFill="1" applyBorder="1" applyAlignment="1">
      <alignment horizontal="center" vertical="center"/>
    </xf>
    <xf numFmtId="0" fontId="32" fillId="28" borderId="22" xfId="0" applyFont="1" applyFill="1" applyBorder="1" applyAlignment="1">
      <alignment horizontal="left" vertical="center"/>
    </xf>
    <xf numFmtId="0" fontId="32" fillId="24" borderId="22" xfId="0" applyFont="1" applyFill="1" applyBorder="1" applyAlignment="1">
      <alignment horizontal="center" vertical="center"/>
    </xf>
    <xf numFmtId="0" fontId="32" fillId="23" borderId="22" xfId="0" applyFont="1" applyFill="1" applyBorder="1" applyAlignment="1">
      <alignment horizontal="center" vertical="center"/>
    </xf>
    <xf numFmtId="0" fontId="32" fillId="30" borderId="22" xfId="0" applyFont="1" applyFill="1" applyBorder="1" applyAlignment="1">
      <alignment horizontal="left" vertical="center"/>
    </xf>
    <xf numFmtId="0" fontId="32" fillId="31" borderId="22" xfId="0" applyFont="1" applyFill="1" applyBorder="1" applyAlignment="1">
      <alignment horizontal="center" vertical="center"/>
    </xf>
    <xf numFmtId="0" fontId="31" fillId="32" borderId="22" xfId="0" applyFont="1" applyFill="1" applyBorder="1" applyAlignment="1">
      <alignment horizontal="center" vertical="center"/>
    </xf>
    <xf numFmtId="0" fontId="32" fillId="24" borderId="22" xfId="0" applyFont="1" applyFill="1" applyBorder="1" applyAlignment="1">
      <alignment horizontal="left" vertical="center"/>
    </xf>
    <xf numFmtId="0" fontId="32" fillId="23" borderId="22" xfId="0" applyFont="1" applyFill="1" applyBorder="1" applyAlignment="1">
      <alignment horizontal="left" vertical="center"/>
    </xf>
    <xf numFmtId="0" fontId="32" fillId="30" borderId="22" xfId="0" applyFont="1" applyFill="1" applyBorder="1" applyAlignment="1">
      <alignment horizontal="center" vertical="center"/>
    </xf>
    <xf numFmtId="0" fontId="32" fillId="31" borderId="22" xfId="0" applyFont="1" applyFill="1" applyBorder="1" applyAlignment="1">
      <alignment horizontal="left" vertical="center"/>
    </xf>
    <xf numFmtId="0" fontId="31" fillId="25" borderId="22" xfId="0" applyFont="1" applyFill="1" applyBorder="1" applyAlignment="1">
      <alignment horizontal="left" vertical="center"/>
    </xf>
    <xf numFmtId="0" fontId="31" fillId="25" borderId="22" xfId="0" applyFont="1" applyFill="1" applyBorder="1" applyAlignment="1">
      <alignment horizontal="center" vertical="center"/>
    </xf>
    <xf numFmtId="0" fontId="31" fillId="33" borderId="22" xfId="0" applyFont="1" applyFill="1" applyBorder="1" applyAlignment="1">
      <alignment horizontal="center" vertical="center"/>
    </xf>
    <xf numFmtId="0" fontId="31" fillId="34" borderId="22" xfId="0" applyFont="1" applyFill="1" applyBorder="1" applyAlignment="1">
      <alignment horizontal="center" vertical="center"/>
    </xf>
    <xf numFmtId="0" fontId="31" fillId="35" borderId="22" xfId="0" applyFont="1" applyFill="1" applyBorder="1" applyAlignment="1">
      <alignment horizontal="center" vertical="center"/>
    </xf>
    <xf numFmtId="0" fontId="31" fillId="36" borderId="22" xfId="0" applyFont="1" applyFill="1" applyBorder="1" applyAlignment="1">
      <alignment horizontal="center" vertical="center"/>
    </xf>
    <xf numFmtId="9" fontId="33" fillId="12" borderId="1" xfId="0" applyNumberFormat="1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9" fontId="33" fillId="12" borderId="1" xfId="0" applyNumberFormat="1" applyFont="1" applyFill="1" applyBorder="1" applyAlignment="1">
      <alignment horizontal="center" vertical="center" wrapText="1"/>
    </xf>
    <xf numFmtId="0" fontId="32" fillId="37" borderId="22" xfId="0" applyFont="1" applyFill="1" applyBorder="1" applyAlignment="1">
      <alignment horizontal="center" vertical="center"/>
    </xf>
    <xf numFmtId="0" fontId="34" fillId="22" borderId="21" xfId="0" applyFont="1" applyFill="1" applyBorder="1" applyAlignment="1">
      <alignment horizontal="left" vertical="center" wrapText="1"/>
    </xf>
    <xf numFmtId="0" fontId="35" fillId="20" borderId="0" xfId="0" applyFont="1" applyFill="1" applyAlignment="1">
      <alignment horizontal="center" vertical="center"/>
    </xf>
    <xf numFmtId="0" fontId="0" fillId="21" borderId="0" xfId="0" applyFill="1"/>
    <xf numFmtId="49" fontId="36" fillId="22" borderId="21" xfId="0" applyNumberFormat="1" applyFont="1" applyFill="1" applyBorder="1" applyAlignment="1">
      <alignment horizontal="left" vertical="center"/>
    </xf>
    <xf numFmtId="0" fontId="37" fillId="22" borderId="21" xfId="0" applyFont="1" applyFill="1" applyBorder="1" applyAlignment="1">
      <alignment horizontal="left" vertical="center"/>
    </xf>
    <xf numFmtId="3" fontId="38" fillId="22" borderId="21" xfId="0" applyNumberFormat="1" applyFont="1" applyFill="1" applyBorder="1" applyAlignment="1">
      <alignment horizontal="right" vertical="center"/>
    </xf>
    <xf numFmtId="3" fontId="37" fillId="22" borderId="21" xfId="0" applyNumberFormat="1" applyFont="1" applyFill="1" applyBorder="1" applyAlignment="1">
      <alignment horizontal="right" vertical="center"/>
    </xf>
    <xf numFmtId="164" fontId="39" fillId="22" borderId="21" xfId="0" applyNumberFormat="1" applyFont="1" applyFill="1" applyBorder="1" applyAlignment="1">
      <alignment horizontal="center" vertical="center"/>
    </xf>
    <xf numFmtId="0" fontId="39" fillId="22" borderId="21" xfId="0" applyFont="1" applyFill="1" applyBorder="1" applyAlignment="1">
      <alignment horizontal="center" vertical="center"/>
    </xf>
    <xf numFmtId="49" fontId="36" fillId="17" borderId="21" xfId="0" applyNumberFormat="1" applyFont="1" applyFill="1" applyBorder="1" applyAlignment="1">
      <alignment horizontal="left" vertical="center"/>
    </xf>
    <xf numFmtId="0" fontId="37" fillId="17" borderId="21" xfId="0" applyFont="1" applyFill="1" applyBorder="1" applyAlignment="1">
      <alignment horizontal="left" vertical="center"/>
    </xf>
    <xf numFmtId="0" fontId="34" fillId="17" borderId="21" xfId="0" applyFont="1" applyFill="1" applyBorder="1" applyAlignment="1">
      <alignment horizontal="left" vertical="center" wrapText="1"/>
    </xf>
    <xf numFmtId="3" fontId="38" fillId="17" borderId="21" xfId="0" applyNumberFormat="1" applyFont="1" applyFill="1" applyBorder="1" applyAlignment="1">
      <alignment horizontal="right" vertical="center"/>
    </xf>
    <xf numFmtId="3" fontId="37" fillId="17" borderId="21" xfId="0" applyNumberFormat="1" applyFont="1" applyFill="1" applyBorder="1" applyAlignment="1">
      <alignment horizontal="right" vertical="center"/>
    </xf>
    <xf numFmtId="164" fontId="39" fillId="17" borderId="21" xfId="0" applyNumberFormat="1" applyFont="1" applyFill="1" applyBorder="1" applyAlignment="1">
      <alignment horizontal="center" vertical="center"/>
    </xf>
    <xf numFmtId="0" fontId="39" fillId="17" borderId="21" xfId="0" applyFont="1" applyFill="1" applyBorder="1" applyAlignment="1">
      <alignment horizontal="center" vertical="center"/>
    </xf>
    <xf numFmtId="0" fontId="40" fillId="22" borderId="21" xfId="0" applyFont="1" applyFill="1" applyBorder="1" applyAlignment="1">
      <alignment horizontal="center" vertical="center"/>
    </xf>
    <xf numFmtId="0" fontId="32" fillId="24" borderId="24" xfId="0" applyFont="1" applyFill="1" applyBorder="1" applyAlignment="1">
      <alignment horizontal="center" vertical="center"/>
    </xf>
    <xf numFmtId="0" fontId="32" fillId="28" borderId="25" xfId="0" applyFont="1" applyFill="1" applyBorder="1" applyAlignment="1">
      <alignment horizontal="left" vertical="center"/>
    </xf>
    <xf numFmtId="0" fontId="32" fillId="23" borderId="23" xfId="0" applyFont="1" applyFill="1" applyBorder="1" applyAlignment="1">
      <alignment horizontal="center" vertical="center"/>
    </xf>
    <xf numFmtId="0" fontId="32" fillId="31" borderId="26" xfId="0" applyFont="1" applyFill="1" applyBorder="1" applyAlignment="1">
      <alignment horizontal="center" vertical="center"/>
    </xf>
    <xf numFmtId="0" fontId="32" fillId="30" borderId="25" xfId="0" applyFont="1" applyFill="1" applyBorder="1" applyAlignment="1">
      <alignment horizontal="left" vertical="center"/>
    </xf>
    <xf numFmtId="0" fontId="32" fillId="31" borderId="27" xfId="0" applyFont="1" applyFill="1" applyBorder="1" applyAlignment="1">
      <alignment horizontal="center" vertical="center"/>
    </xf>
    <xf numFmtId="0" fontId="32" fillId="28" borderId="24" xfId="0" applyFont="1" applyFill="1" applyBorder="1" applyAlignment="1">
      <alignment horizontal="left" vertical="center"/>
    </xf>
    <xf numFmtId="0" fontId="32" fillId="28" borderId="23" xfId="0" applyFont="1" applyFill="1" applyBorder="1" applyAlignment="1">
      <alignment horizontal="left" vertical="center"/>
    </xf>
    <xf numFmtId="0" fontId="32" fillId="30" borderId="26" xfId="0" applyFont="1" applyFill="1" applyBorder="1" applyAlignment="1">
      <alignment horizontal="left" vertical="center"/>
    </xf>
    <xf numFmtId="0" fontId="32" fillId="30" borderId="27" xfId="0" applyFont="1" applyFill="1" applyBorder="1" applyAlignment="1">
      <alignment horizontal="left" vertical="center"/>
    </xf>
    <xf numFmtId="0" fontId="32" fillId="37" borderId="26" xfId="0" applyFont="1" applyFill="1" applyBorder="1" applyAlignment="1">
      <alignment horizontal="center" vertical="center"/>
    </xf>
    <xf numFmtId="0" fontId="32" fillId="24" borderId="28" xfId="0" applyFont="1" applyFill="1" applyBorder="1" applyAlignment="1">
      <alignment horizontal="center" vertical="center"/>
    </xf>
    <xf numFmtId="0" fontId="32" fillId="37" borderId="27" xfId="0" applyFont="1" applyFill="1" applyBorder="1" applyAlignment="1">
      <alignment horizontal="center" vertical="center"/>
    </xf>
    <xf numFmtId="49" fontId="29" fillId="26" borderId="22" xfId="0" applyNumberFormat="1" applyFont="1" applyFill="1" applyBorder="1" applyAlignment="1">
      <alignment horizontal="center" vertical="center" wrapText="1"/>
    </xf>
    <xf numFmtId="49" fontId="32" fillId="30" borderId="22" xfId="0" applyNumberFormat="1" applyFont="1" applyFill="1" applyBorder="1" applyAlignment="1">
      <alignment horizontal="left" vertical="center"/>
    </xf>
    <xf numFmtId="49" fontId="32" fillId="28" borderId="22" xfId="0" applyNumberFormat="1" applyFont="1" applyFill="1" applyBorder="1" applyAlignment="1">
      <alignment horizontal="left" vertical="center"/>
    </xf>
    <xf numFmtId="49" fontId="0" fillId="0" borderId="0" xfId="0" applyNumberFormat="1"/>
    <xf numFmtId="49" fontId="32" fillId="28" borderId="25" xfId="0" applyNumberFormat="1" applyFont="1" applyFill="1" applyBorder="1" applyAlignment="1">
      <alignment horizontal="left" vertical="center"/>
    </xf>
    <xf numFmtId="0" fontId="32" fillId="37" borderId="23" xfId="0" applyFont="1" applyFill="1" applyBorder="1" applyAlignment="1">
      <alignment horizontal="center" vertical="center"/>
    </xf>
    <xf numFmtId="0" fontId="32" fillId="31" borderId="23" xfId="0" applyFont="1" applyFill="1" applyBorder="1" applyAlignment="1">
      <alignment horizontal="center" vertical="center"/>
    </xf>
    <xf numFmtId="0" fontId="32" fillId="24" borderId="29" xfId="0" applyFont="1" applyFill="1" applyBorder="1" applyAlignment="1">
      <alignment horizontal="center" vertical="center"/>
    </xf>
    <xf numFmtId="0" fontId="32" fillId="23" borderId="24" xfId="0" applyFont="1" applyFill="1" applyBorder="1" applyAlignment="1">
      <alignment horizontal="center" vertical="center"/>
    </xf>
    <xf numFmtId="0" fontId="32" fillId="24" borderId="30" xfId="0" applyFont="1" applyFill="1" applyBorder="1" applyAlignment="1">
      <alignment horizontal="center" vertical="center"/>
    </xf>
    <xf numFmtId="0" fontId="32" fillId="24" borderId="23" xfId="0" applyFont="1" applyFill="1" applyBorder="1" applyAlignment="1">
      <alignment horizontal="center" vertical="center"/>
    </xf>
    <xf numFmtId="0" fontId="32" fillId="28" borderId="25" xfId="0" applyFont="1" applyFill="1" applyBorder="1" applyAlignment="1">
      <alignment horizontal="left" vertical="center" wrapText="1"/>
    </xf>
    <xf numFmtId="49" fontId="32" fillId="30" borderId="22" xfId="0" applyNumberFormat="1" applyFont="1" applyFill="1" applyBorder="1" applyAlignment="1">
      <alignment horizontal="center" vertical="center"/>
    </xf>
    <xf numFmtId="49" fontId="32" fillId="28" borderId="22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32" fillId="28" borderId="22" xfId="0" applyFont="1" applyFill="1" applyBorder="1" applyAlignment="1">
      <alignment horizontal="left" vertical="center" wrapText="1"/>
    </xf>
    <xf numFmtId="0" fontId="32" fillId="5" borderId="22" xfId="0" applyFont="1" applyFill="1" applyBorder="1" applyAlignment="1">
      <alignment horizontal="center" vertical="center"/>
    </xf>
    <xf numFmtId="0" fontId="41" fillId="38" borderId="31" xfId="0" applyFont="1" applyFill="1" applyBorder="1" applyAlignment="1">
      <alignment wrapText="1"/>
    </xf>
    <xf numFmtId="0" fontId="42" fillId="39" borderId="32" xfId="0" applyFont="1" applyFill="1" applyBorder="1" applyAlignment="1">
      <alignment wrapText="1"/>
    </xf>
    <xf numFmtId="0" fontId="43" fillId="40" borderId="33" xfId="0" applyFont="1" applyFill="1" applyBorder="1" applyAlignment="1">
      <alignment wrapText="1"/>
    </xf>
    <xf numFmtId="0" fontId="43" fillId="41" borderId="34" xfId="0" applyFont="1" applyFill="1" applyBorder="1" applyAlignment="1">
      <alignment wrapText="1"/>
    </xf>
    <xf numFmtId="0" fontId="43" fillId="40" borderId="34" xfId="0" applyFont="1" applyFill="1" applyBorder="1" applyAlignment="1">
      <alignment wrapText="1"/>
    </xf>
    <xf numFmtId="0" fontId="42" fillId="0" borderId="0" xfId="0" applyFont="1"/>
    <xf numFmtId="0" fontId="41" fillId="42" borderId="35" xfId="0" applyFont="1" applyFill="1" applyBorder="1" applyAlignment="1">
      <alignment wrapText="1"/>
    </xf>
    <xf numFmtId="0" fontId="41" fillId="38" borderId="35" xfId="0" applyFont="1" applyFill="1" applyBorder="1" applyAlignment="1">
      <alignment wrapText="1"/>
    </xf>
    <xf numFmtId="0" fontId="42" fillId="43" borderId="0" xfId="0" applyFont="1" applyFill="1"/>
    <xf numFmtId="0" fontId="45" fillId="39" borderId="36" xfId="0" applyFont="1" applyFill="1" applyBorder="1" applyAlignment="1">
      <alignment wrapText="1"/>
    </xf>
    <xf numFmtId="0" fontId="42" fillId="39" borderId="36" xfId="0" applyFont="1" applyFill="1" applyBorder="1" applyAlignment="1">
      <alignment wrapText="1"/>
    </xf>
    <xf numFmtId="0" fontId="43" fillId="40" borderId="37" xfId="0" applyFont="1" applyFill="1" applyBorder="1" applyAlignment="1">
      <alignment wrapText="1"/>
    </xf>
    <xf numFmtId="0" fontId="43" fillId="45" borderId="37" xfId="0" applyFont="1" applyFill="1" applyBorder="1" applyAlignment="1">
      <alignment wrapText="1"/>
    </xf>
    <xf numFmtId="0" fontId="43" fillId="46" borderId="37" xfId="0" applyFont="1" applyFill="1" applyBorder="1" applyAlignment="1">
      <alignment wrapText="1"/>
    </xf>
    <xf numFmtId="14" fontId="43" fillId="40" borderId="37" xfId="0" applyNumberFormat="1" applyFont="1" applyFill="1" applyBorder="1" applyAlignment="1">
      <alignment wrapText="1"/>
    </xf>
    <xf numFmtId="0" fontId="43" fillId="47" borderId="33" xfId="0" applyFont="1" applyFill="1" applyBorder="1" applyAlignment="1">
      <alignment wrapText="1"/>
    </xf>
    <xf numFmtId="0" fontId="47" fillId="48" borderId="33" xfId="0" applyFont="1" applyFill="1" applyBorder="1" applyAlignment="1">
      <alignment wrapText="1"/>
    </xf>
    <xf numFmtId="0" fontId="48" fillId="49" borderId="33" xfId="0" applyFont="1" applyFill="1" applyBorder="1" applyAlignment="1">
      <alignment wrapText="1"/>
    </xf>
    <xf numFmtId="0" fontId="43" fillId="50" borderId="38" xfId="0" applyFont="1" applyFill="1" applyBorder="1" applyAlignment="1">
      <alignment wrapText="1"/>
    </xf>
    <xf numFmtId="0" fontId="43" fillId="41" borderId="38" xfId="0" applyFont="1" applyFill="1" applyBorder="1" applyAlignment="1">
      <alignment wrapText="1"/>
    </xf>
    <xf numFmtId="0" fontId="43" fillId="51" borderId="38" xfId="0" applyFont="1" applyFill="1" applyBorder="1" applyAlignment="1">
      <alignment wrapText="1"/>
    </xf>
    <xf numFmtId="0" fontId="43" fillId="52" borderId="38" xfId="0" applyFont="1" applyFill="1" applyBorder="1" applyAlignment="1">
      <alignment wrapText="1"/>
    </xf>
    <xf numFmtId="14" fontId="43" fillId="41" borderId="38" xfId="0" applyNumberFormat="1" applyFont="1" applyFill="1" applyBorder="1" applyAlignment="1">
      <alignment wrapText="1"/>
    </xf>
    <xf numFmtId="0" fontId="43" fillId="53" borderId="33" xfId="0" applyFont="1" applyFill="1" applyBorder="1" applyAlignment="1">
      <alignment wrapText="1"/>
    </xf>
    <xf numFmtId="0" fontId="47" fillId="54" borderId="33" xfId="0" applyFont="1" applyFill="1" applyBorder="1" applyAlignment="1">
      <alignment wrapText="1"/>
    </xf>
    <xf numFmtId="0" fontId="48" fillId="48" borderId="33" xfId="0" applyFont="1" applyFill="1" applyBorder="1" applyAlignment="1">
      <alignment wrapText="1"/>
    </xf>
    <xf numFmtId="0" fontId="41" fillId="42" borderId="0" xfId="0" applyFont="1" applyFill="1" applyAlignment="1">
      <alignment wrapText="1"/>
    </xf>
    <xf numFmtId="0" fontId="43" fillId="40" borderId="38" xfId="0" applyFont="1" applyFill="1" applyBorder="1" applyAlignment="1">
      <alignment wrapText="1"/>
    </xf>
    <xf numFmtId="0" fontId="43" fillId="45" borderId="38" xfId="0" applyFont="1" applyFill="1" applyBorder="1" applyAlignment="1">
      <alignment wrapText="1"/>
    </xf>
    <xf numFmtId="0" fontId="43" fillId="46" borderId="38" xfId="0" applyFont="1" applyFill="1" applyBorder="1" applyAlignment="1">
      <alignment wrapText="1"/>
    </xf>
    <xf numFmtId="14" fontId="43" fillId="40" borderId="38" xfId="0" applyNumberFormat="1" applyFont="1" applyFill="1" applyBorder="1" applyAlignment="1">
      <alignment wrapText="1"/>
    </xf>
    <xf numFmtId="0" fontId="43" fillId="55" borderId="33" xfId="0" applyFont="1" applyFill="1" applyBorder="1" applyAlignment="1">
      <alignment wrapText="1"/>
    </xf>
    <xf numFmtId="0" fontId="47" fillId="56" borderId="33" xfId="0" applyFont="1" applyFill="1" applyBorder="1" applyAlignment="1">
      <alignment wrapText="1"/>
    </xf>
    <xf numFmtId="0" fontId="43" fillId="58" borderId="33" xfId="0" applyFont="1" applyFill="1" applyBorder="1" applyAlignment="1">
      <alignment wrapText="1"/>
    </xf>
    <xf numFmtId="0" fontId="47" fillId="59" borderId="33" xfId="0" applyFont="1" applyFill="1" applyBorder="1" applyAlignment="1">
      <alignment wrapText="1"/>
    </xf>
    <xf numFmtId="0" fontId="43" fillId="60" borderId="33" xfId="0" applyFont="1" applyFill="1" applyBorder="1" applyAlignment="1">
      <alignment wrapText="1"/>
    </xf>
    <xf numFmtId="0" fontId="47" fillId="61" borderId="33" xfId="0" applyFont="1" applyFill="1" applyBorder="1" applyAlignment="1">
      <alignment wrapText="1"/>
    </xf>
    <xf numFmtId="0" fontId="51" fillId="63" borderId="33" xfId="0" applyFont="1" applyFill="1" applyBorder="1" applyAlignment="1">
      <alignment wrapText="1"/>
    </xf>
    <xf numFmtId="0" fontId="43" fillId="64" borderId="33" xfId="0" applyFont="1" applyFill="1" applyBorder="1" applyAlignment="1">
      <alignment wrapText="1"/>
    </xf>
    <xf numFmtId="0" fontId="47" fillId="65" borderId="33" xfId="0" applyFont="1" applyFill="1" applyBorder="1" applyAlignment="1">
      <alignment wrapText="1"/>
    </xf>
    <xf numFmtId="0" fontId="51" fillId="56" borderId="33" xfId="0" applyFont="1" applyFill="1" applyBorder="1" applyAlignment="1">
      <alignment wrapText="1"/>
    </xf>
    <xf numFmtId="0" fontId="47" fillId="66" borderId="33" xfId="0" applyFont="1" applyFill="1" applyBorder="1" applyAlignment="1">
      <alignment wrapText="1"/>
    </xf>
    <xf numFmtId="0" fontId="43" fillId="67" borderId="33" xfId="0" applyFont="1" applyFill="1" applyBorder="1" applyAlignment="1">
      <alignment wrapText="1"/>
    </xf>
    <xf numFmtId="0" fontId="43" fillId="68" borderId="33" xfId="0" applyFont="1" applyFill="1" applyBorder="1" applyAlignment="1">
      <alignment wrapText="1"/>
    </xf>
    <xf numFmtId="0" fontId="52" fillId="40" borderId="33" xfId="0" applyFont="1" applyFill="1" applyBorder="1" applyAlignment="1">
      <alignment wrapText="1"/>
    </xf>
    <xf numFmtId="0" fontId="43" fillId="70" borderId="33" xfId="0" applyFont="1" applyFill="1" applyBorder="1" applyAlignment="1">
      <alignment wrapText="1"/>
    </xf>
    <xf numFmtId="0" fontId="52" fillId="46" borderId="34" xfId="0" applyFont="1" applyFill="1" applyBorder="1" applyAlignment="1">
      <alignment wrapText="1"/>
    </xf>
    <xf numFmtId="0" fontId="52" fillId="45" borderId="34" xfId="0" applyFont="1" applyFill="1" applyBorder="1" applyAlignment="1">
      <alignment wrapText="1"/>
    </xf>
    <xf numFmtId="0" fontId="52" fillId="73" borderId="34" xfId="0" applyFont="1" applyFill="1" applyBorder="1" applyAlignment="1">
      <alignment wrapText="1"/>
    </xf>
    <xf numFmtId="0" fontId="52" fillId="74" borderId="34" xfId="0" applyFont="1" applyFill="1" applyBorder="1" applyAlignment="1">
      <alignment wrapText="1"/>
    </xf>
    <xf numFmtId="0" fontId="47" fillId="75" borderId="33" xfId="0" applyFont="1" applyFill="1" applyBorder="1" applyAlignment="1">
      <alignment wrapText="1"/>
    </xf>
    <xf numFmtId="0" fontId="41" fillId="38" borderId="0" xfId="0" applyFont="1" applyFill="1" applyAlignment="1">
      <alignment wrapText="1"/>
    </xf>
    <xf numFmtId="0" fontId="49" fillId="40" borderId="39" xfId="0" applyFont="1" applyFill="1" applyBorder="1" applyAlignment="1">
      <alignment wrapText="1"/>
    </xf>
    <xf numFmtId="0" fontId="49" fillId="40" borderId="40" xfId="0" applyFont="1" applyFill="1" applyBorder="1" applyAlignment="1">
      <alignment wrapText="1"/>
    </xf>
    <xf numFmtId="0" fontId="49" fillId="57" borderId="39" xfId="0" applyFont="1" applyFill="1" applyBorder="1" applyAlignment="1">
      <alignment wrapText="1"/>
    </xf>
    <xf numFmtId="0" fontId="49" fillId="57" borderId="40" xfId="0" applyFont="1" applyFill="1" applyBorder="1" applyAlignment="1">
      <alignment wrapText="1"/>
    </xf>
    <xf numFmtId="0" fontId="50" fillId="40" borderId="41" xfId="0" applyFont="1" applyFill="1" applyBorder="1" applyAlignment="1">
      <alignment wrapText="1"/>
    </xf>
    <xf numFmtId="0" fontId="50" fillId="40" borderId="42" xfId="0" applyFont="1" applyFill="1" applyBorder="1" applyAlignment="1">
      <alignment wrapText="1"/>
    </xf>
    <xf numFmtId="0" fontId="50" fillId="57" borderId="41" xfId="0" applyFont="1" applyFill="1" applyBorder="1" applyAlignment="1">
      <alignment wrapText="1"/>
    </xf>
    <xf numFmtId="0" fontId="50" fillId="57" borderId="42" xfId="0" applyFont="1" applyFill="1" applyBorder="1" applyAlignment="1">
      <alignment wrapText="1"/>
    </xf>
    <xf numFmtId="0" fontId="49" fillId="62" borderId="39" xfId="0" applyFont="1" applyFill="1" applyBorder="1" applyAlignment="1">
      <alignment wrapText="1"/>
    </xf>
    <xf numFmtId="0" fontId="49" fillId="62" borderId="40" xfId="0" applyFont="1" applyFill="1" applyBorder="1" applyAlignment="1">
      <alignment wrapText="1"/>
    </xf>
    <xf numFmtId="0" fontId="49" fillId="46" borderId="39" xfId="0" applyFont="1" applyFill="1" applyBorder="1" applyAlignment="1">
      <alignment wrapText="1"/>
    </xf>
    <xf numFmtId="0" fontId="49" fillId="46" borderId="40" xfId="0" applyFont="1" applyFill="1" applyBorder="1" applyAlignment="1">
      <alignment wrapText="1"/>
    </xf>
    <xf numFmtId="0" fontId="50" fillId="62" borderId="41" xfId="0" applyFont="1" applyFill="1" applyBorder="1" applyAlignment="1">
      <alignment wrapText="1"/>
    </xf>
    <xf numFmtId="0" fontId="50" fillId="62" borderId="42" xfId="0" applyFont="1" applyFill="1" applyBorder="1" applyAlignment="1">
      <alignment wrapText="1"/>
    </xf>
    <xf numFmtId="0" fontId="50" fillId="46" borderId="41" xfId="0" applyFont="1" applyFill="1" applyBorder="1" applyAlignment="1">
      <alignment wrapText="1"/>
    </xf>
    <xf numFmtId="0" fontId="50" fillId="46" borderId="42" xfId="0" applyFont="1" applyFill="1" applyBorder="1" applyAlignment="1">
      <alignment wrapText="1"/>
    </xf>
    <xf numFmtId="0" fontId="43" fillId="46" borderId="43" xfId="0" applyFont="1" applyFill="1" applyBorder="1" applyAlignment="1">
      <alignment wrapText="1"/>
    </xf>
    <xf numFmtId="0" fontId="43" fillId="46" borderId="44" xfId="0" applyFont="1" applyFill="1" applyBorder="1" applyAlignment="1">
      <alignment wrapText="1"/>
    </xf>
    <xf numFmtId="10" fontId="50" fillId="57" borderId="41" xfId="0" applyNumberFormat="1" applyFont="1" applyFill="1" applyBorder="1" applyAlignment="1">
      <alignment wrapText="1"/>
    </xf>
    <xf numFmtId="0" fontId="44" fillId="38" borderId="0" xfId="0" applyFont="1" applyFill="1" applyAlignment="1">
      <alignment horizontal="center" wrapText="1"/>
    </xf>
    <xf numFmtId="0" fontId="46" fillId="44" borderId="0" xfId="0" applyFont="1" applyFill="1" applyAlignment="1">
      <alignment horizontal="center" wrapText="1"/>
    </xf>
    <xf numFmtId="0" fontId="41" fillId="42" borderId="45" xfId="0" applyFont="1" applyFill="1" applyBorder="1" applyAlignment="1">
      <alignment horizontal="center" wrapText="1"/>
    </xf>
    <xf numFmtId="0" fontId="43" fillId="57" borderId="43" xfId="0" applyFont="1" applyFill="1" applyBorder="1" applyAlignment="1">
      <alignment wrapText="1"/>
    </xf>
    <xf numFmtId="0" fontId="43" fillId="57" borderId="44" xfId="0" applyFont="1" applyFill="1" applyBorder="1" applyAlignment="1">
      <alignment wrapText="1"/>
    </xf>
    <xf numFmtId="0" fontId="43" fillId="45" borderId="43" xfId="0" applyFont="1" applyFill="1" applyBorder="1" applyAlignment="1">
      <alignment wrapText="1"/>
    </xf>
    <xf numFmtId="0" fontId="43" fillId="45" borderId="44" xfId="0" applyFont="1" applyFill="1" applyBorder="1" applyAlignment="1">
      <alignment wrapText="1"/>
    </xf>
    <xf numFmtId="0" fontId="43" fillId="72" borderId="43" xfId="0" applyFont="1" applyFill="1" applyBorder="1" applyAlignment="1">
      <alignment wrapText="1"/>
    </xf>
    <xf numFmtId="0" fontId="43" fillId="72" borderId="44" xfId="0" applyFont="1" applyFill="1" applyBorder="1" applyAlignment="1">
      <alignment wrapText="1"/>
    </xf>
    <xf numFmtId="0" fontId="43" fillId="73" borderId="43" xfId="0" applyFont="1" applyFill="1" applyBorder="1" applyAlignment="1">
      <alignment wrapText="1"/>
    </xf>
    <xf numFmtId="0" fontId="43" fillId="73" borderId="44" xfId="0" applyFont="1" applyFill="1" applyBorder="1" applyAlignment="1">
      <alignment wrapText="1"/>
    </xf>
    <xf numFmtId="0" fontId="43" fillId="62" borderId="43" xfId="0" applyFont="1" applyFill="1" applyBorder="1" applyAlignment="1">
      <alignment wrapText="1"/>
    </xf>
    <xf numFmtId="0" fontId="43" fillId="62" borderId="44" xfId="0" applyFont="1" applyFill="1" applyBorder="1" applyAlignment="1">
      <alignment wrapText="1"/>
    </xf>
    <xf numFmtId="0" fontId="43" fillId="74" borderId="43" xfId="0" applyFont="1" applyFill="1" applyBorder="1" applyAlignment="1">
      <alignment wrapText="1"/>
    </xf>
    <xf numFmtId="0" fontId="43" fillId="74" borderId="44" xfId="0" applyFont="1" applyFill="1" applyBorder="1" applyAlignment="1">
      <alignment wrapText="1"/>
    </xf>
    <xf numFmtId="0" fontId="41" fillId="42" borderId="0" xfId="0" applyFont="1" applyFill="1" applyAlignment="1">
      <alignment wrapText="1"/>
    </xf>
    <xf numFmtId="0" fontId="43" fillId="69" borderId="43" xfId="0" applyFont="1" applyFill="1" applyBorder="1" applyAlignment="1">
      <alignment wrapText="1"/>
    </xf>
    <xf numFmtId="0" fontId="43" fillId="69" borderId="44" xfId="0" applyFont="1" applyFill="1" applyBorder="1" applyAlignment="1">
      <alignment wrapText="1"/>
    </xf>
    <xf numFmtId="0" fontId="43" fillId="40" borderId="43" xfId="0" applyFont="1" applyFill="1" applyBorder="1" applyAlignment="1">
      <alignment wrapText="1"/>
    </xf>
    <xf numFmtId="0" fontId="43" fillId="40" borderId="44" xfId="0" applyFont="1" applyFill="1" applyBorder="1" applyAlignment="1">
      <alignment wrapText="1"/>
    </xf>
    <xf numFmtId="0" fontId="43" fillId="71" borderId="43" xfId="0" applyFont="1" applyFill="1" applyBorder="1" applyAlignment="1">
      <alignment wrapText="1"/>
    </xf>
    <xf numFmtId="0" fontId="43" fillId="71" borderId="44" xfId="0" applyFont="1" applyFill="1" applyBorder="1" applyAlignment="1">
      <alignment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49" fontId="2" fillId="3" borderId="14" xfId="0" applyNumberFormat="1" applyFont="1" applyFill="1" applyBorder="1" applyAlignment="1">
      <alignment horizontal="center" vertical="center" wrapText="1"/>
    </xf>
    <xf numFmtId="49" fontId="2" fillId="3" borderId="3" xfId="0" applyNumberFormat="1" applyFont="1" applyFill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27" fillId="16" borderId="0" xfId="0" applyFont="1" applyFill="1" applyAlignment="1">
      <alignment horizontal="center" vertical="center"/>
    </xf>
    <xf numFmtId="0" fontId="26" fillId="17" borderId="19" xfId="0" applyFont="1" applyFill="1" applyBorder="1" applyAlignment="1">
      <alignment horizontal="left" vertical="center"/>
    </xf>
    <xf numFmtId="0" fontId="20" fillId="16" borderId="0" xfId="0" applyFont="1" applyFill="1" applyAlignment="1">
      <alignment horizontal="left" vertical="center"/>
    </xf>
    <xf numFmtId="0" fontId="21" fillId="17" borderId="18" xfId="0" applyFont="1" applyFill="1" applyBorder="1" applyAlignment="1">
      <alignment horizontal="left" vertical="center"/>
    </xf>
    <xf numFmtId="0" fontId="22" fillId="17" borderId="19" xfId="0" applyFont="1" applyFill="1" applyBorder="1" applyAlignment="1">
      <alignment horizontal="left" vertical="center"/>
    </xf>
    <xf numFmtId="0" fontId="23" fillId="17" borderId="19" xfId="0" applyFont="1" applyFill="1" applyBorder="1" applyAlignment="1">
      <alignment horizontal="left" vertical="center"/>
    </xf>
    <xf numFmtId="0" fontId="24" fillId="17" borderId="19" xfId="0" applyFont="1" applyFill="1" applyBorder="1" applyAlignment="1">
      <alignment horizontal="left" vertical="center"/>
    </xf>
    <xf numFmtId="0" fontId="25" fillId="17" borderId="19" xfId="0" applyFont="1" applyFill="1" applyBorder="1" applyAlignment="1">
      <alignment horizontal="left" vertical="center"/>
    </xf>
    <xf numFmtId="0" fontId="30" fillId="26" borderId="0" xfId="0" applyFont="1" applyFill="1" applyAlignment="1">
      <alignment horizontal="center" vertical="center"/>
    </xf>
    <xf numFmtId="0" fontId="29" fillId="29" borderId="22" xfId="0" applyFont="1" applyFill="1" applyBorder="1" applyAlignment="1">
      <alignment horizontal="center" vertical="center" wrapText="1"/>
    </xf>
    <xf numFmtId="0" fontId="0" fillId="0" borderId="23" xfId="0" applyBorder="1" applyAlignment="1"/>
    <xf numFmtId="0" fontId="42" fillId="0" borderId="0" xfId="0" applyFont="1" applyAlignment="1"/>
  </cellXfs>
  <cellStyles count="3">
    <cellStyle name="Normal" xfId="0" builtinId="0"/>
    <cellStyle name="Porcentagem" xfId="1" builtinId="5"/>
    <cellStyle name="Vírgula" xfId="2" builtinId="3"/>
  </cellStyles>
  <dxfs count="35">
    <dxf>
      <font>
        <b/>
        <sz val="10"/>
        <color rgb="FF065F46"/>
        <name val="Calibri"/>
        <charset val="1"/>
      </font>
      <fill>
        <patternFill>
          <bgColor rgb="FFD1FAE5"/>
        </patternFill>
      </fill>
    </dxf>
    <dxf>
      <font>
        <b/>
        <sz val="10"/>
        <color rgb="FF991B1B"/>
        <name val="Calibri"/>
        <charset val="1"/>
      </font>
      <fill>
        <patternFill>
          <bgColor rgb="FFFEE2E2"/>
        </patternFill>
      </fill>
    </dxf>
    <dxf>
      <font>
        <b/>
        <sz val="10"/>
        <color rgb="FF1E40AF"/>
        <name val="Calibri"/>
        <charset val="1"/>
      </font>
      <fill>
        <patternFill>
          <bgColor rgb="FFDBEAFE"/>
        </patternFill>
      </fill>
    </dxf>
    <dxf>
      <font>
        <b/>
        <sz val="10"/>
        <color rgb="FF991B1B"/>
        <name val="Calibri"/>
        <charset val="1"/>
      </font>
      <fill>
        <patternFill>
          <bgColor rgb="FFFEE2E2"/>
        </patternFill>
      </fill>
    </dxf>
    <dxf>
      <font>
        <b/>
        <sz val="10"/>
        <color rgb="FF92400E"/>
        <name val="Calibri"/>
        <charset val="1"/>
      </font>
      <fill>
        <patternFill>
          <bgColor rgb="FFFEF3C7"/>
        </patternFill>
      </fill>
    </dxf>
    <dxf>
      <font>
        <b/>
        <sz val="10"/>
        <color rgb="FF065F46"/>
        <name val="Calibri"/>
        <charset val="1"/>
      </font>
      <fill>
        <patternFill>
          <bgColor rgb="FFD1FAE5"/>
        </patternFill>
      </fill>
    </dxf>
    <dxf>
      <font>
        <b/>
        <sz val="10"/>
        <color rgb="FF991B1B"/>
        <name val="Calibri"/>
        <charset val="1"/>
      </font>
      <fill>
        <patternFill>
          <bgColor rgb="FFFEE2E2"/>
        </patternFill>
      </fill>
    </dxf>
    <dxf>
      <font>
        <b/>
        <sz val="10"/>
        <color rgb="FF92400E"/>
        <name val="Calibri"/>
        <charset val="1"/>
      </font>
      <fill>
        <patternFill>
          <bgColor rgb="FFFEF3C7"/>
        </patternFill>
      </fill>
    </dxf>
    <dxf>
      <font>
        <b/>
        <sz val="10"/>
        <color rgb="FF065F46"/>
        <name val="Calibri"/>
        <charset val="1"/>
      </font>
      <fill>
        <patternFill>
          <bgColor rgb="FFD1FAE5"/>
        </patternFill>
      </fill>
    </dxf>
    <dxf>
      <font>
        <b/>
        <sz val="10"/>
        <color rgb="FF991B1B"/>
        <name val="Calibri"/>
        <charset val="1"/>
      </font>
      <fill>
        <patternFill>
          <bgColor rgb="FFFEE2E2"/>
        </patternFill>
      </fill>
    </dxf>
    <dxf>
      <font>
        <b/>
        <sz val="10"/>
        <color rgb="FF92400E"/>
        <name val="Calibri"/>
        <charset val="1"/>
      </font>
      <fill>
        <patternFill>
          <bgColor rgb="FFFEF3C7"/>
        </patternFill>
      </fill>
    </dxf>
    <dxf>
      <font>
        <b/>
        <sz val="10"/>
        <color rgb="FF065F46"/>
        <name val="Calibri"/>
        <charset val="1"/>
      </font>
      <fill>
        <patternFill>
          <bgColor rgb="FFD1FAE5"/>
        </patternFill>
      </fill>
    </dxf>
    <dxf>
      <font>
        <b/>
        <sz val="10"/>
        <color rgb="FF991B1B"/>
        <name val="Calibri"/>
        <charset val="1"/>
      </font>
      <fill>
        <patternFill>
          <bgColor rgb="FFFEE2E2"/>
        </patternFill>
      </fill>
    </dxf>
    <dxf>
      <font>
        <b/>
        <sz val="10"/>
        <color rgb="FF92400E"/>
        <name val="Calibri"/>
        <charset val="1"/>
      </font>
      <fill>
        <patternFill>
          <bgColor rgb="FFFEF3C7"/>
        </patternFill>
      </fill>
    </dxf>
    <dxf>
      <font>
        <b/>
        <sz val="10"/>
        <color rgb="FF065F46"/>
        <name val="Calibri"/>
        <charset val="1"/>
      </font>
      <fill>
        <patternFill>
          <bgColor rgb="FFD1FAE5"/>
        </patternFill>
      </fill>
    </dxf>
    <dxf>
      <font>
        <b/>
        <sz val="10"/>
        <color rgb="FF991B1B"/>
        <name val="Calibri"/>
        <charset val="1"/>
      </font>
      <fill>
        <patternFill>
          <bgColor rgb="FFFEE2E2"/>
        </patternFill>
      </fill>
    </dxf>
    <dxf>
      <font>
        <b/>
        <sz val="10"/>
        <color rgb="FF1E40AF"/>
        <name val="Calibri"/>
        <charset val="1"/>
      </font>
      <fill>
        <patternFill>
          <bgColor rgb="FFDBEAFE"/>
        </patternFill>
      </fill>
    </dxf>
    <dxf>
      <font>
        <b/>
        <sz val="10"/>
        <color rgb="FF991B1B"/>
        <name val="Calibri"/>
        <charset val="1"/>
      </font>
      <fill>
        <patternFill>
          <bgColor rgb="FFFEE2E2"/>
        </patternFill>
      </fill>
    </dxf>
    <dxf>
      <font>
        <b/>
        <sz val="10"/>
        <color rgb="FF92400E"/>
        <name val="Calibri"/>
        <charset val="1"/>
      </font>
      <fill>
        <patternFill>
          <bgColor rgb="FFFEF3C7"/>
        </patternFill>
      </fill>
    </dxf>
    <dxf>
      <font>
        <b/>
        <sz val="10"/>
        <color rgb="FF065F46"/>
        <name val="Calibri"/>
        <charset val="1"/>
      </font>
      <fill>
        <patternFill>
          <bgColor rgb="FFD1FAE5"/>
        </patternFill>
      </fill>
    </dxf>
    <dxf>
      <font>
        <b/>
        <sz val="10"/>
        <color rgb="FF991B1B"/>
        <name val="Calibri"/>
        <charset val="1"/>
      </font>
      <fill>
        <patternFill>
          <bgColor rgb="FFFEE2E2"/>
        </patternFill>
      </fill>
    </dxf>
    <dxf>
      <font>
        <b/>
        <sz val="10"/>
        <color rgb="FF92400E"/>
        <name val="Calibri"/>
        <charset val="1"/>
      </font>
      <fill>
        <patternFill>
          <bgColor rgb="FFFEF3C7"/>
        </patternFill>
      </fill>
    </dxf>
    <dxf>
      <font>
        <b/>
        <sz val="10"/>
        <color rgb="FF065F46"/>
        <name val="Calibri"/>
        <charset val="1"/>
      </font>
      <fill>
        <patternFill>
          <bgColor rgb="FFD1FAE5"/>
        </patternFill>
      </fill>
    </dxf>
    <dxf>
      <font>
        <b/>
        <sz val="10"/>
        <color rgb="FF991B1B"/>
        <name val="Calibri"/>
        <charset val="1"/>
      </font>
      <fill>
        <patternFill>
          <bgColor rgb="FFFEE2E2"/>
        </patternFill>
      </fill>
    </dxf>
    <dxf>
      <font>
        <b/>
        <sz val="10"/>
        <color rgb="FF92400E"/>
        <name val="Calibri"/>
        <charset val="1"/>
      </font>
      <fill>
        <patternFill>
          <bgColor rgb="FFFEF3C7"/>
        </patternFill>
      </fill>
    </dxf>
    <dxf>
      <font>
        <b/>
        <sz val="10"/>
        <color rgb="FF065F46"/>
        <name val="Calibri"/>
        <charset val="1"/>
      </font>
      <fill>
        <patternFill>
          <bgColor rgb="FFD1FAE5"/>
        </patternFill>
      </fill>
    </dxf>
    <dxf>
      <font>
        <b/>
        <sz val="10"/>
        <color rgb="FF991B1B"/>
        <name val="Calibri"/>
        <charset val="1"/>
      </font>
      <fill>
        <patternFill>
          <bgColor rgb="FFFEE2E2"/>
        </patternFill>
      </fill>
    </dxf>
    <dxf>
      <font>
        <b/>
        <sz val="10"/>
        <color rgb="FF92400E"/>
        <name val="Calibri"/>
        <charset val="1"/>
      </font>
      <fill>
        <patternFill>
          <bgColor rgb="FFFEF3C7"/>
        </patternFill>
      </fill>
    </dxf>
    <dxf>
      <font>
        <b/>
        <sz val="10"/>
        <color rgb="FF065F46"/>
        <name val="Calibri"/>
        <charset val="1"/>
      </font>
      <fill>
        <patternFill>
          <bgColor rgb="FFD1FAE5"/>
        </patternFill>
      </fill>
    </dxf>
    <dxf>
      <font>
        <b/>
        <sz val="10"/>
        <color rgb="FF991B1B"/>
        <name val="Calibri"/>
        <charset val="1"/>
      </font>
      <fill>
        <patternFill>
          <bgColor rgb="FFFEE2E2"/>
        </patternFill>
      </fill>
    </dxf>
    <dxf>
      <font>
        <b/>
        <sz val="10"/>
        <color rgb="FF92400E"/>
        <name val="Calibri"/>
        <charset val="1"/>
      </font>
      <fill>
        <patternFill>
          <bgColor rgb="FFFEF3C7"/>
        </patternFill>
      </fill>
    </dxf>
    <dxf>
      <font>
        <b/>
        <sz val="10"/>
        <color rgb="FF065F46"/>
        <name val="Calibri"/>
        <charset val="1"/>
      </font>
      <fill>
        <patternFill>
          <bgColor rgb="FFD1FAE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E2F2DA"/>
      <color rgb="FFFFEB9C"/>
      <color rgb="FF96CF5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0/relationships/richValueRel" Target="richData/richValueRel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styles" Target="styles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" Target="richData/rdrichvalue.xml"/><Relationship Id="rId22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Progresso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/>
          </c:tx>
          <c:spPr>
            <a:solidFill>
              <a:srgbClr val="D94F4F"/>
            </a:solidFill>
            <a:ln w="9360">
              <a:solidFill>
                <a:srgbClr val="D94F4F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5"/>
            </c:strLit>
          </c:cat>
          <c:val>
            <c:numLit>
              <c:formatCode>General</c:formatCode>
              <c:ptCount val="5"/>
            </c:numLit>
          </c:val>
          <c:extLst>
            <c:ext xmlns:c16="http://schemas.microsoft.com/office/drawing/2014/chart" uri="{C3380CC4-5D6E-409C-BE32-E72D297353CC}">
              <c16:uniqueId val="{00000000-4753-451B-89CB-FEDA565187E9}"/>
            </c:ext>
          </c:extLst>
        </c:ser>
        <c:ser>
          <c:idx val="1"/>
          <c:order val="1"/>
          <c:tx>
            <c:v/>
          </c:tx>
          <c:spPr>
            <a:solidFill>
              <a:srgbClr val="F5C842"/>
            </a:solidFill>
            <a:ln w="9360">
              <a:solidFill>
                <a:srgbClr val="F5C842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5"/>
            </c:strLit>
          </c:cat>
          <c:val>
            <c:numLit>
              <c:formatCode>General</c:formatCode>
              <c:ptCount val="5"/>
            </c:numLit>
          </c:val>
          <c:extLst>
            <c:ext xmlns:c16="http://schemas.microsoft.com/office/drawing/2014/chart" uri="{C3380CC4-5D6E-409C-BE32-E72D297353CC}">
              <c16:uniqueId val="{00000001-4753-451B-89CB-FEDA565187E9}"/>
            </c:ext>
          </c:extLst>
        </c:ser>
        <c:ser>
          <c:idx val="2"/>
          <c:order val="2"/>
          <c:tx>
            <c:v/>
          </c:tx>
          <c:spPr>
            <a:solidFill>
              <a:srgbClr val="4CAF82"/>
            </a:solidFill>
            <a:ln w="9360">
              <a:solidFill>
                <a:srgbClr val="4CAF82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5"/>
            </c:strLit>
          </c:cat>
          <c:val>
            <c:numLit>
              <c:formatCode>General</c:formatCode>
              <c:ptCount val="5"/>
            </c:numLit>
          </c:val>
          <c:extLst>
            <c:ext xmlns:c16="http://schemas.microsoft.com/office/drawing/2014/chart" uri="{C3380CC4-5D6E-409C-BE32-E72D297353CC}">
              <c16:uniqueId val="{00000002-4753-451B-89CB-FEDA56518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873551"/>
        <c:axId val="9602965"/>
      </c:barChart>
      <c:catAx>
        <c:axId val="458735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9602965"/>
        <c:crosses val="autoZero"/>
        <c:auto val="1"/>
        <c:lblAlgn val="ctr"/>
        <c:lblOffset val="100"/>
        <c:noMultiLvlLbl val="0"/>
      </c:catAx>
      <c:valAx>
        <c:axId val="9602965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45873551"/>
        <c:crosses val="autoZero"/>
        <c:crossBetween val="between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11</xdr:row>
      <xdr:rowOff>0</xdr:rowOff>
    </xdr:from>
    <xdr:to>
      <xdr:col>28</xdr:col>
      <xdr:colOff>434340</xdr:colOff>
      <xdr:row>22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8D6EC8-001F-44B5-877B-3E48F885FE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Yuri Nakau" id="{78158E33-FBFA-4A57-AE4A-02088963F1C4}" userId="S::yuri.nakau@loccus.com.br::edabc7c1-6c44-48a7-a081-0543362da92e" providerId="AD"/>
  <person displayName="André Lanca" id="{91CE40E8-7DA6-4AA6-AA5C-96851B5EE955}" userId="S::andre.lanca@loccus.com.br::d0292a30-bc8a-46df-bfa4-05f08346b4b5" providerId="AD"/>
  <person displayName="Egnaldo Rodrigues Alves [Loccus]" id="{F0604DE1-D8C2-416F-BED6-EE44CA0A7F29}" userId="S::egnaldo.alves@loccus.com.br::e2436a68-49d1-4b7e-91b8-e2b9d1ba2844" providerId="AD"/>
  <person displayName="Marcos Fernando [Loccus]" id="{A0BB81D6-DCE2-42A2-BFA3-BC4654847C72}" userId="S::marcos.fernando@loccus.com.br::fc8e7620-c814-435b-866e-2c94da55be60" providerId="AD"/>
  <person displayName="Guilherme Henrique Boleta de Andrade" id="{7B97FEFB-FFA6-4E8B-AF57-6B941F6271E7}" userId="S::guilherme.andrade@loccus.com.br::d881b386-587d-41c9-81e8-6ab04549783b" providerId="AD"/>
</personList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</richValueRel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H2" dT="2025-03-10T20:02:53.95" personId="{7B97FEFB-FFA6-4E8B-AF57-6B941F6271E7}" id="{7B552ECD-851E-40C5-A90B-A374E666C335}">
    <text>Guilherme Henrique Boleta de Andrade:
A IT de Nacionalização compreende as etapas de:
 - Conferência
 - Procedimento de desembalagem (no caso de equipamentos muito grandes e pesados).
 - Ajustes (tampografia, chapas, etc)
 - Testes e Burn in
 - Limpeza e Embalagem</text>
  </threadedComment>
  <threadedComment ref="AI2" dT="2025-03-10T20:06:20.97" personId="{7B97FEFB-FFA6-4E8B-AF57-6B941F6271E7}" id="{2ACB359B-7A6A-49A8-9262-0EE4ED27A02D}">
    <text>Os checklists compreendem:
 - Checklist de Conferência
 - Checklist de Testes e Burn-In
 - Checklist de Limpeza e Embalagem
 - Checklist de Produto (via do cliente e via da empresa)</text>
  </threadedComment>
  <threadedComment ref="AA4" dT="2025-03-10T17:42:43.91" personId="{78158E33-FBFA-4A57-AE4A-02088963F1C4}" id="{5CB20B4F-8A87-48A8-BAC6-9F4201420D72}">
    <text>Em algumas etapas são necessárias uso de 8-strips PCR como a fluorimetria.</text>
  </threadedComment>
  <threadedComment ref="AA4" dT="2025-03-10T17:57:59.30" personId="{78158E33-FBFA-4A57-AE4A-02088963F1C4}" id="{8E95C5C8-617F-4327-BE75-4618AF4AB2F1}" parentId="{5CB20B4F-8A87-48A8-BAC6-9F4201420D72}">
    <text>Vale lembrar que as strips podem ser utilizadas com o Amplio 16. Porém, necessário as tampas das strips</text>
  </threadedComment>
  <threadedComment ref="AA4" dT="2025-03-10T19:42:41.19" personId="{91CE40E8-7DA6-4AA6-AA5C-96851B5EE955}" id="{3739BB48-B441-4078-A2B2-463D24994A50}" parentId="{5CB20B4F-8A87-48A8-BAC6-9F4201420D72}">
    <text>As strips do Librarian são exclusivas ou podem ser qualquer strip? Pelo que conversamos na epoca, não forneceríamos as strips por enquanto - se entrar sera como um novo molde via Paulo Araújo</text>
  </threadedComment>
  <threadedComment ref="AA4" dT="2025-03-10T20:34:02.92" personId="{78158E33-FBFA-4A57-AE4A-02088963F1C4}" id="{BD47A6FF-CAED-4BE5-A3CE-451D0693846C}" parentId="{5CB20B4F-8A87-48A8-BAC6-9F4201420D72}">
    <text>Em tese, qualquer strip de 8 tubos de 0,2ml</text>
  </threadedComment>
  <threadedComment ref="W8" dT="2025-03-07T19:04:58.94" personId="{78158E33-FBFA-4A57-AE4A-02088963F1C4}" id="{230C8E6B-E1C3-4A7F-8EEE-CDF8AC7ABE9A}">
    <text>necessário atenção quanto à venda do equip. com módulo incluso ou não.</text>
  </threadedComment>
  <threadedComment ref="W9" dT="2025-03-07T19:05:20.63" personId="{78158E33-FBFA-4A57-AE4A-02088963F1C4}" id="{2B255C56-4162-4710-A0D6-5616A7655BBE}">
    <text>necessário atenção quanto à venda do equip. com módulo incluso ou não.</text>
  </threadedComment>
  <threadedComment ref="AA13" dT="2025-03-10T17:37:49.31" personId="{78158E33-FBFA-4A57-AE4A-02088963F1C4}" id="{6C0A7BAE-F5DA-48EE-AA95-CC778556D279}" done="1">
    <text>venderemos os tubos de 0,5ml ou somente os kits fechados (reagentes+tubos)?</text>
  </threadedComment>
  <threadedComment ref="AA13" dT="2025-03-10T18:02:05.82" personId="{91CE40E8-7DA6-4AA6-AA5C-96851B5EE955}" id="{1D9184FB-F92E-4612-98E8-B490B6E83281}" parentId="{6C0A7BAE-F5DA-48EE-AA95-CC778556D279}">
    <text xml:space="preserve">ragentes + tubos
</text>
  </threadedComment>
  <threadedComment ref="W21" dT="2025-03-07T19:04:58.94" personId="{78158E33-FBFA-4A57-AE4A-02088963F1C4}" id="{4AAE8B8E-48BF-4CF5-A5DB-6A8627884997}">
    <text>necessário atenção quanto à venda do equip. com módulo incluso ou não.</text>
  </threadedComment>
  <threadedComment ref="W25" dT="2025-03-07T19:04:58.94" personId="{78158E33-FBFA-4A57-AE4A-02088963F1C4}" id="{5D292ACD-2910-499D-8E7D-967EE57B21B7}">
    <text>necessário atenção quanto à venda do equip. com módulo incluso ou não.</text>
  </threadedComment>
  <threadedComment ref="W26" dT="2025-03-07T19:04:58.94" personId="{78158E33-FBFA-4A57-AE4A-02088963F1C4}" id="{BD1C0980-96B9-4D30-9326-56E0A536EB4C}">
    <text>necessário atenção quanto à venda do equip. com módulo incluso ou não.</text>
  </threadedComment>
  <threadedComment ref="W27" dT="2025-03-07T19:04:58.94" personId="{78158E33-FBFA-4A57-AE4A-02088963F1C4}" id="{E9F9EB69-D023-4471-87AF-381BE4654450}">
    <text>necessário atenção quanto à venda do equip. com módulo incluso ou não.</text>
  </threadedComment>
  <threadedComment ref="W28" dT="2025-03-07T19:04:58.94" personId="{78158E33-FBFA-4A57-AE4A-02088963F1C4}" id="{3832D717-B994-4DB6-9A46-E88546C3EA7D}">
    <text>necessário atenção quanto à venda do equip. com módulo incluso ou não.</text>
  </threadedComment>
  <threadedComment ref="W29" dT="2025-03-07T19:04:58.94" personId="{78158E33-FBFA-4A57-AE4A-02088963F1C4}" id="{4808871D-E282-4537-B277-9310E798CED5}">
    <text>necessário atenção quanto à venda do equip. com módulo incluso ou não.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C1" dT="2025-03-10T20:02:53.95" personId="{7B97FEFB-FFA6-4E8B-AF57-6B941F6271E7}" id="{48F2CAB7-0C0A-4FE4-B853-8111EDC1B299}">
    <text>Guilherme Henrique Boleta de Andrade:
A IT de Nacionalização compreende as etapas de:
 - Conferência
 - Procedimento de desembalagem (no caso de equipamentos muito grandes e pesados).
 - Ajustes (tampografia, chapas, etc)
 - Testes e Burn in
 - Limpeza e Embalagem</text>
  </threadedComment>
  <threadedComment ref="AD1" dT="2025-03-10T20:06:20.97" personId="{7B97FEFB-FFA6-4E8B-AF57-6B941F6271E7}" id="{E7A0067F-A5CE-433A-A2ED-C2C7D958ECAB}">
    <text>Os checklists compreendem:
 - Checklist de Conferência
 - Checklist de Testes e Burn-In
 - Checklist de Limpeza e Embalagem
 - Checklist de Produto (via do cliente e via da empresa)</text>
  </threadedComment>
  <threadedComment ref="V5" dT="2025-03-10T17:37:49.31" personId="{78158E33-FBFA-4A57-AE4A-02088963F1C4}" id="{1EB22380-D289-4A11-AD86-39D3AF3FA2FE}" done="1">
    <text>venderemos os tubos de 0,5ml ou somente os kits fechados (reagentes+tubos)?</text>
  </threadedComment>
  <threadedComment ref="V5" dT="2025-03-10T18:02:05.82" personId="{91CE40E8-7DA6-4AA6-AA5C-96851B5EE955}" id="{496F401C-8823-4EB4-A3CF-5865EFE606D4}" parentId="{1EB22380-D289-4A11-AD86-39D3AF3FA2FE}">
    <text xml:space="preserve">ragentes + tubos
</text>
  </threadedComment>
  <threadedComment ref="R15" dT="2025-03-07T19:04:58.94" personId="{78158E33-FBFA-4A57-AE4A-02088963F1C4}" id="{2A4DC0AB-934E-4C1B-AECF-7271450AE75E}">
    <text>necessário atenção quanto à venda do equip. com módulo incluso ou não.</text>
  </threadedComment>
  <threadedComment ref="R19" dT="2025-03-07T19:04:58.94" personId="{78158E33-FBFA-4A57-AE4A-02088963F1C4}" id="{E41D44E5-680A-43F6-91CC-7A84ECFDB80E}">
    <text>necessário atenção quanto à venda do equip. com módulo incluso ou não.</text>
  </threadedComment>
  <threadedComment ref="R20" dT="2025-03-07T19:04:58.94" personId="{78158E33-FBFA-4A57-AE4A-02088963F1C4}" id="{73FB1979-6E62-4F92-BFBB-E85847F2A5DF}">
    <text>necessário atenção quanto à venda do equip. com módulo incluso ou não.</text>
  </threadedComment>
  <threadedComment ref="R21" dT="2025-03-07T19:04:58.94" personId="{78158E33-FBFA-4A57-AE4A-02088963F1C4}" id="{DA25735A-CDB7-4379-8D33-D1F9675B001C}">
    <text>necessário atenção quanto à venda do equip. com módulo incluso ou não.</text>
  </threadedComment>
  <threadedComment ref="R22" dT="2025-03-07T19:04:58.94" personId="{78158E33-FBFA-4A57-AE4A-02088963F1C4}" id="{60B6A52E-AC23-4A36-ADD2-CF35A63EA92C}">
    <text>necessário atenção quanto à venda do equip. com módulo incluso ou não.</text>
  </threadedComment>
  <threadedComment ref="R23" dT="2025-03-07T19:04:58.94" personId="{78158E33-FBFA-4A57-AE4A-02088963F1C4}" id="{506A3157-349F-41F1-AA2A-F05F30EA8C4E}">
    <text>necessário atenção quanto à venda do equip. com módulo incluso ou não.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G2" dT="2025-03-10T20:02:53.95" personId="{7B97FEFB-FFA6-4E8B-AF57-6B941F6271E7}" id="{F8B0E173-12B7-4489-A483-C0B09A852E3B}">
    <text>Guilherme Henrique Boleta de Andrade:
A IT de Nacionalização compreende as etapas de:
 - Conferência
 - Procedimento de desembalagem (no caso de equipamentos muito grandes e pesados).
 - Ajustes (tampografia, chapas, etc)
 - Testes e Burn in
 - Limpeza e Embalagem</text>
  </threadedComment>
  <threadedComment ref="AH2" dT="2025-03-10T20:06:20.97" personId="{7B97FEFB-FFA6-4E8B-AF57-6B941F6271E7}" id="{66EC788C-6D42-425B-8D03-09CBF5649735}">
    <text>Os checklists compreendem:
 - Checklist de Conferência
 - Checklist de Testes e Burn-In
 - Checklist de Limpeza e Embalagem
 - Checklist de Produto (via do cliente e via da empresa)</text>
  </threadedComment>
  <threadedComment ref="Z4" dT="2025-03-10T17:42:43.91" personId="{78158E33-FBFA-4A57-AE4A-02088963F1C4}" id="{C0681D22-095E-44DD-8132-F382ACEEB095}">
    <text>Em algumas etapas são necessárias uso de 8-strips PCR como a fluorimetria.</text>
  </threadedComment>
  <threadedComment ref="Z4" dT="2025-03-10T17:57:59.30" personId="{78158E33-FBFA-4A57-AE4A-02088963F1C4}" id="{88B6C7F7-4C1F-41B4-90A0-AA9A6D52DA33}" parentId="{C0681D22-095E-44DD-8132-F382ACEEB095}">
    <text>Vale lembrar que as strips podem ser utilizadas com o Amplio 16. Porém, necessário as tampas das strips</text>
  </threadedComment>
  <threadedComment ref="Z4" dT="2025-03-10T19:42:41.19" personId="{91CE40E8-7DA6-4AA6-AA5C-96851B5EE955}" id="{A93D203C-4D66-4E54-B1BE-F410377C44EA}" parentId="{C0681D22-095E-44DD-8132-F382ACEEB095}">
    <text>As strips do Librarian são exclusivas ou podem ser qualquer strip? Pelo que conversamos na epoca, não forneceríamos as strips por enquanto - se entrar sera como um novo molde via Paulo Araújo</text>
  </threadedComment>
  <threadedComment ref="Z4" dT="2025-03-10T20:34:02.92" personId="{78158E33-FBFA-4A57-AE4A-02088963F1C4}" id="{6C343407-3A1C-4522-AEE9-6448360A3E56}" parentId="{C0681D22-095E-44DD-8132-F382ACEEB095}">
    <text>Em tese, qualquer strip de 8 tubos de 0,2ml</text>
  </threadedComment>
  <threadedComment ref="AG6" dT="2025-03-26T18:15:55.32" personId="{7B97FEFB-FFA6-4E8B-AF57-6B941F6271E7}" id="{CFB874EB-7D41-4051-AA45-C89573F8B9FF}">
    <text>80% significa que o documento já foi elaborado e revisado e se encontra aguardando a aprovação final e homologação da Qualidade</text>
  </threadedComment>
  <threadedComment ref="V8" dT="2025-03-07T19:04:58.94" personId="{78158E33-FBFA-4A57-AE4A-02088963F1C4}" id="{EC467BEA-4F65-4387-8A11-F8AC5807A8FF}">
    <text>necessário atenção quanto à venda do equip. com módulo incluso ou não.</text>
  </threadedComment>
  <threadedComment ref="V9" dT="2025-03-07T19:05:20.63" personId="{78158E33-FBFA-4A57-AE4A-02088963F1C4}" id="{ABE583EC-A927-4551-8E25-E68B55958692}">
    <text>necessário atenção quanto à venda do equip. com módulo incluso ou não.</text>
  </threadedComment>
  <threadedComment ref="Z14" dT="2025-03-10T17:37:49.31" personId="{78158E33-FBFA-4A57-AE4A-02088963F1C4}" id="{858F1F3C-7DEF-4F39-8FB8-114D6684F290}" done="1">
    <text>venderemos os tubos de 0,5ml ou somente os kits fechados (reagentes+tubos)?</text>
  </threadedComment>
  <threadedComment ref="Z14" dT="2025-03-10T18:02:05.82" personId="{91CE40E8-7DA6-4AA6-AA5C-96851B5EE955}" id="{60456B7F-3EA0-406E-BCE7-9A30FF74567F}" parentId="{858F1F3C-7DEF-4F39-8FB8-114D6684F290}">
    <text xml:space="preserve">ragentes + tubos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Z7" dT="2025-03-26T19:00:50.82" personId="{7B97FEFB-FFA6-4E8B-AF57-6B941F6271E7}" id="{8967E2C6-F082-4155-BB47-5993D4247525}">
    <text>Em processo de elaboração</text>
  </threadedComment>
  <threadedComment ref="AA7" dT="2025-03-26T19:01:01.90" personId="{7B97FEFB-FFA6-4E8B-AF57-6B941F6271E7}" id="{00BE6068-B9FA-4A53-AC99-AE6AECEF17AE}">
    <text>Em processo de elaboração</text>
  </threadedComment>
  <threadedComment ref="Z16" dT="2025-03-26T18:55:15.99" personId="{7B97FEFB-FFA6-4E8B-AF57-6B941F6271E7}" id="{41720A5A-8664-4DFA-8C50-2CEEE679226B}">
    <text>O Documento foi elaborado no passado, mas precisa ser revisado, codificado e homologado de acordo com as diretrizes da Qualidade</text>
  </threadedComment>
  <threadedComment ref="AA16" dT="2025-03-26T18:59:23.68" personId="{7B97FEFB-FFA6-4E8B-AF57-6B941F6271E7}" id="{FDA70CE9-EEFA-4FD3-A9AE-55CA62ABE6A6}">
    <text>Alguns checklists já foram elaborados no passado, mas precisam ser revisados, codificados e homologados de acordo com as diretrizes da Qualidade. Outros checklists precisam ser elaborados do 0</text>
  </threadedComment>
  <threadedComment ref="AE16" dT="2025-03-26T19:15:05.19" personId="{7B97FEFB-FFA6-4E8B-AF57-6B941F6271E7}" id="{0887D765-A2C3-4516-876D-3DF4D69D84B1}">
    <text>Produção está treinada de acordo com a IT antiga (sem estar revisada)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C11" dT="2026-05-19T20:00:27.03" personId="{F0604DE1-D8C2-416F-BED6-EE44CA0A7F29}" id="{D7FB65AC-AD3A-45ED-BF33-997CFDDC1DBE}">
    <text>Esse SKU corresponde a caixa de posição 'VERTICAL' utilizada para o acondicionamento dos equipamentos Vert-i10 e West-i10</text>
  </threadedComment>
  <threadedComment ref="C17" dT="2026-05-04T18:38:39.85" personId="{A0BB81D6-DCE2-42A2-BFA3-BC4654847C72}" id="{B43DF132-8ABE-4508-860A-91C8F47AE12D}">
    <text>Diâmetros iguais aos da caixa 101
SKU 07.000161</text>
  </threadedComment>
  <threadedComment ref="C18" dT="2026-05-04T19:46:47.68" personId="{A0BB81D6-DCE2-42A2-BFA3-BC4654847C72}" id="{F0C276ED-8D3F-4054-82F2-F4A2A0BCBDF0}">
    <text>VERIFICAR - A arte está coma a medida da Altura divergente = x620</text>
  </threadedComment>
  <threadedComment ref="C24" dT="2026-05-19T20:07:19.55" personId="{F0604DE1-D8C2-416F-BED6-EE44CA0A7F29}" id="{EE2A8E0A-992A-46DA-B86D-42281353F8B9}">
    <text>Esse SKU corresponde a caixa 'HORIZONTAL' que foi produzida com as dimensões erradas, não indicada para acondicionamento dos equipamentos Vert-i10 e West-i10.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2FA6E-76FD-4DA2-AB48-3A7BAE7F257E}">
  <dimension ref="B3:P29"/>
  <sheetViews>
    <sheetView zoomScale="70" zoomScaleNormal="70" workbookViewId="0">
      <selection activeCell="Q23" sqref="Q23"/>
    </sheetView>
  </sheetViews>
  <sheetFormatPr defaultRowHeight="15"/>
  <cols>
    <col min="2" max="2" width="19.85546875" customWidth="1"/>
    <col min="3" max="3" width="26.5703125" customWidth="1"/>
    <col min="4" max="5" width="10.7109375" hidden="1" customWidth="1"/>
    <col min="8" max="9" width="9.7109375" customWidth="1"/>
    <col min="10" max="10" width="13.42578125" customWidth="1"/>
    <col min="11" max="11" width="11.7109375" customWidth="1"/>
    <col min="12" max="12" width="9.42578125" customWidth="1"/>
  </cols>
  <sheetData>
    <row r="3" spans="2:13" ht="21">
      <c r="B3" s="1" t="s">
        <v>0</v>
      </c>
      <c r="C3" s="2" t="s">
        <v>1</v>
      </c>
      <c r="D3" t="s">
        <v>2</v>
      </c>
      <c r="E3" t="s">
        <v>3</v>
      </c>
      <c r="F3" t="s">
        <v>4</v>
      </c>
    </row>
    <row r="4" spans="2:13" ht="21">
      <c r="B4" s="6"/>
      <c r="C4" s="2"/>
      <c r="D4" s="31"/>
      <c r="E4" s="31"/>
      <c r="F4" t="s">
        <v>5</v>
      </c>
      <c r="G4" t="s">
        <v>6</v>
      </c>
      <c r="H4" t="s">
        <v>7</v>
      </c>
      <c r="I4" t="s">
        <v>8</v>
      </c>
      <c r="J4" t="s">
        <v>9</v>
      </c>
      <c r="M4" s="31"/>
    </row>
    <row r="5" spans="2:13" ht="21">
      <c r="B5" s="6">
        <v>1</v>
      </c>
      <c r="C5" s="2" t="s">
        <v>10</v>
      </c>
      <c r="D5" s="32" t="e">
        <f>#REF!+#REF!</f>
        <v>#REF!</v>
      </c>
      <c r="E5" s="32" t="e">
        <f t="shared" ref="E5:E24" si="0">IF(D5-T5&gt;0,"ATRASADO",IF(D5-T5&lt;0,"ADIANTADO","NO PRAZO"))</f>
        <v>#REF!</v>
      </c>
      <c r="F5" s="33">
        <f>SUM('Controle Projetos 2025'!K4:U4)/'Controle Projetos 2025'!AY4</f>
        <v>0.26785714285714285</v>
      </c>
      <c r="G5" s="33">
        <f>SUM('Controle Projetos 2025'!V4:Z4)/'Controle Projetos 2025'!AY4</f>
        <v>0.14285714285714285</v>
      </c>
      <c r="H5" s="33">
        <f>SUM('Controle Projetos 2025'!AA4:AH4)/'Controle Projetos 2025'!AY4</f>
        <v>0.26428571428571429</v>
      </c>
      <c r="I5" s="33">
        <f>SUM('Controle Projetos 2025'!AI4:AL4)/'Controle Projetos 2025'!AY4</f>
        <v>0.10714285714285714</v>
      </c>
      <c r="J5" s="33">
        <f>SUM('Controle Projetos 2025'!AM4:AP4)/'Controle Projetos 2025'!AY4</f>
        <v>0.14285714285714285</v>
      </c>
      <c r="M5" s="32"/>
    </row>
    <row r="6" spans="2:13" ht="21">
      <c r="B6" s="6">
        <v>2</v>
      </c>
      <c r="C6" s="2" t="s">
        <v>11</v>
      </c>
      <c r="D6" s="32" t="e">
        <f>#REF!+#REF!</f>
        <v>#REF!</v>
      </c>
      <c r="E6" s="32" t="e">
        <f t="shared" si="0"/>
        <v>#REF!</v>
      </c>
      <c r="F6" s="33">
        <f>SUM('Controle Projetos 2025'!K5:U5)/'Controle Projetos 2025'!AY5</f>
        <v>0.34482758620689657</v>
      </c>
      <c r="G6" s="33">
        <f>SUM('Controle Projetos 2025'!V5:Z5)/'Controle Projetos 2025'!AY5</f>
        <v>0.10344827586206896</v>
      </c>
      <c r="H6" s="33">
        <f>SUM('Controle Projetos 2025'!AA5:AH5)/'Controle Projetos 2025'!AY5</f>
        <v>0.27586206896551724</v>
      </c>
      <c r="I6" s="33">
        <f>SUM('Controle Projetos 2025'!AI5:AL5)/'Controle Projetos 2025'!AY5</f>
        <v>0.13793103448275862</v>
      </c>
      <c r="J6" s="33">
        <f>SUM('Controle Projetos 2025'!AM5:AP5)/'Controle Projetos 2025'!AY5</f>
        <v>0.10344827586206896</v>
      </c>
    </row>
    <row r="7" spans="2:13" ht="21">
      <c r="B7" s="6">
        <v>3</v>
      </c>
      <c r="C7" s="2" t="s">
        <v>12</v>
      </c>
      <c r="D7" s="32" t="e">
        <f>#REF!+#REF!</f>
        <v>#REF!</v>
      </c>
      <c r="E7" s="32" t="e">
        <f t="shared" si="0"/>
        <v>#REF!</v>
      </c>
      <c r="F7" s="33">
        <f>SUM('Controle Projetos 2025'!K6:U6)/'Controle Projetos 2025'!AY6</f>
        <v>0.2857142857142857</v>
      </c>
      <c r="G7" s="33">
        <f>SUM('Controle Projetos 2025'!V6:Z6)/'Controle Projetos 2025'!AY6</f>
        <v>0.14285714285714285</v>
      </c>
      <c r="H7" s="33">
        <f>SUM('Controle Projetos 2025'!AA6:AH6)/'Controle Projetos 2025'!AY6</f>
        <v>0.2857142857142857</v>
      </c>
      <c r="I7" s="33">
        <f>SUM('Controle Projetos 2025'!AI6:AL6)/'Controle Projetos 2025'!AY6</f>
        <v>0.14285714285714285</v>
      </c>
      <c r="J7" s="33">
        <f>SUM('Controle Projetos 2025'!AM6:AP6)/'Controle Projetos 2025'!AY6</f>
        <v>0.14285714285714285</v>
      </c>
    </row>
    <row r="8" spans="2:13" ht="21">
      <c r="B8" s="6">
        <v>4</v>
      </c>
      <c r="C8" s="2" t="s">
        <v>13</v>
      </c>
      <c r="D8" s="32" t="e">
        <f>#REF!+#REF!</f>
        <v>#REF!</v>
      </c>
      <c r="E8" s="32" t="e">
        <f t="shared" si="0"/>
        <v>#REF!</v>
      </c>
      <c r="F8" s="33">
        <f>SUM('Controle Projetos 2025'!K7:U7)/'Controle Projetos 2025'!AY7</f>
        <v>0.2767857142857143</v>
      </c>
      <c r="G8" s="33">
        <f>SUM('Controle Projetos 2025'!V7:Z7)/'Controle Projetos 2025'!AY7</f>
        <v>0.10714285714285714</v>
      </c>
      <c r="H8" s="33">
        <f>SUM('Controle Projetos 2025'!AA7:AH7)/'Controle Projetos 2025'!AY7</f>
        <v>0.10714285714285714</v>
      </c>
      <c r="I8" s="33">
        <f>SUM('Controle Projetos 2025'!AI7:AL7)/'Controle Projetos 2025'!AY7</f>
        <v>3.5714285714285712E-2</v>
      </c>
      <c r="J8" s="33">
        <f>SUM('Controle Projetos 2025'!AM7:AP7)/'Controle Projetos 2025'!AY7</f>
        <v>0.125</v>
      </c>
    </row>
    <row r="9" spans="2:13" ht="21">
      <c r="B9" s="6">
        <v>5</v>
      </c>
      <c r="C9" s="2" t="s">
        <v>14</v>
      </c>
      <c r="D9" s="32" t="e">
        <f>#REF!+#REF!</f>
        <v>#REF!</v>
      </c>
      <c r="E9" s="32" t="e">
        <f t="shared" si="0"/>
        <v>#REF!</v>
      </c>
      <c r="F9" s="33">
        <f>SUM('Controle Projetos 2025'!K8:U8)/'Controle Projetos 2025'!AY8</f>
        <v>0.32258064516129031</v>
      </c>
      <c r="G9" s="33">
        <f>SUM('Controle Projetos 2025'!V8:Z8)/'Controle Projetos 2025'!AY8</f>
        <v>0.15967741935483873</v>
      </c>
      <c r="H9" s="33">
        <f>SUM('Controle Projetos 2025'!AA8:AH8)/'Controle Projetos 2025'!AY8</f>
        <v>0.25806451612903225</v>
      </c>
      <c r="I9" s="33">
        <f>SUM('Controle Projetos 2025'!AI8:AL8)/'Controle Projetos 2025'!AY8</f>
        <v>9.6774193548387094E-2</v>
      </c>
      <c r="J9" s="33">
        <f>SUM('Controle Projetos 2025'!AM8:AP8)/'Controle Projetos 2025'!AY8</f>
        <v>0.12903225806451613</v>
      </c>
    </row>
    <row r="10" spans="2:13" ht="21">
      <c r="B10" s="6">
        <v>6</v>
      </c>
      <c r="C10" s="2" t="s">
        <v>15</v>
      </c>
      <c r="D10" s="32" t="e">
        <f>#REF!+#REF!</f>
        <v>#REF!</v>
      </c>
      <c r="E10" s="32" t="e">
        <f t="shared" si="0"/>
        <v>#REF!</v>
      </c>
      <c r="F10" s="33">
        <f>SUM('Controle Projetos 2025'!K9:U9)/'Controle Projetos 2025'!AY9</f>
        <v>0.32258064516129031</v>
      </c>
      <c r="G10" s="33">
        <f>SUM('Controle Projetos 2025'!V9:Z9)/'Controle Projetos 2025'!AY9</f>
        <v>0.15967741935483873</v>
      </c>
      <c r="H10" s="33">
        <f>SUM('Controle Projetos 2025'!AA9:AH9)/'Controle Projetos 2025'!AY9</f>
        <v>0.25806451612903225</v>
      </c>
      <c r="I10" s="33">
        <f>SUM('Controle Projetos 2025'!AI9:AL9)/'Controle Projetos 2025'!AY9</f>
        <v>9.6774193548387094E-2</v>
      </c>
      <c r="J10" s="33">
        <f>SUM('Controle Projetos 2025'!AM9:AP9)/'Controle Projetos 2025'!AY9</f>
        <v>0.12258064516129032</v>
      </c>
    </row>
    <row r="11" spans="2:13" ht="21">
      <c r="B11" s="6">
        <v>7</v>
      </c>
      <c r="C11" s="2" t="s">
        <v>16</v>
      </c>
      <c r="D11" s="32" t="e">
        <f>#REF!+#REF!</f>
        <v>#REF!</v>
      </c>
      <c r="E11" s="32" t="e">
        <f t="shared" si="0"/>
        <v>#REF!</v>
      </c>
      <c r="F11" s="33">
        <f>SUM('Controle Projetos 2025'!K10:U10)/'Controle Projetos 2025'!AY10</f>
        <v>0.29629629629629628</v>
      </c>
      <c r="G11" s="33">
        <f>SUM('Controle Projetos 2025'!V10:Z10)/'Controle Projetos 2025'!AY10</f>
        <v>0.14814814814814814</v>
      </c>
      <c r="H11" s="33">
        <f>SUM('Controle Projetos 2025'!AA10:AH10)/'Controle Projetos 2025'!AY10</f>
        <v>0.29629629629629628</v>
      </c>
      <c r="I11" s="33">
        <f>SUM('Controle Projetos 2025'!AI10:AL10)/'Controle Projetos 2025'!AY10</f>
        <v>0.1111111111111111</v>
      </c>
      <c r="J11" s="33">
        <f>SUM('Controle Projetos 2025'!AM10:AP10)/'Controle Projetos 2025'!AY10</f>
        <v>0.1111111111111111</v>
      </c>
    </row>
    <row r="12" spans="2:13" ht="21">
      <c r="B12" s="6">
        <v>8</v>
      </c>
      <c r="C12" s="2" t="s">
        <v>17</v>
      </c>
      <c r="D12" s="32" t="e">
        <f>#REF!+#REF!</f>
        <v>#REF!</v>
      </c>
      <c r="E12" s="32" t="e">
        <f t="shared" si="0"/>
        <v>#REF!</v>
      </c>
      <c r="F12" s="33">
        <f>SUM('Controle Projetos 2025'!K11:U11)/'Controle Projetos 2025'!AY11</f>
        <v>0.31034482758620691</v>
      </c>
      <c r="G12" s="33">
        <f>SUM('Controle Projetos 2025'!V11:Z11)/'Controle Projetos 2025'!AY11</f>
        <v>0.13793103448275862</v>
      </c>
      <c r="H12" s="33">
        <f>SUM('Controle Projetos 2025'!AA11:AH11)/'Controle Projetos 2025'!AY11</f>
        <v>0.27586206896551724</v>
      </c>
      <c r="I12" s="33">
        <f>SUM('Controle Projetos 2025'!AI11:AL11)/'Controle Projetos 2025'!AY11</f>
        <v>0.13793103448275862</v>
      </c>
      <c r="J12" s="33">
        <f>SUM('Controle Projetos 2025'!AM11:AP11)/'Controle Projetos 2025'!AY11</f>
        <v>0.1206896551724138</v>
      </c>
    </row>
    <row r="13" spans="2:13" ht="21">
      <c r="B13" s="6">
        <v>9</v>
      </c>
      <c r="C13" s="2" t="s">
        <v>18</v>
      </c>
      <c r="D13" s="32" t="e">
        <f>#REF!+#REF!</f>
        <v>#REF!</v>
      </c>
      <c r="E13" s="32" t="e">
        <f t="shared" si="0"/>
        <v>#REF!</v>
      </c>
      <c r="F13" s="33">
        <f>SUM('Controle Projetos 2025'!K12:U12)/'Controle Projetos 2025'!AY12</f>
        <v>0.31034482758620691</v>
      </c>
      <c r="G13" s="33">
        <f>SUM('Controle Projetos 2025'!V12:Z12)/'Controle Projetos 2025'!AY12</f>
        <v>0.13793103448275862</v>
      </c>
      <c r="H13" s="33">
        <f>SUM('Controle Projetos 2025'!AA12:AH12)/'Controle Projetos 2025'!AY12</f>
        <v>0.20724137931034481</v>
      </c>
      <c r="I13" s="33">
        <f>SUM('Controle Projetos 2025'!AI12:AL12)/'Controle Projetos 2025'!AY12</f>
        <v>5.1724137931034482E-2</v>
      </c>
      <c r="J13" s="33">
        <f>SUM('Controle Projetos 2025'!AM12:AP12)/'Controle Projetos 2025'!AY12</f>
        <v>7.5862068965517254E-2</v>
      </c>
    </row>
    <row r="14" spans="2:13" ht="21">
      <c r="B14" s="6">
        <v>10</v>
      </c>
      <c r="C14" s="2" t="s">
        <v>19</v>
      </c>
      <c r="D14" s="32" t="e">
        <f>#REF!+#REF!</f>
        <v>#REF!</v>
      </c>
      <c r="E14" s="32" t="e">
        <f t="shared" si="0"/>
        <v>#REF!</v>
      </c>
      <c r="F14" s="33">
        <f>SUM('Controle Projetos 2025'!K13:U13)/'Controle Projetos 2025'!AY13</f>
        <v>0.2857142857142857</v>
      </c>
      <c r="G14" s="33">
        <f>SUM('Controle Projetos 2025'!V13:Z13)/'Controle Projetos 2025'!AY13</f>
        <v>0.10714285714285714</v>
      </c>
      <c r="H14" s="33">
        <f>SUM('Controle Projetos 2025'!AA13:AH13)/'Controle Projetos 2025'!AY13</f>
        <v>0.17035714285714285</v>
      </c>
      <c r="I14" s="33">
        <f>SUM('Controle Projetos 2025'!AI13:AL13)/'Controle Projetos 2025'!AY13</f>
        <v>0</v>
      </c>
      <c r="J14" s="33">
        <f>SUM('Controle Projetos 2025'!AM13:AP13)/'Controle Projetos 2025'!AY13</f>
        <v>3.9285714285714292E-2</v>
      </c>
    </row>
    <row r="15" spans="2:13" ht="21">
      <c r="B15" s="6">
        <v>11</v>
      </c>
      <c r="C15" s="2" t="s">
        <v>20</v>
      </c>
      <c r="D15" s="32" t="e">
        <f>#REF!+#REF!</f>
        <v>#REF!</v>
      </c>
      <c r="E15" s="32" t="e">
        <f t="shared" si="0"/>
        <v>#REF!</v>
      </c>
      <c r="F15" s="33">
        <f>SUM('Controle Projetos 2025'!K14:U14)/'Controle Projetos 2025'!AY14</f>
        <v>0.33333333333333331</v>
      </c>
      <c r="G15" s="33">
        <f>SUM('Controle Projetos 2025'!V14:Z14)/'Controle Projetos 2025'!AY14</f>
        <v>0.13333333333333333</v>
      </c>
      <c r="H15" s="33">
        <f>SUM('Controle Projetos 2025'!AA14:AH14)/'Controle Projetos 2025'!AY14</f>
        <v>0.23333333333333334</v>
      </c>
      <c r="I15" s="33">
        <f>SUM('Controle Projetos 2025'!AI14:AL14)/'Controle Projetos 2025'!AY14</f>
        <v>6.6666666666666666E-2</v>
      </c>
      <c r="J15" s="33">
        <f>SUM('Controle Projetos 2025'!AM14:AP14)/'Controle Projetos 2025'!AY14</f>
        <v>0.05</v>
      </c>
    </row>
    <row r="16" spans="2:13" ht="21">
      <c r="B16" s="6">
        <v>12</v>
      </c>
      <c r="C16" s="2" t="s">
        <v>21</v>
      </c>
      <c r="D16" s="32" t="e">
        <f>#REF!+#REF!</f>
        <v>#REF!</v>
      </c>
      <c r="E16" s="32" t="e">
        <f t="shared" si="0"/>
        <v>#REF!</v>
      </c>
      <c r="F16" s="33">
        <f>SUM('Controle Projetos 2025'!K15:U15)/'Controle Projetos 2025'!AY15</f>
        <v>0.28931034482758622</v>
      </c>
      <c r="G16" s="33">
        <f>SUM('Controle Projetos 2025'!V15:Z15)/'Controle Projetos 2025'!AY15</f>
        <v>9.9999999999999992E-2</v>
      </c>
      <c r="H16" s="33">
        <f>SUM('Controle Projetos 2025'!AA15:AH15)/'Controle Projetos 2025'!AY15</f>
        <v>0.12241379310344827</v>
      </c>
      <c r="I16" s="33">
        <f>SUM('Controle Projetos 2025'!AI15:AL15)/'Controle Projetos 2025'!AY15</f>
        <v>3.4482758620689655E-2</v>
      </c>
      <c r="J16" s="33">
        <f>SUM('Controle Projetos 2025'!AM15:AP15)/'Controle Projetos 2025'!AY15</f>
        <v>6.8965517241379309E-2</v>
      </c>
    </row>
    <row r="17" spans="2:16" ht="21">
      <c r="B17" s="6">
        <v>13</v>
      </c>
      <c r="C17" s="2" t="s">
        <v>22</v>
      </c>
      <c r="D17" s="32" t="e">
        <f>#REF!+#REF!</f>
        <v>#REF!</v>
      </c>
      <c r="E17" s="32" t="e">
        <f t="shared" si="0"/>
        <v>#REF!</v>
      </c>
      <c r="F17" s="33">
        <f>SUM('Controle Projetos 2025'!K16:U16)/'Controle Projetos 2025'!AY16</f>
        <v>0</v>
      </c>
      <c r="G17" s="33">
        <f>SUM('Controle Projetos 2025'!V16:Z16)/'Controle Projetos 2025'!AY16</f>
        <v>0</v>
      </c>
      <c r="H17" s="33">
        <f>SUM('Controle Projetos 2025'!AA16:AH16)/'Controle Projetos 2025'!AY16</f>
        <v>0</v>
      </c>
      <c r="I17" s="33">
        <f>SUM('Controle Projetos 2025'!AI16:AL16)/'Controle Projetos 2025'!AY16</f>
        <v>0</v>
      </c>
      <c r="J17" s="33">
        <f>SUM('Controle Projetos 2025'!AM16:AP16)/'Controle Projetos 2025'!AY16</f>
        <v>0</v>
      </c>
    </row>
    <row r="18" spans="2:16" ht="21">
      <c r="B18" s="6">
        <v>14</v>
      </c>
      <c r="C18" s="2" t="s">
        <v>23</v>
      </c>
      <c r="D18" s="32" t="e">
        <f>#REF!+#REF!</f>
        <v>#REF!</v>
      </c>
      <c r="E18" s="32" t="e">
        <f t="shared" si="0"/>
        <v>#REF!</v>
      </c>
      <c r="F18" s="33">
        <f>SUM('Controle Projetos 2025'!K17:U17)/'Controle Projetos 2025'!AY17</f>
        <v>0.22857142857142859</v>
      </c>
      <c r="G18" s="33">
        <f>SUM('Controle Projetos 2025'!V17:Z17)/'Controle Projetos 2025'!AY17</f>
        <v>0.1142857142857143</v>
      </c>
      <c r="H18" s="33">
        <f>SUM('Controle Projetos 2025'!AA17:AH17)/'Controle Projetos 2025'!AY17</f>
        <v>9.8214285714285712E-2</v>
      </c>
      <c r="I18" s="33">
        <f>SUM('Controle Projetos 2025'!AI17:AL17)/'Controle Projetos 2025'!AY17</f>
        <v>0.10714285714285714</v>
      </c>
      <c r="J18" s="33">
        <f>SUM('Controle Projetos 2025'!AM17:AP17)/'Controle Projetos 2025'!AY17</f>
        <v>7.1428571428571425E-2</v>
      </c>
    </row>
    <row r="19" spans="2:16" ht="21">
      <c r="B19" s="6">
        <v>15</v>
      </c>
      <c r="C19" s="2" t="s">
        <v>24</v>
      </c>
      <c r="D19" s="32" t="e">
        <f>#REF!+#REF!</f>
        <v>#REF!</v>
      </c>
      <c r="E19" s="32" t="e">
        <f t="shared" si="0"/>
        <v>#REF!</v>
      </c>
      <c r="F19" s="33">
        <f>SUM('Controle Projetos 2025'!K18:U18)/'Controle Projetos 2025'!AY18</f>
        <v>6.8965517241379309E-2</v>
      </c>
      <c r="G19" s="33">
        <f>SUM('Controle Projetos 2025'!V18:Z18)/'Controle Projetos 2025'!AY18</f>
        <v>2.4137931034482758E-2</v>
      </c>
      <c r="H19" s="33">
        <f>SUM('Controle Projetos 2025'!AA18:AH18)/'Controle Projetos 2025'!AY18</f>
        <v>3.4482758620689655E-2</v>
      </c>
      <c r="I19" s="33">
        <f>SUM('Controle Projetos 2025'!AI18:AL18)/'Controle Projetos 2025'!AY18</f>
        <v>3.4482758620689655E-2</v>
      </c>
      <c r="J19" s="33">
        <f>SUM('Controle Projetos 2025'!AM18:AP18)/'Controle Projetos 2025'!AY18</f>
        <v>3.4482758620689655E-2</v>
      </c>
    </row>
    <row r="20" spans="2:16" ht="21">
      <c r="B20" s="6">
        <v>16</v>
      </c>
      <c r="C20" s="2" t="s">
        <v>25</v>
      </c>
      <c r="D20" s="32" t="e">
        <f>#REF!+#REF!</f>
        <v>#REF!</v>
      </c>
      <c r="E20" s="32" t="e">
        <f t="shared" si="0"/>
        <v>#REF!</v>
      </c>
      <c r="F20" s="33" t="e">
        <f>SUM('Controle Projetos 2025'!#REF!)/'Controle Projetos 2025'!#REF!</f>
        <v>#REF!</v>
      </c>
      <c r="G20" s="33" t="e">
        <f>SUM('Controle Projetos 2025'!#REF!)/'Controle Projetos 2025'!#REF!</f>
        <v>#REF!</v>
      </c>
      <c r="H20" s="33" t="e">
        <f>SUM('Controle Projetos 2025'!#REF!)/'Controle Projetos 2025'!#REF!</f>
        <v>#REF!</v>
      </c>
      <c r="I20" s="33" t="e">
        <f>SUM('Controle Projetos 2025'!#REF!)/'Controle Projetos 2025'!#REF!</f>
        <v>#REF!</v>
      </c>
      <c r="J20" s="33" t="e">
        <f>SUM('Controle Projetos 2025'!#REF!)/'Controle Projetos 2025'!#REF!</f>
        <v>#REF!</v>
      </c>
    </row>
    <row r="21" spans="2:16" ht="21">
      <c r="B21" s="6">
        <v>17</v>
      </c>
      <c r="C21" s="2" t="s">
        <v>26</v>
      </c>
      <c r="D21" s="32" t="e">
        <f>#REF!+#REF!</f>
        <v>#REF!</v>
      </c>
      <c r="E21" s="32" t="e">
        <f t="shared" si="0"/>
        <v>#REF!</v>
      </c>
      <c r="F21" s="33">
        <f>SUM('Controle Projetos 2025'!K19:U19)/'Controle Projetos 2025'!AY19</f>
        <v>0.22333333333333333</v>
      </c>
      <c r="G21" s="33">
        <f>SUM('Controle Projetos 2025'!V19:Z19)/'Controle Projetos 2025'!AY19</f>
        <v>9.6666666666666665E-2</v>
      </c>
      <c r="H21" s="33">
        <f>SUM('Controle Projetos 2025'!AA19:AH19)/'Controle Projetos 2025'!AY19</f>
        <v>0.19666666666666668</v>
      </c>
      <c r="I21" s="33">
        <f>SUM('Controle Projetos 2025'!AI19:AL19)/'Controle Projetos 2025'!AY19</f>
        <v>3.3333333333333333E-2</v>
      </c>
      <c r="J21" s="33">
        <f>SUM('Controle Projetos 2025'!AM19:AP19)/'Controle Projetos 2025'!AY19</f>
        <v>9.3333333333333324E-2</v>
      </c>
    </row>
    <row r="22" spans="2:16" ht="21">
      <c r="B22" s="6">
        <v>18</v>
      </c>
      <c r="C22" s="2" t="s">
        <v>27</v>
      </c>
      <c r="D22" s="32" t="e">
        <f>#REF!+#REF!</f>
        <v>#REF!</v>
      </c>
      <c r="E22" s="32" t="e">
        <f t="shared" si="0"/>
        <v>#REF!</v>
      </c>
      <c r="F22" s="33">
        <f>SUM('Controle Projetos 2025'!K20:U20)/'Controle Projetos 2025'!AY20</f>
        <v>0.13333333333333333</v>
      </c>
      <c r="G22" s="33">
        <f>SUM('Controle Projetos 2025'!V20:Z20)/'Controle Projetos 2025'!AY20</f>
        <v>0</v>
      </c>
      <c r="H22" s="33">
        <f>SUM('Controle Projetos 2025'!AA20:AH20)/'Controle Projetos 2025'!AY20</f>
        <v>0</v>
      </c>
      <c r="I22" s="33">
        <f>SUM('Controle Projetos 2025'!AI20:AL20)/'Controle Projetos 2025'!AY20</f>
        <v>3.3333333333333333E-2</v>
      </c>
      <c r="J22" s="33">
        <f>SUM('Controle Projetos 2025'!AM20:AP20)/'Controle Projetos 2025'!AY20</f>
        <v>3.3333333333333333E-2</v>
      </c>
    </row>
    <row r="23" spans="2:16" ht="21">
      <c r="B23" s="6">
        <v>19</v>
      </c>
      <c r="C23" s="2" t="s">
        <v>28</v>
      </c>
      <c r="D23" s="32" t="e">
        <f>#REF!+#REF!</f>
        <v>#REF!</v>
      </c>
      <c r="E23" s="32" t="e">
        <f t="shared" si="0"/>
        <v>#REF!</v>
      </c>
      <c r="F23" s="33">
        <f>SUM('Controle Projetos 2025'!K21:U21)/'Controle Projetos 2025'!AY21</f>
        <v>0.24642857142857144</v>
      </c>
      <c r="G23" s="33">
        <f>SUM('Controle Projetos 2025'!V21:Z21)/'Controle Projetos 2025'!AY21</f>
        <v>0.10714285714285714</v>
      </c>
      <c r="H23" s="33">
        <f>SUM('Controle Projetos 2025'!AA21:AH21)/'Controle Projetos 2025'!AY21</f>
        <v>0.27857142857142858</v>
      </c>
      <c r="I23" s="33">
        <f>SUM('Controle Projetos 2025'!AI21:AL21)/'Controle Projetos 2025'!AY21</f>
        <v>6.0714285714285714E-2</v>
      </c>
      <c r="J23" s="33">
        <f>SUM('Controle Projetos 2025'!AM21:AP21)/'Controle Projetos 2025'!AY21</f>
        <v>3.5714285714285712E-2</v>
      </c>
    </row>
    <row r="24" spans="2:16" ht="21">
      <c r="B24" s="6">
        <v>20</v>
      </c>
      <c r="C24" s="2" t="s">
        <v>29</v>
      </c>
      <c r="D24" s="32" t="e">
        <f>#REF!+#REF!</f>
        <v>#REF!</v>
      </c>
      <c r="E24" s="32" t="e">
        <f t="shared" si="0"/>
        <v>#REF!</v>
      </c>
      <c r="F24" s="33">
        <f>SUM('Controle Projetos 2025'!K22:U22)/'Controle Projetos 2025'!AY22</f>
        <v>0.2857142857142857</v>
      </c>
      <c r="G24" s="33">
        <f>SUM('Controle Projetos 2025'!V22:Z22)/'Controle Projetos 2025'!AY22</f>
        <v>0.14285714285714285</v>
      </c>
      <c r="H24" s="33">
        <f>SUM('Controle Projetos 2025'!AA22:AH22)/'Controle Projetos 2025'!AY22</f>
        <v>0.13464285714285715</v>
      </c>
      <c r="I24" s="33">
        <f>SUM('Controle Projetos 2025'!AI22:AL22)/'Controle Projetos 2025'!AY22</f>
        <v>1.7857142857142856E-2</v>
      </c>
      <c r="J24" s="33">
        <f>SUM('Controle Projetos 2025'!AM22:AP22)/'Controle Projetos 2025'!AY22</f>
        <v>7.1428571428571425E-2</v>
      </c>
    </row>
    <row r="25" spans="2:16" ht="21">
      <c r="B25" s="6">
        <v>21</v>
      </c>
      <c r="C25" s="13" t="s">
        <v>30</v>
      </c>
      <c r="D25" s="32"/>
      <c r="E25" s="32"/>
      <c r="F25" s="33">
        <f>SUM('Controle Projetos 2025'!K23:U23)/'Controle Projetos 2025'!AY23</f>
        <v>0.25555555555555559</v>
      </c>
      <c r="G25" s="33">
        <f>SUM('Controle Projetos 2025'!V23:Z23)/'Controle Projetos 2025'!AY23</f>
        <v>9.2592592592592587E-2</v>
      </c>
      <c r="H25" s="33">
        <f>SUM('Controle Projetos 2025'!AA23:AH23)/'Controle Projetos 2025'!AY23</f>
        <v>0.2074074074074074</v>
      </c>
      <c r="I25" s="33">
        <f>SUM('Controle Projetos 2025'!AI23:AL23)/'Controle Projetos 2025'!AY23</f>
        <v>5.5555555555555552E-2</v>
      </c>
      <c r="J25" s="33">
        <f>SUM('Controle Projetos 2025'!AM23:AP23)/'Controle Projetos 2025'!AY23</f>
        <v>7.407407407407407E-2</v>
      </c>
    </row>
    <row r="26" spans="2:16" ht="18.75">
      <c r="C26" s="2" t="s">
        <v>31</v>
      </c>
      <c r="D26" s="32"/>
      <c r="E26" s="32"/>
      <c r="F26" s="33">
        <f>SUM('Controle Projetos 2025'!K31:U31)/'Controle Projetos 2025'!AY31</f>
        <v>3.1034482758620686E-2</v>
      </c>
      <c r="G26" s="33">
        <f>SUM('Controle Projetos 2025'!V31:Z31)/'Controle Projetos 2025'!AY31</f>
        <v>8.6206896551724137E-3</v>
      </c>
      <c r="H26" s="33">
        <f>SUM('Controle Projetos 2025'!AA31:AH31)/'Controle Projetos 2025'!AY31</f>
        <v>0</v>
      </c>
      <c r="I26" s="33">
        <f>SUM('Controle Projetos 2025'!AI31:AL31)/'Controle Projetos 2025'!AY31</f>
        <v>0</v>
      </c>
      <c r="J26" s="33">
        <f>SUM('Controle Projetos 2025'!AM31:AP31)/'Controle Projetos 2025'!AY31</f>
        <v>3.4482758620689655E-2</v>
      </c>
      <c r="P26" s="32"/>
    </row>
    <row r="27" spans="2:16" ht="37.5">
      <c r="C27" s="2" t="s">
        <v>32</v>
      </c>
      <c r="F27" s="33">
        <f>SUM('Controle Projetos 2025'!K24:U24)/'Controle Projetos 2025'!AY24</f>
        <v>0.2220833333333333</v>
      </c>
      <c r="G27" s="33">
        <f>SUM('Controle Projetos 2025'!V24:Z24)/'Controle Projetos 2025'!AY24</f>
        <v>0.14583333333333334</v>
      </c>
      <c r="H27" s="33">
        <f>SUM('Controle Projetos 2025'!AA24:AH24)/'Controle Projetos 2025'!AY24</f>
        <v>0.17500000000000002</v>
      </c>
      <c r="I27" s="33">
        <f>SUM('Controle Projetos 2025'!AI24:AL24)/'Controle Projetos 2025'!AY24</f>
        <v>0.125</v>
      </c>
      <c r="J27" s="33">
        <f>SUM('Controle Projetos 2025'!AM24:AP24)/'Controle Projetos 2025'!AY24</f>
        <v>0.10416666666666667</v>
      </c>
    </row>
    <row r="28" spans="2:16" ht="15.75">
      <c r="C28" s="22"/>
      <c r="F28" s="33"/>
      <c r="G28" s="33"/>
      <c r="H28" s="33"/>
      <c r="I28" s="33"/>
      <c r="J28" s="33"/>
    </row>
    <row r="29" spans="2:16">
      <c r="F29" s="32" t="e">
        <f>AVERAGE(F5:F28)</f>
        <v>#REF!</v>
      </c>
      <c r="G29" s="32" t="e">
        <f t="shared" ref="G29:J29" si="1">AVERAGE(G5:G28)</f>
        <v>#REF!</v>
      </c>
      <c r="H29" s="32" t="e">
        <f t="shared" si="1"/>
        <v>#REF!</v>
      </c>
      <c r="I29" s="32" t="e">
        <f t="shared" si="1"/>
        <v>#REF!</v>
      </c>
      <c r="J29" s="32" t="e">
        <f t="shared" si="1"/>
        <v>#REF!</v>
      </c>
    </row>
  </sheetData>
  <conditionalFormatting sqref="D5:E24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{5E63E3B7-3B01-408A-B49D-FDD56FEA0196}</x14:id>
        </ext>
      </extLst>
    </cfRule>
  </conditionalFormatting>
  <conditionalFormatting sqref="E5:E24">
    <cfRule type="containsText" dxfId="34" priority="2" operator="containsText" text="ADIANTADO">
      <formula>NOT(ISERROR(SEARCH("ADIANTADO",E5)))</formula>
    </cfRule>
    <cfRule type="containsText" dxfId="33" priority="3" operator="containsText" text="NO PRAZO">
      <formula>NOT(ISERROR(SEARCH("NO PRAZO",E5)))</formula>
    </cfRule>
    <cfRule type="containsText" dxfId="32" priority="4" operator="containsText" text="ATRASADO">
      <formula>NOT(ISERROR(SEARCH("ATRASADO",E5)))</formula>
    </cfRule>
  </conditionalFormatting>
  <conditionalFormatting sqref="F5:J28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{79E02314-99F9-44CD-9702-EF6E64A5D823}</x14:id>
        </ext>
      </extLst>
    </cfRule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E63E3B7-3B01-408A-B49D-FDD56FEA01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D5:E24</xm:sqref>
        </x14:conditionalFormatting>
        <x14:conditionalFormatting xmlns:xm="http://schemas.microsoft.com/office/excel/2006/main">
          <x14:cfRule type="dataBar" id="{79E02314-99F9-44CD-9702-EF6E64A5D8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F5:J28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F9637-847C-4BAB-B143-F165D558EDE4}">
  <dimension ref="A1:CV48"/>
  <sheetViews>
    <sheetView topLeftCell="E1" zoomScale="70" zoomScaleNormal="70" workbookViewId="0">
      <pane xSplit="1" ySplit="3" topLeftCell="AK4" activePane="bottomRight" state="frozen"/>
      <selection pane="bottomRight" activeCell="AP6" sqref="AP6"/>
      <selection pane="bottomLeft" activeCell="E4" sqref="E4"/>
      <selection pane="topRight" activeCell="F1" sqref="F1"/>
    </sheetView>
  </sheetViews>
  <sheetFormatPr defaultRowHeight="15"/>
  <cols>
    <col min="1" max="1" width="9.140625" style="63" bestFit="1" customWidth="1"/>
    <col min="2" max="2" width="20.85546875" customWidth="1"/>
    <col min="3" max="3" width="18.7109375" customWidth="1"/>
    <col min="4" max="4" width="14.42578125" bestFit="1" customWidth="1"/>
    <col min="5" max="5" width="53.85546875" customWidth="1"/>
    <col min="6" max="6" width="14.7109375" customWidth="1"/>
    <col min="7" max="7" width="70.7109375" style="37" bestFit="1" customWidth="1"/>
    <col min="8" max="8" width="15.7109375" bestFit="1" customWidth="1"/>
    <col min="9" max="9" width="15.7109375" customWidth="1"/>
    <col min="10" max="10" width="26.42578125" style="68" customWidth="1"/>
    <col min="11" max="11" width="35.42578125" customWidth="1"/>
    <col min="12" max="33" width="21.5703125" customWidth="1"/>
    <col min="34" max="34" width="24.28515625" customWidth="1"/>
    <col min="35" max="35" width="21.5703125" customWidth="1"/>
    <col min="36" max="36" width="22.5703125" customWidth="1"/>
    <col min="37" max="43" width="21.5703125" customWidth="1"/>
    <col min="44" max="44" width="19.42578125" style="28" hidden="1" customWidth="1"/>
    <col min="45" max="45" width="21.5703125" customWidth="1"/>
    <col min="46" max="46" width="18.7109375" customWidth="1"/>
    <col min="47" max="51" width="18.7109375" hidden="1" customWidth="1"/>
    <col min="52" max="52" width="20.85546875" customWidth="1"/>
    <col min="53" max="53" width="15.85546875" customWidth="1"/>
    <col min="54" max="54" width="21.28515625" customWidth="1"/>
    <col min="55" max="55" width="21.28515625" hidden="1" customWidth="1"/>
    <col min="56" max="64" width="0" hidden="1" customWidth="1"/>
    <col min="65" max="65" width="11.7109375" hidden="1" customWidth="1"/>
    <col min="66" max="70" width="0" hidden="1" customWidth="1"/>
    <col min="71" max="71" width="9.140625" customWidth="1"/>
    <col min="72" max="72" width="13.28515625" customWidth="1"/>
    <col min="73" max="98" width="0" hidden="1" customWidth="1"/>
  </cols>
  <sheetData>
    <row r="1" spans="1:100" ht="33.6" customHeight="1">
      <c r="L1" s="274" t="s">
        <v>5</v>
      </c>
      <c r="M1" s="275"/>
      <c r="N1" s="275"/>
      <c r="O1" s="275"/>
      <c r="P1" s="275"/>
      <c r="Q1" s="275"/>
      <c r="R1" s="275"/>
      <c r="S1" s="275"/>
      <c r="T1" s="275"/>
      <c r="U1" s="275"/>
      <c r="V1" s="276"/>
      <c r="W1" s="277" t="s">
        <v>6</v>
      </c>
      <c r="X1" s="278"/>
      <c r="Y1" s="278"/>
      <c r="Z1" s="278"/>
      <c r="AA1" s="279"/>
      <c r="AB1" s="280" t="s">
        <v>7</v>
      </c>
      <c r="AC1" s="281"/>
      <c r="AD1" s="281"/>
      <c r="AE1" s="281"/>
      <c r="AF1" s="281"/>
      <c r="AG1" s="281"/>
      <c r="AH1" s="281"/>
      <c r="AI1" s="282"/>
      <c r="AJ1" s="280" t="s">
        <v>8</v>
      </c>
      <c r="AK1" s="281"/>
      <c r="AL1" s="281"/>
      <c r="AM1" s="282"/>
      <c r="AN1" s="280" t="s">
        <v>9</v>
      </c>
      <c r="AO1" s="281"/>
      <c r="AP1" s="281"/>
      <c r="AQ1" s="281"/>
      <c r="AR1" s="281"/>
      <c r="AS1" s="11"/>
      <c r="AT1" s="11"/>
      <c r="AU1" s="11"/>
      <c r="AV1" s="11"/>
      <c r="AW1" s="11"/>
      <c r="AX1" s="11"/>
      <c r="AY1" s="11"/>
      <c r="AZ1" s="11"/>
      <c r="BB1" s="25" t="s">
        <v>33</v>
      </c>
      <c r="BC1" s="272" t="s">
        <v>34</v>
      </c>
      <c r="BD1" s="273"/>
      <c r="BE1" s="272" t="s">
        <v>35</v>
      </c>
      <c r="BF1" s="273"/>
      <c r="BG1" s="272" t="s">
        <v>36</v>
      </c>
      <c r="BH1" s="273"/>
      <c r="BI1" s="272" t="s">
        <v>37</v>
      </c>
      <c r="BJ1" s="273"/>
      <c r="BK1" s="272" t="s">
        <v>38</v>
      </c>
      <c r="BL1" s="273"/>
      <c r="BM1" s="272" t="s">
        <v>39</v>
      </c>
      <c r="BN1" s="273"/>
      <c r="BO1" s="272" t="s">
        <v>40</v>
      </c>
      <c r="BP1" s="273"/>
      <c r="BQ1" s="272" t="s">
        <v>41</v>
      </c>
      <c r="BR1" s="273"/>
      <c r="BS1" s="272" t="s">
        <v>42</v>
      </c>
      <c r="BT1" s="273"/>
      <c r="BU1" s="272" t="s">
        <v>43</v>
      </c>
      <c r="BV1" s="273"/>
      <c r="BW1" s="272" t="s">
        <v>44</v>
      </c>
      <c r="BX1" s="273"/>
      <c r="BY1" s="272" t="s">
        <v>45</v>
      </c>
      <c r="BZ1" s="273"/>
      <c r="CA1" s="272" t="s">
        <v>46</v>
      </c>
      <c r="CB1" s="273"/>
      <c r="CC1" s="272" t="s">
        <v>47</v>
      </c>
      <c r="CD1" s="273"/>
      <c r="CE1" s="272" t="s">
        <v>36</v>
      </c>
      <c r="CF1" s="273"/>
      <c r="CG1" s="272" t="s">
        <v>37</v>
      </c>
      <c r="CH1" s="273"/>
      <c r="CU1" s="272" t="s">
        <v>48</v>
      </c>
      <c r="CV1" s="273"/>
    </row>
    <row r="2" spans="1:100" ht="45" customHeight="1">
      <c r="A2" s="64"/>
      <c r="B2" s="283" t="s">
        <v>49</v>
      </c>
      <c r="C2" s="285" t="s">
        <v>50</v>
      </c>
      <c r="D2" s="287" t="s">
        <v>0</v>
      </c>
      <c r="E2" s="268" t="s">
        <v>1</v>
      </c>
      <c r="F2" s="88"/>
      <c r="G2" s="268" t="s">
        <v>51</v>
      </c>
      <c r="H2" s="268" t="s">
        <v>52</v>
      </c>
      <c r="I2" s="268" t="s">
        <v>53</v>
      </c>
      <c r="J2" s="270" t="s">
        <v>54</v>
      </c>
      <c r="K2" s="268" t="s">
        <v>55</v>
      </c>
      <c r="L2" s="3" t="s">
        <v>56</v>
      </c>
      <c r="M2" s="3" t="s">
        <v>57</v>
      </c>
      <c r="N2" s="3" t="s">
        <v>58</v>
      </c>
      <c r="O2" s="3" t="s">
        <v>59</v>
      </c>
      <c r="P2" s="3" t="s">
        <v>60</v>
      </c>
      <c r="Q2" s="3" t="s">
        <v>61</v>
      </c>
      <c r="R2" s="3" t="s">
        <v>62</v>
      </c>
      <c r="S2" s="3" t="s">
        <v>63</v>
      </c>
      <c r="T2" s="3" t="s">
        <v>64</v>
      </c>
      <c r="U2" s="3" t="s">
        <v>65</v>
      </c>
      <c r="V2" s="3" t="s">
        <v>66</v>
      </c>
      <c r="W2" s="3" t="s">
        <v>67</v>
      </c>
      <c r="X2" s="3" t="s">
        <v>68</v>
      </c>
      <c r="Y2" s="3" t="s">
        <v>69</v>
      </c>
      <c r="Z2" s="3" t="s">
        <v>70</v>
      </c>
      <c r="AA2" s="3" t="s">
        <v>71</v>
      </c>
      <c r="AB2" s="3" t="s">
        <v>72</v>
      </c>
      <c r="AC2" s="3" t="s">
        <v>73</v>
      </c>
      <c r="AD2" s="3" t="s">
        <v>74</v>
      </c>
      <c r="AE2" s="3" t="s">
        <v>75</v>
      </c>
      <c r="AF2" s="3" t="s">
        <v>76</v>
      </c>
      <c r="AG2" s="3" t="s">
        <v>77</v>
      </c>
      <c r="AH2" s="3" t="s">
        <v>78</v>
      </c>
      <c r="AI2" s="3" t="s">
        <v>79</v>
      </c>
      <c r="AJ2" s="3" t="s">
        <v>80</v>
      </c>
      <c r="AK2" s="3" t="s">
        <v>81</v>
      </c>
      <c r="AL2" s="3" t="s">
        <v>82</v>
      </c>
      <c r="AM2" s="3" t="s">
        <v>83</v>
      </c>
      <c r="AN2" s="3" t="s">
        <v>84</v>
      </c>
      <c r="AO2" s="3" t="s">
        <v>85</v>
      </c>
      <c r="AP2" s="3" t="s">
        <v>86</v>
      </c>
      <c r="AQ2" s="3" t="s">
        <v>87</v>
      </c>
      <c r="AR2" s="26" t="s">
        <v>88</v>
      </c>
      <c r="AS2" s="3" t="s">
        <v>89</v>
      </c>
      <c r="AT2" s="3" t="s">
        <v>90</v>
      </c>
      <c r="AU2" s="3" t="s">
        <v>91</v>
      </c>
      <c r="AV2" s="3" t="s">
        <v>92</v>
      </c>
      <c r="AW2" s="3" t="s">
        <v>93</v>
      </c>
      <c r="AX2" s="3" t="s">
        <v>94</v>
      </c>
      <c r="AY2" s="3" t="s">
        <v>94</v>
      </c>
      <c r="AZ2" s="3" t="s">
        <v>1</v>
      </c>
      <c r="BA2" s="35" t="s">
        <v>95</v>
      </c>
      <c r="BC2" s="25" t="s">
        <v>2</v>
      </c>
      <c r="BD2" s="25" t="s">
        <v>96</v>
      </c>
      <c r="BE2" s="25" t="s">
        <v>2</v>
      </c>
      <c r="BF2" s="25" t="s">
        <v>96</v>
      </c>
      <c r="BG2" s="25" t="s">
        <v>2</v>
      </c>
      <c r="BH2" s="25" t="s">
        <v>96</v>
      </c>
      <c r="BI2" s="25" t="s">
        <v>2</v>
      </c>
      <c r="BJ2" s="25" t="s">
        <v>96</v>
      </c>
      <c r="BK2" s="25" t="s">
        <v>2</v>
      </c>
      <c r="BL2" s="25" t="s">
        <v>96</v>
      </c>
      <c r="BM2" s="25" t="s">
        <v>2</v>
      </c>
      <c r="BN2" s="25" t="s">
        <v>96</v>
      </c>
      <c r="BO2" s="25" t="s">
        <v>2</v>
      </c>
      <c r="BP2" s="25" t="s">
        <v>96</v>
      </c>
      <c r="BQ2" s="25" t="s">
        <v>2</v>
      </c>
      <c r="BR2" s="25" t="s">
        <v>96</v>
      </c>
      <c r="BS2" s="25" t="s">
        <v>97</v>
      </c>
      <c r="BT2" s="25" t="s">
        <v>98</v>
      </c>
      <c r="CU2" t="s">
        <v>2</v>
      </c>
      <c r="CV2" t="s">
        <v>98</v>
      </c>
    </row>
    <row r="3" spans="1:100" ht="60.75" customHeight="1">
      <c r="A3" s="64"/>
      <c r="B3" s="284"/>
      <c r="C3" s="286"/>
      <c r="D3" s="288"/>
      <c r="E3" s="269"/>
      <c r="F3" s="89"/>
      <c r="G3" s="269"/>
      <c r="H3" s="269"/>
      <c r="I3" s="269"/>
      <c r="J3" s="271"/>
      <c r="K3" s="269"/>
      <c r="L3" s="20" t="s">
        <v>99</v>
      </c>
      <c r="M3" s="21" t="s">
        <v>100</v>
      </c>
      <c r="N3" s="3" t="s">
        <v>101</v>
      </c>
      <c r="O3" s="20" t="s">
        <v>102</v>
      </c>
      <c r="P3" s="18" t="s">
        <v>103</v>
      </c>
      <c r="Q3" s="20" t="s">
        <v>104</v>
      </c>
      <c r="R3" s="18" t="s">
        <v>103</v>
      </c>
      <c r="S3" s="18" t="s">
        <v>103</v>
      </c>
      <c r="T3" s="18" t="s">
        <v>103</v>
      </c>
      <c r="U3" s="20" t="s">
        <v>99</v>
      </c>
      <c r="V3" s="19" t="s">
        <v>105</v>
      </c>
      <c r="W3" s="16" t="s">
        <v>106</v>
      </c>
      <c r="X3" s="19" t="s">
        <v>107</v>
      </c>
      <c r="Y3" s="19" t="s">
        <v>108</v>
      </c>
      <c r="Z3" s="19" t="s">
        <v>107</v>
      </c>
      <c r="AA3" s="19" t="s">
        <v>107</v>
      </c>
      <c r="AB3" s="16" t="s">
        <v>106</v>
      </c>
      <c r="AC3" s="16" t="s">
        <v>106</v>
      </c>
      <c r="AD3" s="17" t="s">
        <v>109</v>
      </c>
      <c r="AE3" s="17" t="s">
        <v>110</v>
      </c>
      <c r="AF3" s="17" t="s">
        <v>110</v>
      </c>
      <c r="AG3" s="17" t="s">
        <v>110</v>
      </c>
      <c r="AH3" s="17" t="s">
        <v>111</v>
      </c>
      <c r="AI3" s="17" t="s">
        <v>111</v>
      </c>
      <c r="AJ3" s="20" t="s">
        <v>104</v>
      </c>
      <c r="AK3" s="20" t="s">
        <v>99</v>
      </c>
      <c r="AL3" s="17" t="s">
        <v>112</v>
      </c>
      <c r="AM3" s="17" t="s">
        <v>112</v>
      </c>
      <c r="AN3" s="18" t="s">
        <v>103</v>
      </c>
      <c r="AO3" s="18" t="s">
        <v>103</v>
      </c>
      <c r="AP3" s="20" t="s">
        <v>104</v>
      </c>
      <c r="AQ3" s="10"/>
      <c r="AR3" s="29"/>
      <c r="AS3" s="10"/>
      <c r="AT3" s="10"/>
      <c r="AU3" s="10"/>
      <c r="AV3" s="10"/>
      <c r="AW3" s="10"/>
      <c r="AX3" s="10"/>
      <c r="AY3" s="10"/>
      <c r="AZ3" s="10"/>
      <c r="BA3" s="4"/>
    </row>
    <row r="4" spans="1:100" ht="26.25">
      <c r="A4" s="65"/>
      <c r="B4" s="61">
        <v>1</v>
      </c>
      <c r="C4" s="62" t="s">
        <v>113</v>
      </c>
      <c r="D4" s="6">
        <v>0</v>
      </c>
      <c r="E4" s="2" t="s">
        <v>114</v>
      </c>
      <c r="F4" s="2" t="s">
        <v>115</v>
      </c>
      <c r="G4" s="34" t="s">
        <v>116</v>
      </c>
      <c r="H4" s="2" t="s">
        <v>117</v>
      </c>
      <c r="I4" s="2" t="s">
        <v>117</v>
      </c>
      <c r="J4" s="69" t="s">
        <v>118</v>
      </c>
      <c r="K4" s="54">
        <v>45873</v>
      </c>
      <c r="L4" s="42">
        <v>1</v>
      </c>
      <c r="M4" s="42">
        <v>1</v>
      </c>
      <c r="N4" s="42">
        <v>0</v>
      </c>
      <c r="O4" s="42">
        <v>1</v>
      </c>
      <c r="P4" s="42">
        <v>1</v>
      </c>
      <c r="Q4" s="42">
        <v>0.9</v>
      </c>
      <c r="R4" s="42" t="s">
        <v>119</v>
      </c>
      <c r="S4" s="42" t="s">
        <v>119</v>
      </c>
      <c r="T4" s="42">
        <v>1</v>
      </c>
      <c r="U4" s="42">
        <v>1</v>
      </c>
      <c r="V4" s="42" t="s">
        <v>119</v>
      </c>
      <c r="W4" s="42">
        <v>1</v>
      </c>
      <c r="X4" s="42">
        <v>1</v>
      </c>
      <c r="Y4" s="42">
        <v>1</v>
      </c>
      <c r="Z4" s="42" t="s">
        <v>119</v>
      </c>
      <c r="AA4" s="42">
        <v>1</v>
      </c>
      <c r="AB4" s="42">
        <v>1</v>
      </c>
      <c r="AC4" s="42">
        <v>1</v>
      </c>
      <c r="AD4" s="42">
        <v>1</v>
      </c>
      <c r="AE4" s="42">
        <v>1</v>
      </c>
      <c r="AF4" s="42">
        <v>1</v>
      </c>
      <c r="AG4" s="42">
        <v>1</v>
      </c>
      <c r="AH4" s="42">
        <v>0.8</v>
      </c>
      <c r="AI4" s="42">
        <v>0.5</v>
      </c>
      <c r="AJ4" s="42">
        <v>0.75</v>
      </c>
      <c r="AK4" s="42">
        <v>1</v>
      </c>
      <c r="AL4" s="42">
        <v>1</v>
      </c>
      <c r="AM4" s="42">
        <v>1</v>
      </c>
      <c r="AN4" s="42">
        <v>1</v>
      </c>
      <c r="AO4" s="42">
        <v>1</v>
      </c>
      <c r="AP4" s="42">
        <v>1</v>
      </c>
      <c r="AQ4" s="45">
        <v>1</v>
      </c>
      <c r="AR4" s="48"/>
      <c r="AS4" s="49"/>
      <c r="AT4" s="49"/>
      <c r="AU4" s="56">
        <f t="shared" ref="AU4:AU27" si="0">BF4/BE4</f>
        <v>0.57812499999999989</v>
      </c>
      <c r="AV4" s="56">
        <f t="shared" ref="AV4:AV27" si="1">BH4/BG4</f>
        <v>0.92086330935251781</v>
      </c>
      <c r="AW4" s="56">
        <f t="shared" ref="AW4:AW27" si="2">BJ4/BI4</f>
        <v>0.92345679012345649</v>
      </c>
      <c r="AX4" s="56">
        <f>BL4/BK4</f>
        <v>0.85714285714285676</v>
      </c>
      <c r="AY4" s="56">
        <f>BN4/BM4</f>
        <v>0.81810631229235842</v>
      </c>
      <c r="AZ4" s="49">
        <f t="shared" ref="AZ4:AZ27" si="3">COUNT(L4:AQ4)</f>
        <v>28</v>
      </c>
      <c r="BA4" s="12">
        <f t="shared" ref="BA4:BA27" si="4">SUM(L4:AQ4)/AZ4</f>
        <v>0.92678571428571421</v>
      </c>
      <c r="BB4" s="7">
        <v>0.53</v>
      </c>
      <c r="BC4" s="55">
        <f>BB4+0.055</f>
        <v>0.58500000000000008</v>
      </c>
      <c r="BD4" s="55">
        <v>0.54</v>
      </c>
      <c r="BE4" s="55">
        <f>BC4+0.055</f>
        <v>0.64000000000000012</v>
      </c>
      <c r="BF4" s="55">
        <v>0.37</v>
      </c>
      <c r="BG4" s="55">
        <f>BE4+0.055</f>
        <v>0.69500000000000017</v>
      </c>
      <c r="BH4" s="55">
        <v>0.64</v>
      </c>
      <c r="BI4" s="55">
        <f>BG4+0.055</f>
        <v>0.75000000000000022</v>
      </c>
      <c r="BJ4" s="55">
        <v>0.69259259259259254</v>
      </c>
      <c r="BK4" s="55">
        <f>BI4+0.055</f>
        <v>0.80500000000000027</v>
      </c>
      <c r="BL4" s="55">
        <v>0.69</v>
      </c>
      <c r="BM4" s="55">
        <f>BK4+0.055</f>
        <v>0.86000000000000032</v>
      </c>
      <c r="BN4" s="55">
        <v>0.70357142857142851</v>
      </c>
      <c r="BO4" s="55">
        <f>BM4+0.055</f>
        <v>0.91500000000000037</v>
      </c>
      <c r="BP4" s="55">
        <v>0.74</v>
      </c>
      <c r="BQ4" s="55">
        <f>BO4+0.055</f>
        <v>0.97000000000000042</v>
      </c>
      <c r="BR4" s="55">
        <v>0.81</v>
      </c>
      <c r="BS4" s="77">
        <v>1</v>
      </c>
      <c r="BT4" s="77">
        <v>0.80535714285714288</v>
      </c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5"/>
      <c r="CM4" s="55"/>
      <c r="CN4" s="55"/>
      <c r="CO4" s="55"/>
      <c r="CP4" s="55"/>
      <c r="CQ4" s="55"/>
      <c r="CR4" s="55"/>
      <c r="CS4" s="55"/>
      <c r="CT4" s="36"/>
      <c r="CU4" s="7">
        <f>BS4-BB4</f>
        <v>0.47</v>
      </c>
      <c r="CV4" s="7">
        <f t="shared" ref="CV4:CV27" si="5">BA4-BB4</f>
        <v>0.39678571428571419</v>
      </c>
    </row>
    <row r="5" spans="1:100" ht="25.9" customHeight="1">
      <c r="A5" s="65" t="e" vm="1">
        <v>#VALUE!</v>
      </c>
      <c r="B5" s="61">
        <v>4</v>
      </c>
      <c r="C5" s="62" t="s">
        <v>113</v>
      </c>
      <c r="D5" s="6">
        <v>0</v>
      </c>
      <c r="E5" s="2" t="s">
        <v>13</v>
      </c>
      <c r="F5" s="2" t="s">
        <v>115</v>
      </c>
      <c r="G5" s="34" t="s">
        <v>120</v>
      </c>
      <c r="H5" s="2" t="s">
        <v>117</v>
      </c>
      <c r="I5" s="2" t="s">
        <v>117</v>
      </c>
      <c r="J5" s="69" t="s">
        <v>121</v>
      </c>
      <c r="K5" s="54">
        <v>45925</v>
      </c>
      <c r="L5" s="42">
        <v>0.85</v>
      </c>
      <c r="M5" s="42">
        <v>1</v>
      </c>
      <c r="N5" s="42">
        <v>1</v>
      </c>
      <c r="O5" s="42">
        <v>1</v>
      </c>
      <c r="P5" s="42">
        <v>1</v>
      </c>
      <c r="Q5" s="42">
        <v>0.9</v>
      </c>
      <c r="R5" s="42" t="s">
        <v>119</v>
      </c>
      <c r="S5" s="42" t="s">
        <v>119</v>
      </c>
      <c r="T5" s="42">
        <v>1</v>
      </c>
      <c r="U5" s="42">
        <v>1</v>
      </c>
      <c r="V5" s="42" t="s">
        <v>119</v>
      </c>
      <c r="W5" s="42">
        <v>1</v>
      </c>
      <c r="X5" s="42">
        <v>0.5</v>
      </c>
      <c r="Y5" s="42">
        <v>1</v>
      </c>
      <c r="Z5" s="42" t="s">
        <v>119</v>
      </c>
      <c r="AA5" s="42">
        <v>0.5</v>
      </c>
      <c r="AB5" s="42">
        <v>1</v>
      </c>
      <c r="AC5" s="42">
        <v>0</v>
      </c>
      <c r="AD5" s="42">
        <v>0</v>
      </c>
      <c r="AE5" s="42">
        <v>1</v>
      </c>
      <c r="AF5" s="42">
        <v>1</v>
      </c>
      <c r="AG5" s="42">
        <v>0</v>
      </c>
      <c r="AH5" s="42">
        <v>0</v>
      </c>
      <c r="AI5" s="42">
        <v>0</v>
      </c>
      <c r="AJ5" s="42">
        <v>0</v>
      </c>
      <c r="AK5" s="42">
        <v>0</v>
      </c>
      <c r="AL5" s="42">
        <v>1</v>
      </c>
      <c r="AM5" s="42">
        <v>0</v>
      </c>
      <c r="AN5" s="42">
        <v>1</v>
      </c>
      <c r="AO5" s="42">
        <v>0.5</v>
      </c>
      <c r="AP5" s="42">
        <v>1</v>
      </c>
      <c r="AQ5" s="45">
        <v>1</v>
      </c>
      <c r="AR5" s="48"/>
      <c r="AS5" s="49"/>
      <c r="AT5" s="49"/>
      <c r="AU5" s="56">
        <f t="shared" si="0"/>
        <v>0.41379310344827586</v>
      </c>
      <c r="AV5" s="56">
        <f t="shared" si="1"/>
        <v>0.56923076923076921</v>
      </c>
      <c r="AW5" s="56">
        <f t="shared" si="2"/>
        <v>0.69444444444444442</v>
      </c>
      <c r="AX5" s="56">
        <f>BL5/BK5</f>
        <v>0.74542897327707458</v>
      </c>
      <c r="AY5" s="56">
        <f>BN5/BM5</f>
        <v>0.6602990033222591</v>
      </c>
      <c r="AZ5" s="49">
        <f t="shared" si="3"/>
        <v>28</v>
      </c>
      <c r="BA5" s="12">
        <f t="shared" si="4"/>
        <v>0.6517857142857143</v>
      </c>
      <c r="BB5" s="7">
        <v>0.37</v>
      </c>
      <c r="BC5" s="55">
        <v>0.51</v>
      </c>
      <c r="BD5" s="55">
        <v>0.37</v>
      </c>
      <c r="BE5" s="55">
        <v>0.57999999999999996</v>
      </c>
      <c r="BF5" s="55">
        <v>0.24</v>
      </c>
      <c r="BG5" s="55">
        <v>0.65</v>
      </c>
      <c r="BH5" s="55">
        <v>0.37</v>
      </c>
      <c r="BI5" s="55">
        <v>0.72</v>
      </c>
      <c r="BJ5" s="55">
        <v>0.5</v>
      </c>
      <c r="BK5" s="55">
        <v>0.79</v>
      </c>
      <c r="BL5" s="55">
        <v>0.58888888888888891</v>
      </c>
      <c r="BM5" s="55">
        <v>0.86</v>
      </c>
      <c r="BN5" s="55">
        <v>0.56785714285714284</v>
      </c>
      <c r="BO5" s="55">
        <v>0.93</v>
      </c>
      <c r="BP5" s="55">
        <v>0.6</v>
      </c>
      <c r="BQ5" s="77">
        <v>1</v>
      </c>
      <c r="BR5" s="77">
        <v>0.65</v>
      </c>
      <c r="BS5" s="55">
        <v>1</v>
      </c>
      <c r="BT5" s="55">
        <v>0.6517857142857143</v>
      </c>
      <c r="BU5" s="55"/>
      <c r="BV5" s="55"/>
      <c r="BW5" s="55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5"/>
      <c r="CM5" s="55"/>
      <c r="CN5" s="55"/>
      <c r="CO5" s="55"/>
      <c r="CP5" s="55"/>
      <c r="CQ5" s="55"/>
      <c r="CR5" s="55"/>
      <c r="CS5" s="55"/>
      <c r="CT5" s="36"/>
      <c r="CU5" s="7">
        <f t="shared" ref="CU5" si="6">BS5-BB5</f>
        <v>0.63</v>
      </c>
      <c r="CV5" s="7">
        <f t="shared" si="5"/>
        <v>0.28178571428571431</v>
      </c>
    </row>
    <row r="6" spans="1:100" ht="25.9" customHeight="1">
      <c r="A6" s="64" t="e" vm="2">
        <v>#VALUE!</v>
      </c>
      <c r="B6" s="61">
        <v>17</v>
      </c>
      <c r="C6" s="62" t="s">
        <v>122</v>
      </c>
      <c r="D6" s="6">
        <v>2</v>
      </c>
      <c r="E6" s="2" t="s">
        <v>123</v>
      </c>
      <c r="F6" s="2" t="s">
        <v>115</v>
      </c>
      <c r="G6" s="34" t="s">
        <v>124</v>
      </c>
      <c r="H6" s="2" t="s">
        <v>117</v>
      </c>
      <c r="I6" s="2" t="s">
        <v>125</v>
      </c>
      <c r="J6" s="69" t="s">
        <v>126</v>
      </c>
      <c r="K6" s="2">
        <v>2025</v>
      </c>
      <c r="L6" s="42">
        <v>0.8</v>
      </c>
      <c r="M6" s="42">
        <v>1</v>
      </c>
      <c r="N6" s="42">
        <v>0.9</v>
      </c>
      <c r="O6" s="42">
        <v>1</v>
      </c>
      <c r="P6" s="42">
        <v>1</v>
      </c>
      <c r="Q6" s="42">
        <v>0.9</v>
      </c>
      <c r="R6" s="42" t="s">
        <v>119</v>
      </c>
      <c r="S6" s="42" t="s">
        <v>119</v>
      </c>
      <c r="T6" s="42">
        <v>1</v>
      </c>
      <c r="U6" s="42">
        <v>1</v>
      </c>
      <c r="V6" s="42" t="s">
        <v>119</v>
      </c>
      <c r="W6" s="42">
        <v>1</v>
      </c>
      <c r="X6" s="42">
        <v>1</v>
      </c>
      <c r="Y6" s="42">
        <v>1</v>
      </c>
      <c r="Z6" s="42" t="s">
        <v>119</v>
      </c>
      <c r="AA6" s="42" t="s">
        <v>119</v>
      </c>
      <c r="AB6" s="42">
        <v>1</v>
      </c>
      <c r="AC6" s="42">
        <v>0.8</v>
      </c>
      <c r="AD6" s="42">
        <v>0</v>
      </c>
      <c r="AE6" s="42">
        <v>0.75</v>
      </c>
      <c r="AF6" s="42">
        <v>1</v>
      </c>
      <c r="AG6" s="42">
        <v>0.75</v>
      </c>
      <c r="AH6" s="42">
        <v>0</v>
      </c>
      <c r="AI6" s="42">
        <v>0</v>
      </c>
      <c r="AJ6" s="42">
        <v>0</v>
      </c>
      <c r="AK6" s="42">
        <v>0</v>
      </c>
      <c r="AL6" s="42">
        <v>1</v>
      </c>
      <c r="AM6" s="42">
        <v>0</v>
      </c>
      <c r="AN6" s="42">
        <v>1</v>
      </c>
      <c r="AO6" s="42">
        <v>0.8</v>
      </c>
      <c r="AP6" s="42">
        <v>0</v>
      </c>
      <c r="AQ6" s="45">
        <v>1</v>
      </c>
      <c r="AR6" s="48"/>
      <c r="AS6" s="49"/>
      <c r="AT6" s="49"/>
      <c r="AU6" s="56">
        <f t="shared" si="0"/>
        <v>0.92063492063492069</v>
      </c>
      <c r="AV6" s="56">
        <f t="shared" si="1"/>
        <v>0</v>
      </c>
      <c r="AW6" s="56">
        <f t="shared" si="2"/>
        <v>0.8936170212765957</v>
      </c>
      <c r="AX6" s="56"/>
      <c r="AY6" s="56"/>
      <c r="AZ6" s="49">
        <f t="shared" si="3"/>
        <v>27</v>
      </c>
      <c r="BA6" s="12">
        <f t="shared" si="4"/>
        <v>0.69259259259259265</v>
      </c>
      <c r="BB6" s="7">
        <v>0.37</v>
      </c>
      <c r="BC6" s="55">
        <f>BB6+0.025</f>
        <v>0.39500000000000002</v>
      </c>
      <c r="BD6" s="55"/>
      <c r="BE6" s="55">
        <f>BC6+0.025</f>
        <v>0.42000000000000004</v>
      </c>
      <c r="BF6" s="55">
        <v>0.38666666666666671</v>
      </c>
      <c r="BG6" s="55">
        <f>BE6+0.025</f>
        <v>0.44500000000000006</v>
      </c>
      <c r="BH6" s="55"/>
      <c r="BI6" s="55">
        <f>BG6+0.025</f>
        <v>0.47000000000000008</v>
      </c>
      <c r="BJ6" s="55">
        <v>0.42000000000000004</v>
      </c>
      <c r="BK6" s="55">
        <f>BI6+0.025</f>
        <v>0.49500000000000011</v>
      </c>
      <c r="BL6" s="55"/>
      <c r="BM6" s="55">
        <f>BK6+0.025</f>
        <v>0.52000000000000013</v>
      </c>
      <c r="BN6" s="55"/>
      <c r="BO6" s="55">
        <f>BM6+0.025</f>
        <v>0.54500000000000015</v>
      </c>
      <c r="BP6" s="55"/>
      <c r="BQ6" s="55">
        <f>BO6+0.025</f>
        <v>0.57000000000000017</v>
      </c>
      <c r="BR6" s="55"/>
      <c r="BS6" s="55">
        <f>BQ6+0.025</f>
        <v>0.5950000000000002</v>
      </c>
      <c r="BT6" s="55">
        <v>0.48333333333333334</v>
      </c>
      <c r="BU6" s="55">
        <f>BS6+0.025</f>
        <v>0.62000000000000022</v>
      </c>
      <c r="BV6" s="55"/>
      <c r="BW6" s="55">
        <f>BU6+0.025</f>
        <v>0.64500000000000024</v>
      </c>
      <c r="BX6" s="55"/>
      <c r="BY6" s="55">
        <f>BW6+0.025</f>
        <v>0.67000000000000026</v>
      </c>
      <c r="BZ6" s="55"/>
      <c r="CA6" s="55">
        <f>BY6+0.025</f>
        <v>0.69500000000000028</v>
      </c>
      <c r="CB6" s="55"/>
      <c r="CC6" s="55">
        <f>CA6+0.025</f>
        <v>0.72000000000000031</v>
      </c>
      <c r="CD6" s="55"/>
      <c r="CE6" s="55">
        <f>CC6+0.025</f>
        <v>0.74500000000000033</v>
      </c>
      <c r="CF6" s="55"/>
      <c r="CG6" s="55">
        <f>CE6+0.025</f>
        <v>0.77000000000000035</v>
      </c>
      <c r="CH6" s="55"/>
      <c r="CI6" s="55">
        <f>CG6+0.025</f>
        <v>0.79500000000000037</v>
      </c>
      <c r="CJ6" s="55"/>
      <c r="CK6" s="55">
        <f>CI6+0.025</f>
        <v>0.8200000000000004</v>
      </c>
      <c r="CL6" s="55"/>
      <c r="CM6" s="55">
        <f>CK6+0.025</f>
        <v>0.84500000000000042</v>
      </c>
      <c r="CN6" s="55"/>
      <c r="CO6" s="55">
        <f>CM6+0.025</f>
        <v>0.87000000000000044</v>
      </c>
      <c r="CP6" s="55"/>
      <c r="CQ6" s="55">
        <f>CO6+0.025</f>
        <v>0.89500000000000046</v>
      </c>
      <c r="CR6" s="55"/>
      <c r="CS6" s="55">
        <f>CQ6+0.025</f>
        <v>0.92000000000000048</v>
      </c>
      <c r="CU6" s="7">
        <f t="shared" ref="CU6:CU19" si="7">BS6-BB6</f>
        <v>0.2250000000000002</v>
      </c>
      <c r="CV6" s="7">
        <f t="shared" si="5"/>
        <v>0.32259259259259265</v>
      </c>
    </row>
    <row r="7" spans="1:100" ht="26.25">
      <c r="A7" s="64" t="e" vm="3">
        <v>#VALUE!</v>
      </c>
      <c r="B7" s="61">
        <v>8</v>
      </c>
      <c r="C7" s="62" t="s">
        <v>115</v>
      </c>
      <c r="D7" s="6">
        <v>1</v>
      </c>
      <c r="E7" s="2" t="s">
        <v>127</v>
      </c>
      <c r="F7" s="2"/>
      <c r="G7" s="34" t="s">
        <v>128</v>
      </c>
      <c r="H7" s="2" t="s">
        <v>117</v>
      </c>
      <c r="I7" s="2" t="s">
        <v>125</v>
      </c>
      <c r="J7" s="69" t="s">
        <v>129</v>
      </c>
      <c r="K7" s="2">
        <v>2025</v>
      </c>
      <c r="L7" s="42">
        <v>1</v>
      </c>
      <c r="M7" s="42">
        <v>1</v>
      </c>
      <c r="N7" s="42">
        <v>1</v>
      </c>
      <c r="O7" s="42">
        <v>0.8</v>
      </c>
      <c r="P7" s="42">
        <v>1</v>
      </c>
      <c r="Q7" s="42">
        <v>1</v>
      </c>
      <c r="R7" s="42">
        <v>0.9</v>
      </c>
      <c r="S7" s="42" t="s">
        <v>119</v>
      </c>
      <c r="T7" s="42">
        <v>1</v>
      </c>
      <c r="U7" s="42">
        <v>1</v>
      </c>
      <c r="V7" s="42" t="s">
        <v>119</v>
      </c>
      <c r="W7" s="42">
        <v>1</v>
      </c>
      <c r="X7" s="42">
        <v>1</v>
      </c>
      <c r="Y7" s="42">
        <v>1</v>
      </c>
      <c r="Z7" s="42" t="s">
        <v>119</v>
      </c>
      <c r="AA7" s="42">
        <v>1</v>
      </c>
      <c r="AB7" s="42">
        <v>1</v>
      </c>
      <c r="AC7" s="42">
        <v>1</v>
      </c>
      <c r="AD7" s="42">
        <v>1</v>
      </c>
      <c r="AE7" s="42">
        <v>1</v>
      </c>
      <c r="AF7" s="42">
        <v>1</v>
      </c>
      <c r="AG7" s="42">
        <v>0</v>
      </c>
      <c r="AH7" s="42">
        <v>0.8</v>
      </c>
      <c r="AI7" s="42">
        <v>0.8</v>
      </c>
      <c r="AJ7" s="42">
        <v>0</v>
      </c>
      <c r="AK7" s="42">
        <v>1</v>
      </c>
      <c r="AL7" s="42">
        <v>1</v>
      </c>
      <c r="AM7" s="42">
        <v>0</v>
      </c>
      <c r="AN7" s="42">
        <v>1</v>
      </c>
      <c r="AO7" s="42">
        <v>0.8</v>
      </c>
      <c r="AP7" s="42">
        <v>0</v>
      </c>
      <c r="AQ7" s="45">
        <v>1</v>
      </c>
      <c r="AR7" s="48"/>
      <c r="AS7" s="49"/>
      <c r="AT7" s="49"/>
      <c r="AU7" s="56">
        <f t="shared" si="0"/>
        <v>1.2540584415584415</v>
      </c>
      <c r="AV7" s="56">
        <f t="shared" si="1"/>
        <v>0</v>
      </c>
      <c r="AW7" s="56">
        <f t="shared" si="2"/>
        <v>1.1292665214233839</v>
      </c>
      <c r="AX7" s="56">
        <f>BL7/BK7</f>
        <v>0</v>
      </c>
      <c r="AY7" s="56" t="e">
        <f>BM7/BN7</f>
        <v>#DIV/0!</v>
      </c>
      <c r="AZ7" s="49">
        <f t="shared" si="3"/>
        <v>29</v>
      </c>
      <c r="BA7" s="12">
        <f t="shared" si="4"/>
        <v>0.83103448275862069</v>
      </c>
      <c r="BB7" s="7">
        <v>0.37</v>
      </c>
      <c r="BC7" s="55">
        <f>BB7+0.035</f>
        <v>0.40500000000000003</v>
      </c>
      <c r="BD7" s="55"/>
      <c r="BE7" s="55">
        <f>BC7+0.035</f>
        <v>0.44000000000000006</v>
      </c>
      <c r="BF7" s="55">
        <v>0.55178571428571432</v>
      </c>
      <c r="BG7" s="55">
        <f>BE7+0.035</f>
        <v>0.47500000000000009</v>
      </c>
      <c r="BH7" s="55"/>
      <c r="BI7" s="55">
        <f>BG7+0.035</f>
        <v>0.51000000000000012</v>
      </c>
      <c r="BJ7" s="55">
        <v>0.57592592592592595</v>
      </c>
      <c r="BK7" s="55">
        <f>BI7+0.035</f>
        <v>0.54500000000000015</v>
      </c>
      <c r="BL7" s="55"/>
      <c r="BM7" s="55">
        <f>BK7+0.035</f>
        <v>0.58000000000000018</v>
      </c>
      <c r="BN7" s="55"/>
      <c r="BO7" s="55">
        <f>BM7+0.035</f>
        <v>0.61500000000000021</v>
      </c>
      <c r="BP7" s="55"/>
      <c r="BQ7" s="55">
        <f>BO7+0.035</f>
        <v>0.65000000000000024</v>
      </c>
      <c r="BR7" s="55"/>
      <c r="BS7" s="55">
        <f>BQ7+0.035</f>
        <v>0.68500000000000028</v>
      </c>
      <c r="BT7" s="55">
        <v>0.55535714285714288</v>
      </c>
      <c r="BU7" s="55">
        <f>BS7+0.035</f>
        <v>0.72000000000000031</v>
      </c>
      <c r="BV7" s="55"/>
      <c r="BW7" s="55">
        <f>BU7+0.035</f>
        <v>0.75500000000000034</v>
      </c>
      <c r="BX7" s="55"/>
      <c r="BY7" s="55">
        <f>BW7+0.035</f>
        <v>0.79000000000000037</v>
      </c>
      <c r="BZ7" s="55"/>
      <c r="CA7" s="55">
        <f>BY7+0.035</f>
        <v>0.8250000000000004</v>
      </c>
      <c r="CB7" s="55"/>
      <c r="CC7" s="55">
        <f>CA7+0.035</f>
        <v>0.86000000000000043</v>
      </c>
      <c r="CD7" s="55"/>
      <c r="CE7" s="55">
        <f>CC7+0.035</f>
        <v>0.89500000000000046</v>
      </c>
      <c r="CF7" s="55"/>
      <c r="CG7" s="55">
        <f>CE7+0.035</f>
        <v>0.93000000000000049</v>
      </c>
      <c r="CH7" s="55"/>
      <c r="CI7" s="55">
        <f>CG7+0.035</f>
        <v>0.96500000000000052</v>
      </c>
      <c r="CJ7" s="55"/>
      <c r="CK7" s="55">
        <f>CI7+0.035</f>
        <v>1.0000000000000004</v>
      </c>
      <c r="CL7" s="55"/>
      <c r="CM7" s="55"/>
      <c r="CN7" s="55"/>
      <c r="CO7" s="55"/>
      <c r="CP7" s="55"/>
      <c r="CQ7" s="55"/>
      <c r="CR7" s="55"/>
      <c r="CS7" s="55"/>
      <c r="CU7" s="7">
        <f t="shared" si="7"/>
        <v>0.31500000000000028</v>
      </c>
      <c r="CV7" s="7">
        <f t="shared" si="5"/>
        <v>0.46103448275862069</v>
      </c>
    </row>
    <row r="8" spans="1:100" ht="25.9" customHeight="1">
      <c r="A8" s="65" t="e" vm="4">
        <v>#VALUE!</v>
      </c>
      <c r="B8" s="61">
        <v>5</v>
      </c>
      <c r="C8" s="62" t="s">
        <v>115</v>
      </c>
      <c r="D8" s="6">
        <v>1</v>
      </c>
      <c r="E8" s="2" t="s">
        <v>14</v>
      </c>
      <c r="F8" s="2"/>
      <c r="G8" s="34" t="s">
        <v>130</v>
      </c>
      <c r="H8" s="2" t="s">
        <v>117</v>
      </c>
      <c r="I8" s="2" t="s">
        <v>125</v>
      </c>
      <c r="J8" s="69" t="s">
        <v>131</v>
      </c>
      <c r="K8" s="2">
        <v>2024</v>
      </c>
      <c r="L8" s="42">
        <v>1</v>
      </c>
      <c r="M8" s="42">
        <v>1</v>
      </c>
      <c r="N8" s="42">
        <v>1</v>
      </c>
      <c r="O8" s="42">
        <v>1</v>
      </c>
      <c r="P8" s="42">
        <v>1</v>
      </c>
      <c r="Q8" s="42">
        <v>1</v>
      </c>
      <c r="R8" s="42">
        <v>1</v>
      </c>
      <c r="S8" s="42" t="s">
        <v>119</v>
      </c>
      <c r="T8" s="42">
        <v>1</v>
      </c>
      <c r="U8" s="42">
        <v>1</v>
      </c>
      <c r="V8" s="42">
        <v>1</v>
      </c>
      <c r="W8" s="42">
        <v>0.95</v>
      </c>
      <c r="X8" s="42">
        <v>1</v>
      </c>
      <c r="Y8" s="42">
        <v>1</v>
      </c>
      <c r="Z8" s="42">
        <v>1</v>
      </c>
      <c r="AA8" s="42">
        <v>1</v>
      </c>
      <c r="AB8" s="42">
        <v>1</v>
      </c>
      <c r="AC8" s="42">
        <v>1</v>
      </c>
      <c r="AD8" s="42">
        <v>1</v>
      </c>
      <c r="AE8" s="42">
        <v>1</v>
      </c>
      <c r="AF8" s="42">
        <v>1</v>
      </c>
      <c r="AG8" s="42">
        <v>0.8</v>
      </c>
      <c r="AH8" s="42">
        <v>0.8</v>
      </c>
      <c r="AI8" s="42">
        <v>0.9</v>
      </c>
      <c r="AJ8" s="42">
        <v>1</v>
      </c>
      <c r="AK8" s="42">
        <v>1</v>
      </c>
      <c r="AL8" s="42">
        <v>1</v>
      </c>
      <c r="AM8" s="42">
        <v>0</v>
      </c>
      <c r="AN8" s="42">
        <v>1</v>
      </c>
      <c r="AO8" s="42">
        <v>0.9</v>
      </c>
      <c r="AP8" s="42">
        <v>0.8</v>
      </c>
      <c r="AQ8" s="45">
        <v>1</v>
      </c>
      <c r="AR8" s="48"/>
      <c r="AS8" s="49"/>
      <c r="AT8" s="49"/>
      <c r="AU8" s="56">
        <f t="shared" ref="AU8:AU19" si="8">BF8/BE8</f>
        <v>1.0265251989389921</v>
      </c>
      <c r="AV8" s="56">
        <f t="shared" ref="AV8:AV19" si="9">BH8/BG8</f>
        <v>0</v>
      </c>
      <c r="AW8" s="56">
        <f t="shared" ref="AW8:AW19" si="10">BJ8/BI8</f>
        <v>0.93413978494623651</v>
      </c>
      <c r="AX8" s="56">
        <f t="shared" ref="AX8:AX13" si="11">BL8/BK8</f>
        <v>0</v>
      </c>
      <c r="AY8" s="56" t="e">
        <f t="shared" ref="AY8:AY13" si="12">BM8/BN8</f>
        <v>#DIV/0!</v>
      </c>
      <c r="AZ8" s="49">
        <f t="shared" ref="AZ8:AZ19" si="13">COUNT(L8:AQ8)</f>
        <v>31</v>
      </c>
      <c r="BA8" s="12">
        <f t="shared" ref="BA8:BA19" si="14">SUM(L8:AQ8)/AZ8</f>
        <v>0.94032258064516128</v>
      </c>
      <c r="BB8" s="7">
        <v>0.57999999999999996</v>
      </c>
      <c r="BC8" s="55">
        <f t="shared" ref="BC8:BC13" si="15">BB8+0.035</f>
        <v>0.61499999999999999</v>
      </c>
      <c r="BD8" s="55"/>
      <c r="BE8" s="55">
        <f t="shared" ref="BE8:BE13" si="16">BC8+0.035</f>
        <v>0.65</v>
      </c>
      <c r="BF8" s="55">
        <v>0.66724137931034488</v>
      </c>
      <c r="BG8" s="55">
        <f t="shared" ref="BG8:BG13" si="17">BE8+0.035</f>
        <v>0.68500000000000005</v>
      </c>
      <c r="BH8" s="55"/>
      <c r="BI8" s="55">
        <f t="shared" ref="BI8:BI13" si="18">BG8+0.035</f>
        <v>0.72000000000000008</v>
      </c>
      <c r="BJ8" s="55">
        <v>0.67258064516129035</v>
      </c>
      <c r="BK8" s="55">
        <f t="shared" ref="BK8:BK13" si="19">BI8+0.035</f>
        <v>0.75500000000000012</v>
      </c>
      <c r="BL8" s="55"/>
      <c r="BM8" s="55">
        <f t="shared" ref="BM8:BM13" si="20">BK8+0.035</f>
        <v>0.79000000000000015</v>
      </c>
      <c r="BN8" s="55"/>
      <c r="BO8" s="55">
        <f t="shared" ref="BO8:BO13" si="21">BM8+0.035</f>
        <v>0.82500000000000018</v>
      </c>
      <c r="BP8" s="55"/>
      <c r="BQ8" s="55">
        <f t="shared" ref="BQ8:BQ13" si="22">BO8+0.035</f>
        <v>0.86000000000000021</v>
      </c>
      <c r="BR8" s="55"/>
      <c r="BS8" s="55">
        <f t="shared" ref="BS8:BS13" si="23">BQ8+0.035</f>
        <v>0.89500000000000024</v>
      </c>
      <c r="BT8" s="55">
        <v>0.80483870967741933</v>
      </c>
      <c r="BU8" s="55">
        <f t="shared" ref="BU8:BU13" si="24">BS8+0.035</f>
        <v>0.93000000000000027</v>
      </c>
      <c r="BV8" s="55"/>
      <c r="BW8" s="55">
        <f t="shared" ref="BW8:BW13" si="25">BU8+0.035</f>
        <v>0.9650000000000003</v>
      </c>
      <c r="BX8" s="55"/>
      <c r="BY8" s="55">
        <f t="shared" ref="BY8:BY13" si="26">BW8+0.035</f>
        <v>1.0000000000000002</v>
      </c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/>
      <c r="CR8" s="55"/>
      <c r="CS8" s="55"/>
      <c r="CT8" s="36"/>
      <c r="CU8" s="7">
        <f t="shared" si="7"/>
        <v>0.31500000000000028</v>
      </c>
      <c r="CV8" s="7">
        <f t="shared" ref="CV8:CV19" si="27">BA8-BB8</f>
        <v>0.36032258064516132</v>
      </c>
    </row>
    <row r="9" spans="1:100" ht="26.25">
      <c r="A9" s="65" t="e" vm="5">
        <v>#VALUE!</v>
      </c>
      <c r="B9" s="61">
        <v>6</v>
      </c>
      <c r="C9" s="62" t="s">
        <v>115</v>
      </c>
      <c r="D9" s="6">
        <v>1</v>
      </c>
      <c r="E9" s="2" t="s">
        <v>15</v>
      </c>
      <c r="F9" s="2"/>
      <c r="G9" s="34" t="s">
        <v>132</v>
      </c>
      <c r="H9" s="2" t="s">
        <v>117</v>
      </c>
      <c r="I9" s="2" t="s">
        <v>125</v>
      </c>
      <c r="J9" s="69" t="s">
        <v>133</v>
      </c>
      <c r="K9" s="2">
        <v>2024</v>
      </c>
      <c r="L9" s="42">
        <v>1</v>
      </c>
      <c r="M9" s="42">
        <v>1</v>
      </c>
      <c r="N9" s="42">
        <v>1</v>
      </c>
      <c r="O9" s="42">
        <v>1</v>
      </c>
      <c r="P9" s="42">
        <v>1</v>
      </c>
      <c r="Q9" s="42">
        <v>1</v>
      </c>
      <c r="R9" s="42">
        <v>1</v>
      </c>
      <c r="S9" s="42" t="s">
        <v>119</v>
      </c>
      <c r="T9" s="42">
        <v>1</v>
      </c>
      <c r="U9" s="42">
        <v>1</v>
      </c>
      <c r="V9" s="42">
        <v>1</v>
      </c>
      <c r="W9" s="42">
        <v>0.95</v>
      </c>
      <c r="X9" s="42">
        <v>1</v>
      </c>
      <c r="Y9" s="42">
        <v>1</v>
      </c>
      <c r="Z9" s="42">
        <v>1</v>
      </c>
      <c r="AA9" s="42">
        <v>1</v>
      </c>
      <c r="AB9" s="42">
        <v>1</v>
      </c>
      <c r="AC9" s="42">
        <v>1</v>
      </c>
      <c r="AD9" s="42">
        <v>1</v>
      </c>
      <c r="AE9" s="42">
        <v>1</v>
      </c>
      <c r="AF9" s="42">
        <v>1</v>
      </c>
      <c r="AG9" s="42">
        <v>0.8</v>
      </c>
      <c r="AH9" s="42">
        <v>0.8</v>
      </c>
      <c r="AI9" s="42">
        <v>0.9</v>
      </c>
      <c r="AJ9" s="42">
        <v>1</v>
      </c>
      <c r="AK9" s="42">
        <v>1</v>
      </c>
      <c r="AL9" s="42">
        <v>1</v>
      </c>
      <c r="AM9" s="42">
        <v>0</v>
      </c>
      <c r="AN9" s="42">
        <v>1</v>
      </c>
      <c r="AO9" s="42">
        <v>0.9</v>
      </c>
      <c r="AP9" s="42">
        <v>0.8</v>
      </c>
      <c r="AQ9" s="45">
        <v>1</v>
      </c>
      <c r="AR9" s="48"/>
      <c r="AS9" s="49"/>
      <c r="AT9" s="49"/>
      <c r="AU9" s="56">
        <f t="shared" si="8"/>
        <v>1.0179487179487181</v>
      </c>
      <c r="AV9" s="56">
        <f t="shared" si="9"/>
        <v>0</v>
      </c>
      <c r="AW9" s="56">
        <f t="shared" si="10"/>
        <v>0.92517921146953408</v>
      </c>
      <c r="AX9" s="56">
        <f t="shared" si="11"/>
        <v>0</v>
      </c>
      <c r="AY9" s="56" t="e">
        <f t="shared" si="12"/>
        <v>#DIV/0!</v>
      </c>
      <c r="AZ9" s="49">
        <f t="shared" si="13"/>
        <v>31</v>
      </c>
      <c r="BA9" s="12">
        <f t="shared" si="14"/>
        <v>0.94032258064516128</v>
      </c>
      <c r="BB9" s="7">
        <v>0.57999999999999996</v>
      </c>
      <c r="BC9" s="55">
        <f t="shared" si="15"/>
        <v>0.61499999999999999</v>
      </c>
      <c r="BD9" s="55"/>
      <c r="BE9" s="55">
        <f t="shared" si="16"/>
        <v>0.65</v>
      </c>
      <c r="BF9" s="55">
        <v>0.66166666666666674</v>
      </c>
      <c r="BG9" s="55">
        <f t="shared" si="17"/>
        <v>0.68500000000000005</v>
      </c>
      <c r="BH9" s="55"/>
      <c r="BI9" s="55">
        <f t="shared" si="18"/>
        <v>0.72000000000000008</v>
      </c>
      <c r="BJ9" s="55">
        <v>0.66612903225806464</v>
      </c>
      <c r="BK9" s="55">
        <f t="shared" si="19"/>
        <v>0.75500000000000012</v>
      </c>
      <c r="BL9" s="55"/>
      <c r="BM9" s="55">
        <f t="shared" si="20"/>
        <v>0.79000000000000015</v>
      </c>
      <c r="BN9" s="55"/>
      <c r="BO9" s="55">
        <f t="shared" si="21"/>
        <v>0.82500000000000018</v>
      </c>
      <c r="BP9" s="55"/>
      <c r="BQ9" s="55">
        <f t="shared" si="22"/>
        <v>0.86000000000000021</v>
      </c>
      <c r="BR9" s="55"/>
      <c r="BS9" s="55">
        <f t="shared" si="23"/>
        <v>0.89500000000000024</v>
      </c>
      <c r="BT9" s="55">
        <v>0.79838709677419351</v>
      </c>
      <c r="BU9" s="55">
        <f t="shared" si="24"/>
        <v>0.93000000000000027</v>
      </c>
      <c r="BV9" s="55"/>
      <c r="BW9" s="55">
        <f t="shared" si="25"/>
        <v>0.9650000000000003</v>
      </c>
      <c r="BX9" s="55"/>
      <c r="BY9" s="55">
        <f t="shared" si="26"/>
        <v>1.0000000000000002</v>
      </c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55"/>
      <c r="CO9" s="55"/>
      <c r="CP9" s="55"/>
      <c r="CQ9" s="55"/>
      <c r="CR9" s="55"/>
      <c r="CS9" s="55"/>
      <c r="CT9" s="36"/>
      <c r="CU9" s="7">
        <f t="shared" si="7"/>
        <v>0.31500000000000028</v>
      </c>
      <c r="CV9" s="7">
        <f t="shared" si="27"/>
        <v>0.36032258064516132</v>
      </c>
    </row>
    <row r="10" spans="1:100" ht="26.25">
      <c r="A10" s="64" t="e" vm="6">
        <v>#VALUE!</v>
      </c>
      <c r="B10" s="61">
        <v>7</v>
      </c>
      <c r="C10" s="62" t="s">
        <v>115</v>
      </c>
      <c r="D10" s="6">
        <v>1</v>
      </c>
      <c r="E10" s="2" t="s">
        <v>134</v>
      </c>
      <c r="F10" s="2"/>
      <c r="G10" s="34" t="s">
        <v>135</v>
      </c>
      <c r="H10" s="2" t="s">
        <v>117</v>
      </c>
      <c r="I10" s="2" t="s">
        <v>125</v>
      </c>
      <c r="J10" s="69" t="s">
        <v>136</v>
      </c>
      <c r="K10" s="2">
        <v>2025</v>
      </c>
      <c r="L10" s="42">
        <v>1</v>
      </c>
      <c r="M10" s="42">
        <v>1</v>
      </c>
      <c r="N10" s="42">
        <v>1</v>
      </c>
      <c r="O10" s="42">
        <v>1</v>
      </c>
      <c r="P10" s="42">
        <v>1</v>
      </c>
      <c r="Q10" s="42">
        <v>1</v>
      </c>
      <c r="R10" s="42" t="s">
        <v>119</v>
      </c>
      <c r="S10" s="42" t="s">
        <v>119</v>
      </c>
      <c r="T10" s="42">
        <v>1</v>
      </c>
      <c r="U10" s="42">
        <v>1</v>
      </c>
      <c r="V10" s="42" t="s">
        <v>119</v>
      </c>
      <c r="W10" s="42">
        <v>1</v>
      </c>
      <c r="X10" s="42">
        <v>1</v>
      </c>
      <c r="Y10" s="42">
        <v>1</v>
      </c>
      <c r="Z10" s="42" t="s">
        <v>119</v>
      </c>
      <c r="AA10" s="42">
        <v>0.9</v>
      </c>
      <c r="AB10" s="42">
        <v>1</v>
      </c>
      <c r="AC10" s="42">
        <v>1</v>
      </c>
      <c r="AD10" s="42">
        <v>1</v>
      </c>
      <c r="AE10" s="42">
        <v>1</v>
      </c>
      <c r="AF10" s="42">
        <v>1</v>
      </c>
      <c r="AG10" s="42">
        <v>0.9</v>
      </c>
      <c r="AH10" s="42">
        <v>0</v>
      </c>
      <c r="AI10" s="42">
        <v>0</v>
      </c>
      <c r="AJ10" s="42">
        <v>1</v>
      </c>
      <c r="AK10" s="42">
        <v>1</v>
      </c>
      <c r="AL10" s="42">
        <v>1</v>
      </c>
      <c r="AM10" s="42">
        <v>0</v>
      </c>
      <c r="AN10" s="42" t="s">
        <v>119</v>
      </c>
      <c r="AO10" s="42">
        <v>1</v>
      </c>
      <c r="AP10" s="42">
        <v>0.8</v>
      </c>
      <c r="AQ10" s="45">
        <v>1</v>
      </c>
      <c r="AR10" s="48"/>
      <c r="AS10" s="49"/>
      <c r="AT10" s="49"/>
      <c r="AU10" s="56">
        <f t="shared" si="8"/>
        <v>1.0680272108843538</v>
      </c>
      <c r="AV10" s="56">
        <f t="shared" si="9"/>
        <v>0</v>
      </c>
      <c r="AW10" s="56">
        <f t="shared" si="10"/>
        <v>0.96674876847290647</v>
      </c>
      <c r="AX10" s="56">
        <f t="shared" si="11"/>
        <v>0</v>
      </c>
      <c r="AY10" s="56" t="e">
        <f t="shared" si="12"/>
        <v>#DIV/0!</v>
      </c>
      <c r="AZ10" s="49">
        <f t="shared" si="13"/>
        <v>27</v>
      </c>
      <c r="BA10" s="12">
        <f t="shared" si="14"/>
        <v>0.874074074074074</v>
      </c>
      <c r="BB10" s="7">
        <v>0.42</v>
      </c>
      <c r="BC10" s="55">
        <f t="shared" si="15"/>
        <v>0.45499999999999996</v>
      </c>
      <c r="BD10" s="55"/>
      <c r="BE10" s="55">
        <f t="shared" si="16"/>
        <v>0.49</v>
      </c>
      <c r="BF10" s="55">
        <v>0.52333333333333332</v>
      </c>
      <c r="BG10" s="55">
        <f t="shared" si="17"/>
        <v>0.52500000000000002</v>
      </c>
      <c r="BH10" s="55"/>
      <c r="BI10" s="55">
        <f t="shared" si="18"/>
        <v>0.56000000000000005</v>
      </c>
      <c r="BJ10" s="55">
        <v>0.54137931034482767</v>
      </c>
      <c r="BK10" s="55">
        <f t="shared" si="19"/>
        <v>0.59500000000000008</v>
      </c>
      <c r="BL10" s="55"/>
      <c r="BM10" s="55">
        <f t="shared" si="20"/>
        <v>0.63000000000000012</v>
      </c>
      <c r="BN10" s="55"/>
      <c r="BO10" s="55">
        <f t="shared" si="21"/>
        <v>0.66500000000000015</v>
      </c>
      <c r="BP10" s="55"/>
      <c r="BQ10" s="55">
        <f t="shared" si="22"/>
        <v>0.70000000000000018</v>
      </c>
      <c r="BR10" s="55"/>
      <c r="BS10" s="55">
        <f t="shared" si="23"/>
        <v>0.73500000000000021</v>
      </c>
      <c r="BT10" s="55">
        <v>0.52333333333333332</v>
      </c>
      <c r="BU10" s="55">
        <f t="shared" si="24"/>
        <v>0.77000000000000024</v>
      </c>
      <c r="BV10" s="55"/>
      <c r="BW10" s="55">
        <f t="shared" si="25"/>
        <v>0.80500000000000027</v>
      </c>
      <c r="BX10" s="55"/>
      <c r="BY10" s="55">
        <f t="shared" si="26"/>
        <v>0.8400000000000003</v>
      </c>
      <c r="BZ10" s="55"/>
      <c r="CA10" s="55">
        <f>BY10+0.035</f>
        <v>0.87500000000000033</v>
      </c>
      <c r="CB10" s="55"/>
      <c r="CC10" s="55">
        <f>CA10+0.035</f>
        <v>0.91000000000000036</v>
      </c>
      <c r="CD10" s="55"/>
      <c r="CE10" s="55">
        <f>CC10+0.035</f>
        <v>0.9450000000000004</v>
      </c>
      <c r="CF10" s="55"/>
      <c r="CG10" s="55">
        <f>CE10+0.035</f>
        <v>0.98000000000000043</v>
      </c>
      <c r="CH10" s="55"/>
      <c r="CI10" s="55">
        <f>CG10+0.035</f>
        <v>1.0150000000000003</v>
      </c>
      <c r="CJ10" s="55"/>
      <c r="CK10" s="55"/>
      <c r="CL10" s="55"/>
      <c r="CM10" s="55"/>
      <c r="CN10" s="55"/>
      <c r="CO10" s="55"/>
      <c r="CP10" s="55"/>
      <c r="CQ10" s="55"/>
      <c r="CR10" s="55"/>
      <c r="CS10" s="55"/>
      <c r="CU10" s="7">
        <f t="shared" si="7"/>
        <v>0.31500000000000022</v>
      </c>
      <c r="CV10" s="7">
        <f t="shared" si="27"/>
        <v>0.45407407407407402</v>
      </c>
    </row>
    <row r="11" spans="1:100" ht="25.9" customHeight="1">
      <c r="A11" s="64"/>
      <c r="B11" s="61">
        <v>9</v>
      </c>
      <c r="C11" s="62" t="s">
        <v>115</v>
      </c>
      <c r="D11" s="6">
        <v>1</v>
      </c>
      <c r="E11" s="2" t="s">
        <v>137</v>
      </c>
      <c r="F11" s="2"/>
      <c r="G11" s="34" t="s">
        <v>138</v>
      </c>
      <c r="H11" s="2" t="s">
        <v>117</v>
      </c>
      <c r="I11" s="2" t="s">
        <v>125</v>
      </c>
      <c r="J11" s="69" t="s">
        <v>139</v>
      </c>
      <c r="K11" s="2">
        <v>2025</v>
      </c>
      <c r="L11" s="42">
        <v>1</v>
      </c>
      <c r="M11" s="42">
        <v>1</v>
      </c>
      <c r="N11" s="42">
        <v>1</v>
      </c>
      <c r="O11" s="42">
        <v>1</v>
      </c>
      <c r="P11" s="42">
        <v>1</v>
      </c>
      <c r="Q11" s="42" t="s">
        <v>119</v>
      </c>
      <c r="R11" s="42">
        <v>1</v>
      </c>
      <c r="S11" s="42" t="s">
        <v>119</v>
      </c>
      <c r="T11" s="42">
        <v>1</v>
      </c>
      <c r="U11" s="42">
        <v>1</v>
      </c>
      <c r="V11" s="42">
        <v>1</v>
      </c>
      <c r="W11" s="42">
        <v>0.8</v>
      </c>
      <c r="X11" s="42">
        <v>1</v>
      </c>
      <c r="Y11" s="42">
        <v>1</v>
      </c>
      <c r="Z11" s="42">
        <v>1</v>
      </c>
      <c r="AA11" s="42" t="s">
        <v>140</v>
      </c>
      <c r="AB11" s="42">
        <v>1</v>
      </c>
      <c r="AC11" s="42">
        <v>0.3</v>
      </c>
      <c r="AD11" s="42">
        <v>0</v>
      </c>
      <c r="AE11" s="42">
        <v>1</v>
      </c>
      <c r="AF11" s="42">
        <v>1</v>
      </c>
      <c r="AG11" s="42">
        <v>0</v>
      </c>
      <c r="AH11" s="42">
        <v>0</v>
      </c>
      <c r="AI11" s="42">
        <v>0</v>
      </c>
      <c r="AJ11" s="42">
        <v>0</v>
      </c>
      <c r="AK11" s="42">
        <v>0.5</v>
      </c>
      <c r="AL11" s="42">
        <v>1</v>
      </c>
      <c r="AM11" s="42">
        <v>0</v>
      </c>
      <c r="AN11" s="42">
        <v>1</v>
      </c>
      <c r="AO11" s="42">
        <v>0</v>
      </c>
      <c r="AP11" s="42">
        <v>0</v>
      </c>
      <c r="AQ11" s="45">
        <v>1</v>
      </c>
      <c r="AR11" s="48"/>
      <c r="AS11" s="49"/>
      <c r="AT11" s="49"/>
      <c r="AU11" s="56">
        <f t="shared" si="8"/>
        <v>2.2347826086956522</v>
      </c>
      <c r="AV11" s="56">
        <f t="shared" si="9"/>
        <v>2.2264150943396226</v>
      </c>
      <c r="AW11" s="56">
        <f t="shared" si="10"/>
        <v>2.1392857142857138</v>
      </c>
      <c r="AX11" s="56">
        <f t="shared" si="11"/>
        <v>0</v>
      </c>
      <c r="AY11" s="56" t="e">
        <f t="shared" si="12"/>
        <v>#DIV/0!</v>
      </c>
      <c r="AZ11" s="49">
        <f t="shared" si="13"/>
        <v>29</v>
      </c>
      <c r="BA11" s="12">
        <f t="shared" si="14"/>
        <v>0.67586206896551726</v>
      </c>
      <c r="BB11" s="7">
        <v>0.16</v>
      </c>
      <c r="BC11" s="55">
        <f t="shared" si="15"/>
        <v>0.19500000000000001</v>
      </c>
      <c r="BD11" s="55"/>
      <c r="BE11" s="55">
        <f t="shared" si="16"/>
        <v>0.23</v>
      </c>
      <c r="BF11" s="55">
        <v>0.51400000000000001</v>
      </c>
      <c r="BG11" s="55">
        <f t="shared" si="17"/>
        <v>0.26500000000000001</v>
      </c>
      <c r="BH11" s="55">
        <v>0.59</v>
      </c>
      <c r="BI11" s="55">
        <f t="shared" si="18"/>
        <v>0.30000000000000004</v>
      </c>
      <c r="BJ11" s="55">
        <v>0.64178571428571429</v>
      </c>
      <c r="BK11" s="55">
        <f t="shared" si="19"/>
        <v>0.33500000000000008</v>
      </c>
      <c r="BL11" s="55"/>
      <c r="BM11" s="55">
        <f t="shared" si="20"/>
        <v>0.37000000000000011</v>
      </c>
      <c r="BN11" s="55"/>
      <c r="BO11" s="55">
        <f t="shared" si="21"/>
        <v>0.40500000000000014</v>
      </c>
      <c r="BP11" s="55"/>
      <c r="BQ11" s="55">
        <f t="shared" si="22"/>
        <v>0.44000000000000017</v>
      </c>
      <c r="BR11" s="55"/>
      <c r="BS11" s="55">
        <f t="shared" si="23"/>
        <v>0.4750000000000002</v>
      </c>
      <c r="BT11" s="55">
        <v>0.66551724137931034</v>
      </c>
      <c r="BU11" s="55">
        <f t="shared" si="24"/>
        <v>0.51000000000000023</v>
      </c>
      <c r="BV11" s="55"/>
      <c r="BW11" s="55">
        <f t="shared" si="25"/>
        <v>0.54500000000000026</v>
      </c>
      <c r="BX11" s="55"/>
      <c r="BY11" s="55">
        <f t="shared" si="26"/>
        <v>0.58000000000000029</v>
      </c>
      <c r="BZ11" s="55"/>
      <c r="CA11" s="55">
        <f>BY11+0.035</f>
        <v>0.61500000000000032</v>
      </c>
      <c r="CB11" s="55"/>
      <c r="CC11" s="55">
        <f>CA11+0.035</f>
        <v>0.65000000000000036</v>
      </c>
      <c r="CD11" s="55"/>
      <c r="CE11" s="55">
        <f>CC11+0.035</f>
        <v>0.68500000000000039</v>
      </c>
      <c r="CF11" s="55"/>
      <c r="CG11" s="55">
        <f>CE11+0.035</f>
        <v>0.72000000000000042</v>
      </c>
      <c r="CH11" s="55"/>
      <c r="CI11" s="55">
        <f>CG11+0.035</f>
        <v>0.75500000000000045</v>
      </c>
      <c r="CJ11" s="55"/>
      <c r="CK11" s="55">
        <f>CI11+0.035</f>
        <v>0.79000000000000048</v>
      </c>
      <c r="CL11" s="55"/>
      <c r="CM11" s="55">
        <f>CK11+0.035</f>
        <v>0.82500000000000051</v>
      </c>
      <c r="CN11" s="55"/>
      <c r="CO11" s="55">
        <f>CM11+0.035</f>
        <v>0.86000000000000054</v>
      </c>
      <c r="CP11" s="55"/>
      <c r="CQ11" s="55">
        <f>CO11+0.035</f>
        <v>0.89500000000000057</v>
      </c>
      <c r="CR11" s="55"/>
      <c r="CS11" s="55">
        <f>CQ11+0.035</f>
        <v>0.9300000000000006</v>
      </c>
      <c r="CU11" s="7">
        <f t="shared" si="7"/>
        <v>0.31500000000000017</v>
      </c>
      <c r="CV11" s="7">
        <f t="shared" si="27"/>
        <v>0.51586206896551723</v>
      </c>
    </row>
    <row r="12" spans="1:100" ht="25.9" customHeight="1">
      <c r="A12" s="64" t="e" vm="7">
        <v>#VALUE!</v>
      </c>
      <c r="B12" s="61">
        <v>10</v>
      </c>
      <c r="C12" s="62" t="s">
        <v>115</v>
      </c>
      <c r="D12" s="6">
        <v>1</v>
      </c>
      <c r="E12" s="2" t="s">
        <v>141</v>
      </c>
      <c r="F12" s="2"/>
      <c r="G12" s="34" t="s">
        <v>142</v>
      </c>
      <c r="H12" s="2" t="s">
        <v>117</v>
      </c>
      <c r="I12" s="2" t="s">
        <v>125</v>
      </c>
      <c r="J12" s="69" t="s">
        <v>143</v>
      </c>
      <c r="K12" s="2">
        <v>2025</v>
      </c>
      <c r="L12" s="42">
        <v>1</v>
      </c>
      <c r="M12" s="42">
        <v>1</v>
      </c>
      <c r="N12" s="42">
        <v>1</v>
      </c>
      <c r="O12" s="42">
        <v>1</v>
      </c>
      <c r="P12" s="42">
        <v>1</v>
      </c>
      <c r="Q12" s="42" t="s">
        <v>119</v>
      </c>
      <c r="R12" s="42">
        <v>1</v>
      </c>
      <c r="S12" s="42" t="s">
        <v>119</v>
      </c>
      <c r="T12" s="42">
        <v>1</v>
      </c>
      <c r="U12" s="42">
        <v>1</v>
      </c>
      <c r="V12" s="42" t="s">
        <v>119</v>
      </c>
      <c r="W12" s="42">
        <v>1</v>
      </c>
      <c r="X12" s="42">
        <v>1</v>
      </c>
      <c r="Y12" s="42">
        <v>1</v>
      </c>
      <c r="Z12" s="42" t="s">
        <v>119</v>
      </c>
      <c r="AA12" s="42">
        <v>0</v>
      </c>
      <c r="AB12" s="42">
        <v>1</v>
      </c>
      <c r="AC12" s="42">
        <v>1</v>
      </c>
      <c r="AD12" s="42">
        <v>1</v>
      </c>
      <c r="AE12" s="42">
        <v>1</v>
      </c>
      <c r="AF12" s="42">
        <v>0.77</v>
      </c>
      <c r="AG12" s="42">
        <v>0</v>
      </c>
      <c r="AH12" s="42">
        <v>0</v>
      </c>
      <c r="AI12" s="42">
        <v>0</v>
      </c>
      <c r="AJ12" s="42">
        <v>0</v>
      </c>
      <c r="AK12" s="42">
        <v>0</v>
      </c>
      <c r="AL12" s="42">
        <v>0</v>
      </c>
      <c r="AM12" s="42">
        <v>0</v>
      </c>
      <c r="AN12" s="42">
        <v>1</v>
      </c>
      <c r="AO12" s="42">
        <v>0</v>
      </c>
      <c r="AP12" s="42">
        <v>0</v>
      </c>
      <c r="AQ12" s="45">
        <v>0.1</v>
      </c>
      <c r="AR12" s="48"/>
      <c r="AS12" s="49"/>
      <c r="AT12" s="49"/>
      <c r="AU12" s="56">
        <f t="shared" si="8"/>
        <v>0.91790123456790107</v>
      </c>
      <c r="AV12" s="56">
        <f t="shared" si="9"/>
        <v>0</v>
      </c>
      <c r="AW12" s="56">
        <f t="shared" si="10"/>
        <v>0.87728026533996661</v>
      </c>
      <c r="AX12" s="56">
        <f t="shared" si="11"/>
        <v>0</v>
      </c>
      <c r="AY12" s="56" t="e">
        <f t="shared" si="12"/>
        <v>#DIV/0!</v>
      </c>
      <c r="AZ12" s="49">
        <f t="shared" si="13"/>
        <v>28</v>
      </c>
      <c r="BA12" s="12">
        <f t="shared" si="14"/>
        <v>0.60250000000000004</v>
      </c>
      <c r="BB12" s="7">
        <v>0.53</v>
      </c>
      <c r="BC12" s="55">
        <f t="shared" si="15"/>
        <v>0.56500000000000006</v>
      </c>
      <c r="BD12" s="55"/>
      <c r="BE12" s="55">
        <f t="shared" si="16"/>
        <v>0.60000000000000009</v>
      </c>
      <c r="BF12" s="55">
        <v>0.55074074074074075</v>
      </c>
      <c r="BG12" s="55">
        <f t="shared" si="17"/>
        <v>0.63500000000000012</v>
      </c>
      <c r="BH12" s="55"/>
      <c r="BI12" s="55">
        <f t="shared" si="18"/>
        <v>0.67000000000000015</v>
      </c>
      <c r="BJ12" s="55">
        <v>0.58777777777777773</v>
      </c>
      <c r="BK12" s="55">
        <f t="shared" si="19"/>
        <v>0.70500000000000018</v>
      </c>
      <c r="BL12" s="55"/>
      <c r="BM12" s="55">
        <f t="shared" si="20"/>
        <v>0.74000000000000021</v>
      </c>
      <c r="BN12" s="55"/>
      <c r="BO12" s="55">
        <f t="shared" si="21"/>
        <v>0.77500000000000024</v>
      </c>
      <c r="BP12" s="55"/>
      <c r="BQ12" s="55">
        <f t="shared" si="22"/>
        <v>0.81000000000000028</v>
      </c>
      <c r="BR12" s="55"/>
      <c r="BS12" s="55">
        <f t="shared" si="23"/>
        <v>0.84500000000000031</v>
      </c>
      <c r="BT12" s="55">
        <v>0.56678571428571423</v>
      </c>
      <c r="BU12" s="55">
        <f t="shared" si="24"/>
        <v>0.88000000000000034</v>
      </c>
      <c r="BV12" s="55"/>
      <c r="BW12" s="55">
        <f t="shared" si="25"/>
        <v>0.91500000000000037</v>
      </c>
      <c r="BX12" s="55"/>
      <c r="BY12" s="55">
        <f t="shared" si="26"/>
        <v>0.9500000000000004</v>
      </c>
      <c r="BZ12" s="55"/>
      <c r="CA12" s="55">
        <f>BY12+0.035</f>
        <v>0.98500000000000043</v>
      </c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55"/>
      <c r="CO12" s="55"/>
      <c r="CP12" s="55"/>
      <c r="CQ12" s="55"/>
      <c r="CR12" s="55"/>
      <c r="CS12" s="55"/>
      <c r="CU12" s="7">
        <f t="shared" si="7"/>
        <v>0.31500000000000028</v>
      </c>
      <c r="CV12" s="7">
        <f t="shared" si="27"/>
        <v>7.2500000000000009E-2</v>
      </c>
    </row>
    <row r="13" spans="1:100" ht="25.9" customHeight="1">
      <c r="A13" s="64" t="e" vm="8">
        <v>#VALUE!</v>
      </c>
      <c r="B13" s="61">
        <v>11</v>
      </c>
      <c r="C13" s="62" t="s">
        <v>115</v>
      </c>
      <c r="D13" s="6">
        <v>1</v>
      </c>
      <c r="E13" s="2" t="s">
        <v>144</v>
      </c>
      <c r="F13" s="2"/>
      <c r="G13" s="34" t="s">
        <v>145</v>
      </c>
      <c r="H13" s="2" t="s">
        <v>117</v>
      </c>
      <c r="I13" s="2" t="s">
        <v>125</v>
      </c>
      <c r="J13" s="69" t="s">
        <v>146</v>
      </c>
      <c r="K13" s="2">
        <v>2024</v>
      </c>
      <c r="L13" s="42">
        <v>1</v>
      </c>
      <c r="M13" s="42">
        <v>1</v>
      </c>
      <c r="N13" s="42">
        <v>1</v>
      </c>
      <c r="O13" s="42">
        <v>1</v>
      </c>
      <c r="P13" s="42">
        <v>1</v>
      </c>
      <c r="Q13" s="42">
        <v>1</v>
      </c>
      <c r="R13" s="42">
        <v>1</v>
      </c>
      <c r="S13" s="42">
        <v>1</v>
      </c>
      <c r="T13" s="42">
        <v>1</v>
      </c>
      <c r="U13" s="42">
        <v>1</v>
      </c>
      <c r="V13" s="42" t="s">
        <v>119</v>
      </c>
      <c r="W13" s="42">
        <v>1</v>
      </c>
      <c r="X13" s="42">
        <v>1</v>
      </c>
      <c r="Y13" s="42">
        <v>1</v>
      </c>
      <c r="Z13" s="42" t="s">
        <v>119</v>
      </c>
      <c r="AA13" s="42">
        <v>1</v>
      </c>
      <c r="AB13" s="42">
        <v>1</v>
      </c>
      <c r="AC13" s="42">
        <v>1</v>
      </c>
      <c r="AD13" s="42">
        <v>1</v>
      </c>
      <c r="AE13" s="42">
        <v>1</v>
      </c>
      <c r="AF13" s="42">
        <v>1</v>
      </c>
      <c r="AG13" s="42">
        <v>0</v>
      </c>
      <c r="AH13" s="42">
        <v>1</v>
      </c>
      <c r="AI13" s="42">
        <v>1</v>
      </c>
      <c r="AJ13" s="42">
        <v>0</v>
      </c>
      <c r="AK13" s="42">
        <v>1</v>
      </c>
      <c r="AL13" s="42">
        <v>0</v>
      </c>
      <c r="AM13" s="42">
        <v>1</v>
      </c>
      <c r="AN13" s="42">
        <v>0.5</v>
      </c>
      <c r="AO13" s="42">
        <v>0</v>
      </c>
      <c r="AP13" s="42">
        <v>0</v>
      </c>
      <c r="AQ13" s="45">
        <v>1</v>
      </c>
      <c r="AR13" s="48"/>
      <c r="AS13" s="49"/>
      <c r="AT13" s="49"/>
      <c r="AU13" s="56">
        <f t="shared" si="8"/>
        <v>1.2637362637362637</v>
      </c>
      <c r="AV13" s="56">
        <f t="shared" si="9"/>
        <v>0</v>
      </c>
      <c r="AW13" s="56">
        <f t="shared" si="10"/>
        <v>1.1408730158730156</v>
      </c>
      <c r="AX13" s="56">
        <f t="shared" si="11"/>
        <v>0</v>
      </c>
      <c r="AY13" s="56" t="e">
        <f t="shared" si="12"/>
        <v>#DIV/0!</v>
      </c>
      <c r="AZ13" s="49">
        <f t="shared" si="13"/>
        <v>30</v>
      </c>
      <c r="BA13" s="12">
        <f t="shared" si="14"/>
        <v>0.81666666666666665</v>
      </c>
      <c r="BB13" s="7">
        <v>0.57999999999999996</v>
      </c>
      <c r="BC13" s="55">
        <f t="shared" si="15"/>
        <v>0.61499999999999999</v>
      </c>
      <c r="BD13" s="55"/>
      <c r="BE13" s="55">
        <f t="shared" si="16"/>
        <v>0.65</v>
      </c>
      <c r="BF13" s="55">
        <v>0.8214285714285714</v>
      </c>
      <c r="BG13" s="55">
        <f t="shared" si="17"/>
        <v>0.68500000000000005</v>
      </c>
      <c r="BH13" s="55"/>
      <c r="BI13" s="55">
        <f t="shared" si="18"/>
        <v>0.72000000000000008</v>
      </c>
      <c r="BJ13" s="55">
        <v>0.8214285714285714</v>
      </c>
      <c r="BK13" s="55">
        <f t="shared" si="19"/>
        <v>0.75500000000000012</v>
      </c>
      <c r="BL13" s="55"/>
      <c r="BM13" s="55">
        <f t="shared" si="20"/>
        <v>0.79000000000000015</v>
      </c>
      <c r="BN13" s="55"/>
      <c r="BO13" s="55">
        <f t="shared" si="21"/>
        <v>0.82500000000000018</v>
      </c>
      <c r="BP13" s="55"/>
      <c r="BQ13" s="55">
        <f t="shared" si="22"/>
        <v>0.86000000000000021</v>
      </c>
      <c r="BR13" s="55"/>
      <c r="BS13" s="55">
        <f t="shared" si="23"/>
        <v>0.89500000000000024</v>
      </c>
      <c r="BT13" s="55">
        <v>0.78333333333333333</v>
      </c>
      <c r="BU13" s="55">
        <f t="shared" si="24"/>
        <v>0.93000000000000027</v>
      </c>
      <c r="BV13" s="55"/>
      <c r="BW13" s="55">
        <f t="shared" si="25"/>
        <v>0.9650000000000003</v>
      </c>
      <c r="BX13" s="55"/>
      <c r="BY13" s="55">
        <f t="shared" si="26"/>
        <v>1.0000000000000002</v>
      </c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55"/>
      <c r="CO13" s="55"/>
      <c r="CP13" s="55"/>
      <c r="CQ13" s="55"/>
      <c r="CR13" s="55"/>
      <c r="CS13" s="55"/>
      <c r="CU13" s="7">
        <f t="shared" si="7"/>
        <v>0.31500000000000028</v>
      </c>
      <c r="CV13" s="7">
        <f t="shared" si="27"/>
        <v>0.23666666666666669</v>
      </c>
    </row>
    <row r="14" spans="1:100" ht="25.9" customHeight="1">
      <c r="A14" s="64" t="e" vm="9">
        <v>#VALUE!</v>
      </c>
      <c r="B14" s="61">
        <v>12</v>
      </c>
      <c r="C14" s="62" t="s">
        <v>122</v>
      </c>
      <c r="D14" s="6">
        <v>2</v>
      </c>
      <c r="E14" s="2" t="s">
        <v>147</v>
      </c>
      <c r="F14" s="2"/>
      <c r="G14" s="34" t="s">
        <v>148</v>
      </c>
      <c r="H14" s="2" t="s">
        <v>125</v>
      </c>
      <c r="I14" s="2" t="s">
        <v>125</v>
      </c>
      <c r="J14" s="69" t="s">
        <v>149</v>
      </c>
      <c r="K14" s="2">
        <v>2025</v>
      </c>
      <c r="L14" s="42">
        <v>1</v>
      </c>
      <c r="M14" s="42">
        <v>1</v>
      </c>
      <c r="N14" s="42">
        <v>0.9</v>
      </c>
      <c r="O14" s="42">
        <v>1</v>
      </c>
      <c r="P14" s="42">
        <v>1</v>
      </c>
      <c r="Q14" s="42">
        <v>1</v>
      </c>
      <c r="R14" s="42">
        <v>0.99</v>
      </c>
      <c r="S14" s="42" t="s">
        <v>119</v>
      </c>
      <c r="T14" s="42">
        <v>1</v>
      </c>
      <c r="U14" s="42" t="s">
        <v>119</v>
      </c>
      <c r="V14" s="42">
        <v>0.5</v>
      </c>
      <c r="W14" s="42">
        <v>1</v>
      </c>
      <c r="X14" s="42">
        <v>0.9</v>
      </c>
      <c r="Y14" s="42">
        <v>1</v>
      </c>
      <c r="Z14" s="42">
        <v>0</v>
      </c>
      <c r="AA14" s="42" t="s">
        <v>140</v>
      </c>
      <c r="AB14" s="42">
        <v>1</v>
      </c>
      <c r="AC14" s="42">
        <v>0</v>
      </c>
      <c r="AD14" s="42">
        <v>0</v>
      </c>
      <c r="AE14" s="42">
        <v>1</v>
      </c>
      <c r="AF14" s="42">
        <v>1</v>
      </c>
      <c r="AG14" s="42">
        <v>0</v>
      </c>
      <c r="AH14" s="42">
        <v>0</v>
      </c>
      <c r="AI14" s="42">
        <v>0</v>
      </c>
      <c r="AJ14" s="42">
        <v>0</v>
      </c>
      <c r="AK14" s="42">
        <v>0</v>
      </c>
      <c r="AL14" s="42">
        <v>1</v>
      </c>
      <c r="AM14" s="42">
        <v>0</v>
      </c>
      <c r="AN14" s="42">
        <v>1</v>
      </c>
      <c r="AO14" s="42">
        <v>0</v>
      </c>
      <c r="AP14" s="42">
        <v>0</v>
      </c>
      <c r="AQ14" s="45">
        <v>1</v>
      </c>
      <c r="AR14" s="48"/>
      <c r="AS14" s="49"/>
      <c r="AT14" s="49"/>
      <c r="AU14" s="56">
        <f t="shared" si="8"/>
        <v>1.6295884315906561</v>
      </c>
      <c r="AV14" s="56">
        <f t="shared" si="9"/>
        <v>0</v>
      </c>
      <c r="AW14" s="56">
        <f t="shared" si="10"/>
        <v>1.5459770114942526</v>
      </c>
      <c r="AX14" s="56"/>
      <c r="AY14" s="56"/>
      <c r="AZ14" s="49">
        <f t="shared" si="13"/>
        <v>29</v>
      </c>
      <c r="BA14" s="12">
        <f t="shared" si="14"/>
        <v>0.5962068965517241</v>
      </c>
      <c r="BB14" s="7">
        <v>0.26</v>
      </c>
      <c r="BC14" s="55">
        <f>BB14+0.025</f>
        <v>0.28500000000000003</v>
      </c>
      <c r="BD14" s="55"/>
      <c r="BE14" s="55">
        <f>BC14+0.025</f>
        <v>0.31000000000000005</v>
      </c>
      <c r="BF14" s="55">
        <v>0.50517241379310351</v>
      </c>
      <c r="BG14" s="55">
        <f>BE14+0.025</f>
        <v>0.33500000000000008</v>
      </c>
      <c r="BH14" s="55"/>
      <c r="BI14" s="55">
        <f>BG14+0.025</f>
        <v>0.3600000000000001</v>
      </c>
      <c r="BJ14" s="55">
        <v>0.55655172413793108</v>
      </c>
      <c r="BK14" s="55">
        <f>BI14+0.025</f>
        <v>0.38500000000000012</v>
      </c>
      <c r="BL14" s="55"/>
      <c r="BM14" s="55">
        <f>BK14+0.025</f>
        <v>0.41000000000000014</v>
      </c>
      <c r="BN14" s="55"/>
      <c r="BO14" s="55">
        <f>BM14+0.025</f>
        <v>0.43500000000000016</v>
      </c>
      <c r="BP14" s="55"/>
      <c r="BQ14" s="55">
        <f>BO14+0.025</f>
        <v>0.46000000000000019</v>
      </c>
      <c r="BR14" s="55"/>
      <c r="BS14" s="55">
        <f>BQ14+0.025</f>
        <v>0.48500000000000021</v>
      </c>
      <c r="BT14" s="55">
        <v>0.5962068965517241</v>
      </c>
      <c r="BU14" s="55">
        <f>BS14+0.025</f>
        <v>0.51000000000000023</v>
      </c>
      <c r="BV14" s="55"/>
      <c r="BW14" s="55">
        <f>BU14+0.025</f>
        <v>0.53500000000000025</v>
      </c>
      <c r="BX14" s="55"/>
      <c r="BY14" s="55">
        <f>BW14+0.025</f>
        <v>0.56000000000000028</v>
      </c>
      <c r="BZ14" s="55"/>
      <c r="CA14" s="55">
        <f>BY14+0.025</f>
        <v>0.5850000000000003</v>
      </c>
      <c r="CB14" s="55"/>
      <c r="CC14" s="55">
        <f>CA14+0.025</f>
        <v>0.61000000000000032</v>
      </c>
      <c r="CD14" s="55"/>
      <c r="CE14" s="55">
        <f>CC14+0.025</f>
        <v>0.63500000000000034</v>
      </c>
      <c r="CF14" s="55"/>
      <c r="CG14" s="55">
        <f>CE14+0.025</f>
        <v>0.66000000000000036</v>
      </c>
      <c r="CH14" s="55"/>
      <c r="CI14" s="55">
        <f>CG14+0.025</f>
        <v>0.68500000000000039</v>
      </c>
      <c r="CJ14" s="55"/>
      <c r="CK14" s="55">
        <f>CI14+0.025</f>
        <v>0.71000000000000041</v>
      </c>
      <c r="CL14" s="55"/>
      <c r="CM14" s="55">
        <f>CK14+0.025</f>
        <v>0.73500000000000043</v>
      </c>
      <c r="CN14" s="55"/>
      <c r="CO14" s="55">
        <f>CM14+0.025</f>
        <v>0.76000000000000045</v>
      </c>
      <c r="CP14" s="55"/>
      <c r="CQ14" s="55">
        <f>CO14+0.025</f>
        <v>0.78500000000000048</v>
      </c>
      <c r="CR14" s="55"/>
      <c r="CS14" s="55">
        <f>CQ14+0.025</f>
        <v>0.8100000000000005</v>
      </c>
      <c r="CU14" s="7">
        <f t="shared" si="7"/>
        <v>0.2250000000000002</v>
      </c>
      <c r="CV14" s="7">
        <f t="shared" si="27"/>
        <v>0.33620689655172409</v>
      </c>
    </row>
    <row r="15" spans="1:100" ht="26.25">
      <c r="A15" s="64" t="e" vm="10">
        <v>#VALUE!</v>
      </c>
      <c r="B15" s="61">
        <v>18</v>
      </c>
      <c r="C15" s="62" t="s">
        <v>122</v>
      </c>
      <c r="D15" s="6">
        <v>2</v>
      </c>
      <c r="E15" s="2" t="s">
        <v>150</v>
      </c>
      <c r="F15" s="2"/>
      <c r="G15" s="34" t="s">
        <v>151</v>
      </c>
      <c r="H15" s="2" t="s">
        <v>125</v>
      </c>
      <c r="I15" s="2" t="s">
        <v>125</v>
      </c>
      <c r="J15" s="69"/>
      <c r="K15" s="2">
        <v>2026</v>
      </c>
      <c r="L15" s="42">
        <v>0</v>
      </c>
      <c r="M15" s="42">
        <v>0</v>
      </c>
      <c r="N15" s="42">
        <v>0</v>
      </c>
      <c r="O15" s="42">
        <v>1</v>
      </c>
      <c r="P15" s="42">
        <v>1</v>
      </c>
      <c r="Q15" s="42">
        <v>0</v>
      </c>
      <c r="R15" s="42">
        <v>0</v>
      </c>
      <c r="S15" s="42">
        <v>0</v>
      </c>
      <c r="T15" s="42">
        <v>1</v>
      </c>
      <c r="U15" s="42">
        <v>1</v>
      </c>
      <c r="V15" s="42" t="s">
        <v>119</v>
      </c>
      <c r="W15" s="42">
        <v>0</v>
      </c>
      <c r="X15" s="42">
        <v>0</v>
      </c>
      <c r="Y15" s="42">
        <v>0</v>
      </c>
      <c r="Z15" s="42" t="s">
        <v>119</v>
      </c>
      <c r="AA15" s="42">
        <v>0</v>
      </c>
      <c r="AB15" s="42">
        <v>0</v>
      </c>
      <c r="AC15" s="42">
        <v>0</v>
      </c>
      <c r="AD15" s="42">
        <v>0</v>
      </c>
      <c r="AE15" s="42">
        <v>0</v>
      </c>
      <c r="AF15" s="42">
        <v>0</v>
      </c>
      <c r="AG15" s="42">
        <v>0</v>
      </c>
      <c r="AH15" s="42">
        <v>0</v>
      </c>
      <c r="AI15" s="42">
        <v>0</v>
      </c>
      <c r="AJ15" s="42">
        <v>0</v>
      </c>
      <c r="AK15" s="42">
        <v>0</v>
      </c>
      <c r="AL15" s="42">
        <v>1</v>
      </c>
      <c r="AM15" s="42">
        <v>0</v>
      </c>
      <c r="AN15" s="42">
        <v>1</v>
      </c>
      <c r="AO15" s="42">
        <v>0</v>
      </c>
      <c r="AP15" s="42">
        <v>0</v>
      </c>
      <c r="AQ15" s="45">
        <v>0</v>
      </c>
      <c r="AR15" s="48"/>
      <c r="AS15" s="49"/>
      <c r="AT15" s="49"/>
      <c r="AU15" s="56">
        <f t="shared" si="8"/>
        <v>2.1428571428571428</v>
      </c>
      <c r="AV15" s="56">
        <f t="shared" si="9"/>
        <v>0</v>
      </c>
      <c r="AW15" s="56">
        <f t="shared" si="10"/>
        <v>2.068965517241379</v>
      </c>
      <c r="AX15" s="56"/>
      <c r="AY15" s="56"/>
      <c r="AZ15" s="49">
        <f t="shared" si="13"/>
        <v>30</v>
      </c>
      <c r="BA15" s="12">
        <f t="shared" si="14"/>
        <v>0.2</v>
      </c>
      <c r="BB15" s="7">
        <v>0</v>
      </c>
      <c r="BC15" s="55">
        <f>BB15+0.025</f>
        <v>2.5000000000000001E-2</v>
      </c>
      <c r="BD15" s="55"/>
      <c r="BE15" s="55">
        <f>BC15+0.025</f>
        <v>0.05</v>
      </c>
      <c r="BF15" s="55">
        <v>0.10714285714285714</v>
      </c>
      <c r="BG15" s="55">
        <f>BE15+0.025</f>
        <v>7.5000000000000011E-2</v>
      </c>
      <c r="BH15" s="55"/>
      <c r="BI15" s="55">
        <f>BG15+0.025</f>
        <v>0.1</v>
      </c>
      <c r="BJ15" s="55">
        <v>0.20689655172413793</v>
      </c>
      <c r="BK15" s="55">
        <f>BI15+0.025</f>
        <v>0.125</v>
      </c>
      <c r="BL15" s="55"/>
      <c r="BM15" s="55">
        <f>BK15+0.025</f>
        <v>0.15</v>
      </c>
      <c r="BN15" s="55"/>
      <c r="BO15" s="55">
        <f>BM15+0.025</f>
        <v>0.17499999999999999</v>
      </c>
      <c r="BP15" s="55"/>
      <c r="BQ15" s="55">
        <f>BO15+0.025</f>
        <v>0.19999999999999998</v>
      </c>
      <c r="BR15" s="55"/>
      <c r="BS15" s="55">
        <f>BQ15+0.025</f>
        <v>0.22499999999999998</v>
      </c>
      <c r="BT15" s="55">
        <v>0.2</v>
      </c>
      <c r="BU15" s="55">
        <f>BS15+0.025</f>
        <v>0.24999999999999997</v>
      </c>
      <c r="BV15" s="55"/>
      <c r="BW15" s="55">
        <f>BU15+0.025</f>
        <v>0.27499999999999997</v>
      </c>
      <c r="BX15" s="55"/>
      <c r="BY15" s="55">
        <f>BW15+0.025</f>
        <v>0.3</v>
      </c>
      <c r="BZ15" s="55"/>
      <c r="CA15" s="55">
        <f>BY15+0.025</f>
        <v>0.32500000000000001</v>
      </c>
      <c r="CB15" s="55"/>
      <c r="CC15" s="55">
        <f>CA15+0.025</f>
        <v>0.35000000000000003</v>
      </c>
      <c r="CD15" s="55"/>
      <c r="CE15" s="55">
        <f>CC15+0.025</f>
        <v>0.37500000000000006</v>
      </c>
      <c r="CF15" s="55"/>
      <c r="CG15" s="55">
        <f>CE15+0.025</f>
        <v>0.40000000000000008</v>
      </c>
      <c r="CH15" s="55"/>
      <c r="CI15" s="55">
        <f>CG15+0.025</f>
        <v>0.4250000000000001</v>
      </c>
      <c r="CJ15" s="55"/>
      <c r="CK15" s="55">
        <f>CI15+0.025</f>
        <v>0.45000000000000012</v>
      </c>
      <c r="CL15" s="55"/>
      <c r="CM15" s="55">
        <f>CK15+0.025</f>
        <v>0.47500000000000014</v>
      </c>
      <c r="CN15" s="55"/>
      <c r="CO15" s="55">
        <f>CM15+0.025</f>
        <v>0.50000000000000011</v>
      </c>
      <c r="CP15" s="55"/>
      <c r="CQ15" s="55">
        <f>CO15+0.025</f>
        <v>0.52500000000000013</v>
      </c>
      <c r="CR15" s="55"/>
      <c r="CS15" s="55">
        <f>CQ15+0.025</f>
        <v>0.55000000000000016</v>
      </c>
      <c r="CU15" s="7">
        <f t="shared" si="7"/>
        <v>0.22499999999999998</v>
      </c>
      <c r="CV15" s="7">
        <f t="shared" si="27"/>
        <v>0.2</v>
      </c>
    </row>
    <row r="16" spans="1:100" ht="26.25">
      <c r="A16" s="64" t="e" vm="11">
        <v>#VALUE!</v>
      </c>
      <c r="B16" s="61">
        <v>19</v>
      </c>
      <c r="C16" s="62" t="s">
        <v>122</v>
      </c>
      <c r="D16" s="6">
        <v>2</v>
      </c>
      <c r="E16" s="2" t="s">
        <v>152</v>
      </c>
      <c r="F16" s="2"/>
      <c r="G16" s="34" t="s">
        <v>153</v>
      </c>
      <c r="H16" s="2" t="s">
        <v>125</v>
      </c>
      <c r="I16" s="2" t="s">
        <v>125</v>
      </c>
      <c r="J16" s="69" t="s">
        <v>154</v>
      </c>
      <c r="K16" s="2"/>
      <c r="L16" s="42">
        <v>1</v>
      </c>
      <c r="M16" s="42">
        <v>1</v>
      </c>
      <c r="N16" s="42">
        <v>0.9</v>
      </c>
      <c r="O16" s="42">
        <v>1</v>
      </c>
      <c r="P16" s="42">
        <v>1</v>
      </c>
      <c r="Q16" s="42">
        <v>0.9</v>
      </c>
      <c r="R16" s="42" t="s">
        <v>119</v>
      </c>
      <c r="S16" s="42" t="s">
        <v>119</v>
      </c>
      <c r="T16" s="42">
        <v>1</v>
      </c>
      <c r="U16" s="42">
        <v>1</v>
      </c>
      <c r="V16" s="42">
        <v>1</v>
      </c>
      <c r="W16" s="42">
        <v>1</v>
      </c>
      <c r="X16" s="42">
        <v>1</v>
      </c>
      <c r="Y16" s="42">
        <v>1</v>
      </c>
      <c r="Z16" s="42">
        <v>1</v>
      </c>
      <c r="AA16" s="42" t="s">
        <v>119</v>
      </c>
      <c r="AB16" s="42">
        <v>1</v>
      </c>
      <c r="AC16" s="42">
        <v>1</v>
      </c>
      <c r="AD16" s="42">
        <v>0</v>
      </c>
      <c r="AE16" s="42">
        <v>1</v>
      </c>
      <c r="AF16" s="42">
        <v>1</v>
      </c>
      <c r="AG16" s="42">
        <v>0.77</v>
      </c>
      <c r="AH16" s="42">
        <v>0.5</v>
      </c>
      <c r="AI16" s="42">
        <v>0.5</v>
      </c>
      <c r="AJ16" s="42">
        <v>0</v>
      </c>
      <c r="AK16" s="42">
        <v>0.7</v>
      </c>
      <c r="AL16" s="42">
        <v>1</v>
      </c>
      <c r="AM16" s="42">
        <v>0</v>
      </c>
      <c r="AN16" s="42" t="s">
        <v>119</v>
      </c>
      <c r="AO16" s="42">
        <v>0</v>
      </c>
      <c r="AP16" s="42">
        <v>0</v>
      </c>
      <c r="AQ16" s="45">
        <v>1</v>
      </c>
      <c r="AR16" s="48"/>
      <c r="AS16" s="49"/>
      <c r="AT16" s="49"/>
      <c r="AU16" s="56">
        <f t="shared" si="8"/>
        <v>0.97919143876337678</v>
      </c>
      <c r="AV16" s="56">
        <f t="shared" si="9"/>
        <v>0</v>
      </c>
      <c r="AW16" s="56">
        <f t="shared" si="10"/>
        <v>0.93367346938775486</v>
      </c>
      <c r="AX16" s="56"/>
      <c r="AY16" s="56"/>
      <c r="AZ16" s="49">
        <f t="shared" si="13"/>
        <v>28</v>
      </c>
      <c r="BA16" s="12">
        <f t="shared" si="14"/>
        <v>0.75964285714285718</v>
      </c>
      <c r="BB16" s="7">
        <v>0.53</v>
      </c>
      <c r="BC16" s="55">
        <f>BB16+0.025</f>
        <v>0.55500000000000005</v>
      </c>
      <c r="BD16" s="55"/>
      <c r="BE16" s="55">
        <f>BC16+0.025</f>
        <v>0.58000000000000007</v>
      </c>
      <c r="BF16" s="55">
        <v>0.56793103448275861</v>
      </c>
      <c r="BG16" s="55">
        <f>BE16+0.025</f>
        <v>0.60500000000000009</v>
      </c>
      <c r="BH16" s="55"/>
      <c r="BI16" s="55">
        <f>BG16+0.025</f>
        <v>0.63000000000000012</v>
      </c>
      <c r="BJ16" s="55">
        <v>0.58821428571428569</v>
      </c>
      <c r="BK16" s="55">
        <f>BI16+0.025</f>
        <v>0.65500000000000014</v>
      </c>
      <c r="BL16" s="55"/>
      <c r="BM16" s="55">
        <f>BK16+0.025</f>
        <v>0.68000000000000016</v>
      </c>
      <c r="BN16" s="55"/>
      <c r="BO16" s="55">
        <f>BM16+0.025</f>
        <v>0.70500000000000018</v>
      </c>
      <c r="BP16" s="55"/>
      <c r="BQ16" s="55">
        <f>BO16+0.025</f>
        <v>0.7300000000000002</v>
      </c>
      <c r="BR16" s="55"/>
      <c r="BS16" s="55">
        <f>BQ16+0.025</f>
        <v>0.75500000000000023</v>
      </c>
      <c r="BT16" s="55">
        <v>0.63107142857142862</v>
      </c>
      <c r="BU16" s="55">
        <f>BS16+0.025</f>
        <v>0.78000000000000025</v>
      </c>
      <c r="BV16" s="55"/>
      <c r="BW16" s="55">
        <f>BU16+0.025</f>
        <v>0.80500000000000027</v>
      </c>
      <c r="BX16" s="55"/>
      <c r="BY16" s="55">
        <f>BW16+0.025</f>
        <v>0.83000000000000029</v>
      </c>
      <c r="BZ16" s="55"/>
      <c r="CA16" s="55">
        <f>BY16+0.025</f>
        <v>0.85500000000000032</v>
      </c>
      <c r="CB16" s="55"/>
      <c r="CC16" s="55">
        <f>CA16+0.025</f>
        <v>0.88000000000000034</v>
      </c>
      <c r="CD16" s="55"/>
      <c r="CE16" s="55">
        <f>CC16+0.025</f>
        <v>0.90500000000000036</v>
      </c>
      <c r="CF16" s="55"/>
      <c r="CG16" s="55">
        <f>CE16+0.025</f>
        <v>0.93000000000000038</v>
      </c>
      <c r="CH16" s="55"/>
      <c r="CI16" s="55">
        <f>CG16+0.025</f>
        <v>0.9550000000000004</v>
      </c>
      <c r="CJ16" s="55"/>
      <c r="CK16" s="55">
        <f>CI16+0.025</f>
        <v>0.98000000000000043</v>
      </c>
      <c r="CL16" s="55"/>
      <c r="CM16" s="55">
        <f>CK16+0.025</f>
        <v>1.0050000000000003</v>
      </c>
      <c r="CN16" s="55"/>
      <c r="CO16" s="55"/>
      <c r="CP16" s="55"/>
      <c r="CQ16" s="55"/>
      <c r="CR16" s="55"/>
      <c r="CS16" s="55"/>
      <c r="CU16" s="7">
        <f t="shared" si="7"/>
        <v>0.2250000000000002</v>
      </c>
      <c r="CV16" s="7">
        <f t="shared" si="27"/>
        <v>0.22964285714285715</v>
      </c>
    </row>
    <row r="17" spans="1:100" ht="25.9" customHeight="1">
      <c r="A17" s="64" t="e" vm="12">
        <v>#VALUE!</v>
      </c>
      <c r="B17" s="61">
        <v>20</v>
      </c>
      <c r="C17" s="62" t="s">
        <v>155</v>
      </c>
      <c r="D17" s="6">
        <v>3</v>
      </c>
      <c r="E17" s="2" t="s">
        <v>156</v>
      </c>
      <c r="F17" s="2"/>
      <c r="G17" s="34" t="s">
        <v>157</v>
      </c>
      <c r="H17" s="2" t="s">
        <v>117</v>
      </c>
      <c r="I17" s="2" t="s">
        <v>125</v>
      </c>
      <c r="J17" s="69" t="s">
        <v>158</v>
      </c>
      <c r="K17" s="2">
        <v>2024</v>
      </c>
      <c r="L17" s="42">
        <v>1</v>
      </c>
      <c r="M17" s="42">
        <v>1</v>
      </c>
      <c r="N17" s="42">
        <v>1</v>
      </c>
      <c r="O17" s="42">
        <v>1</v>
      </c>
      <c r="P17" s="42">
        <v>1</v>
      </c>
      <c r="Q17" s="42" t="s">
        <v>119</v>
      </c>
      <c r="R17" s="42">
        <v>1</v>
      </c>
      <c r="S17" s="42" t="s">
        <v>119</v>
      </c>
      <c r="T17" s="42">
        <v>1</v>
      </c>
      <c r="U17" s="42">
        <v>1</v>
      </c>
      <c r="V17" s="42" t="s">
        <v>119</v>
      </c>
      <c r="W17" s="42">
        <v>1</v>
      </c>
      <c r="X17" s="42">
        <v>1</v>
      </c>
      <c r="Y17" s="42">
        <v>1</v>
      </c>
      <c r="Z17" s="42" t="s">
        <v>119</v>
      </c>
      <c r="AA17" s="42">
        <v>1</v>
      </c>
      <c r="AB17" s="42">
        <v>1</v>
      </c>
      <c r="AC17" s="42">
        <v>1</v>
      </c>
      <c r="AD17" s="42">
        <v>0</v>
      </c>
      <c r="AE17" s="42">
        <v>1</v>
      </c>
      <c r="AF17" s="42">
        <v>0.77</v>
      </c>
      <c r="AG17" s="42">
        <v>0</v>
      </c>
      <c r="AH17" s="42">
        <v>0</v>
      </c>
      <c r="AI17" s="42">
        <v>0</v>
      </c>
      <c r="AJ17" s="42">
        <v>0</v>
      </c>
      <c r="AK17" s="42">
        <v>0</v>
      </c>
      <c r="AL17" s="42">
        <v>0</v>
      </c>
      <c r="AM17" s="42">
        <v>0.5</v>
      </c>
      <c r="AN17" s="42">
        <v>1</v>
      </c>
      <c r="AO17" s="42">
        <v>0</v>
      </c>
      <c r="AP17" s="42">
        <v>0</v>
      </c>
      <c r="AQ17" s="45">
        <v>1</v>
      </c>
      <c r="AR17" s="48"/>
      <c r="AS17" s="49"/>
      <c r="AT17" s="49"/>
      <c r="AU17" s="56">
        <f t="shared" si="8"/>
        <v>1.2363095238095239</v>
      </c>
      <c r="AV17" s="56">
        <f t="shared" si="9"/>
        <v>0</v>
      </c>
      <c r="AW17" s="56">
        <f t="shared" si="10"/>
        <v>1.0524193548387097</v>
      </c>
      <c r="AX17" s="56"/>
      <c r="AY17" s="56"/>
      <c r="AZ17" s="49">
        <f t="shared" si="13"/>
        <v>28</v>
      </c>
      <c r="BA17" s="12">
        <f t="shared" si="14"/>
        <v>0.65249999999999997</v>
      </c>
      <c r="BB17" s="7">
        <v>0.57999999999999996</v>
      </c>
      <c r="BC17" s="55">
        <f>BB17+0.01</f>
        <v>0.59</v>
      </c>
      <c r="BD17" s="55"/>
      <c r="BE17" s="55">
        <f>BC17+0.01</f>
        <v>0.6</v>
      </c>
      <c r="BF17" s="55">
        <v>0.74178571428571427</v>
      </c>
      <c r="BG17" s="55">
        <f>BE17+0.01</f>
        <v>0.61</v>
      </c>
      <c r="BH17" s="55"/>
      <c r="BI17" s="55">
        <f>BG17+0.01</f>
        <v>0.62</v>
      </c>
      <c r="BJ17" s="55">
        <v>0.65249999999999997</v>
      </c>
      <c r="BK17" s="55">
        <f>BI17+0.01</f>
        <v>0.63</v>
      </c>
      <c r="BL17" s="55"/>
      <c r="BM17" s="55">
        <f>BK17+0.01</f>
        <v>0.64</v>
      </c>
      <c r="BN17" s="55"/>
      <c r="BO17" s="55">
        <f>BM17+0.01</f>
        <v>0.65</v>
      </c>
      <c r="BP17" s="55"/>
      <c r="BQ17" s="55">
        <f>BO17+0.01</f>
        <v>0.66</v>
      </c>
      <c r="BR17" s="55"/>
      <c r="BS17" s="55">
        <v>0.57999999999999996</v>
      </c>
      <c r="BT17" s="55">
        <v>0.65249999999999997</v>
      </c>
      <c r="BU17" s="55">
        <f>BS17+0.01</f>
        <v>0.59</v>
      </c>
      <c r="BV17" s="55"/>
      <c r="BW17" s="55">
        <f>BU17+0.01</f>
        <v>0.6</v>
      </c>
      <c r="BX17" s="55"/>
      <c r="BY17" s="55">
        <f>BW17+0.01</f>
        <v>0.61</v>
      </c>
      <c r="BZ17" s="55"/>
      <c r="CA17" s="55">
        <f>BY17+0.01</f>
        <v>0.62</v>
      </c>
      <c r="CB17" s="55"/>
      <c r="CC17" s="55">
        <f>CA17+0.01</f>
        <v>0.63</v>
      </c>
      <c r="CD17" s="55"/>
      <c r="CE17" s="55">
        <f>CC17+0.01</f>
        <v>0.64</v>
      </c>
      <c r="CF17" s="55"/>
      <c r="CG17" s="55">
        <f>CE17+0.01</f>
        <v>0.65</v>
      </c>
      <c r="CH17" s="55"/>
      <c r="CI17" s="55">
        <f>CG17+0.01</f>
        <v>0.66</v>
      </c>
      <c r="CJ17" s="55"/>
      <c r="CK17" s="55">
        <f>CI17+0.01</f>
        <v>0.67</v>
      </c>
      <c r="CL17" s="55"/>
      <c r="CM17" s="55">
        <f>CK17+0.01</f>
        <v>0.68</v>
      </c>
      <c r="CN17" s="55"/>
      <c r="CO17" s="55">
        <f>CM17+0.01</f>
        <v>0.69000000000000006</v>
      </c>
      <c r="CP17" s="55"/>
      <c r="CQ17" s="55">
        <f>CO17+0.01</f>
        <v>0.70000000000000007</v>
      </c>
      <c r="CR17" s="55"/>
      <c r="CS17" s="55">
        <f>CQ17+0.01</f>
        <v>0.71000000000000008</v>
      </c>
      <c r="CU17" s="7">
        <f t="shared" si="7"/>
        <v>0</v>
      </c>
      <c r="CV17" s="7">
        <f t="shared" si="27"/>
        <v>7.2500000000000009E-2</v>
      </c>
    </row>
    <row r="18" spans="1:100" s="8" customFormat="1" ht="37.5">
      <c r="A18" s="64"/>
      <c r="B18" s="61">
        <v>21</v>
      </c>
      <c r="C18" s="62" t="s">
        <v>155</v>
      </c>
      <c r="D18" s="6">
        <v>3</v>
      </c>
      <c r="E18" s="2" t="s">
        <v>159</v>
      </c>
      <c r="F18" s="2"/>
      <c r="G18" s="34" t="s">
        <v>160</v>
      </c>
      <c r="H18" s="2" t="s">
        <v>125</v>
      </c>
      <c r="I18" s="2" t="s">
        <v>125</v>
      </c>
      <c r="J18" s="69" t="s">
        <v>161</v>
      </c>
      <c r="K18" s="2">
        <v>2024</v>
      </c>
      <c r="L18" s="42">
        <v>1</v>
      </c>
      <c r="M18" s="42">
        <v>1</v>
      </c>
      <c r="N18" s="42">
        <v>1</v>
      </c>
      <c r="O18" s="42">
        <v>1</v>
      </c>
      <c r="P18" s="42">
        <v>1</v>
      </c>
      <c r="Q18" s="42" t="s">
        <v>119</v>
      </c>
      <c r="R18" s="42" t="s">
        <v>119</v>
      </c>
      <c r="S18" s="42" t="s">
        <v>119</v>
      </c>
      <c r="T18" s="42">
        <v>1</v>
      </c>
      <c r="U18" s="42" t="s">
        <v>119</v>
      </c>
      <c r="V18" s="42">
        <v>0.9</v>
      </c>
      <c r="W18" s="42">
        <v>1</v>
      </c>
      <c r="X18" s="42">
        <v>0</v>
      </c>
      <c r="Y18" s="42">
        <v>0.5</v>
      </c>
      <c r="Z18" s="42">
        <v>1</v>
      </c>
      <c r="AA18" s="42" t="s">
        <v>140</v>
      </c>
      <c r="AB18" s="42">
        <v>1</v>
      </c>
      <c r="AC18" s="42">
        <v>1</v>
      </c>
      <c r="AD18" s="42">
        <v>0</v>
      </c>
      <c r="AE18" s="42">
        <v>1</v>
      </c>
      <c r="AF18" s="42">
        <v>1</v>
      </c>
      <c r="AG18" s="42">
        <v>0</v>
      </c>
      <c r="AH18" s="42">
        <v>0.8</v>
      </c>
      <c r="AI18" s="42">
        <v>0.8</v>
      </c>
      <c r="AJ18" s="42">
        <v>0</v>
      </c>
      <c r="AK18" s="42">
        <v>1</v>
      </c>
      <c r="AL18" s="42">
        <v>0</v>
      </c>
      <c r="AM18" s="42">
        <v>0.5</v>
      </c>
      <c r="AN18" s="42">
        <v>1</v>
      </c>
      <c r="AO18" s="42">
        <v>0</v>
      </c>
      <c r="AP18" s="42">
        <v>0</v>
      </c>
      <c r="AQ18" s="45">
        <v>1</v>
      </c>
      <c r="AR18" s="48"/>
      <c r="AS18" s="49"/>
      <c r="AT18" s="49"/>
      <c r="AU18" s="56">
        <f t="shared" si="8"/>
        <v>1.5227629513343797</v>
      </c>
      <c r="AV18" s="56">
        <f t="shared" si="9"/>
        <v>0</v>
      </c>
      <c r="AW18" s="56">
        <f t="shared" si="10"/>
        <v>1.2745098039215685</v>
      </c>
      <c r="AX18" s="56"/>
      <c r="AY18" s="56"/>
      <c r="AZ18" s="49">
        <f t="shared" si="13"/>
        <v>27</v>
      </c>
      <c r="BA18" s="12">
        <f t="shared" si="14"/>
        <v>0.68518518518518523</v>
      </c>
      <c r="BB18" s="7">
        <v>0.47</v>
      </c>
      <c r="BC18" s="55">
        <f>BB18+0.01</f>
        <v>0.48</v>
      </c>
      <c r="BD18" s="55"/>
      <c r="BE18" s="55">
        <f>BC18+0.01</f>
        <v>0.49</v>
      </c>
      <c r="BF18" s="55">
        <v>0.74615384615384606</v>
      </c>
      <c r="BG18" s="55">
        <f>BE18+0.01</f>
        <v>0.5</v>
      </c>
      <c r="BH18" s="55"/>
      <c r="BI18" s="55">
        <f>BG18+0.01</f>
        <v>0.51</v>
      </c>
      <c r="BJ18" s="55">
        <v>0.64999999999999991</v>
      </c>
      <c r="BK18" s="55">
        <f>BI18+0.01</f>
        <v>0.52</v>
      </c>
      <c r="BL18" s="55"/>
      <c r="BM18" s="55">
        <f>BK18+0.01</f>
        <v>0.53</v>
      </c>
      <c r="BN18" s="55"/>
      <c r="BO18" s="55">
        <f>BM18+0.01</f>
        <v>0.54</v>
      </c>
      <c r="BP18" s="55"/>
      <c r="BQ18" s="55">
        <f>BO18+0.01</f>
        <v>0.55000000000000004</v>
      </c>
      <c r="BR18" s="55"/>
      <c r="BS18" s="55">
        <v>0.47</v>
      </c>
      <c r="BT18" s="55">
        <v>0.62592592592592589</v>
      </c>
      <c r="BU18" s="55">
        <f>BS18+0.01</f>
        <v>0.48</v>
      </c>
      <c r="BV18" s="55"/>
      <c r="BW18" s="55">
        <f>BU18+0.01</f>
        <v>0.49</v>
      </c>
      <c r="BX18" s="55"/>
      <c r="BY18" s="55">
        <f>BW18+0.01</f>
        <v>0.5</v>
      </c>
      <c r="BZ18" s="55"/>
      <c r="CA18" s="55">
        <f>BY18+0.01</f>
        <v>0.51</v>
      </c>
      <c r="CB18" s="55"/>
      <c r="CC18" s="55">
        <f>CA18+0.01</f>
        <v>0.52</v>
      </c>
      <c r="CD18" s="55"/>
      <c r="CE18" s="55">
        <f>CC18+0.01</f>
        <v>0.53</v>
      </c>
      <c r="CF18" s="55"/>
      <c r="CG18" s="55">
        <f>CE18+0.01</f>
        <v>0.54</v>
      </c>
      <c r="CH18" s="55"/>
      <c r="CI18" s="55">
        <f>CG18+0.01</f>
        <v>0.55000000000000004</v>
      </c>
      <c r="CJ18" s="55"/>
      <c r="CK18" s="55">
        <f>CI18+0.01</f>
        <v>0.56000000000000005</v>
      </c>
      <c r="CL18" s="55"/>
      <c r="CM18" s="55">
        <f>CK18+0.01</f>
        <v>0.57000000000000006</v>
      </c>
      <c r="CN18" s="55"/>
      <c r="CO18" s="55">
        <f>CM18+0.01</f>
        <v>0.58000000000000007</v>
      </c>
      <c r="CP18" s="55"/>
      <c r="CQ18" s="55">
        <f>CO18+0.01</f>
        <v>0.59000000000000008</v>
      </c>
      <c r="CR18" s="55"/>
      <c r="CS18" s="55">
        <f>CQ18+0.01</f>
        <v>0.60000000000000009</v>
      </c>
      <c r="CU18" s="7">
        <f t="shared" si="7"/>
        <v>0</v>
      </c>
      <c r="CV18" s="7">
        <f t="shared" si="27"/>
        <v>0.21518518518518526</v>
      </c>
    </row>
    <row r="19" spans="1:100" ht="26.25">
      <c r="A19" s="64"/>
      <c r="B19" s="61">
        <v>23</v>
      </c>
      <c r="C19" s="62" t="s">
        <v>155</v>
      </c>
      <c r="D19" s="6">
        <v>3</v>
      </c>
      <c r="E19" s="2" t="s">
        <v>32</v>
      </c>
      <c r="F19" s="2"/>
      <c r="G19" s="34" t="s">
        <v>162</v>
      </c>
      <c r="H19" s="2" t="s">
        <v>125</v>
      </c>
      <c r="I19" s="2" t="s">
        <v>125</v>
      </c>
      <c r="J19" s="69" t="s">
        <v>163</v>
      </c>
      <c r="K19" s="2"/>
      <c r="L19" s="42">
        <v>1</v>
      </c>
      <c r="M19" s="42">
        <v>1</v>
      </c>
      <c r="N19" s="42">
        <v>1</v>
      </c>
      <c r="O19" s="42">
        <v>0.03</v>
      </c>
      <c r="P19" s="42">
        <v>1</v>
      </c>
      <c r="Q19" s="42" t="s">
        <v>119</v>
      </c>
      <c r="R19" s="42" t="s">
        <v>119</v>
      </c>
      <c r="S19" s="42" t="s">
        <v>119</v>
      </c>
      <c r="T19" s="42">
        <v>0.5</v>
      </c>
      <c r="U19" s="42" t="s">
        <v>119</v>
      </c>
      <c r="V19" s="42">
        <v>0.8</v>
      </c>
      <c r="W19" s="42">
        <v>1</v>
      </c>
      <c r="X19" s="42">
        <v>0.5</v>
      </c>
      <c r="Y19" s="42">
        <v>1</v>
      </c>
      <c r="Z19" s="42">
        <v>1</v>
      </c>
      <c r="AA19" s="42" t="s">
        <v>140</v>
      </c>
      <c r="AB19" s="42">
        <v>1</v>
      </c>
      <c r="AC19" s="42">
        <v>1</v>
      </c>
      <c r="AD19" s="42">
        <v>0</v>
      </c>
      <c r="AE19" s="42">
        <v>0.2</v>
      </c>
      <c r="AF19" s="42" t="s">
        <v>119</v>
      </c>
      <c r="AG19" s="42" t="s">
        <v>119</v>
      </c>
      <c r="AH19" s="42">
        <v>1</v>
      </c>
      <c r="AI19" s="42">
        <v>1</v>
      </c>
      <c r="AJ19" s="42">
        <v>0</v>
      </c>
      <c r="AK19" s="42">
        <v>1</v>
      </c>
      <c r="AL19" s="42">
        <v>1</v>
      </c>
      <c r="AM19" s="42">
        <v>1</v>
      </c>
      <c r="AN19" s="42" t="s">
        <v>119</v>
      </c>
      <c r="AO19" s="42">
        <v>1</v>
      </c>
      <c r="AP19" s="42">
        <v>1</v>
      </c>
      <c r="AQ19" s="45">
        <v>0.5</v>
      </c>
      <c r="AR19" s="48"/>
      <c r="AS19" s="49"/>
      <c r="AT19" s="49"/>
      <c r="AU19" s="56">
        <f t="shared" si="8"/>
        <v>0.92307692307692302</v>
      </c>
      <c r="AV19" s="56">
        <f t="shared" si="9"/>
        <v>0</v>
      </c>
      <c r="AW19" s="56">
        <f t="shared" si="10"/>
        <v>4.0079999999999991</v>
      </c>
      <c r="AX19" s="56"/>
      <c r="AY19" s="56"/>
      <c r="AZ19" s="49">
        <f t="shared" si="13"/>
        <v>24</v>
      </c>
      <c r="BA19" s="12">
        <f t="shared" si="14"/>
        <v>0.77208333333333323</v>
      </c>
      <c r="BB19" s="7">
        <v>0.11</v>
      </c>
      <c r="BC19" s="55">
        <f>BB19+0.01</f>
        <v>0.12</v>
      </c>
      <c r="BD19" s="55"/>
      <c r="BE19" s="55">
        <f>BC19+0.01</f>
        <v>0.13</v>
      </c>
      <c r="BF19" s="55">
        <v>0.12</v>
      </c>
      <c r="BG19" s="55">
        <f>BE19+0.01</f>
        <v>0.14000000000000001</v>
      </c>
      <c r="BH19" s="55"/>
      <c r="BI19" s="55">
        <f>BG19+0.01</f>
        <v>0.15000000000000002</v>
      </c>
      <c r="BJ19" s="55">
        <v>0.60119999999999996</v>
      </c>
      <c r="BK19" s="55">
        <f>BI19+0.01</f>
        <v>0.16000000000000003</v>
      </c>
      <c r="BL19" s="55"/>
      <c r="BM19" s="55">
        <f>BK19+0.01</f>
        <v>0.17000000000000004</v>
      </c>
      <c r="BN19" s="55"/>
      <c r="BO19" s="55">
        <f>BM19+0.01</f>
        <v>0.18000000000000005</v>
      </c>
      <c r="BP19" s="55"/>
      <c r="BQ19" s="55">
        <f>BO19+0.01</f>
        <v>0.19000000000000006</v>
      </c>
      <c r="BR19" s="55"/>
      <c r="BS19" s="55">
        <v>0.11</v>
      </c>
      <c r="BT19" s="55">
        <v>0.7304166666666666</v>
      </c>
      <c r="BU19" s="55">
        <f>BS19+0.01</f>
        <v>0.12</v>
      </c>
      <c r="BV19" s="55"/>
      <c r="BW19" s="55">
        <f>BU19+0.01</f>
        <v>0.13</v>
      </c>
      <c r="BX19" s="55"/>
      <c r="BY19" s="55">
        <f>BW19+0.01</f>
        <v>0.14000000000000001</v>
      </c>
      <c r="BZ19" s="55"/>
      <c r="CA19" s="55">
        <f>BY19+0.01</f>
        <v>0.15000000000000002</v>
      </c>
      <c r="CB19" s="55"/>
      <c r="CC19" s="55">
        <f>CA19+0.01</f>
        <v>0.16000000000000003</v>
      </c>
      <c r="CD19" s="55"/>
      <c r="CE19" s="55">
        <f>CC19+0.01</f>
        <v>0.17000000000000004</v>
      </c>
      <c r="CF19" s="55"/>
      <c r="CG19" s="55">
        <f>CE19+0.01</f>
        <v>0.18000000000000005</v>
      </c>
      <c r="CH19" s="55"/>
      <c r="CI19" s="55">
        <f>CG19+0.01</f>
        <v>0.19000000000000006</v>
      </c>
      <c r="CJ19" s="55"/>
      <c r="CK19" s="55">
        <f>CI19+0.01</f>
        <v>0.20000000000000007</v>
      </c>
      <c r="CL19" s="55"/>
      <c r="CM19" s="55">
        <f>CK19+0.01</f>
        <v>0.21000000000000008</v>
      </c>
      <c r="CN19" s="55"/>
      <c r="CO19" s="55">
        <f>CM19+0.01</f>
        <v>0.22000000000000008</v>
      </c>
      <c r="CP19" s="55"/>
      <c r="CQ19" s="55">
        <f>CO19+0.01</f>
        <v>0.23000000000000009</v>
      </c>
      <c r="CR19" s="55"/>
      <c r="CS19" s="55">
        <f>CQ19+0.01</f>
        <v>0.2400000000000001</v>
      </c>
      <c r="CU19" s="7">
        <f t="shared" si="7"/>
        <v>0</v>
      </c>
      <c r="CV19" s="7">
        <f t="shared" si="27"/>
        <v>0.66208333333333325</v>
      </c>
    </row>
    <row r="20" spans="1:100" ht="25.9" customHeight="1">
      <c r="A20" s="64" t="e" vm="13">
        <v>#VALUE!</v>
      </c>
      <c r="B20" s="61">
        <v>22</v>
      </c>
      <c r="C20" s="62" t="s">
        <v>164</v>
      </c>
      <c r="D20" s="6">
        <v>3</v>
      </c>
      <c r="E20" s="2" t="s">
        <v>165</v>
      </c>
      <c r="F20" s="2" t="s">
        <v>166</v>
      </c>
      <c r="G20" s="34" t="s">
        <v>167</v>
      </c>
      <c r="H20" s="2" t="s">
        <v>125</v>
      </c>
      <c r="I20" s="2" t="s">
        <v>125</v>
      </c>
      <c r="J20" s="69"/>
      <c r="K20" s="2">
        <v>2026</v>
      </c>
      <c r="L20" s="42">
        <v>0</v>
      </c>
      <c r="M20" s="42">
        <v>0.2</v>
      </c>
      <c r="N20" s="42">
        <v>0</v>
      </c>
      <c r="O20" s="42">
        <v>0.5</v>
      </c>
      <c r="P20" s="42">
        <v>0</v>
      </c>
      <c r="Q20" s="42" t="s">
        <v>119</v>
      </c>
      <c r="R20" s="42">
        <v>0</v>
      </c>
      <c r="S20" s="42">
        <v>0</v>
      </c>
      <c r="T20" s="42">
        <v>0</v>
      </c>
      <c r="U20" s="42">
        <v>0</v>
      </c>
      <c r="V20" s="42">
        <v>0.2</v>
      </c>
      <c r="W20" s="42">
        <v>0</v>
      </c>
      <c r="X20" s="42">
        <v>0</v>
      </c>
      <c r="Y20" s="42">
        <v>0.25</v>
      </c>
      <c r="Z20" s="42">
        <v>0</v>
      </c>
      <c r="AA20" s="42">
        <v>0</v>
      </c>
      <c r="AB20" s="42" t="s">
        <v>119</v>
      </c>
      <c r="AC20" s="42">
        <v>0</v>
      </c>
      <c r="AD20" s="42">
        <v>0</v>
      </c>
      <c r="AE20" s="42">
        <v>0</v>
      </c>
      <c r="AF20" s="42" t="s">
        <v>119</v>
      </c>
      <c r="AG20" s="42">
        <v>0</v>
      </c>
      <c r="AH20" s="42">
        <v>0</v>
      </c>
      <c r="AI20" s="42">
        <v>0</v>
      </c>
      <c r="AJ20" s="42">
        <v>0</v>
      </c>
      <c r="AK20" s="42">
        <v>0</v>
      </c>
      <c r="AL20" s="42">
        <v>0</v>
      </c>
      <c r="AM20" s="42">
        <v>0</v>
      </c>
      <c r="AN20" s="42">
        <v>1</v>
      </c>
      <c r="AO20" s="42">
        <v>0</v>
      </c>
      <c r="AP20" s="42">
        <v>0</v>
      </c>
      <c r="AQ20" s="45">
        <v>0</v>
      </c>
      <c r="AR20" s="48"/>
      <c r="AS20" s="49"/>
      <c r="AT20" s="49"/>
      <c r="AU20" s="56">
        <f>BF20/BE20</f>
        <v>0.3276353276353276</v>
      </c>
      <c r="AV20" s="56">
        <f>BH20/BG20</f>
        <v>0</v>
      </c>
      <c r="AW20" s="56">
        <f>BJ20/BI20</f>
        <v>0.51190476190476175</v>
      </c>
      <c r="AX20" s="56"/>
      <c r="AY20" s="56"/>
      <c r="AZ20" s="49">
        <f>COUNT(L20:AQ20)</f>
        <v>29</v>
      </c>
      <c r="BA20" s="12">
        <f>SUM(L20:AQ20)/AZ20</f>
        <v>7.4137931034482754E-2</v>
      </c>
      <c r="BB20" s="7">
        <v>0.11</v>
      </c>
      <c r="BC20" s="55">
        <f>BB20+0.01</f>
        <v>0.12</v>
      </c>
      <c r="BD20" s="55"/>
      <c r="BE20" s="55">
        <f>BC20+0.01</f>
        <v>0.13</v>
      </c>
      <c r="BF20" s="55">
        <v>4.2592592592592592E-2</v>
      </c>
      <c r="BG20" s="55">
        <f>BE20+0.01</f>
        <v>0.14000000000000001</v>
      </c>
      <c r="BH20" s="55"/>
      <c r="BI20" s="55">
        <f>BG20+0.01</f>
        <v>0.15000000000000002</v>
      </c>
      <c r="BJ20" s="55">
        <v>7.6785714285714277E-2</v>
      </c>
      <c r="BK20" s="55">
        <f>BI20+0.01</f>
        <v>0.16000000000000003</v>
      </c>
      <c r="BL20" s="55"/>
      <c r="BM20" s="55">
        <f>BK20+0.01</f>
        <v>0.17000000000000004</v>
      </c>
      <c r="BN20" s="55"/>
      <c r="BO20" s="55">
        <f>BM20+0.01</f>
        <v>0.18000000000000005</v>
      </c>
      <c r="BP20" s="55"/>
      <c r="BQ20" s="55">
        <f>BO20+0.01</f>
        <v>0.19000000000000006</v>
      </c>
      <c r="BR20" s="55"/>
      <c r="BS20" s="55">
        <f>BQ20+0.01</f>
        <v>0.20000000000000007</v>
      </c>
      <c r="BT20" s="55">
        <v>7.4137931034482754E-2</v>
      </c>
      <c r="BU20" s="55">
        <f>BS20+0.01</f>
        <v>0.21000000000000008</v>
      </c>
      <c r="BV20" s="55"/>
      <c r="BW20" s="55">
        <f>BU20+0.01</f>
        <v>0.22000000000000008</v>
      </c>
      <c r="BX20" s="55"/>
      <c r="BY20" s="55">
        <f>BW20+0.01</f>
        <v>0.23000000000000009</v>
      </c>
      <c r="BZ20" s="55"/>
      <c r="CA20" s="55">
        <f>BY20+0.01</f>
        <v>0.2400000000000001</v>
      </c>
      <c r="CB20" s="55"/>
      <c r="CC20" s="55">
        <f>CA20+0.01</f>
        <v>0.25000000000000011</v>
      </c>
      <c r="CD20" s="55"/>
      <c r="CE20" s="55">
        <f>CC20+0.01</f>
        <v>0.26000000000000012</v>
      </c>
      <c r="CF20" s="55"/>
      <c r="CG20" s="55">
        <f>CE20+0.01</f>
        <v>0.27000000000000013</v>
      </c>
      <c r="CH20" s="55"/>
      <c r="CI20" s="55">
        <f>CG20+0.01</f>
        <v>0.28000000000000014</v>
      </c>
      <c r="CJ20" s="55"/>
      <c r="CK20" s="55">
        <f>CI20+0.01</f>
        <v>0.29000000000000015</v>
      </c>
      <c r="CL20" s="55"/>
      <c r="CM20" s="55">
        <f>CK20+0.01</f>
        <v>0.30000000000000016</v>
      </c>
      <c r="CN20" s="55"/>
      <c r="CO20" s="55">
        <f>CM20+0.01</f>
        <v>0.31000000000000016</v>
      </c>
      <c r="CP20" s="55"/>
      <c r="CQ20" s="55">
        <f>CO20+0.01</f>
        <v>0.32000000000000017</v>
      </c>
      <c r="CR20" s="55"/>
      <c r="CS20" s="55">
        <f>CQ20+0.01</f>
        <v>0.33000000000000018</v>
      </c>
    </row>
    <row r="21" spans="1:100" ht="25.9" customHeight="1">
      <c r="A21" s="65" t="e" vm="4">
        <v>#VALUE!</v>
      </c>
      <c r="B21" s="61">
        <v>5</v>
      </c>
      <c r="C21" s="62" t="s">
        <v>115</v>
      </c>
      <c r="D21" s="6">
        <v>1</v>
      </c>
      <c r="E21" s="90" t="s">
        <v>168</v>
      </c>
      <c r="F21" s="90" t="s">
        <v>113</v>
      </c>
      <c r="G21" s="34" t="s">
        <v>169</v>
      </c>
      <c r="H21" s="2" t="s">
        <v>117</v>
      </c>
      <c r="I21" s="2" t="s">
        <v>170</v>
      </c>
      <c r="J21" s="69"/>
      <c r="K21" s="2">
        <v>2027</v>
      </c>
      <c r="L21" s="42">
        <v>0</v>
      </c>
      <c r="M21" s="42">
        <v>0</v>
      </c>
      <c r="N21" s="42">
        <v>0</v>
      </c>
      <c r="O21" s="42">
        <v>0</v>
      </c>
      <c r="P21" s="42">
        <v>0</v>
      </c>
      <c r="Q21" s="42">
        <v>0</v>
      </c>
      <c r="R21" s="42">
        <v>0</v>
      </c>
      <c r="S21" s="42">
        <v>0</v>
      </c>
      <c r="T21" s="42">
        <v>0</v>
      </c>
      <c r="U21" s="42">
        <v>0</v>
      </c>
      <c r="V21" s="42">
        <v>0</v>
      </c>
      <c r="W21" s="42">
        <v>0</v>
      </c>
      <c r="X21" s="42">
        <v>0</v>
      </c>
      <c r="Y21" s="42">
        <v>0</v>
      </c>
      <c r="Z21" s="42">
        <v>0</v>
      </c>
      <c r="AA21" s="42">
        <v>0</v>
      </c>
      <c r="AB21" s="42">
        <v>0</v>
      </c>
      <c r="AC21" s="42">
        <v>0</v>
      </c>
      <c r="AD21" s="42">
        <v>0</v>
      </c>
      <c r="AE21" s="42">
        <v>0</v>
      </c>
      <c r="AF21" s="42">
        <v>0</v>
      </c>
      <c r="AG21" s="42">
        <v>0</v>
      </c>
      <c r="AH21" s="42">
        <v>0</v>
      </c>
      <c r="AI21" s="42">
        <v>0</v>
      </c>
      <c r="AJ21" s="42">
        <v>0</v>
      </c>
      <c r="AK21" s="42">
        <v>0</v>
      </c>
      <c r="AL21" s="42">
        <v>0</v>
      </c>
      <c r="AM21" s="42">
        <v>0</v>
      </c>
      <c r="AN21" s="42">
        <v>0</v>
      </c>
      <c r="AO21" s="42">
        <v>0</v>
      </c>
      <c r="AP21" s="42">
        <v>0</v>
      </c>
      <c r="AQ21" s="45">
        <v>0</v>
      </c>
      <c r="AR21" s="48"/>
      <c r="AS21" s="49"/>
      <c r="AT21" s="49"/>
      <c r="AU21" s="56">
        <f t="shared" si="0"/>
        <v>1.0265251989389921</v>
      </c>
      <c r="AV21" s="56">
        <f t="shared" si="1"/>
        <v>0</v>
      </c>
      <c r="AW21" s="56">
        <f t="shared" si="2"/>
        <v>0.93413978494623651</v>
      </c>
      <c r="AX21" s="56">
        <f>BL21/BK21</f>
        <v>0</v>
      </c>
      <c r="AY21" s="56" t="e">
        <f>BM21/BN21</f>
        <v>#DIV/0!</v>
      </c>
      <c r="AZ21" s="49">
        <f t="shared" si="3"/>
        <v>32</v>
      </c>
      <c r="BA21" s="12">
        <f t="shared" si="4"/>
        <v>0</v>
      </c>
      <c r="BB21" s="7">
        <v>0.57999999999999996</v>
      </c>
      <c r="BC21" s="55">
        <f>BB21+0.035</f>
        <v>0.61499999999999999</v>
      </c>
      <c r="BD21" s="55"/>
      <c r="BE21" s="55">
        <f>BC21+0.035</f>
        <v>0.65</v>
      </c>
      <c r="BF21" s="55">
        <v>0.66724137931034488</v>
      </c>
      <c r="BG21" s="55">
        <f>BE21+0.035</f>
        <v>0.68500000000000005</v>
      </c>
      <c r="BH21" s="55"/>
      <c r="BI21" s="55">
        <f>BG21+0.035</f>
        <v>0.72000000000000008</v>
      </c>
      <c r="BJ21" s="55">
        <v>0.67258064516129035</v>
      </c>
      <c r="BK21" s="55">
        <f>BI21+0.035</f>
        <v>0.75500000000000012</v>
      </c>
      <c r="BL21" s="55"/>
      <c r="BM21" s="55">
        <f>BK21+0.035</f>
        <v>0.79000000000000015</v>
      </c>
      <c r="BN21" s="55"/>
      <c r="BO21" s="55">
        <f>BM21+0.035</f>
        <v>0.82500000000000018</v>
      </c>
      <c r="BP21" s="55"/>
      <c r="BQ21" s="55">
        <f>BO21+0.035</f>
        <v>0.86000000000000021</v>
      </c>
      <c r="BR21" s="55"/>
      <c r="BS21" s="55">
        <f>BQ21+0.035</f>
        <v>0.89500000000000024</v>
      </c>
      <c r="BT21" s="55">
        <v>0.80483870967741933</v>
      </c>
      <c r="BU21" s="55">
        <f>BS21+0.035</f>
        <v>0.93000000000000027</v>
      </c>
      <c r="BV21" s="55"/>
      <c r="BW21" s="55">
        <f>BU21+0.035</f>
        <v>0.9650000000000003</v>
      </c>
      <c r="BX21" s="55"/>
      <c r="BY21" s="55">
        <f>BW21+0.035</f>
        <v>1.0000000000000002</v>
      </c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55"/>
      <c r="CO21" s="55"/>
      <c r="CP21" s="55"/>
      <c r="CQ21" s="55"/>
      <c r="CR21" s="55"/>
      <c r="CS21" s="55"/>
      <c r="CT21" s="36"/>
      <c r="CU21" s="7">
        <f t="shared" ref="CU21:CU27" si="28">BS21-BB21</f>
        <v>0.31500000000000028</v>
      </c>
      <c r="CV21" s="7">
        <f t="shared" si="5"/>
        <v>-0.57999999999999996</v>
      </c>
    </row>
    <row r="22" spans="1:100" ht="25.9" customHeight="1">
      <c r="A22" s="65"/>
      <c r="B22" s="61"/>
      <c r="C22" s="62"/>
      <c r="D22" s="6"/>
      <c r="E22" s="90" t="s">
        <v>171</v>
      </c>
      <c r="F22" s="90" t="s">
        <v>113</v>
      </c>
      <c r="G22" s="34"/>
      <c r="H22" s="2"/>
      <c r="I22" s="2"/>
      <c r="J22" s="69"/>
      <c r="K22" s="2"/>
      <c r="L22" s="42" t="b">
        <v>0</v>
      </c>
      <c r="M22" s="42" t="b">
        <v>0</v>
      </c>
      <c r="N22" s="42" t="b">
        <v>0</v>
      </c>
      <c r="O22" s="42" t="b">
        <v>0</v>
      </c>
      <c r="P22" s="42" t="b">
        <v>0</v>
      </c>
      <c r="Q22" s="42" t="b">
        <v>0</v>
      </c>
      <c r="R22" s="42" t="b">
        <v>0</v>
      </c>
      <c r="S22" s="42"/>
      <c r="T22" s="42" t="b">
        <v>0</v>
      </c>
      <c r="U22" s="42" t="b">
        <v>0</v>
      </c>
      <c r="V22" s="42" t="b">
        <v>0</v>
      </c>
      <c r="W22" s="42" t="b">
        <v>0</v>
      </c>
      <c r="X22" s="42" t="b">
        <v>0</v>
      </c>
      <c r="Y22" s="42" t="b">
        <v>0</v>
      </c>
      <c r="Z22" s="42" t="b">
        <v>0</v>
      </c>
      <c r="AA22" s="42" t="b">
        <v>0</v>
      </c>
      <c r="AB22" s="42" t="b">
        <v>0</v>
      </c>
      <c r="AC22" s="42" t="b">
        <v>0</v>
      </c>
      <c r="AD22" s="42" t="b">
        <v>0</v>
      </c>
      <c r="AE22" s="42" t="b">
        <v>0</v>
      </c>
      <c r="AF22" s="42" t="b">
        <v>0</v>
      </c>
      <c r="AG22" s="42" t="b">
        <v>0</v>
      </c>
      <c r="AH22" s="42" t="b">
        <v>0</v>
      </c>
      <c r="AI22" s="42" t="b">
        <v>0</v>
      </c>
      <c r="AJ22" s="42" t="b">
        <v>0</v>
      </c>
      <c r="AK22" s="42" t="b">
        <v>0</v>
      </c>
      <c r="AL22" s="42" t="b">
        <v>0</v>
      </c>
      <c r="AM22" s="42" t="b">
        <v>0</v>
      </c>
      <c r="AN22" s="42"/>
      <c r="AO22" s="42" t="b">
        <v>0</v>
      </c>
      <c r="AP22" s="42" t="b">
        <v>0</v>
      </c>
      <c r="AQ22" s="45" t="b">
        <v>0</v>
      </c>
      <c r="AR22" s="48"/>
      <c r="AS22" s="49"/>
      <c r="AT22" s="49"/>
      <c r="AU22" s="56"/>
      <c r="AV22" s="56"/>
      <c r="AW22" s="56"/>
      <c r="AX22" s="56"/>
      <c r="AY22" s="56"/>
      <c r="AZ22" s="49"/>
      <c r="BA22" s="12"/>
      <c r="BB22" s="7"/>
      <c r="BC22" s="55"/>
      <c r="BD22" s="55"/>
      <c r="BE22" s="55"/>
      <c r="BF22" s="55"/>
      <c r="BG22" s="55"/>
      <c r="BH22" s="55"/>
      <c r="BI22" s="55"/>
      <c r="BJ22" s="55"/>
      <c r="BK22" s="55"/>
      <c r="BL22" s="55"/>
      <c r="BM22" s="55"/>
      <c r="BN22" s="55"/>
      <c r="BO22" s="55"/>
      <c r="BP22" s="55"/>
      <c r="BQ22" s="55"/>
      <c r="BR22" s="55"/>
      <c r="BS22" s="55"/>
      <c r="BT22" s="55"/>
      <c r="BU22" s="55"/>
      <c r="BV22" s="55"/>
      <c r="BW22" s="55"/>
      <c r="BX22" s="55"/>
      <c r="BY22" s="55"/>
      <c r="BZ22" s="55"/>
      <c r="CA22" s="55"/>
      <c r="CB22" s="55"/>
      <c r="CC22" s="55"/>
      <c r="CD22" s="55"/>
      <c r="CE22" s="55"/>
      <c r="CF22" s="55"/>
      <c r="CG22" s="55"/>
      <c r="CH22" s="55"/>
      <c r="CI22" s="55"/>
      <c r="CJ22" s="55"/>
      <c r="CK22" s="55"/>
      <c r="CL22" s="55"/>
      <c r="CM22" s="55"/>
      <c r="CN22" s="55"/>
      <c r="CO22" s="55"/>
      <c r="CP22" s="55"/>
      <c r="CQ22" s="55"/>
      <c r="CR22" s="55"/>
      <c r="CS22" s="55"/>
      <c r="CT22" s="36"/>
      <c r="CU22" s="7"/>
      <c r="CV22" s="7"/>
    </row>
    <row r="23" spans="1:100" ht="25.9" customHeight="1">
      <c r="A23" s="65"/>
      <c r="B23" s="61"/>
      <c r="C23" s="62"/>
      <c r="D23" s="6"/>
      <c r="E23" s="90" t="s">
        <v>172</v>
      </c>
      <c r="F23" s="90" t="s">
        <v>113</v>
      </c>
      <c r="G23" s="34"/>
      <c r="H23" s="2"/>
      <c r="I23" s="2"/>
      <c r="J23" s="69"/>
      <c r="K23" s="2"/>
      <c r="L23" s="42" t="b">
        <v>0</v>
      </c>
      <c r="M23" s="42" t="b">
        <v>0</v>
      </c>
      <c r="N23" s="42" t="b">
        <v>0</v>
      </c>
      <c r="O23" s="42" t="b">
        <v>0</v>
      </c>
      <c r="P23" s="42" t="b">
        <v>0</v>
      </c>
      <c r="Q23" s="42" t="b">
        <v>0</v>
      </c>
      <c r="R23" s="42" t="b">
        <v>0</v>
      </c>
      <c r="S23" s="42"/>
      <c r="T23" s="42" t="b">
        <v>0</v>
      </c>
      <c r="U23" s="42" t="b">
        <v>0</v>
      </c>
      <c r="V23" s="42" t="b">
        <v>0</v>
      </c>
      <c r="W23" s="42" t="b">
        <v>0</v>
      </c>
      <c r="X23" s="42" t="b">
        <v>0</v>
      </c>
      <c r="Y23" s="42" t="b">
        <v>0</v>
      </c>
      <c r="Z23" s="42" t="b">
        <v>0</v>
      </c>
      <c r="AA23" s="42" t="b">
        <v>0</v>
      </c>
      <c r="AB23" s="42" t="b">
        <v>0</v>
      </c>
      <c r="AC23" s="42" t="b">
        <v>0</v>
      </c>
      <c r="AD23" s="42" t="b">
        <v>0</v>
      </c>
      <c r="AE23" s="42" t="b">
        <v>0</v>
      </c>
      <c r="AF23" s="42" t="b">
        <v>0</v>
      </c>
      <c r="AG23" s="42" t="b">
        <v>0</v>
      </c>
      <c r="AH23" s="42" t="b">
        <v>0</v>
      </c>
      <c r="AI23" s="42" t="b">
        <v>0</v>
      </c>
      <c r="AJ23" s="42" t="b">
        <v>0</v>
      </c>
      <c r="AK23" s="42" t="b">
        <v>0</v>
      </c>
      <c r="AL23" s="42" t="b">
        <v>0</v>
      </c>
      <c r="AM23" s="42" t="b">
        <v>0</v>
      </c>
      <c r="AN23" s="42"/>
      <c r="AO23" s="42" t="b">
        <v>0</v>
      </c>
      <c r="AP23" s="42" t="b">
        <v>0</v>
      </c>
      <c r="AQ23" s="45" t="b">
        <v>0</v>
      </c>
      <c r="AR23" s="48"/>
      <c r="AS23" s="49"/>
      <c r="AT23" s="49"/>
      <c r="AU23" s="56"/>
      <c r="AV23" s="56"/>
      <c r="AW23" s="56"/>
      <c r="AX23" s="56"/>
      <c r="AY23" s="56"/>
      <c r="AZ23" s="49"/>
      <c r="BA23" s="12"/>
      <c r="BB23" s="7"/>
      <c r="BC23" s="55"/>
      <c r="BD23" s="55"/>
      <c r="BE23" s="55"/>
      <c r="BF23" s="55"/>
      <c r="BG23" s="55"/>
      <c r="BH23" s="55"/>
      <c r="BI23" s="55"/>
      <c r="BJ23" s="55"/>
      <c r="BK23" s="55"/>
      <c r="BL23" s="55"/>
      <c r="BM23" s="55"/>
      <c r="BN23" s="55"/>
      <c r="BO23" s="55"/>
      <c r="BP23" s="55"/>
      <c r="BQ23" s="55"/>
      <c r="BR23" s="55"/>
      <c r="BS23" s="55"/>
      <c r="BT23" s="55"/>
      <c r="BU23" s="55"/>
      <c r="BV23" s="55"/>
      <c r="BW23" s="55"/>
      <c r="BX23" s="55"/>
      <c r="BY23" s="55"/>
      <c r="BZ23" s="55"/>
      <c r="CA23" s="55"/>
      <c r="CB23" s="55"/>
      <c r="CC23" s="55"/>
      <c r="CD23" s="55"/>
      <c r="CE23" s="55"/>
      <c r="CF23" s="55"/>
      <c r="CG23" s="55"/>
      <c r="CH23" s="55"/>
      <c r="CI23" s="55"/>
      <c r="CJ23" s="55"/>
      <c r="CK23" s="55"/>
      <c r="CL23" s="55"/>
      <c r="CM23" s="55"/>
      <c r="CN23" s="55"/>
      <c r="CO23" s="55"/>
      <c r="CP23" s="55"/>
      <c r="CQ23" s="55"/>
      <c r="CR23" s="55"/>
      <c r="CS23" s="55"/>
      <c r="CT23" s="36"/>
      <c r="CU23" s="7"/>
      <c r="CV23" s="7"/>
    </row>
    <row r="24" spans="1:100" ht="25.9" customHeight="1">
      <c r="A24" s="65"/>
      <c r="B24" s="61"/>
      <c r="C24" s="62"/>
      <c r="D24" s="6"/>
      <c r="E24" s="90" t="s">
        <v>173</v>
      </c>
      <c r="F24" s="90" t="s">
        <v>113</v>
      </c>
      <c r="G24" s="34"/>
      <c r="H24" s="2"/>
      <c r="I24" s="2"/>
      <c r="J24" s="69"/>
      <c r="K24" s="2"/>
      <c r="L24" s="42" t="b">
        <v>0</v>
      </c>
      <c r="M24" s="42" t="b">
        <v>0</v>
      </c>
      <c r="N24" s="42" t="b">
        <v>0</v>
      </c>
      <c r="O24" s="42" t="b">
        <v>0</v>
      </c>
      <c r="P24" s="42" t="b">
        <v>0</v>
      </c>
      <c r="Q24" s="42" t="b">
        <v>0</v>
      </c>
      <c r="R24" s="42" t="b">
        <v>0</v>
      </c>
      <c r="S24" s="42"/>
      <c r="T24" s="42" t="b">
        <v>0</v>
      </c>
      <c r="U24" s="42" t="b">
        <v>0</v>
      </c>
      <c r="V24" s="42" t="b">
        <v>0</v>
      </c>
      <c r="W24" s="42" t="b">
        <v>0</v>
      </c>
      <c r="X24" s="42" t="b">
        <v>0</v>
      </c>
      <c r="Y24" s="42" t="b">
        <v>0</v>
      </c>
      <c r="Z24" s="42" t="b">
        <v>0</v>
      </c>
      <c r="AA24" s="42" t="b">
        <v>0</v>
      </c>
      <c r="AB24" s="42" t="b">
        <v>0</v>
      </c>
      <c r="AC24" s="42" t="b">
        <v>0</v>
      </c>
      <c r="AD24" s="42" t="b">
        <v>0</v>
      </c>
      <c r="AE24" s="42" t="b">
        <v>0</v>
      </c>
      <c r="AF24" s="42" t="b">
        <v>0</v>
      </c>
      <c r="AG24" s="42" t="b">
        <v>0</v>
      </c>
      <c r="AH24" s="42" t="b">
        <v>0</v>
      </c>
      <c r="AI24" s="42" t="b">
        <v>0</v>
      </c>
      <c r="AJ24" s="42" t="b">
        <v>0</v>
      </c>
      <c r="AK24" s="42" t="b">
        <v>0</v>
      </c>
      <c r="AL24" s="42" t="b">
        <v>0</v>
      </c>
      <c r="AM24" s="42" t="b">
        <v>0</v>
      </c>
      <c r="AN24" s="42"/>
      <c r="AO24" s="42" t="b">
        <v>0</v>
      </c>
      <c r="AP24" s="42" t="b">
        <v>0</v>
      </c>
      <c r="AQ24" s="45" t="b">
        <v>0</v>
      </c>
      <c r="AR24" s="48"/>
      <c r="AS24" s="49"/>
      <c r="AT24" s="49"/>
      <c r="AU24" s="56"/>
      <c r="AV24" s="56"/>
      <c r="AW24" s="56"/>
      <c r="AX24" s="56"/>
      <c r="AY24" s="56"/>
      <c r="AZ24" s="49"/>
      <c r="BA24" s="12"/>
      <c r="BB24" s="7"/>
      <c r="BC24" s="55"/>
      <c r="BD24" s="55"/>
      <c r="BE24" s="55"/>
      <c r="BF24" s="55"/>
      <c r="BG24" s="55"/>
      <c r="BH24" s="55"/>
      <c r="BI24" s="55"/>
      <c r="BJ24" s="55"/>
      <c r="BK24" s="55"/>
      <c r="BL24" s="55"/>
      <c r="BM24" s="55"/>
      <c r="BN24" s="55"/>
      <c r="BO24" s="55"/>
      <c r="BP24" s="55"/>
      <c r="BQ24" s="55"/>
      <c r="BR24" s="55"/>
      <c r="BS24" s="55"/>
      <c r="BT24" s="55"/>
      <c r="BU24" s="55"/>
      <c r="BV24" s="55"/>
      <c r="BW24" s="55"/>
      <c r="BX24" s="5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55"/>
      <c r="CO24" s="55"/>
      <c r="CP24" s="55"/>
      <c r="CQ24" s="55"/>
      <c r="CR24" s="55"/>
      <c r="CS24" s="55"/>
      <c r="CT24" s="36"/>
      <c r="CU24" s="7"/>
      <c r="CV24" s="7"/>
    </row>
    <row r="25" spans="1:100" ht="26.25">
      <c r="A25" s="65" t="e" vm="5">
        <v>#VALUE!</v>
      </c>
      <c r="B25" s="61">
        <v>6</v>
      </c>
      <c r="C25" s="62" t="s">
        <v>115</v>
      </c>
      <c r="D25" s="6">
        <v>1</v>
      </c>
      <c r="E25" s="90" t="s">
        <v>174</v>
      </c>
      <c r="F25" s="90" t="s">
        <v>113</v>
      </c>
      <c r="G25" s="34" t="s">
        <v>175</v>
      </c>
      <c r="H25" s="2" t="s">
        <v>125</v>
      </c>
      <c r="I25" s="2" t="s">
        <v>125</v>
      </c>
      <c r="J25" s="69"/>
      <c r="K25" s="2">
        <v>2026</v>
      </c>
      <c r="L25" s="42">
        <v>0</v>
      </c>
      <c r="M25" s="42">
        <v>0</v>
      </c>
      <c r="N25" s="42">
        <v>0</v>
      </c>
      <c r="O25" s="42">
        <v>0</v>
      </c>
      <c r="P25" s="42">
        <v>0</v>
      </c>
      <c r="Q25" s="42">
        <v>0</v>
      </c>
      <c r="R25" s="42">
        <v>0</v>
      </c>
      <c r="S25" s="42">
        <v>0</v>
      </c>
      <c r="T25" s="42">
        <v>0</v>
      </c>
      <c r="U25" s="42">
        <v>0</v>
      </c>
      <c r="V25" s="42">
        <v>0</v>
      </c>
      <c r="W25" s="42">
        <v>0</v>
      </c>
      <c r="X25" s="42">
        <v>0</v>
      </c>
      <c r="Y25" s="42">
        <v>0</v>
      </c>
      <c r="Z25" s="42">
        <v>0</v>
      </c>
      <c r="AA25" s="42">
        <v>0</v>
      </c>
      <c r="AB25" s="42">
        <v>0</v>
      </c>
      <c r="AC25" s="42">
        <v>0</v>
      </c>
      <c r="AD25" s="42">
        <v>0</v>
      </c>
      <c r="AE25" s="42">
        <v>0</v>
      </c>
      <c r="AF25" s="42">
        <v>0</v>
      </c>
      <c r="AG25" s="42">
        <v>0</v>
      </c>
      <c r="AH25" s="42">
        <v>0</v>
      </c>
      <c r="AI25" s="42">
        <v>0</v>
      </c>
      <c r="AJ25" s="42">
        <v>0</v>
      </c>
      <c r="AK25" s="42">
        <v>0</v>
      </c>
      <c r="AL25" s="42">
        <v>0</v>
      </c>
      <c r="AM25" s="42">
        <v>0</v>
      </c>
      <c r="AN25" s="42">
        <v>0</v>
      </c>
      <c r="AO25" s="42">
        <v>0</v>
      </c>
      <c r="AP25" s="42">
        <v>0</v>
      </c>
      <c r="AQ25" s="45">
        <v>0</v>
      </c>
      <c r="AR25" s="48"/>
      <c r="AS25" s="49"/>
      <c r="AT25" s="49"/>
      <c r="AU25" s="56">
        <f>BF25/BE25</f>
        <v>1.0179487179487181</v>
      </c>
      <c r="AV25" s="56">
        <f>BH25/BG25</f>
        <v>0</v>
      </c>
      <c r="AW25" s="56">
        <f>BJ25/BI25</f>
        <v>0.92517921146953408</v>
      </c>
      <c r="AX25" s="56">
        <f>BL25/BK25</f>
        <v>0</v>
      </c>
      <c r="AY25" s="56" t="e">
        <f>BM25/BN25</f>
        <v>#DIV/0!</v>
      </c>
      <c r="AZ25" s="49">
        <f>COUNT(L25:AQ25)</f>
        <v>32</v>
      </c>
      <c r="BA25" s="12">
        <f>SUM(L25:AQ25)/AZ25</f>
        <v>0</v>
      </c>
      <c r="BB25" s="7">
        <v>0.57999999999999996</v>
      </c>
      <c r="BC25" s="55">
        <f>BB25+0.035</f>
        <v>0.61499999999999999</v>
      </c>
      <c r="BD25" s="55"/>
      <c r="BE25" s="55">
        <f>BC25+0.035</f>
        <v>0.65</v>
      </c>
      <c r="BF25" s="55">
        <v>0.66166666666666674</v>
      </c>
      <c r="BG25" s="55">
        <f>BE25+0.035</f>
        <v>0.68500000000000005</v>
      </c>
      <c r="BH25" s="55"/>
      <c r="BI25" s="55">
        <f>BG25+0.035</f>
        <v>0.72000000000000008</v>
      </c>
      <c r="BJ25" s="55">
        <v>0.66612903225806464</v>
      </c>
      <c r="BK25" s="55">
        <f>BI25+0.035</f>
        <v>0.75500000000000012</v>
      </c>
      <c r="BL25" s="55"/>
      <c r="BM25" s="55">
        <f>BK25+0.035</f>
        <v>0.79000000000000015</v>
      </c>
      <c r="BN25" s="55"/>
      <c r="BO25" s="55">
        <f>BM25+0.035</f>
        <v>0.82500000000000018</v>
      </c>
      <c r="BP25" s="55"/>
      <c r="BQ25" s="55">
        <f>BO25+0.035</f>
        <v>0.86000000000000021</v>
      </c>
      <c r="BR25" s="55"/>
      <c r="BS25" s="55">
        <f>BQ25+0.035</f>
        <v>0.89500000000000024</v>
      </c>
      <c r="BT25" s="55">
        <v>0.79838709677419351</v>
      </c>
      <c r="BU25" s="55">
        <f>BS25+0.035</f>
        <v>0.93000000000000027</v>
      </c>
      <c r="BV25" s="55"/>
      <c r="BW25" s="55">
        <f>BU25+0.035</f>
        <v>0.9650000000000003</v>
      </c>
      <c r="BX25" s="55"/>
      <c r="BY25" s="55">
        <f>BW25+0.035</f>
        <v>1.0000000000000002</v>
      </c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55"/>
      <c r="CO25" s="55"/>
      <c r="CP25" s="55"/>
      <c r="CQ25" s="55"/>
      <c r="CR25" s="55"/>
      <c r="CS25" s="55"/>
      <c r="CT25" s="36"/>
      <c r="CU25" s="7">
        <f>BS25-BB25</f>
        <v>0.31500000000000028</v>
      </c>
      <c r="CV25" s="7">
        <f>BA25-BB25</f>
        <v>-0.57999999999999996</v>
      </c>
    </row>
    <row r="26" spans="1:100" ht="26.25">
      <c r="A26" s="65" t="e" vm="5">
        <v>#VALUE!</v>
      </c>
      <c r="B26" s="61">
        <v>6</v>
      </c>
      <c r="C26" s="62" t="s">
        <v>115</v>
      </c>
      <c r="D26" s="6">
        <v>1</v>
      </c>
      <c r="E26" s="90" t="s">
        <v>176</v>
      </c>
      <c r="F26" s="90" t="s">
        <v>113</v>
      </c>
      <c r="G26" s="34" t="s">
        <v>177</v>
      </c>
      <c r="H26" s="2" t="s">
        <v>125</v>
      </c>
      <c r="I26" s="2" t="s">
        <v>125</v>
      </c>
      <c r="J26" s="69"/>
      <c r="K26" s="2">
        <v>2026</v>
      </c>
      <c r="L26" s="42">
        <v>0</v>
      </c>
      <c r="M26" s="42">
        <v>0</v>
      </c>
      <c r="N26" s="42">
        <v>0</v>
      </c>
      <c r="O26" s="42">
        <v>0</v>
      </c>
      <c r="P26" s="42">
        <v>0</v>
      </c>
      <c r="Q26" s="42">
        <v>0</v>
      </c>
      <c r="R26" s="42">
        <v>0</v>
      </c>
      <c r="S26" s="42">
        <v>0</v>
      </c>
      <c r="T26" s="42">
        <v>0</v>
      </c>
      <c r="U26" s="42">
        <v>0</v>
      </c>
      <c r="V26" s="42">
        <v>0</v>
      </c>
      <c r="W26" s="42">
        <v>0</v>
      </c>
      <c r="X26" s="42">
        <v>0</v>
      </c>
      <c r="Y26" s="42">
        <v>0</v>
      </c>
      <c r="Z26" s="42">
        <v>0</v>
      </c>
      <c r="AA26" s="42">
        <v>0</v>
      </c>
      <c r="AB26" s="42">
        <v>0</v>
      </c>
      <c r="AC26" s="42">
        <v>0</v>
      </c>
      <c r="AD26" s="42">
        <v>0</v>
      </c>
      <c r="AE26" s="42">
        <v>0</v>
      </c>
      <c r="AF26" s="42">
        <v>0</v>
      </c>
      <c r="AG26" s="42">
        <v>0</v>
      </c>
      <c r="AH26" s="42">
        <v>0</v>
      </c>
      <c r="AI26" s="42">
        <v>0</v>
      </c>
      <c r="AJ26" s="42">
        <v>0</v>
      </c>
      <c r="AK26" s="42">
        <v>0</v>
      </c>
      <c r="AL26" s="42">
        <v>0</v>
      </c>
      <c r="AM26" s="42">
        <v>0</v>
      </c>
      <c r="AN26" s="42">
        <v>0</v>
      </c>
      <c r="AO26" s="42">
        <v>0</v>
      </c>
      <c r="AP26" s="42">
        <v>0</v>
      </c>
      <c r="AQ26" s="45">
        <v>0</v>
      </c>
      <c r="AR26" s="48"/>
      <c r="AS26" s="49"/>
      <c r="AT26" s="49"/>
      <c r="AU26" s="56">
        <f>BF26/BE26</f>
        <v>1.0179487179487181</v>
      </c>
      <c r="AV26" s="56">
        <f>BH26/BG26</f>
        <v>0</v>
      </c>
      <c r="AW26" s="56">
        <f>BJ26/BI26</f>
        <v>0.92517921146953408</v>
      </c>
      <c r="AX26" s="56">
        <f>BL26/BK26</f>
        <v>0</v>
      </c>
      <c r="AY26" s="56" t="e">
        <f>BM26/BN26</f>
        <v>#DIV/0!</v>
      </c>
      <c r="AZ26" s="49">
        <f>COUNT(L26:AQ26)</f>
        <v>32</v>
      </c>
      <c r="BA26" s="12">
        <f>SUM(L26:AQ26)/AZ26</f>
        <v>0</v>
      </c>
      <c r="BB26" s="7">
        <v>0.57999999999999996</v>
      </c>
      <c r="BC26" s="55">
        <f>BB26+0.035</f>
        <v>0.61499999999999999</v>
      </c>
      <c r="BD26" s="55"/>
      <c r="BE26" s="55">
        <f>BC26+0.035</f>
        <v>0.65</v>
      </c>
      <c r="BF26" s="55">
        <v>0.66166666666666674</v>
      </c>
      <c r="BG26" s="55">
        <f>BE26+0.035</f>
        <v>0.68500000000000005</v>
      </c>
      <c r="BH26" s="55"/>
      <c r="BI26" s="55">
        <f>BG26+0.035</f>
        <v>0.72000000000000008</v>
      </c>
      <c r="BJ26" s="55">
        <v>0.66612903225806464</v>
      </c>
      <c r="BK26" s="55">
        <f>BI26+0.035</f>
        <v>0.75500000000000012</v>
      </c>
      <c r="BL26" s="55"/>
      <c r="BM26" s="55">
        <f>BK26+0.035</f>
        <v>0.79000000000000015</v>
      </c>
      <c r="BN26" s="55"/>
      <c r="BO26" s="55">
        <f>BM26+0.035</f>
        <v>0.82500000000000018</v>
      </c>
      <c r="BP26" s="55"/>
      <c r="BQ26" s="55">
        <f>BO26+0.035</f>
        <v>0.86000000000000021</v>
      </c>
      <c r="BR26" s="55"/>
      <c r="BS26" s="55">
        <f>BQ26+0.035</f>
        <v>0.89500000000000024</v>
      </c>
      <c r="BT26" s="55">
        <v>0.79838709677419351</v>
      </c>
      <c r="BU26" s="55">
        <f>BS26+0.035</f>
        <v>0.93000000000000027</v>
      </c>
      <c r="BV26" s="55"/>
      <c r="BW26" s="55">
        <f>BU26+0.035</f>
        <v>0.9650000000000003</v>
      </c>
      <c r="BX26" s="55"/>
      <c r="BY26" s="55">
        <f>BW26+0.035</f>
        <v>1.0000000000000002</v>
      </c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55"/>
      <c r="CO26" s="55"/>
      <c r="CP26" s="55"/>
      <c r="CQ26" s="55"/>
      <c r="CR26" s="55"/>
      <c r="CS26" s="55"/>
      <c r="CT26" s="36"/>
      <c r="CU26" s="7">
        <f>BS26-BB26</f>
        <v>0.31500000000000028</v>
      </c>
      <c r="CV26" s="7">
        <f>BA26-BB26</f>
        <v>-0.57999999999999996</v>
      </c>
    </row>
    <row r="27" spans="1:100" ht="26.25">
      <c r="A27" s="65" t="e" vm="5">
        <v>#VALUE!</v>
      </c>
      <c r="B27" s="61">
        <v>6</v>
      </c>
      <c r="C27" s="62" t="s">
        <v>115</v>
      </c>
      <c r="D27" s="6">
        <v>1</v>
      </c>
      <c r="E27" s="90" t="s">
        <v>178</v>
      </c>
      <c r="F27" s="90" t="s">
        <v>113</v>
      </c>
      <c r="G27" s="34" t="s">
        <v>179</v>
      </c>
      <c r="H27" s="2" t="s">
        <v>117</v>
      </c>
      <c r="I27" s="2" t="s">
        <v>125</v>
      </c>
      <c r="J27" s="69"/>
      <c r="K27" s="2">
        <v>2026</v>
      </c>
      <c r="L27" s="42">
        <v>0</v>
      </c>
      <c r="M27" s="42">
        <v>0</v>
      </c>
      <c r="N27" s="42">
        <v>0</v>
      </c>
      <c r="O27" s="42">
        <v>0</v>
      </c>
      <c r="P27" s="42">
        <v>0</v>
      </c>
      <c r="Q27" s="42">
        <v>0</v>
      </c>
      <c r="R27" s="42">
        <v>0</v>
      </c>
      <c r="S27" s="42">
        <v>0</v>
      </c>
      <c r="T27" s="42">
        <v>0</v>
      </c>
      <c r="U27" s="42">
        <v>0</v>
      </c>
      <c r="V27" s="42">
        <v>0</v>
      </c>
      <c r="W27" s="42">
        <v>0</v>
      </c>
      <c r="X27" s="42">
        <v>0</v>
      </c>
      <c r="Y27" s="42">
        <v>0</v>
      </c>
      <c r="Z27" s="42">
        <v>0</v>
      </c>
      <c r="AA27" s="42">
        <v>0</v>
      </c>
      <c r="AB27" s="42">
        <v>0</v>
      </c>
      <c r="AC27" s="42">
        <v>0</v>
      </c>
      <c r="AD27" s="42">
        <v>0</v>
      </c>
      <c r="AE27" s="42">
        <v>0</v>
      </c>
      <c r="AF27" s="42">
        <v>0</v>
      </c>
      <c r="AG27" s="42">
        <v>0</v>
      </c>
      <c r="AH27" s="42">
        <v>0</v>
      </c>
      <c r="AI27" s="42">
        <v>0</v>
      </c>
      <c r="AJ27" s="42">
        <v>0</v>
      </c>
      <c r="AK27" s="42">
        <v>0</v>
      </c>
      <c r="AL27" s="42">
        <v>0</v>
      </c>
      <c r="AM27" s="42">
        <v>0</v>
      </c>
      <c r="AN27" s="42">
        <v>0</v>
      </c>
      <c r="AO27" s="42">
        <v>0</v>
      </c>
      <c r="AP27" s="42">
        <v>0</v>
      </c>
      <c r="AQ27" s="45">
        <v>0</v>
      </c>
      <c r="AR27" s="48"/>
      <c r="AS27" s="49"/>
      <c r="AT27" s="49"/>
      <c r="AU27" s="56">
        <f t="shared" si="0"/>
        <v>1.0179487179487181</v>
      </c>
      <c r="AV27" s="56">
        <f t="shared" si="1"/>
        <v>0</v>
      </c>
      <c r="AW27" s="56">
        <f t="shared" si="2"/>
        <v>0.92517921146953408</v>
      </c>
      <c r="AX27" s="56">
        <f>BL27/BK27</f>
        <v>0</v>
      </c>
      <c r="AY27" s="56" t="e">
        <f>BM27/BN27</f>
        <v>#DIV/0!</v>
      </c>
      <c r="AZ27" s="49">
        <f t="shared" si="3"/>
        <v>32</v>
      </c>
      <c r="BA27" s="12">
        <f t="shared" si="4"/>
        <v>0</v>
      </c>
      <c r="BB27" s="7">
        <v>0.57999999999999996</v>
      </c>
      <c r="BC27" s="55">
        <f>BB27+0.035</f>
        <v>0.61499999999999999</v>
      </c>
      <c r="BD27" s="55"/>
      <c r="BE27" s="55">
        <f>BC27+0.035</f>
        <v>0.65</v>
      </c>
      <c r="BF27" s="55">
        <v>0.66166666666666674</v>
      </c>
      <c r="BG27" s="55">
        <f>BE27+0.035</f>
        <v>0.68500000000000005</v>
      </c>
      <c r="BH27" s="55"/>
      <c r="BI27" s="55">
        <f>BG27+0.035</f>
        <v>0.72000000000000008</v>
      </c>
      <c r="BJ27" s="55">
        <v>0.66612903225806464</v>
      </c>
      <c r="BK27" s="55">
        <f>BI27+0.035</f>
        <v>0.75500000000000012</v>
      </c>
      <c r="BL27" s="55"/>
      <c r="BM27" s="55">
        <f>BK27+0.035</f>
        <v>0.79000000000000015</v>
      </c>
      <c r="BN27" s="55"/>
      <c r="BO27" s="55">
        <f>BM27+0.035</f>
        <v>0.82500000000000018</v>
      </c>
      <c r="BP27" s="55"/>
      <c r="BQ27" s="55">
        <f>BO27+0.035</f>
        <v>0.86000000000000021</v>
      </c>
      <c r="BR27" s="55"/>
      <c r="BS27" s="55">
        <f>BQ27+0.035</f>
        <v>0.89500000000000024</v>
      </c>
      <c r="BT27" s="55">
        <v>0.79838709677419351</v>
      </c>
      <c r="BU27" s="55">
        <f>BS27+0.035</f>
        <v>0.93000000000000027</v>
      </c>
      <c r="BV27" s="55"/>
      <c r="BW27" s="55">
        <f>BU27+0.035</f>
        <v>0.9650000000000003</v>
      </c>
      <c r="BX27" s="55"/>
      <c r="BY27" s="55">
        <f>BW27+0.035</f>
        <v>1.0000000000000002</v>
      </c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55"/>
      <c r="CO27" s="55"/>
      <c r="CP27" s="55"/>
      <c r="CQ27" s="55"/>
      <c r="CR27" s="55"/>
      <c r="CS27" s="55"/>
      <c r="CT27" s="36"/>
      <c r="CU27" s="7">
        <f t="shared" si="28"/>
        <v>0.31500000000000028</v>
      </c>
      <c r="CV27" s="7">
        <f t="shared" si="5"/>
        <v>-0.57999999999999996</v>
      </c>
    </row>
    <row r="28" spans="1:100" ht="26.25">
      <c r="A28" s="65" t="e" vm="5">
        <v>#VALUE!</v>
      </c>
      <c r="B28" s="61">
        <v>6</v>
      </c>
      <c r="C28" s="62" t="s">
        <v>115</v>
      </c>
      <c r="D28" s="6">
        <v>1</v>
      </c>
      <c r="E28" s="90" t="s">
        <v>180</v>
      </c>
      <c r="F28" s="90" t="s">
        <v>113</v>
      </c>
      <c r="G28" s="34" t="s">
        <v>181</v>
      </c>
      <c r="H28" s="2" t="s">
        <v>117</v>
      </c>
      <c r="I28" s="2" t="s">
        <v>125</v>
      </c>
      <c r="J28" s="69"/>
      <c r="K28" s="2">
        <v>2026</v>
      </c>
      <c r="L28" s="42">
        <v>0</v>
      </c>
      <c r="M28" s="42">
        <v>0</v>
      </c>
      <c r="N28" s="42">
        <v>0</v>
      </c>
      <c r="O28" s="42">
        <v>0</v>
      </c>
      <c r="P28" s="42">
        <v>0</v>
      </c>
      <c r="Q28" s="42">
        <v>0</v>
      </c>
      <c r="R28" s="42">
        <v>0</v>
      </c>
      <c r="S28" s="42">
        <v>0</v>
      </c>
      <c r="T28" s="42">
        <v>0</v>
      </c>
      <c r="U28" s="42">
        <v>0</v>
      </c>
      <c r="V28" s="42">
        <v>0</v>
      </c>
      <c r="W28" s="42">
        <v>0</v>
      </c>
      <c r="X28" s="42">
        <v>0</v>
      </c>
      <c r="Y28" s="42">
        <v>0</v>
      </c>
      <c r="Z28" s="42">
        <v>0</v>
      </c>
      <c r="AA28" s="42">
        <v>0</v>
      </c>
      <c r="AB28" s="42">
        <v>0</v>
      </c>
      <c r="AC28" s="42">
        <v>0</v>
      </c>
      <c r="AD28" s="42">
        <v>0</v>
      </c>
      <c r="AE28" s="42">
        <v>0</v>
      </c>
      <c r="AF28" s="42">
        <v>0</v>
      </c>
      <c r="AG28" s="42">
        <v>0</v>
      </c>
      <c r="AH28" s="42">
        <v>0</v>
      </c>
      <c r="AI28" s="42">
        <v>0</v>
      </c>
      <c r="AJ28" s="42">
        <v>0</v>
      </c>
      <c r="AK28" s="42">
        <v>0</v>
      </c>
      <c r="AL28" s="42">
        <v>0</v>
      </c>
      <c r="AM28" s="42">
        <v>0</v>
      </c>
      <c r="AN28" s="42">
        <v>0</v>
      </c>
      <c r="AO28" s="42">
        <v>0</v>
      </c>
      <c r="AP28" s="42">
        <v>0</v>
      </c>
      <c r="AQ28" s="45">
        <v>0</v>
      </c>
      <c r="AR28" s="48"/>
      <c r="AS28" s="49"/>
      <c r="AT28" s="49"/>
      <c r="AU28" s="56">
        <f t="shared" ref="AU28:AU29" si="29">BF28/BE28</f>
        <v>1.0179487179487181</v>
      </c>
      <c r="AV28" s="56">
        <f t="shared" ref="AV28:AV29" si="30">BH28/BG28</f>
        <v>0</v>
      </c>
      <c r="AW28" s="56">
        <f t="shared" ref="AW28:AW29" si="31">BJ28/BI28</f>
        <v>0.92517921146953408</v>
      </c>
      <c r="AX28" s="56">
        <f t="shared" ref="AX28:AX29" si="32">BL28/BK28</f>
        <v>0</v>
      </c>
      <c r="AY28" s="56" t="e">
        <f t="shared" ref="AY28:AY29" si="33">BM28/BN28</f>
        <v>#DIV/0!</v>
      </c>
      <c r="AZ28" s="49">
        <f t="shared" ref="AZ28:AZ29" si="34">COUNT(L28:AQ28)</f>
        <v>32</v>
      </c>
      <c r="BA28" s="12">
        <f t="shared" ref="BA28:BA29" si="35">SUM(L28:AQ28)/AZ28</f>
        <v>0</v>
      </c>
      <c r="BB28" s="7">
        <v>0.57999999999999996</v>
      </c>
      <c r="BC28" s="55">
        <f t="shared" ref="BC28:BC29" si="36">BB28+0.035</f>
        <v>0.61499999999999999</v>
      </c>
      <c r="BD28" s="55"/>
      <c r="BE28" s="55">
        <f t="shared" ref="BE28:BE29" si="37">BC28+0.035</f>
        <v>0.65</v>
      </c>
      <c r="BF28" s="55">
        <v>0.66166666666666674</v>
      </c>
      <c r="BG28" s="55">
        <f t="shared" ref="BG28:BG29" si="38">BE28+0.035</f>
        <v>0.68500000000000005</v>
      </c>
      <c r="BH28" s="55"/>
      <c r="BI28" s="55">
        <f t="shared" ref="BI28:BI29" si="39">BG28+0.035</f>
        <v>0.72000000000000008</v>
      </c>
      <c r="BJ28" s="55">
        <v>0.66612903225806464</v>
      </c>
      <c r="BK28" s="55">
        <f t="shared" ref="BK28:BK29" si="40">BI28+0.035</f>
        <v>0.75500000000000012</v>
      </c>
      <c r="BL28" s="55"/>
      <c r="BM28" s="55">
        <f t="shared" ref="BM28:BM29" si="41">BK28+0.035</f>
        <v>0.79000000000000015</v>
      </c>
      <c r="BN28" s="55"/>
      <c r="BO28" s="55">
        <f t="shared" ref="BO28:BO29" si="42">BM28+0.035</f>
        <v>0.82500000000000018</v>
      </c>
      <c r="BP28" s="55"/>
      <c r="BQ28" s="55">
        <f t="shared" ref="BQ28:BQ29" si="43">BO28+0.035</f>
        <v>0.86000000000000021</v>
      </c>
      <c r="BR28" s="55"/>
      <c r="BS28" s="55">
        <f t="shared" ref="BS28:BS29" si="44">BQ28+0.035</f>
        <v>0.89500000000000024</v>
      </c>
      <c r="BT28" s="55">
        <v>0.79838709677419351</v>
      </c>
      <c r="BU28" s="55">
        <f t="shared" ref="BU28:BU29" si="45">BS28+0.035</f>
        <v>0.93000000000000027</v>
      </c>
      <c r="BV28" s="55"/>
      <c r="BW28" s="55">
        <f t="shared" ref="BW28:BW29" si="46">BU28+0.035</f>
        <v>0.9650000000000003</v>
      </c>
      <c r="BX28" s="55"/>
      <c r="BY28" s="55">
        <f t="shared" ref="BY28:BY29" si="47">BW28+0.035</f>
        <v>1.0000000000000002</v>
      </c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55"/>
      <c r="CO28" s="55"/>
      <c r="CP28" s="55"/>
      <c r="CQ28" s="55"/>
      <c r="CR28" s="55"/>
      <c r="CS28" s="55"/>
      <c r="CT28" s="36"/>
      <c r="CU28" s="7">
        <f t="shared" ref="CU28:CU29" si="48">BS28-BB28</f>
        <v>0.31500000000000028</v>
      </c>
      <c r="CV28" s="7">
        <f t="shared" ref="CV28:CV29" si="49">BA28-BB28</f>
        <v>-0.57999999999999996</v>
      </c>
    </row>
    <row r="29" spans="1:100" ht="26.25">
      <c r="A29" s="65" t="e" vm="5">
        <v>#VALUE!</v>
      </c>
      <c r="B29" s="61">
        <v>6</v>
      </c>
      <c r="C29" s="62" t="s">
        <v>115</v>
      </c>
      <c r="D29" s="6">
        <v>1</v>
      </c>
      <c r="E29" s="90" t="s">
        <v>182</v>
      </c>
      <c r="F29" s="90" t="s">
        <v>113</v>
      </c>
      <c r="G29" s="34" t="s">
        <v>183</v>
      </c>
      <c r="H29" s="2" t="s">
        <v>117</v>
      </c>
      <c r="I29" s="2" t="s">
        <v>125</v>
      </c>
      <c r="J29" s="69"/>
      <c r="K29" s="2">
        <v>2026</v>
      </c>
      <c r="L29" s="42">
        <v>0</v>
      </c>
      <c r="M29" s="42">
        <v>0</v>
      </c>
      <c r="N29" s="42">
        <v>0</v>
      </c>
      <c r="O29" s="42">
        <v>0</v>
      </c>
      <c r="P29" s="42">
        <v>0</v>
      </c>
      <c r="Q29" s="42">
        <v>0</v>
      </c>
      <c r="R29" s="42">
        <v>0</v>
      </c>
      <c r="S29" s="42">
        <v>0</v>
      </c>
      <c r="T29" s="42">
        <v>0</v>
      </c>
      <c r="U29" s="42">
        <v>0</v>
      </c>
      <c r="V29" s="42">
        <v>0</v>
      </c>
      <c r="W29" s="42">
        <v>0</v>
      </c>
      <c r="X29" s="42">
        <v>0</v>
      </c>
      <c r="Y29" s="42">
        <v>0</v>
      </c>
      <c r="Z29" s="42">
        <v>0</v>
      </c>
      <c r="AA29" s="42">
        <v>0</v>
      </c>
      <c r="AB29" s="42">
        <v>0</v>
      </c>
      <c r="AC29" s="42">
        <v>0</v>
      </c>
      <c r="AD29" s="42">
        <v>0</v>
      </c>
      <c r="AE29" s="42">
        <v>0</v>
      </c>
      <c r="AF29" s="42">
        <v>0</v>
      </c>
      <c r="AG29" s="42">
        <v>0</v>
      </c>
      <c r="AH29" s="42">
        <v>0</v>
      </c>
      <c r="AI29" s="42">
        <v>0</v>
      </c>
      <c r="AJ29" s="42">
        <v>0</v>
      </c>
      <c r="AK29" s="42">
        <v>0</v>
      </c>
      <c r="AL29" s="42">
        <v>0</v>
      </c>
      <c r="AM29" s="42">
        <v>0</v>
      </c>
      <c r="AN29" s="42">
        <v>0</v>
      </c>
      <c r="AO29" s="42">
        <v>0</v>
      </c>
      <c r="AP29" s="42">
        <v>0</v>
      </c>
      <c r="AQ29" s="45">
        <v>0</v>
      </c>
      <c r="AR29" s="48"/>
      <c r="AS29" s="49"/>
      <c r="AT29" s="49"/>
      <c r="AU29" s="56">
        <f t="shared" si="29"/>
        <v>1.0179487179487181</v>
      </c>
      <c r="AV29" s="56">
        <f t="shared" si="30"/>
        <v>0</v>
      </c>
      <c r="AW29" s="56">
        <f t="shared" si="31"/>
        <v>0.92517921146953408</v>
      </c>
      <c r="AX29" s="56">
        <f t="shared" si="32"/>
        <v>0</v>
      </c>
      <c r="AY29" s="56" t="e">
        <f t="shared" si="33"/>
        <v>#DIV/0!</v>
      </c>
      <c r="AZ29" s="49">
        <f t="shared" si="34"/>
        <v>32</v>
      </c>
      <c r="BA29" s="12">
        <f t="shared" si="35"/>
        <v>0</v>
      </c>
      <c r="BB29" s="7">
        <v>0.57999999999999996</v>
      </c>
      <c r="BC29" s="55">
        <f t="shared" si="36"/>
        <v>0.61499999999999999</v>
      </c>
      <c r="BD29" s="55"/>
      <c r="BE29" s="55">
        <f t="shared" si="37"/>
        <v>0.65</v>
      </c>
      <c r="BF29" s="55">
        <v>0.66166666666666674</v>
      </c>
      <c r="BG29" s="55">
        <f t="shared" si="38"/>
        <v>0.68500000000000005</v>
      </c>
      <c r="BH29" s="55"/>
      <c r="BI29" s="55">
        <f t="shared" si="39"/>
        <v>0.72000000000000008</v>
      </c>
      <c r="BJ29" s="55">
        <v>0.66612903225806464</v>
      </c>
      <c r="BK29" s="55">
        <f t="shared" si="40"/>
        <v>0.75500000000000012</v>
      </c>
      <c r="BL29" s="55"/>
      <c r="BM29" s="55">
        <f t="shared" si="41"/>
        <v>0.79000000000000015</v>
      </c>
      <c r="BN29" s="55"/>
      <c r="BO29" s="55">
        <f t="shared" si="42"/>
        <v>0.82500000000000018</v>
      </c>
      <c r="BP29" s="55"/>
      <c r="BQ29" s="55">
        <f t="shared" si="43"/>
        <v>0.86000000000000021</v>
      </c>
      <c r="BR29" s="55"/>
      <c r="BS29" s="55">
        <f t="shared" si="44"/>
        <v>0.89500000000000024</v>
      </c>
      <c r="BT29" s="55">
        <v>0.79838709677419351</v>
      </c>
      <c r="BU29" s="55">
        <f t="shared" si="45"/>
        <v>0.93000000000000027</v>
      </c>
      <c r="BV29" s="55"/>
      <c r="BW29" s="55">
        <f t="shared" si="46"/>
        <v>0.9650000000000003</v>
      </c>
      <c r="BX29" s="55"/>
      <c r="BY29" s="55">
        <f t="shared" si="47"/>
        <v>1.0000000000000002</v>
      </c>
      <c r="BZ29" s="55"/>
      <c r="CA29" s="55"/>
      <c r="CB29" s="55"/>
      <c r="CC29" s="55"/>
      <c r="CD29" s="55"/>
      <c r="CE29" s="55"/>
      <c r="CF29" s="55"/>
      <c r="CG29" s="55"/>
      <c r="CH29" s="55"/>
      <c r="CI29" s="55"/>
      <c r="CJ29" s="55"/>
      <c r="CK29" s="55"/>
      <c r="CL29" s="55"/>
      <c r="CM29" s="55"/>
      <c r="CN29" s="55"/>
      <c r="CO29" s="55"/>
      <c r="CP29" s="55"/>
      <c r="CQ29" s="55"/>
      <c r="CR29" s="55"/>
      <c r="CS29" s="55"/>
      <c r="CT29" s="36"/>
      <c r="CU29" s="7">
        <f t="shared" si="48"/>
        <v>0.31500000000000028</v>
      </c>
      <c r="CV29" s="7">
        <f t="shared" si="49"/>
        <v>-0.57999999999999996</v>
      </c>
    </row>
    <row r="30" spans="1:100" ht="26.25">
      <c r="A30" s="65"/>
      <c r="B30" s="61"/>
      <c r="C30" s="62"/>
      <c r="D30" s="6"/>
      <c r="E30" s="90" t="s">
        <v>184</v>
      </c>
      <c r="F30" s="90" t="s">
        <v>166</v>
      </c>
      <c r="G30" s="34"/>
      <c r="H30" s="2"/>
      <c r="I30" s="2"/>
      <c r="J30" s="69"/>
      <c r="K30" s="2"/>
      <c r="L30" s="42" t="b">
        <v>0</v>
      </c>
      <c r="M30" s="42" t="b">
        <v>0</v>
      </c>
      <c r="N30" s="42" t="b">
        <v>0</v>
      </c>
      <c r="O30" s="42" t="b">
        <v>0</v>
      </c>
      <c r="P30" s="42" t="b">
        <v>0</v>
      </c>
      <c r="Q30" s="42" t="b">
        <v>0</v>
      </c>
      <c r="R30" s="42" t="b">
        <v>0</v>
      </c>
      <c r="S30" s="42"/>
      <c r="T30" s="42" t="b">
        <v>0</v>
      </c>
      <c r="U30" s="42" t="b">
        <v>0</v>
      </c>
      <c r="V30" s="42" t="b">
        <v>0</v>
      </c>
      <c r="W30" s="42" t="b">
        <v>0</v>
      </c>
      <c r="X30" s="42" t="b">
        <v>0</v>
      </c>
      <c r="Y30" s="42" t="b">
        <v>0</v>
      </c>
      <c r="Z30" s="42" t="b">
        <v>0</v>
      </c>
      <c r="AA30" s="42" t="b">
        <v>0</v>
      </c>
      <c r="AB30" s="42" t="b">
        <v>0</v>
      </c>
      <c r="AC30" s="42" t="b">
        <v>0</v>
      </c>
      <c r="AD30" s="42" t="b">
        <v>0</v>
      </c>
      <c r="AE30" s="42" t="b">
        <v>0</v>
      </c>
      <c r="AF30" s="42" t="b">
        <v>0</v>
      </c>
      <c r="AG30" s="42" t="b">
        <v>0</v>
      </c>
      <c r="AH30" s="42" t="b">
        <v>0</v>
      </c>
      <c r="AI30" s="42" t="b">
        <v>0</v>
      </c>
      <c r="AJ30" s="42" t="b">
        <v>0</v>
      </c>
      <c r="AK30" s="42" t="b">
        <v>0</v>
      </c>
      <c r="AL30" s="42" t="b">
        <v>0</v>
      </c>
      <c r="AM30" s="42" t="b">
        <v>0</v>
      </c>
      <c r="AN30" s="42"/>
      <c r="AO30" s="42" t="b">
        <v>0</v>
      </c>
      <c r="AP30" s="42" t="b">
        <v>0</v>
      </c>
      <c r="AQ30" s="45" t="b">
        <v>0</v>
      </c>
      <c r="AR30" s="48"/>
      <c r="AS30" s="49"/>
      <c r="AT30" s="49"/>
      <c r="AU30" s="56"/>
      <c r="AV30" s="56"/>
      <c r="AW30" s="56"/>
      <c r="AX30" s="56"/>
      <c r="AY30" s="56"/>
      <c r="AZ30" s="49"/>
      <c r="BA30" s="12"/>
      <c r="BB30" s="7"/>
      <c r="BC30" s="55"/>
      <c r="BD30" s="55"/>
      <c r="BE30" s="55"/>
      <c r="BF30" s="55"/>
      <c r="BG30" s="55"/>
      <c r="BH30" s="55"/>
      <c r="BI30" s="55"/>
      <c r="BJ30" s="55"/>
      <c r="BK30" s="55"/>
      <c r="BL30" s="55"/>
      <c r="BM30" s="55"/>
      <c r="BN30" s="55"/>
      <c r="BO30" s="55"/>
      <c r="BP30" s="55"/>
      <c r="BQ30" s="55"/>
      <c r="BR30" s="55"/>
      <c r="BS30" s="55"/>
      <c r="BT30" s="55"/>
      <c r="BU30" s="55"/>
      <c r="BV30" s="55"/>
      <c r="BW30" s="55"/>
      <c r="BX30" s="55"/>
      <c r="BY30" s="55"/>
      <c r="BZ30" s="55"/>
      <c r="CA30" s="55"/>
      <c r="CB30" s="55"/>
      <c r="CC30" s="55"/>
      <c r="CD30" s="55"/>
      <c r="CE30" s="55"/>
      <c r="CF30" s="55"/>
      <c r="CG30" s="55"/>
      <c r="CH30" s="55"/>
      <c r="CI30" s="55"/>
      <c r="CJ30" s="55"/>
      <c r="CK30" s="55"/>
      <c r="CL30" s="55"/>
      <c r="CM30" s="55"/>
      <c r="CN30" s="55"/>
      <c r="CO30" s="55"/>
      <c r="CP30" s="55"/>
      <c r="CQ30" s="55"/>
      <c r="CR30" s="55"/>
      <c r="CS30" s="55"/>
      <c r="CT30" s="36"/>
      <c r="CU30" s="7"/>
      <c r="CV30" s="7"/>
    </row>
    <row r="31" spans="1:100" ht="26.25">
      <c r="A31" s="65"/>
      <c r="B31" s="61"/>
      <c r="C31" s="62"/>
      <c r="D31" s="6"/>
      <c r="E31" s="90" t="s">
        <v>185</v>
      </c>
      <c r="F31" s="90" t="s">
        <v>166</v>
      </c>
      <c r="G31" s="34"/>
      <c r="H31" s="2"/>
      <c r="I31" s="2"/>
      <c r="J31" s="69"/>
      <c r="K31" s="2"/>
      <c r="L31" s="42" t="b">
        <v>0</v>
      </c>
      <c r="M31" s="42" t="b">
        <v>0</v>
      </c>
      <c r="N31" s="42" t="b">
        <v>0</v>
      </c>
      <c r="O31" s="42" t="b">
        <v>0</v>
      </c>
      <c r="P31" s="42" t="b">
        <v>0</v>
      </c>
      <c r="Q31" s="42" t="b">
        <v>0</v>
      </c>
      <c r="R31" s="42" t="b">
        <v>0</v>
      </c>
      <c r="S31" s="42"/>
      <c r="T31" s="42" t="b">
        <v>0</v>
      </c>
      <c r="U31" s="42" t="b">
        <v>0</v>
      </c>
      <c r="V31" s="42" t="b">
        <v>0</v>
      </c>
      <c r="W31" s="42" t="b">
        <v>0</v>
      </c>
      <c r="X31" s="42" t="b">
        <v>0</v>
      </c>
      <c r="Y31" s="42" t="b">
        <v>0</v>
      </c>
      <c r="Z31" s="42" t="b">
        <v>0</v>
      </c>
      <c r="AA31" s="42" t="b">
        <v>0</v>
      </c>
      <c r="AB31" s="42" t="b">
        <v>0</v>
      </c>
      <c r="AC31" s="42" t="b">
        <v>0</v>
      </c>
      <c r="AD31" s="42" t="b">
        <v>0</v>
      </c>
      <c r="AE31" s="42" t="b">
        <v>0</v>
      </c>
      <c r="AF31" s="42" t="b">
        <v>0</v>
      </c>
      <c r="AG31" s="42" t="b">
        <v>0</v>
      </c>
      <c r="AH31" s="42" t="b">
        <v>0</v>
      </c>
      <c r="AI31" s="42" t="b">
        <v>0</v>
      </c>
      <c r="AJ31" s="42" t="b">
        <v>0</v>
      </c>
      <c r="AK31" s="42" t="b">
        <v>0</v>
      </c>
      <c r="AL31" s="42" t="b">
        <v>0</v>
      </c>
      <c r="AM31" s="42" t="b">
        <v>0</v>
      </c>
      <c r="AN31" s="42"/>
      <c r="AO31" s="42" t="b">
        <v>0</v>
      </c>
      <c r="AP31" s="42" t="b">
        <v>0</v>
      </c>
      <c r="AQ31" s="45" t="b">
        <v>0</v>
      </c>
      <c r="AR31" s="48"/>
      <c r="AS31" s="49"/>
      <c r="AT31" s="49"/>
      <c r="AU31" s="56"/>
      <c r="AV31" s="56"/>
      <c r="AW31" s="56"/>
      <c r="AX31" s="56"/>
      <c r="AY31" s="56"/>
      <c r="AZ31" s="49"/>
      <c r="BA31" s="12"/>
      <c r="BB31" s="7"/>
      <c r="BC31" s="55"/>
      <c r="BD31" s="55"/>
      <c r="BE31" s="55"/>
      <c r="BF31" s="55"/>
      <c r="BG31" s="55"/>
      <c r="BH31" s="55"/>
      <c r="BI31" s="55"/>
      <c r="BJ31" s="55"/>
      <c r="BK31" s="55"/>
      <c r="BL31" s="55"/>
      <c r="BM31" s="55"/>
      <c r="BN31" s="55"/>
      <c r="BO31" s="55"/>
      <c r="BP31" s="55"/>
      <c r="BQ31" s="55"/>
      <c r="BR31" s="55"/>
      <c r="BS31" s="55"/>
      <c r="BT31" s="55"/>
      <c r="BU31" s="55"/>
      <c r="BV31" s="55"/>
      <c r="BW31" s="55"/>
      <c r="BX31" s="55"/>
      <c r="BY31" s="55"/>
      <c r="BZ31" s="55"/>
      <c r="CA31" s="55"/>
      <c r="CB31" s="55"/>
      <c r="CC31" s="55"/>
      <c r="CD31" s="55"/>
      <c r="CE31" s="55"/>
      <c r="CF31" s="55"/>
      <c r="CG31" s="55"/>
      <c r="CH31" s="55"/>
      <c r="CI31" s="55"/>
      <c r="CJ31" s="55"/>
      <c r="CK31" s="55"/>
      <c r="CL31" s="55"/>
      <c r="CM31" s="55"/>
      <c r="CN31" s="55"/>
      <c r="CO31" s="55"/>
      <c r="CP31" s="55"/>
      <c r="CQ31" s="55"/>
      <c r="CR31" s="55"/>
      <c r="CS31" s="55"/>
      <c r="CT31" s="36"/>
      <c r="CU31" s="7"/>
      <c r="CV31" s="7"/>
    </row>
    <row r="32" spans="1:100" ht="26.25">
      <c r="A32" s="65"/>
      <c r="B32" s="61"/>
      <c r="C32" s="62"/>
      <c r="D32" s="6"/>
      <c r="E32" s="90" t="s">
        <v>186</v>
      </c>
      <c r="F32" s="90" t="s">
        <v>166</v>
      </c>
      <c r="G32" s="34"/>
      <c r="H32" s="2"/>
      <c r="I32" s="2"/>
      <c r="J32" s="69"/>
      <c r="K32" s="2"/>
      <c r="L32" s="42" t="b">
        <v>0</v>
      </c>
      <c r="M32" s="42" t="b">
        <v>0</v>
      </c>
      <c r="N32" s="42" t="b">
        <v>0</v>
      </c>
      <c r="O32" s="42" t="b">
        <v>0</v>
      </c>
      <c r="P32" s="42" t="b">
        <v>0</v>
      </c>
      <c r="Q32" s="42" t="b">
        <v>0</v>
      </c>
      <c r="R32" s="42" t="b">
        <v>0</v>
      </c>
      <c r="S32" s="42"/>
      <c r="T32" s="42" t="b">
        <v>0</v>
      </c>
      <c r="U32" s="42" t="b">
        <v>0</v>
      </c>
      <c r="V32" s="42" t="b">
        <v>0</v>
      </c>
      <c r="W32" s="42" t="b">
        <v>0</v>
      </c>
      <c r="X32" s="42" t="b">
        <v>0</v>
      </c>
      <c r="Y32" s="42" t="b">
        <v>0</v>
      </c>
      <c r="Z32" s="42" t="b">
        <v>0</v>
      </c>
      <c r="AA32" s="42" t="b">
        <v>0</v>
      </c>
      <c r="AB32" s="42" t="b">
        <v>0</v>
      </c>
      <c r="AC32" s="42" t="b">
        <v>0</v>
      </c>
      <c r="AD32" s="42" t="b">
        <v>0</v>
      </c>
      <c r="AE32" s="42" t="b">
        <v>0</v>
      </c>
      <c r="AF32" s="42" t="b">
        <v>0</v>
      </c>
      <c r="AG32" s="42" t="b">
        <v>0</v>
      </c>
      <c r="AH32" s="42" t="b">
        <v>0</v>
      </c>
      <c r="AI32" s="42" t="b">
        <v>0</v>
      </c>
      <c r="AJ32" s="42" t="b">
        <v>0</v>
      </c>
      <c r="AK32" s="42" t="b">
        <v>0</v>
      </c>
      <c r="AL32" s="42" t="b">
        <v>0</v>
      </c>
      <c r="AM32" s="42" t="b">
        <v>0</v>
      </c>
      <c r="AN32" s="42"/>
      <c r="AO32" s="42" t="b">
        <v>0</v>
      </c>
      <c r="AP32" s="42" t="b">
        <v>0</v>
      </c>
      <c r="AQ32" s="45" t="b">
        <v>0</v>
      </c>
      <c r="AR32" s="48"/>
      <c r="AS32" s="49"/>
      <c r="AT32" s="49"/>
      <c r="AU32" s="56"/>
      <c r="AV32" s="56"/>
      <c r="AW32" s="56"/>
      <c r="AX32" s="56"/>
      <c r="AY32" s="56"/>
      <c r="AZ32" s="49"/>
      <c r="BA32" s="12"/>
      <c r="BB32" s="7"/>
      <c r="BC32" s="55"/>
      <c r="BD32" s="55"/>
      <c r="BE32" s="55"/>
      <c r="BF32" s="55"/>
      <c r="BG32" s="55"/>
      <c r="BH32" s="55"/>
      <c r="BI32" s="55"/>
      <c r="BJ32" s="55"/>
      <c r="BK32" s="55"/>
      <c r="BL32" s="55"/>
      <c r="BM32" s="55"/>
      <c r="BN32" s="55"/>
      <c r="BO32" s="55"/>
      <c r="BP32" s="55"/>
      <c r="BQ32" s="55"/>
      <c r="BR32" s="55"/>
      <c r="BS32" s="55"/>
      <c r="BT32" s="55"/>
      <c r="BU32" s="55"/>
      <c r="BV32" s="55"/>
      <c r="BW32" s="55"/>
      <c r="BX32" s="55"/>
      <c r="BY32" s="55"/>
      <c r="BZ32" s="55"/>
      <c r="CA32" s="55"/>
      <c r="CB32" s="55"/>
      <c r="CC32" s="55"/>
      <c r="CD32" s="55"/>
      <c r="CE32" s="55"/>
      <c r="CF32" s="55"/>
      <c r="CG32" s="55"/>
      <c r="CH32" s="55"/>
      <c r="CI32" s="55"/>
      <c r="CJ32" s="55"/>
      <c r="CK32" s="55"/>
      <c r="CL32" s="55"/>
      <c r="CM32" s="55"/>
      <c r="CN32" s="55"/>
      <c r="CO32" s="55"/>
      <c r="CP32" s="55"/>
      <c r="CQ32" s="55"/>
      <c r="CR32" s="55"/>
      <c r="CS32" s="55"/>
      <c r="CT32" s="36"/>
      <c r="CU32" s="7"/>
      <c r="CV32" s="7"/>
    </row>
    <row r="33" spans="1:100" ht="26.25">
      <c r="A33" s="65"/>
      <c r="B33" s="61"/>
      <c r="C33" s="62"/>
      <c r="D33" s="6"/>
      <c r="E33" s="90" t="s">
        <v>187</v>
      </c>
      <c r="F33" s="90" t="s">
        <v>166</v>
      </c>
      <c r="G33" s="34"/>
      <c r="H33" s="2"/>
      <c r="I33" s="2"/>
      <c r="J33" s="69"/>
      <c r="K33" s="2"/>
      <c r="L33" s="42" t="b">
        <v>0</v>
      </c>
      <c r="M33" s="42" t="b">
        <v>0</v>
      </c>
      <c r="N33" s="42" t="b">
        <v>0</v>
      </c>
      <c r="O33" s="42" t="b">
        <v>0</v>
      </c>
      <c r="P33" s="42" t="b">
        <v>0</v>
      </c>
      <c r="Q33" s="42" t="b">
        <v>0</v>
      </c>
      <c r="R33" s="42" t="b">
        <v>0</v>
      </c>
      <c r="S33" s="42"/>
      <c r="T33" s="42" t="b">
        <v>0</v>
      </c>
      <c r="U33" s="42" t="b">
        <v>0</v>
      </c>
      <c r="V33" s="42" t="b">
        <v>0</v>
      </c>
      <c r="W33" s="42" t="b">
        <v>0</v>
      </c>
      <c r="X33" s="42" t="b">
        <v>0</v>
      </c>
      <c r="Y33" s="42" t="b">
        <v>0</v>
      </c>
      <c r="Z33" s="42" t="b">
        <v>0</v>
      </c>
      <c r="AA33" s="42" t="b">
        <v>0</v>
      </c>
      <c r="AB33" s="42" t="b">
        <v>0</v>
      </c>
      <c r="AC33" s="42" t="b">
        <v>0</v>
      </c>
      <c r="AD33" s="42" t="b">
        <v>0</v>
      </c>
      <c r="AE33" s="42" t="b">
        <v>0</v>
      </c>
      <c r="AF33" s="42" t="b">
        <v>0</v>
      </c>
      <c r="AG33" s="42" t="b">
        <v>0</v>
      </c>
      <c r="AH33" s="42" t="b">
        <v>0</v>
      </c>
      <c r="AI33" s="42" t="b">
        <v>0</v>
      </c>
      <c r="AJ33" s="42" t="b">
        <v>0</v>
      </c>
      <c r="AK33" s="42" t="b">
        <v>0</v>
      </c>
      <c r="AL33" s="42" t="b">
        <v>0</v>
      </c>
      <c r="AM33" s="42" t="b">
        <v>0</v>
      </c>
      <c r="AN33" s="42"/>
      <c r="AO33" s="42" t="b">
        <v>0</v>
      </c>
      <c r="AP33" s="42" t="b">
        <v>0</v>
      </c>
      <c r="AQ33" s="45" t="b">
        <v>0</v>
      </c>
      <c r="AR33" s="48"/>
      <c r="AS33" s="49"/>
      <c r="AT33" s="49"/>
      <c r="AU33" s="56"/>
      <c r="AV33" s="56"/>
      <c r="AW33" s="56"/>
      <c r="AX33" s="56"/>
      <c r="AY33" s="56"/>
      <c r="AZ33" s="49"/>
      <c r="BA33" s="12"/>
      <c r="BB33" s="7"/>
      <c r="BC33" s="55"/>
      <c r="BD33" s="55"/>
      <c r="BE33" s="55"/>
      <c r="BF33" s="55"/>
      <c r="BG33" s="55"/>
      <c r="BH33" s="55"/>
      <c r="BI33" s="55"/>
      <c r="BJ33" s="55"/>
      <c r="BK33" s="55"/>
      <c r="BL33" s="55"/>
      <c r="BM33" s="55"/>
      <c r="BN33" s="55"/>
      <c r="BO33" s="55"/>
      <c r="BP33" s="55"/>
      <c r="BQ33" s="55"/>
      <c r="BR33" s="55"/>
      <c r="BS33" s="55"/>
      <c r="BT33" s="55"/>
      <c r="BU33" s="55"/>
      <c r="BV33" s="55"/>
      <c r="BW33" s="55"/>
      <c r="BX33" s="55"/>
      <c r="BY33" s="55"/>
      <c r="BZ33" s="55"/>
      <c r="CA33" s="55"/>
      <c r="CB33" s="55"/>
      <c r="CC33" s="55"/>
      <c r="CD33" s="55"/>
      <c r="CE33" s="55"/>
      <c r="CF33" s="55"/>
      <c r="CG33" s="55"/>
      <c r="CH33" s="55"/>
      <c r="CI33" s="55"/>
      <c r="CJ33" s="55"/>
      <c r="CK33" s="55"/>
      <c r="CL33" s="55"/>
      <c r="CM33" s="55"/>
      <c r="CN33" s="55"/>
      <c r="CO33" s="55"/>
      <c r="CP33" s="55"/>
      <c r="CQ33" s="55"/>
      <c r="CR33" s="55"/>
      <c r="CS33" s="55"/>
      <c r="CT33" s="36"/>
      <c r="CU33" s="7"/>
      <c r="CV33" s="7"/>
    </row>
    <row r="34" spans="1:100" ht="26.25">
      <c r="A34" s="65"/>
      <c r="B34" s="96"/>
      <c r="C34" s="96"/>
      <c r="D34" s="96"/>
      <c r="E34" s="95"/>
      <c r="F34" s="95"/>
      <c r="G34" s="97"/>
      <c r="H34" s="24"/>
      <c r="I34" s="24"/>
      <c r="J34" s="98"/>
      <c r="K34" s="24"/>
      <c r="L34" s="59" t="b">
        <v>0</v>
      </c>
      <c r="M34" s="59" t="b">
        <v>0</v>
      </c>
      <c r="N34" s="59" t="b">
        <v>0</v>
      </c>
      <c r="O34" s="59" t="b">
        <v>0</v>
      </c>
      <c r="P34" s="59" t="b">
        <v>0</v>
      </c>
      <c r="Q34" s="59" t="b">
        <v>0</v>
      </c>
      <c r="R34" s="59" t="b">
        <v>0</v>
      </c>
      <c r="S34" s="59" t="b">
        <v>0</v>
      </c>
      <c r="T34" s="59" t="b">
        <v>0</v>
      </c>
      <c r="U34" s="59" t="b">
        <v>0</v>
      </c>
      <c r="V34" s="59" t="b">
        <v>0</v>
      </c>
      <c r="W34" s="59" t="b">
        <v>0</v>
      </c>
      <c r="X34" s="59" t="b">
        <v>0</v>
      </c>
      <c r="Y34" s="59" t="b">
        <v>0</v>
      </c>
      <c r="Z34" s="59" t="b">
        <v>0</v>
      </c>
      <c r="AA34" s="59" t="b">
        <v>0</v>
      </c>
      <c r="AB34" s="59" t="b">
        <v>0</v>
      </c>
      <c r="AC34" s="59" t="b">
        <v>0</v>
      </c>
      <c r="AD34" s="59" t="b">
        <v>0</v>
      </c>
      <c r="AE34" s="59" t="b">
        <v>0</v>
      </c>
      <c r="AF34" s="59" t="b">
        <v>0</v>
      </c>
      <c r="AG34" s="59" t="b">
        <v>0</v>
      </c>
      <c r="AH34" s="59" t="b">
        <v>0</v>
      </c>
      <c r="AI34" s="59" t="b">
        <v>0</v>
      </c>
      <c r="AJ34" s="59" t="b">
        <v>0</v>
      </c>
      <c r="AK34" s="59" t="b">
        <v>0</v>
      </c>
      <c r="AL34" s="59" t="b">
        <v>0</v>
      </c>
      <c r="AM34" s="59" t="b">
        <v>0</v>
      </c>
      <c r="AN34" s="59" t="b">
        <v>0</v>
      </c>
      <c r="AO34" s="59" t="b">
        <v>0</v>
      </c>
      <c r="AP34" s="59" t="b">
        <v>0</v>
      </c>
      <c r="AQ34" s="99" t="b">
        <v>0</v>
      </c>
      <c r="AR34" s="100"/>
      <c r="AS34" s="101"/>
      <c r="AT34" s="101"/>
      <c r="AU34" s="102"/>
      <c r="AV34" s="102"/>
      <c r="AW34" s="102"/>
      <c r="AX34" s="102"/>
      <c r="AY34" s="102"/>
      <c r="AZ34" s="101"/>
      <c r="BA34" s="103"/>
      <c r="BB34" s="55"/>
      <c r="BC34" s="55"/>
      <c r="BD34" s="55"/>
      <c r="BE34" s="55"/>
      <c r="BF34" s="55"/>
      <c r="BG34" s="55"/>
      <c r="BH34" s="55"/>
      <c r="BI34" s="55"/>
      <c r="BJ34" s="55"/>
      <c r="BK34" s="55"/>
      <c r="BL34" s="55"/>
      <c r="BM34" s="55"/>
      <c r="BN34" s="55"/>
      <c r="BO34" s="55"/>
      <c r="BP34" s="55"/>
      <c r="BQ34" s="55"/>
      <c r="BR34" s="55"/>
      <c r="BS34" s="55"/>
      <c r="BT34" s="55"/>
      <c r="BU34" s="55"/>
      <c r="BV34" s="55"/>
      <c r="BW34" s="55"/>
      <c r="BX34" s="55"/>
      <c r="BY34" s="55"/>
      <c r="BZ34" s="55"/>
      <c r="CA34" s="55"/>
      <c r="CB34" s="55"/>
      <c r="CC34" s="55"/>
      <c r="CD34" s="55"/>
      <c r="CE34" s="55"/>
      <c r="CF34" s="55"/>
      <c r="CG34" s="55"/>
      <c r="CH34" s="55"/>
      <c r="CI34" s="55"/>
      <c r="CJ34" s="55"/>
      <c r="CK34" s="55"/>
      <c r="CL34" s="55"/>
      <c r="CM34" s="55"/>
      <c r="CN34" s="55"/>
      <c r="CO34" s="55"/>
      <c r="CP34" s="55"/>
      <c r="CQ34" s="55"/>
      <c r="CR34" s="55"/>
      <c r="CS34" s="55"/>
      <c r="CT34" s="36"/>
      <c r="CU34" s="55"/>
      <c r="CV34" s="55"/>
    </row>
    <row r="35" spans="1:100" s="22" customFormat="1" ht="23.45" customHeight="1">
      <c r="A35" s="67"/>
      <c r="B35" s="60"/>
      <c r="G35" s="38"/>
      <c r="J35" s="70"/>
      <c r="K35" s="22" t="s">
        <v>188</v>
      </c>
      <c r="L35" s="39">
        <f t="shared" ref="L35:AT35" si="50">AVERAGE(L4:L19)</f>
        <v>0.91562500000000002</v>
      </c>
      <c r="M35" s="39">
        <f t="shared" si="50"/>
        <v>0.9375</v>
      </c>
      <c r="N35" s="39">
        <f t="shared" si="50"/>
        <v>0.85625000000000007</v>
      </c>
      <c r="O35" s="39">
        <f t="shared" si="50"/>
        <v>0.926875</v>
      </c>
      <c r="P35" s="39">
        <f t="shared" si="50"/>
        <v>1</v>
      </c>
      <c r="Q35" s="39">
        <f t="shared" si="50"/>
        <v>0.87272727272727268</v>
      </c>
      <c r="R35" s="39">
        <f t="shared" si="50"/>
        <v>0.87666666666666671</v>
      </c>
      <c r="S35" s="39">
        <f t="shared" si="50"/>
        <v>0.5</v>
      </c>
      <c r="T35" s="39">
        <f t="shared" si="50"/>
        <v>0.96875</v>
      </c>
      <c r="U35" s="39">
        <f t="shared" si="50"/>
        <v>1</v>
      </c>
      <c r="V35" s="39">
        <f t="shared" si="50"/>
        <v>0.88571428571428579</v>
      </c>
      <c r="W35" s="39">
        <f t="shared" si="50"/>
        <v>0.91874999999999996</v>
      </c>
      <c r="X35" s="39">
        <f t="shared" si="50"/>
        <v>0.80625000000000002</v>
      </c>
      <c r="Y35" s="39">
        <f t="shared" si="50"/>
        <v>0.90625</v>
      </c>
      <c r="Z35" s="39">
        <f t="shared" si="50"/>
        <v>0.8571428571428571</v>
      </c>
      <c r="AA35" s="39">
        <f t="shared" si="50"/>
        <v>0.74</v>
      </c>
      <c r="AB35" s="39">
        <f t="shared" si="50"/>
        <v>0.9375</v>
      </c>
      <c r="AC35" s="39">
        <f t="shared" si="50"/>
        <v>0.75624999999999998</v>
      </c>
      <c r="AD35" s="39">
        <f t="shared" si="50"/>
        <v>0.4375</v>
      </c>
      <c r="AE35" s="39">
        <f t="shared" si="50"/>
        <v>0.87187499999999996</v>
      </c>
      <c r="AF35" s="39">
        <f t="shared" si="50"/>
        <v>0.90266666666666662</v>
      </c>
      <c r="AG35" s="39">
        <f t="shared" si="50"/>
        <v>0.33466666666666661</v>
      </c>
      <c r="AH35" s="39">
        <f t="shared" si="50"/>
        <v>0.40625</v>
      </c>
      <c r="AI35" s="39">
        <f t="shared" si="50"/>
        <v>0.39999999999999997</v>
      </c>
      <c r="AJ35" s="39">
        <f t="shared" si="50"/>
        <v>0.234375</v>
      </c>
      <c r="AK35" s="39">
        <f t="shared" si="50"/>
        <v>0.57499999999999996</v>
      </c>
      <c r="AL35" s="39">
        <f t="shared" si="50"/>
        <v>0.75</v>
      </c>
      <c r="AM35" s="39">
        <f t="shared" si="50"/>
        <v>0.25</v>
      </c>
      <c r="AN35" s="39">
        <f t="shared" si="50"/>
        <v>0.96153846153846156</v>
      </c>
      <c r="AO35" s="39">
        <f t="shared" si="50"/>
        <v>0.43124999999999997</v>
      </c>
      <c r="AP35" s="39">
        <f t="shared" si="50"/>
        <v>0.33749999999999997</v>
      </c>
      <c r="AQ35" s="39">
        <f t="shared" si="50"/>
        <v>0.85</v>
      </c>
      <c r="AR35" s="39" t="e">
        <f t="shared" si="50"/>
        <v>#DIV/0!</v>
      </c>
      <c r="AS35" s="39" t="e">
        <f t="shared" si="50"/>
        <v>#DIV/0!</v>
      </c>
      <c r="AT35" s="39" t="e">
        <f t="shared" si="50"/>
        <v>#DIV/0!</v>
      </c>
      <c r="AU35" s="39"/>
      <c r="AV35" s="39"/>
      <c r="AW35" s="39"/>
      <c r="AX35" s="39"/>
      <c r="AY35" s="39"/>
      <c r="AZ35" s="39">
        <f>AVERAGE(AZ4:AZ19)</f>
        <v>28.375</v>
      </c>
      <c r="BA35" s="39">
        <f>AVERAGE(BA4:BA19)</f>
        <v>0.72609779669577013</v>
      </c>
      <c r="BB35" s="39">
        <f>AVERAGE(BB4:BB19)</f>
        <v>0.40250000000000002</v>
      </c>
      <c r="BC35" s="39">
        <f>AVERAGE(BC4:BC19)</f>
        <v>0.43812500000000004</v>
      </c>
      <c r="BD35" s="39"/>
      <c r="BE35" s="39">
        <f>AVERAGE(BE4:BE19)</f>
        <v>0.4693750000000001</v>
      </c>
      <c r="BF35" s="39"/>
      <c r="BG35" s="39">
        <f>AVERAGE(BG4:BG19)</f>
        <v>0.5006250000000001</v>
      </c>
      <c r="BH35" s="39"/>
      <c r="BI35" s="39">
        <f>AVERAGE(BI4:BI19)</f>
        <v>0.5318750000000001</v>
      </c>
      <c r="BJ35" s="39"/>
      <c r="BK35" s="39">
        <f>AVERAGE(BK4:BK19)</f>
        <v>0.56312499999999999</v>
      </c>
      <c r="BM35" s="39">
        <f>AVERAGE(BM4:BM19)</f>
        <v>0.5943750000000001</v>
      </c>
      <c r="BO35" s="39">
        <f>AVERAGE(BO4:BO19)</f>
        <v>0.6256250000000001</v>
      </c>
      <c r="BQ35" s="39">
        <f>AVERAGE(BQ4:BQ19)</f>
        <v>0.65687500000000021</v>
      </c>
      <c r="BS35" s="39">
        <f>AVERAGE(BS4:BS19)</f>
        <v>0.6653125000000002</v>
      </c>
      <c r="BT35" s="39">
        <f>AVERAGE(BT4:BT19)</f>
        <v>0.62963435498952403</v>
      </c>
      <c r="BU35" s="39">
        <f>AVERAGE(BU4:BU19)</f>
        <v>0.64428571428571468</v>
      </c>
      <c r="BW35" s="39">
        <f>AVERAGE(BW4:BW19)</f>
        <v>0.67107142857142876</v>
      </c>
      <c r="BY35" s="39">
        <f>AVERAGE(BY4:BY19)</f>
        <v>0.69785714285714295</v>
      </c>
      <c r="CA35" s="39">
        <f>AVERAGE(CA4:CA19)</f>
        <v>0.64000000000000024</v>
      </c>
      <c r="CC35" s="39">
        <f>AVERAGE(CC4:CC19)</f>
        <v>0.62900000000000023</v>
      </c>
      <c r="CE35" s="39">
        <f>AVERAGE(CE4:CE19)</f>
        <v>0.65250000000000019</v>
      </c>
      <c r="CG35" s="39">
        <f>AVERAGE(CG4:CG19)</f>
        <v>0.67600000000000038</v>
      </c>
      <c r="CI35" s="39">
        <f>AVERAGE(CI4:CI19)</f>
        <v>0.69950000000000023</v>
      </c>
      <c r="CK35" s="39">
        <f>AVERAGE(CK4:CK19)</f>
        <v>0.68666666666666698</v>
      </c>
      <c r="CM35" s="39">
        <f>AVERAGE(CM4:CM19)</f>
        <v>0.66812500000000019</v>
      </c>
      <c r="CO35" s="39">
        <f>AVERAGE(CO4:CO19)</f>
        <v>0.64000000000000024</v>
      </c>
      <c r="CQ35" s="39">
        <f>AVERAGE(CQ4:CQ19)</f>
        <v>0.66000000000000025</v>
      </c>
      <c r="CU35" s="39">
        <f>AVERAGE(CU4:CU19)</f>
        <v>0.26281250000000023</v>
      </c>
      <c r="CV35" s="39">
        <f>AVERAGE(CV4:CV19)</f>
        <v>0.3235977966957701</v>
      </c>
    </row>
    <row r="37" spans="1:100" ht="18.75">
      <c r="E37" s="95" t="s">
        <v>189</v>
      </c>
      <c r="F37" s="95"/>
      <c r="G37" s="95" t="s">
        <v>190</v>
      </c>
      <c r="H37" s="95" t="s">
        <v>191</v>
      </c>
    </row>
    <row r="38" spans="1:100">
      <c r="E38" s="37" t="s">
        <v>192</v>
      </c>
      <c r="F38" s="37"/>
      <c r="G38" s="37" t="s">
        <v>193</v>
      </c>
      <c r="H38" t="s">
        <v>194</v>
      </c>
    </row>
    <row r="39" spans="1:100">
      <c r="G39" s="37" t="s">
        <v>107</v>
      </c>
      <c r="H39" t="s">
        <v>195</v>
      </c>
    </row>
    <row r="40" spans="1:100">
      <c r="E40" t="s">
        <v>196</v>
      </c>
      <c r="G40" s="37" t="s">
        <v>197</v>
      </c>
      <c r="H40" t="s">
        <v>198</v>
      </c>
    </row>
    <row r="41" spans="1:100">
      <c r="E41" t="s">
        <v>199</v>
      </c>
      <c r="G41" s="37" t="s">
        <v>104</v>
      </c>
      <c r="H41" t="s">
        <v>200</v>
      </c>
    </row>
    <row r="42" spans="1:100">
      <c r="G42" s="37" t="s">
        <v>201</v>
      </c>
      <c r="H42" t="s">
        <v>198</v>
      </c>
    </row>
    <row r="43" spans="1:100">
      <c r="G43" s="37" t="s">
        <v>202</v>
      </c>
      <c r="H43" t="s">
        <v>203</v>
      </c>
    </row>
    <row r="44" spans="1:100">
      <c r="E44" t="s">
        <v>204</v>
      </c>
      <c r="G44" s="37" t="s">
        <v>205</v>
      </c>
      <c r="H44" t="s">
        <v>200</v>
      </c>
    </row>
    <row r="45" spans="1:100">
      <c r="G45" s="37" t="s">
        <v>206</v>
      </c>
      <c r="H45" t="s">
        <v>207</v>
      </c>
    </row>
    <row r="46" spans="1:100">
      <c r="E46" t="s">
        <v>208</v>
      </c>
      <c r="G46" s="37" t="s">
        <v>112</v>
      </c>
      <c r="H46" t="s">
        <v>200</v>
      </c>
    </row>
    <row r="47" spans="1:100">
      <c r="G47" s="37" t="s">
        <v>209</v>
      </c>
      <c r="H47" t="s">
        <v>194</v>
      </c>
    </row>
    <row r="48" spans="1:100">
      <c r="E48" t="s">
        <v>210</v>
      </c>
      <c r="G48" s="37" t="s">
        <v>103</v>
      </c>
      <c r="H48" t="s">
        <v>211</v>
      </c>
    </row>
  </sheetData>
  <mergeCells count="31">
    <mergeCell ref="CG1:CH1"/>
    <mergeCell ref="CU1:CV1"/>
    <mergeCell ref="B2:B3"/>
    <mergeCell ref="C2:C3"/>
    <mergeCell ref="D2:D3"/>
    <mergeCell ref="E2:E3"/>
    <mergeCell ref="G2:G3"/>
    <mergeCell ref="H2:H3"/>
    <mergeCell ref="BQ1:BR1"/>
    <mergeCell ref="BS1:BT1"/>
    <mergeCell ref="BU1:BV1"/>
    <mergeCell ref="BW1:BX1"/>
    <mergeCell ref="BY1:BZ1"/>
    <mergeCell ref="CA1:CB1"/>
    <mergeCell ref="BE1:BF1"/>
    <mergeCell ref="BG1:BH1"/>
    <mergeCell ref="I2:I3"/>
    <mergeCell ref="J2:J3"/>
    <mergeCell ref="K2:K3"/>
    <mergeCell ref="CC1:CD1"/>
    <mergeCell ref="CE1:CF1"/>
    <mergeCell ref="BI1:BJ1"/>
    <mergeCell ref="BK1:BL1"/>
    <mergeCell ref="BM1:BN1"/>
    <mergeCell ref="BO1:BP1"/>
    <mergeCell ref="L1:V1"/>
    <mergeCell ref="W1:AA1"/>
    <mergeCell ref="AB1:AI1"/>
    <mergeCell ref="AJ1:AM1"/>
    <mergeCell ref="AN1:AR1"/>
    <mergeCell ref="BC1:BD1"/>
  </mergeCells>
  <conditionalFormatting sqref="L19:M19 AK19:AN19 AP19:AQ19 P19:AI19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{1ACE79A5-AD04-4E75-97F5-42B23039AC47}</x14:id>
        </ext>
      </extLst>
    </cfRule>
  </conditionalFormatting>
  <conditionalFormatting sqref="L4:AQ18 L4:AP21 L20:AQ34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{8E09F6E2-084E-4F8F-92E5-576FA7DA7665}</x14:id>
        </ext>
      </extLst>
    </cfRule>
  </conditionalFormatting>
  <conditionalFormatting sqref="L35:AQ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CE79A5-AD04-4E75-97F5-42B23039AC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L19:M19 AK19:AN19 AP19:AQ19 P19:AI19</xm:sqref>
        </x14:conditionalFormatting>
        <x14:conditionalFormatting xmlns:xm="http://schemas.microsoft.com/office/excel/2006/main">
          <x14:cfRule type="dataBar" id="{8E09F6E2-084E-4F8F-92E5-576FA7DA766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L4:AQ18 L4:AP21 L20:AQ34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C0610-31E5-4C00-BD1F-D9F6514A40D8}">
  <dimension ref="A1:CR27"/>
  <sheetViews>
    <sheetView workbookViewId="0">
      <selection activeCell="B3" sqref="B3"/>
    </sheetView>
  </sheetViews>
  <sheetFormatPr defaultRowHeight="15"/>
  <cols>
    <col min="1" max="1" width="18.5703125" customWidth="1"/>
    <col min="2" max="2" width="17.5703125" customWidth="1"/>
    <col min="3" max="4" width="19.5703125" customWidth="1"/>
    <col min="5" max="5" width="13.42578125" customWidth="1"/>
    <col min="6" max="6" width="18.5703125" customWidth="1"/>
    <col min="7" max="7" width="26.85546875" customWidth="1"/>
    <col min="8" max="8" width="24.140625" customWidth="1"/>
    <col min="9" max="9" width="19.7109375" customWidth="1"/>
    <col min="10" max="10" width="16.5703125" customWidth="1"/>
    <col min="11" max="11" width="12.140625" bestFit="1" customWidth="1"/>
    <col min="12" max="12" width="17.140625" customWidth="1"/>
    <col min="13" max="13" width="21.7109375" customWidth="1"/>
    <col min="14" max="14" width="15" customWidth="1"/>
    <col min="15" max="15" width="17.42578125" customWidth="1"/>
    <col min="16" max="16" width="21.42578125" customWidth="1"/>
    <col min="17" max="17" width="14" customWidth="1"/>
    <col min="18" max="18" width="17.42578125" customWidth="1"/>
    <col min="19" max="19" width="21.42578125" customWidth="1"/>
    <col min="20" max="20" width="15.5703125" customWidth="1"/>
    <col min="21" max="21" width="14.7109375" customWidth="1"/>
    <col min="22" max="22" width="15.5703125" customWidth="1"/>
    <col min="23" max="23" width="12.28515625" customWidth="1"/>
    <col min="24" max="24" width="20.28515625" customWidth="1"/>
    <col min="25" max="25" width="17.7109375" customWidth="1"/>
    <col min="26" max="26" width="17.85546875" customWidth="1"/>
    <col min="27" max="27" width="20.85546875" customWidth="1"/>
    <col min="28" max="28" width="21.5703125" customWidth="1"/>
    <col min="29" max="29" width="15.28515625" customWidth="1"/>
    <col min="30" max="30" width="16.5703125" customWidth="1"/>
    <col min="31" max="31" width="18.85546875" customWidth="1"/>
    <col min="32" max="32" width="15.5703125" customWidth="1"/>
    <col min="33" max="33" width="20.28515625" customWidth="1"/>
    <col min="34" max="34" width="21.5703125" customWidth="1"/>
    <col min="35" max="35" width="13.42578125" customWidth="1"/>
    <col min="36" max="36" width="15" customWidth="1"/>
    <col min="37" max="37" width="14.5703125" customWidth="1"/>
    <col min="38" max="38" width="19.28515625" customWidth="1"/>
    <col min="39" max="39" width="14.85546875" customWidth="1"/>
    <col min="40" max="40" width="18.42578125" customWidth="1"/>
    <col min="41" max="41" width="11.5703125" customWidth="1"/>
    <col min="42" max="42" width="12.85546875" customWidth="1"/>
    <col min="43" max="43" width="13.85546875" customWidth="1"/>
    <col min="44" max="44" width="13.5703125" customWidth="1"/>
    <col min="45" max="45" width="13.28515625" customWidth="1"/>
    <col min="46" max="46" width="17.140625" customWidth="1"/>
    <col min="47" max="47" width="22.140625" customWidth="1"/>
    <col min="49" max="49" width="12.28515625" customWidth="1"/>
    <col min="50" max="50" width="11.42578125" customWidth="1"/>
    <col min="51" max="51" width="15" customWidth="1"/>
    <col min="52" max="52" width="13" customWidth="1"/>
    <col min="53" max="53" width="12.85546875" customWidth="1"/>
    <col min="54" max="54" width="12.7109375" customWidth="1"/>
    <col min="55" max="55" width="12.140625" customWidth="1"/>
    <col min="56" max="56" width="15.28515625" customWidth="1"/>
    <col min="57" max="57" width="14.28515625" customWidth="1"/>
    <col min="58" max="58" width="13.42578125" customWidth="1"/>
    <col min="59" max="59" width="12.7109375" customWidth="1"/>
    <col min="60" max="60" width="14.5703125" customWidth="1"/>
    <col min="61" max="61" width="15.7109375" customWidth="1"/>
    <col min="62" max="62" width="14.42578125" customWidth="1"/>
    <col min="63" max="63" width="12.42578125" customWidth="1"/>
    <col min="64" max="64" width="13.5703125" customWidth="1"/>
    <col min="65" max="65" width="14.85546875" customWidth="1"/>
    <col min="66" max="66" width="13.7109375" customWidth="1"/>
    <col min="67" max="67" width="14" customWidth="1"/>
    <col min="68" max="68" width="13.7109375" customWidth="1"/>
    <col min="69" max="69" width="17" customWidth="1"/>
  </cols>
  <sheetData>
    <row r="1" spans="1:96" ht="55.5" customHeight="1">
      <c r="A1" s="268" t="s">
        <v>1</v>
      </c>
      <c r="B1" s="268" t="s">
        <v>51</v>
      </c>
      <c r="C1" s="268" t="s">
        <v>52</v>
      </c>
      <c r="D1" s="268" t="s">
        <v>53</v>
      </c>
      <c r="E1" s="270" t="s">
        <v>54</v>
      </c>
      <c r="F1" s="268" t="s">
        <v>55</v>
      </c>
      <c r="G1" s="3" t="s">
        <v>56</v>
      </c>
      <c r="H1" s="3" t="s">
        <v>57</v>
      </c>
      <c r="I1" s="3" t="s">
        <v>58</v>
      </c>
      <c r="J1" s="3" t="s">
        <v>59</v>
      </c>
      <c r="K1" s="3" t="s">
        <v>60</v>
      </c>
      <c r="L1" s="3" t="s">
        <v>61</v>
      </c>
      <c r="M1" s="3" t="s">
        <v>62</v>
      </c>
      <c r="N1" s="3" t="s">
        <v>63</v>
      </c>
      <c r="O1" s="3" t="s">
        <v>64</v>
      </c>
      <c r="P1" s="3" t="s">
        <v>65</v>
      </c>
      <c r="Q1" s="3" t="s">
        <v>66</v>
      </c>
      <c r="R1" s="3" t="s">
        <v>67</v>
      </c>
      <c r="S1" s="3" t="s">
        <v>68</v>
      </c>
      <c r="T1" s="3" t="s">
        <v>69</v>
      </c>
      <c r="U1" s="3" t="s">
        <v>70</v>
      </c>
      <c r="V1" s="3" t="s">
        <v>71</v>
      </c>
      <c r="W1" s="3" t="s">
        <v>72</v>
      </c>
      <c r="X1" s="3" t="s">
        <v>73</v>
      </c>
      <c r="Y1" s="3" t="s">
        <v>74</v>
      </c>
      <c r="Z1" s="3" t="s">
        <v>75</v>
      </c>
      <c r="AA1" s="3" t="s">
        <v>76</v>
      </c>
      <c r="AB1" s="3" t="s">
        <v>77</v>
      </c>
      <c r="AC1" s="3" t="s">
        <v>78</v>
      </c>
      <c r="AD1" s="3" t="s">
        <v>79</v>
      </c>
      <c r="AE1" s="3" t="s">
        <v>80</v>
      </c>
      <c r="AF1" s="3" t="s">
        <v>81</v>
      </c>
      <c r="AG1" s="3" t="s">
        <v>82</v>
      </c>
      <c r="AH1" s="3" t="s">
        <v>83</v>
      </c>
      <c r="AI1" s="3" t="s">
        <v>84</v>
      </c>
      <c r="AJ1" s="3" t="s">
        <v>85</v>
      </c>
      <c r="AK1" s="3" t="s">
        <v>86</v>
      </c>
      <c r="AL1" s="3" t="s">
        <v>87</v>
      </c>
      <c r="AM1" s="26" t="s">
        <v>88</v>
      </c>
      <c r="AN1" s="3" t="s">
        <v>89</v>
      </c>
      <c r="AO1" s="3" t="s">
        <v>90</v>
      </c>
      <c r="AP1" s="3" t="s">
        <v>91</v>
      </c>
      <c r="AQ1" s="3" t="s">
        <v>92</v>
      </c>
      <c r="AR1" s="3" t="s">
        <v>93</v>
      </c>
      <c r="AS1" s="3" t="s">
        <v>94</v>
      </c>
      <c r="AT1" s="3" t="s">
        <v>94</v>
      </c>
      <c r="AU1" s="3" t="s">
        <v>1</v>
      </c>
      <c r="AV1" s="35" t="s">
        <v>212</v>
      </c>
      <c r="AW1" s="25" t="s">
        <v>213</v>
      </c>
      <c r="AX1" s="25" t="s">
        <v>2</v>
      </c>
      <c r="AY1" s="25" t="s">
        <v>96</v>
      </c>
      <c r="AZ1" s="25" t="s">
        <v>2</v>
      </c>
      <c r="BA1" s="25" t="s">
        <v>96</v>
      </c>
      <c r="BB1" s="25" t="s">
        <v>2</v>
      </c>
      <c r="BC1" s="25" t="s">
        <v>96</v>
      </c>
      <c r="BD1" s="25" t="s">
        <v>2</v>
      </c>
      <c r="BE1" s="25" t="s">
        <v>96</v>
      </c>
      <c r="BF1" s="25" t="s">
        <v>2</v>
      </c>
      <c r="BG1" s="25" t="s">
        <v>96</v>
      </c>
      <c r="BH1" s="25" t="s">
        <v>2</v>
      </c>
      <c r="BI1" s="25" t="s">
        <v>96</v>
      </c>
      <c r="BJ1" s="25" t="s">
        <v>2</v>
      </c>
      <c r="BK1" s="25" t="s">
        <v>96</v>
      </c>
      <c r="BL1" s="25" t="s">
        <v>2</v>
      </c>
      <c r="BM1" s="25" t="s">
        <v>96</v>
      </c>
      <c r="BN1" s="25" t="s">
        <v>97</v>
      </c>
      <c r="BO1" s="25" t="s">
        <v>98</v>
      </c>
      <c r="BP1" s="25" t="s">
        <v>97</v>
      </c>
      <c r="BQ1" s="25" t="s">
        <v>98</v>
      </c>
      <c r="CQ1" t="s">
        <v>2</v>
      </c>
      <c r="CR1" t="s">
        <v>98</v>
      </c>
    </row>
    <row r="2" spans="1:96" ht="36" customHeight="1">
      <c r="A2" s="269"/>
      <c r="B2" s="269"/>
      <c r="C2" s="269"/>
      <c r="D2" s="269"/>
      <c r="E2" s="271"/>
      <c r="F2" s="269"/>
      <c r="G2" s="20" t="s">
        <v>99</v>
      </c>
      <c r="H2" s="21" t="s">
        <v>100</v>
      </c>
      <c r="I2" s="3" t="s">
        <v>101</v>
      </c>
      <c r="J2" s="20" t="s">
        <v>102</v>
      </c>
      <c r="K2" s="18" t="s">
        <v>103</v>
      </c>
      <c r="L2" s="20" t="s">
        <v>104</v>
      </c>
      <c r="M2" s="18" t="s">
        <v>103</v>
      </c>
      <c r="N2" s="18" t="s">
        <v>103</v>
      </c>
      <c r="O2" s="18" t="s">
        <v>103</v>
      </c>
      <c r="P2" s="20" t="s">
        <v>99</v>
      </c>
      <c r="Q2" s="19" t="s">
        <v>105</v>
      </c>
      <c r="R2" s="16" t="s">
        <v>106</v>
      </c>
      <c r="S2" s="19" t="s">
        <v>107</v>
      </c>
      <c r="T2" s="19" t="s">
        <v>108</v>
      </c>
      <c r="U2" s="19" t="s">
        <v>107</v>
      </c>
      <c r="V2" s="19" t="s">
        <v>107</v>
      </c>
      <c r="W2" s="16" t="s">
        <v>106</v>
      </c>
      <c r="X2" s="16" t="s">
        <v>106</v>
      </c>
      <c r="Y2" s="17" t="s">
        <v>109</v>
      </c>
      <c r="Z2" s="17" t="s">
        <v>110</v>
      </c>
      <c r="AA2" s="17" t="s">
        <v>110</v>
      </c>
      <c r="AB2" s="17" t="s">
        <v>110</v>
      </c>
      <c r="AC2" s="17" t="s">
        <v>111</v>
      </c>
      <c r="AD2" s="17" t="s">
        <v>111</v>
      </c>
      <c r="AE2" s="20" t="s">
        <v>104</v>
      </c>
      <c r="AF2" s="20" t="s">
        <v>99</v>
      </c>
      <c r="AG2" s="17" t="s">
        <v>112</v>
      </c>
      <c r="AH2" s="17" t="s">
        <v>112</v>
      </c>
      <c r="AI2" s="18" t="s">
        <v>103</v>
      </c>
      <c r="AJ2" s="18" t="s">
        <v>214</v>
      </c>
      <c r="AK2" s="20" t="s">
        <v>104</v>
      </c>
      <c r="AL2" s="10"/>
      <c r="AM2" s="29"/>
      <c r="AN2" s="10"/>
      <c r="AO2" s="10"/>
      <c r="AP2" s="10"/>
      <c r="AQ2" s="10"/>
      <c r="AR2" s="10"/>
      <c r="AS2" s="10"/>
      <c r="AT2" s="10"/>
      <c r="AU2" s="10"/>
      <c r="AV2" s="4"/>
    </row>
    <row r="3" spans="1:96" ht="37.5">
      <c r="A3" s="2" t="s">
        <v>127</v>
      </c>
      <c r="B3" s="34" t="s">
        <v>128</v>
      </c>
      <c r="C3" s="2" t="s">
        <v>117</v>
      </c>
      <c r="D3" s="2" t="s">
        <v>125</v>
      </c>
      <c r="E3" s="69" t="s">
        <v>129</v>
      </c>
      <c r="F3" s="2">
        <v>2025</v>
      </c>
      <c r="G3" s="42">
        <v>1</v>
      </c>
      <c r="H3" s="42">
        <v>0.75</v>
      </c>
      <c r="I3" s="42">
        <v>0</v>
      </c>
      <c r="J3" s="42">
        <v>0.8</v>
      </c>
      <c r="K3" s="41">
        <v>1</v>
      </c>
      <c r="L3" s="42">
        <v>1</v>
      </c>
      <c r="M3" s="42">
        <v>1</v>
      </c>
      <c r="N3" s="52" t="s">
        <v>119</v>
      </c>
      <c r="O3" s="41">
        <v>1</v>
      </c>
      <c r="P3" s="42">
        <v>1</v>
      </c>
      <c r="Q3" s="42" t="s">
        <v>119</v>
      </c>
      <c r="R3" s="42">
        <v>1</v>
      </c>
      <c r="S3" s="42">
        <v>1</v>
      </c>
      <c r="T3" s="42">
        <v>1</v>
      </c>
      <c r="U3" s="44" t="s">
        <v>119</v>
      </c>
      <c r="V3" s="44">
        <v>1</v>
      </c>
      <c r="W3" s="40">
        <v>1</v>
      </c>
      <c r="X3" s="40">
        <v>1</v>
      </c>
      <c r="Y3" s="40">
        <v>1</v>
      </c>
      <c r="Z3" s="40">
        <v>1</v>
      </c>
      <c r="AA3" s="40">
        <v>1</v>
      </c>
      <c r="AB3" s="44">
        <v>1</v>
      </c>
      <c r="AC3" s="44">
        <v>1</v>
      </c>
      <c r="AD3" s="44">
        <v>1</v>
      </c>
      <c r="AE3" s="40">
        <v>1</v>
      </c>
      <c r="AF3" s="44">
        <v>1</v>
      </c>
      <c r="AG3" s="46">
        <v>1</v>
      </c>
      <c r="AH3" s="44">
        <v>1</v>
      </c>
      <c r="AI3" s="52">
        <v>1</v>
      </c>
      <c r="AJ3" s="42">
        <v>1</v>
      </c>
      <c r="AK3" s="44">
        <v>0.5</v>
      </c>
      <c r="AL3" s="45">
        <v>1</v>
      </c>
      <c r="AM3" s="48"/>
      <c r="AN3" s="49"/>
      <c r="AO3" s="49"/>
      <c r="AP3" s="56">
        <f t="shared" ref="AP3:AP8" si="0">BA3/AZ3</f>
        <v>1.2540584415584415</v>
      </c>
      <c r="AQ3" s="56">
        <f t="shared" ref="AQ3:AQ8" si="1">BC3/BB3</f>
        <v>0</v>
      </c>
      <c r="AR3" s="56">
        <f t="shared" ref="AR3:AR8" si="2">BE3/BD3</f>
        <v>1.1292665214233839</v>
      </c>
      <c r="AS3" s="56">
        <f t="shared" ref="AS3:AS5" si="3">BG3/BF3</f>
        <v>0</v>
      </c>
      <c r="AT3" s="56" t="e">
        <f t="shared" ref="AT3:AT5" si="4">BH3/BI3</f>
        <v>#DIV/0!</v>
      </c>
      <c r="AU3" s="49">
        <f t="shared" ref="AU3:AU8" si="5">COUNT(G3:AL3)</f>
        <v>29</v>
      </c>
      <c r="AV3" s="12">
        <f t="shared" ref="AV3:AV8" si="6">SUM(G3:AL3)/AU3</f>
        <v>0.9327586206896552</v>
      </c>
      <c r="AW3" s="7">
        <v>0.37</v>
      </c>
      <c r="AX3" s="55">
        <f t="shared" ref="AX3:AX5" si="7">AW3+0.035</f>
        <v>0.40500000000000003</v>
      </c>
      <c r="AY3" s="55"/>
      <c r="AZ3" s="55">
        <f t="shared" ref="AZ3:AZ5" si="8">AX3+0.035</f>
        <v>0.44000000000000006</v>
      </c>
      <c r="BA3" s="55">
        <v>0.55178571428571432</v>
      </c>
      <c r="BB3" s="55">
        <f t="shared" ref="BB3:BB5" si="9">AZ3+0.035</f>
        <v>0.47500000000000009</v>
      </c>
      <c r="BC3" s="55"/>
      <c r="BD3" s="55">
        <f t="shared" ref="BD3:BD5" si="10">BB3+0.035</f>
        <v>0.51000000000000012</v>
      </c>
      <c r="BE3" s="55">
        <v>0.57592592592592595</v>
      </c>
      <c r="BF3" s="55">
        <f t="shared" ref="BF3:BF5" si="11">BD3+0.035</f>
        <v>0.54500000000000015</v>
      </c>
      <c r="BG3" s="55"/>
      <c r="BH3" s="55">
        <f t="shared" ref="BH3:BH5" si="12">BF3+0.035</f>
        <v>0.58000000000000018</v>
      </c>
      <c r="BI3" s="55"/>
      <c r="BJ3" s="55">
        <f t="shared" ref="BJ3:BJ5" si="13">BH3+0.035</f>
        <v>0.61500000000000021</v>
      </c>
      <c r="BK3" s="55"/>
      <c r="BL3" s="55">
        <f t="shared" ref="BL3:BL5" si="14">BJ3+0.035</f>
        <v>0.65000000000000024</v>
      </c>
      <c r="BM3" s="55"/>
      <c r="BN3" s="55">
        <f t="shared" ref="BN3:BN5" si="15">BL3+0.035</f>
        <v>0.68500000000000028</v>
      </c>
      <c r="BO3" s="55">
        <v>0.55535714285714288</v>
      </c>
      <c r="BP3" s="55">
        <f t="shared" ref="BP3:BP5" si="16">BN3+0.035</f>
        <v>0.72000000000000031</v>
      </c>
      <c r="BQ3" s="76">
        <v>0.75344827586206897</v>
      </c>
      <c r="BR3" s="55">
        <f t="shared" ref="BR3:BR5" si="17">BP3+0.035</f>
        <v>0.75500000000000034</v>
      </c>
      <c r="BS3" s="55"/>
      <c r="BT3" s="55">
        <f t="shared" ref="BT3:BT5" si="18">BR3+0.035</f>
        <v>0.79000000000000037</v>
      </c>
      <c r="BU3" s="55"/>
      <c r="BV3" s="55">
        <f>BT3+0.035</f>
        <v>0.8250000000000004</v>
      </c>
      <c r="BW3" s="55"/>
      <c r="BX3" s="55">
        <f>BV3+0.035</f>
        <v>0.86000000000000043</v>
      </c>
      <c r="BY3" s="55"/>
      <c r="BZ3" s="55">
        <f>BX3+0.035</f>
        <v>0.89500000000000046</v>
      </c>
      <c r="CA3" s="55"/>
      <c r="CB3" s="55">
        <f>BZ3+0.035</f>
        <v>0.93000000000000049</v>
      </c>
      <c r="CC3" s="55"/>
      <c r="CD3" s="55">
        <f>CB3+0.035</f>
        <v>0.96500000000000052</v>
      </c>
      <c r="CE3" s="55"/>
      <c r="CF3" s="55">
        <f>CD3+0.035</f>
        <v>1.0000000000000004</v>
      </c>
      <c r="CG3" s="55"/>
      <c r="CH3" s="55"/>
      <c r="CI3" s="55"/>
      <c r="CJ3" s="55"/>
      <c r="CK3" s="55"/>
      <c r="CL3" s="55"/>
      <c r="CM3" s="55"/>
      <c r="CN3" s="55"/>
      <c r="CQ3" s="7">
        <f t="shared" ref="CQ3:CQ8" si="19">BN3-AW3</f>
        <v>0.31500000000000028</v>
      </c>
      <c r="CR3" s="93">
        <f t="shared" ref="CR3:CR8" si="20">AV3-AW3</f>
        <v>0.56275862068965521</v>
      </c>
    </row>
    <row r="4" spans="1:96" ht="37.5">
      <c r="A4" s="2" t="s">
        <v>137</v>
      </c>
      <c r="B4" s="34" t="s">
        <v>138</v>
      </c>
      <c r="C4" s="2" t="s">
        <v>117</v>
      </c>
      <c r="D4" s="2" t="s">
        <v>125</v>
      </c>
      <c r="E4" s="69" t="s">
        <v>139</v>
      </c>
      <c r="F4" s="2">
        <v>2025</v>
      </c>
      <c r="G4" s="42">
        <v>1</v>
      </c>
      <c r="H4" s="42">
        <v>1</v>
      </c>
      <c r="I4" s="42">
        <v>1</v>
      </c>
      <c r="J4" s="42">
        <v>1</v>
      </c>
      <c r="K4" s="41">
        <v>1</v>
      </c>
      <c r="L4" s="42" t="s">
        <v>119</v>
      </c>
      <c r="M4" s="42">
        <v>1</v>
      </c>
      <c r="N4" s="52" t="s">
        <v>119</v>
      </c>
      <c r="O4" s="41">
        <v>1</v>
      </c>
      <c r="P4" s="42">
        <v>1</v>
      </c>
      <c r="Q4" s="42">
        <v>1</v>
      </c>
      <c r="R4" s="42">
        <v>0.8</v>
      </c>
      <c r="S4" s="42">
        <v>1</v>
      </c>
      <c r="T4" s="42">
        <v>1</v>
      </c>
      <c r="U4" s="44">
        <v>1</v>
      </c>
      <c r="V4" s="50" t="s">
        <v>140</v>
      </c>
      <c r="W4" s="40">
        <v>1</v>
      </c>
      <c r="X4" s="40">
        <v>1</v>
      </c>
      <c r="Y4" s="40">
        <v>0.2</v>
      </c>
      <c r="Z4" s="40">
        <v>1</v>
      </c>
      <c r="AA4" s="40">
        <v>1</v>
      </c>
      <c r="AB4" s="44">
        <v>0</v>
      </c>
      <c r="AC4" s="44">
        <v>0</v>
      </c>
      <c r="AD4" s="44">
        <v>0</v>
      </c>
      <c r="AE4" s="40">
        <v>0</v>
      </c>
      <c r="AF4" s="44">
        <v>0.5</v>
      </c>
      <c r="AG4" s="46">
        <v>1</v>
      </c>
      <c r="AH4" s="44">
        <v>0</v>
      </c>
      <c r="AI4" s="42">
        <v>1</v>
      </c>
      <c r="AJ4" s="42">
        <v>0</v>
      </c>
      <c r="AK4" s="44">
        <v>0</v>
      </c>
      <c r="AL4" s="45">
        <v>1</v>
      </c>
      <c r="AM4" s="48"/>
      <c r="AN4" s="49"/>
      <c r="AO4" s="49"/>
      <c r="AP4" s="56">
        <f t="shared" si="0"/>
        <v>2.2347826086956522</v>
      </c>
      <c r="AQ4" s="56">
        <f t="shared" si="1"/>
        <v>2.2264150943396226</v>
      </c>
      <c r="AR4" s="56">
        <f t="shared" si="2"/>
        <v>2.1392857142857138</v>
      </c>
      <c r="AS4" s="56">
        <f t="shared" si="3"/>
        <v>0</v>
      </c>
      <c r="AT4" s="56" t="e">
        <f t="shared" si="4"/>
        <v>#DIV/0!</v>
      </c>
      <c r="AU4" s="49">
        <f t="shared" si="5"/>
        <v>29</v>
      </c>
      <c r="AV4" s="12">
        <f t="shared" si="6"/>
        <v>0.7068965517241379</v>
      </c>
      <c r="AW4" s="7">
        <v>0.16</v>
      </c>
      <c r="AX4" s="55">
        <f t="shared" si="7"/>
        <v>0.19500000000000001</v>
      </c>
      <c r="AY4" s="55"/>
      <c r="AZ4" s="55">
        <f t="shared" si="8"/>
        <v>0.23</v>
      </c>
      <c r="BA4" s="55">
        <v>0.51400000000000001</v>
      </c>
      <c r="BB4" s="55">
        <f t="shared" si="9"/>
        <v>0.26500000000000001</v>
      </c>
      <c r="BC4" s="55">
        <v>0.59</v>
      </c>
      <c r="BD4" s="55">
        <f t="shared" si="10"/>
        <v>0.30000000000000004</v>
      </c>
      <c r="BE4" s="55">
        <v>0.64178571428571429</v>
      </c>
      <c r="BF4" s="55">
        <f t="shared" si="11"/>
        <v>0.33500000000000008</v>
      </c>
      <c r="BG4" s="55"/>
      <c r="BH4" s="55">
        <f t="shared" si="12"/>
        <v>0.37000000000000011</v>
      </c>
      <c r="BI4" s="55"/>
      <c r="BJ4" s="55">
        <f t="shared" si="13"/>
        <v>0.40500000000000014</v>
      </c>
      <c r="BK4" s="55"/>
      <c r="BL4" s="55">
        <f t="shared" si="14"/>
        <v>0.44000000000000017</v>
      </c>
      <c r="BM4" s="55"/>
      <c r="BN4" s="55">
        <f t="shared" si="15"/>
        <v>0.4750000000000002</v>
      </c>
      <c r="BO4" s="55">
        <v>0.66551724137931034</v>
      </c>
      <c r="BP4" s="55">
        <f t="shared" si="16"/>
        <v>0.51000000000000023</v>
      </c>
      <c r="BQ4" s="76">
        <v>0.67068965517241386</v>
      </c>
      <c r="BR4" s="55">
        <f t="shared" si="17"/>
        <v>0.54500000000000026</v>
      </c>
      <c r="BS4" s="55"/>
      <c r="BT4" s="55">
        <f t="shared" si="18"/>
        <v>0.58000000000000029</v>
      </c>
      <c r="BU4" s="55"/>
      <c r="BV4" s="55">
        <f>BT4+0.035</f>
        <v>0.61500000000000032</v>
      </c>
      <c r="BW4" s="55"/>
      <c r="BX4" s="55">
        <f>BV4+0.035</f>
        <v>0.65000000000000036</v>
      </c>
      <c r="BY4" s="55"/>
      <c r="BZ4" s="55">
        <f>BX4+0.035</f>
        <v>0.68500000000000039</v>
      </c>
      <c r="CA4" s="55"/>
      <c r="CB4" s="55">
        <f>BZ4+0.035</f>
        <v>0.72000000000000042</v>
      </c>
      <c r="CC4" s="55"/>
      <c r="CD4" s="55">
        <f>CB4+0.035</f>
        <v>0.75500000000000045</v>
      </c>
      <c r="CE4" s="55"/>
      <c r="CF4" s="55">
        <f>CD4+0.035</f>
        <v>0.79000000000000048</v>
      </c>
      <c r="CG4" s="55"/>
      <c r="CH4" s="55">
        <f>CF4+0.035</f>
        <v>0.82500000000000051</v>
      </c>
      <c r="CI4" s="55"/>
      <c r="CJ4" s="55">
        <f>CH4+0.035</f>
        <v>0.86000000000000054</v>
      </c>
      <c r="CK4" s="55"/>
      <c r="CL4" s="55">
        <f>CJ4+0.035</f>
        <v>0.89500000000000057</v>
      </c>
      <c r="CM4" s="55"/>
      <c r="CN4" s="55">
        <f>CL4+0.035</f>
        <v>0.9300000000000006</v>
      </c>
      <c r="CQ4" s="7">
        <f t="shared" si="19"/>
        <v>0.31500000000000017</v>
      </c>
      <c r="CR4" s="93">
        <f t="shared" si="20"/>
        <v>0.54689655172413787</v>
      </c>
    </row>
    <row r="5" spans="1:96" ht="75">
      <c r="A5" s="2" t="s">
        <v>144</v>
      </c>
      <c r="B5" s="34" t="s">
        <v>145</v>
      </c>
      <c r="C5" s="2" t="s">
        <v>117</v>
      </c>
      <c r="D5" s="2" t="s">
        <v>125</v>
      </c>
      <c r="E5" s="69" t="s">
        <v>146</v>
      </c>
      <c r="F5" s="2">
        <v>2024</v>
      </c>
      <c r="G5" s="42">
        <v>1</v>
      </c>
      <c r="H5" s="42">
        <v>1</v>
      </c>
      <c r="I5" s="42">
        <v>1</v>
      </c>
      <c r="J5" s="42">
        <v>1</v>
      </c>
      <c r="K5" s="41">
        <v>1</v>
      </c>
      <c r="L5" s="42">
        <v>1</v>
      </c>
      <c r="M5" s="42">
        <v>1</v>
      </c>
      <c r="N5" s="52">
        <v>1</v>
      </c>
      <c r="O5" s="41">
        <v>1</v>
      </c>
      <c r="P5" s="42">
        <v>1</v>
      </c>
      <c r="Q5" s="42" t="s">
        <v>119</v>
      </c>
      <c r="R5" s="42">
        <v>1</v>
      </c>
      <c r="S5" s="42">
        <v>1</v>
      </c>
      <c r="T5" s="42">
        <v>1</v>
      </c>
      <c r="U5" s="50" t="s">
        <v>119</v>
      </c>
      <c r="V5" s="44">
        <v>1</v>
      </c>
      <c r="W5" s="40">
        <v>1</v>
      </c>
      <c r="X5" s="40">
        <v>1</v>
      </c>
      <c r="Y5" s="40">
        <v>1</v>
      </c>
      <c r="Z5" s="40">
        <v>1</v>
      </c>
      <c r="AA5" s="40">
        <v>1</v>
      </c>
      <c r="AB5" s="44">
        <v>0</v>
      </c>
      <c r="AC5" s="44">
        <v>1</v>
      </c>
      <c r="AD5" s="44">
        <v>1</v>
      </c>
      <c r="AE5" s="40">
        <v>0</v>
      </c>
      <c r="AF5" s="44">
        <v>1</v>
      </c>
      <c r="AG5" s="46">
        <v>0</v>
      </c>
      <c r="AH5" s="44">
        <v>1</v>
      </c>
      <c r="AI5" s="52">
        <v>0.5</v>
      </c>
      <c r="AJ5" s="42">
        <v>0.2</v>
      </c>
      <c r="AK5" s="44">
        <v>0</v>
      </c>
      <c r="AL5" s="45">
        <v>1</v>
      </c>
      <c r="AM5" s="48"/>
      <c r="AN5" s="49"/>
      <c r="AO5" s="49"/>
      <c r="AP5" s="56">
        <f t="shared" si="0"/>
        <v>1.2637362637362637</v>
      </c>
      <c r="AQ5" s="56">
        <f t="shared" si="1"/>
        <v>0</v>
      </c>
      <c r="AR5" s="56">
        <f t="shared" si="2"/>
        <v>1.1408730158730156</v>
      </c>
      <c r="AS5" s="56">
        <f t="shared" si="3"/>
        <v>0</v>
      </c>
      <c r="AT5" s="56" t="e">
        <f t="shared" si="4"/>
        <v>#DIV/0!</v>
      </c>
      <c r="AU5" s="49">
        <f t="shared" si="5"/>
        <v>30</v>
      </c>
      <c r="AV5" s="12">
        <f t="shared" si="6"/>
        <v>0.82333333333333336</v>
      </c>
      <c r="AW5" s="7">
        <v>0.57999999999999996</v>
      </c>
      <c r="AX5" s="55">
        <f t="shared" si="7"/>
        <v>0.61499999999999999</v>
      </c>
      <c r="AY5" s="55"/>
      <c r="AZ5" s="55">
        <f t="shared" si="8"/>
        <v>0.65</v>
      </c>
      <c r="BA5" s="55">
        <v>0.8214285714285714</v>
      </c>
      <c r="BB5" s="55">
        <f t="shared" si="9"/>
        <v>0.68500000000000005</v>
      </c>
      <c r="BC5" s="55"/>
      <c r="BD5" s="55">
        <f t="shared" si="10"/>
        <v>0.72000000000000008</v>
      </c>
      <c r="BE5" s="55">
        <v>0.8214285714285714</v>
      </c>
      <c r="BF5" s="55">
        <f t="shared" si="11"/>
        <v>0.75500000000000012</v>
      </c>
      <c r="BG5" s="55"/>
      <c r="BH5" s="55">
        <f t="shared" si="12"/>
        <v>0.79000000000000015</v>
      </c>
      <c r="BI5" s="55"/>
      <c r="BJ5" s="55">
        <f t="shared" si="13"/>
        <v>0.82500000000000018</v>
      </c>
      <c r="BK5" s="55"/>
      <c r="BL5" s="55">
        <f t="shared" si="14"/>
        <v>0.86000000000000021</v>
      </c>
      <c r="BM5" s="55"/>
      <c r="BN5" s="55">
        <f t="shared" si="15"/>
        <v>0.89500000000000024</v>
      </c>
      <c r="BO5" s="55">
        <v>0.78333333333333333</v>
      </c>
      <c r="BP5" s="55">
        <f t="shared" si="16"/>
        <v>0.93000000000000027</v>
      </c>
      <c r="BQ5" s="91">
        <v>0.78333333333333333</v>
      </c>
      <c r="BR5" s="55">
        <f t="shared" si="17"/>
        <v>0.9650000000000003</v>
      </c>
      <c r="BS5" s="55"/>
      <c r="BT5" s="55">
        <f t="shared" si="18"/>
        <v>1.0000000000000002</v>
      </c>
      <c r="BU5" s="55"/>
      <c r="BV5" s="55"/>
      <c r="BW5" s="55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5"/>
      <c r="CM5" s="55"/>
      <c r="CN5" s="55"/>
      <c r="CQ5" s="7">
        <f t="shared" si="19"/>
        <v>0.31500000000000028</v>
      </c>
      <c r="CR5" s="92">
        <f t="shared" si="20"/>
        <v>0.2433333333333334</v>
      </c>
    </row>
    <row r="6" spans="1:96" ht="56.25">
      <c r="A6" s="2" t="s">
        <v>147</v>
      </c>
      <c r="B6" s="34" t="s">
        <v>148</v>
      </c>
      <c r="C6" s="2" t="s">
        <v>125</v>
      </c>
      <c r="D6" s="2" t="s">
        <v>125</v>
      </c>
      <c r="E6" s="69" t="s">
        <v>149</v>
      </c>
      <c r="F6" s="2">
        <v>2025</v>
      </c>
      <c r="G6" s="42">
        <v>1</v>
      </c>
      <c r="H6" s="42">
        <v>1</v>
      </c>
      <c r="I6" s="42">
        <v>0.9</v>
      </c>
      <c r="J6" s="42">
        <v>1</v>
      </c>
      <c r="K6" s="41">
        <v>1</v>
      </c>
      <c r="L6" s="42">
        <v>1</v>
      </c>
      <c r="M6" s="42">
        <v>0.99</v>
      </c>
      <c r="N6" s="43" t="s">
        <v>119</v>
      </c>
      <c r="O6" s="41">
        <v>1</v>
      </c>
      <c r="P6" s="42" t="s">
        <v>119</v>
      </c>
      <c r="Q6" s="42">
        <v>0.5</v>
      </c>
      <c r="R6" s="42">
        <v>1</v>
      </c>
      <c r="S6" s="42">
        <v>0.9</v>
      </c>
      <c r="T6" s="42">
        <v>1</v>
      </c>
      <c r="U6" s="44">
        <v>0</v>
      </c>
      <c r="V6" s="50" t="s">
        <v>140</v>
      </c>
      <c r="W6" s="40">
        <v>1</v>
      </c>
      <c r="X6" s="40">
        <v>0</v>
      </c>
      <c r="Y6" s="40">
        <v>0</v>
      </c>
      <c r="Z6" s="40">
        <v>1</v>
      </c>
      <c r="AA6" s="40">
        <v>1</v>
      </c>
      <c r="AB6" s="44">
        <v>0</v>
      </c>
      <c r="AC6" s="44">
        <v>0</v>
      </c>
      <c r="AD6" s="44">
        <v>0</v>
      </c>
      <c r="AE6" s="40">
        <v>0</v>
      </c>
      <c r="AF6" s="44">
        <v>0</v>
      </c>
      <c r="AG6" s="46">
        <v>1</v>
      </c>
      <c r="AH6" s="44">
        <v>0</v>
      </c>
      <c r="AI6" s="42">
        <v>1</v>
      </c>
      <c r="AJ6" s="42">
        <v>0</v>
      </c>
      <c r="AK6" s="44">
        <v>0</v>
      </c>
      <c r="AL6" s="45">
        <v>1</v>
      </c>
      <c r="AM6" s="48"/>
      <c r="AN6" s="49"/>
      <c r="AO6" s="49"/>
      <c r="AP6" s="56">
        <f t="shared" si="0"/>
        <v>1.6295884315906561</v>
      </c>
      <c r="AQ6" s="56">
        <f t="shared" si="1"/>
        <v>0</v>
      </c>
      <c r="AR6" s="56">
        <f t="shared" si="2"/>
        <v>1.5459770114942526</v>
      </c>
      <c r="AS6" s="56"/>
      <c r="AT6" s="56"/>
      <c r="AU6" s="49">
        <f t="shared" si="5"/>
        <v>29</v>
      </c>
      <c r="AV6" s="12">
        <f t="shared" si="6"/>
        <v>0.5962068965517241</v>
      </c>
      <c r="AW6" s="7">
        <v>0.26</v>
      </c>
      <c r="AX6" s="55">
        <f t="shared" ref="AX6:AX8" si="21">AW6+0.025</f>
        <v>0.28500000000000003</v>
      </c>
      <c r="AY6" s="55"/>
      <c r="AZ6" s="55">
        <f t="shared" ref="AZ6:AZ8" si="22">AX6+0.025</f>
        <v>0.31000000000000005</v>
      </c>
      <c r="BA6" s="55">
        <v>0.50517241379310351</v>
      </c>
      <c r="BB6" s="55">
        <f t="shared" ref="BB6:BB8" si="23">AZ6+0.025</f>
        <v>0.33500000000000008</v>
      </c>
      <c r="BC6" s="55"/>
      <c r="BD6" s="55">
        <f t="shared" ref="BD6:BD8" si="24">BB6+0.025</f>
        <v>0.3600000000000001</v>
      </c>
      <c r="BE6" s="55">
        <v>0.55655172413793108</v>
      </c>
      <c r="BF6" s="55">
        <f t="shared" ref="BF6:BF8" si="25">BD6+0.025</f>
        <v>0.38500000000000012</v>
      </c>
      <c r="BG6" s="55"/>
      <c r="BH6" s="55">
        <f t="shared" ref="BH6:BH8" si="26">BF6+0.025</f>
        <v>0.41000000000000014</v>
      </c>
      <c r="BI6" s="55"/>
      <c r="BJ6" s="55">
        <f t="shared" ref="BJ6:BJ8" si="27">BH6+0.025</f>
        <v>0.43500000000000016</v>
      </c>
      <c r="BK6" s="55"/>
      <c r="BL6" s="55">
        <f t="shared" ref="BL6:BL8" si="28">BJ6+0.025</f>
        <v>0.46000000000000019</v>
      </c>
      <c r="BM6" s="55"/>
      <c r="BN6" s="55">
        <f>BL6+0.025</f>
        <v>0.48500000000000021</v>
      </c>
      <c r="BO6" s="55">
        <v>0.5962068965517241</v>
      </c>
      <c r="BP6" s="55">
        <f t="shared" ref="BP6:BP8" si="29">BN6+0.025</f>
        <v>0.51000000000000023</v>
      </c>
      <c r="BQ6" s="76">
        <v>0.5962068965517241</v>
      </c>
      <c r="BR6" s="55">
        <f t="shared" ref="BR6:BR8" si="30">BP6+0.025</f>
        <v>0.53500000000000025</v>
      </c>
      <c r="BS6" s="55"/>
      <c r="BT6" s="55">
        <f t="shared" ref="BT6:BT8" si="31">BR6+0.025</f>
        <v>0.56000000000000028</v>
      </c>
      <c r="BU6" s="55"/>
      <c r="BV6" s="55">
        <f t="shared" ref="BV6:BV8" si="32">BT6+0.025</f>
        <v>0.5850000000000003</v>
      </c>
      <c r="BW6" s="55"/>
      <c r="BX6" s="55">
        <f t="shared" ref="BX6:BX8" si="33">BV6+0.025</f>
        <v>0.61000000000000032</v>
      </c>
      <c r="BY6" s="55"/>
      <c r="BZ6" s="55">
        <f t="shared" ref="BZ6:BZ8" si="34">BX6+0.025</f>
        <v>0.63500000000000034</v>
      </c>
      <c r="CA6" s="55"/>
      <c r="CB6" s="55">
        <f t="shared" ref="CB6:CB8" si="35">BZ6+0.025</f>
        <v>0.66000000000000036</v>
      </c>
      <c r="CC6" s="55"/>
      <c r="CD6" s="55">
        <f t="shared" ref="CD6:CD8" si="36">CB6+0.025</f>
        <v>0.68500000000000039</v>
      </c>
      <c r="CE6" s="55"/>
      <c r="CF6" s="55">
        <f t="shared" ref="CF6:CF8" si="37">CD6+0.025</f>
        <v>0.71000000000000041</v>
      </c>
      <c r="CG6" s="55"/>
      <c r="CH6" s="55">
        <f t="shared" ref="CH6:CH8" si="38">CF6+0.025</f>
        <v>0.73500000000000043</v>
      </c>
      <c r="CI6" s="55"/>
      <c r="CJ6" s="55">
        <f t="shared" ref="CJ6:CJ7" si="39">CH6+0.025</f>
        <v>0.76000000000000045</v>
      </c>
      <c r="CK6" s="55"/>
      <c r="CL6" s="55">
        <f t="shared" ref="CL6:CL7" si="40">CJ6+0.025</f>
        <v>0.78500000000000048</v>
      </c>
      <c r="CM6" s="55"/>
      <c r="CN6" s="55">
        <f t="shared" ref="CN6:CN7" si="41">CL6+0.025</f>
        <v>0.8100000000000005</v>
      </c>
      <c r="CQ6" s="7">
        <f t="shared" si="19"/>
        <v>0.2250000000000002</v>
      </c>
      <c r="CR6" s="93">
        <f t="shared" si="20"/>
        <v>0.33620689655172409</v>
      </c>
    </row>
    <row r="7" spans="1:96" ht="37.5">
      <c r="A7" s="2" t="s">
        <v>123</v>
      </c>
      <c r="B7" s="34" t="s">
        <v>124</v>
      </c>
      <c r="C7" s="2" t="s">
        <v>117</v>
      </c>
      <c r="D7" s="2" t="s">
        <v>125</v>
      </c>
      <c r="E7" s="69" t="s">
        <v>126</v>
      </c>
      <c r="F7" s="2">
        <v>2025</v>
      </c>
      <c r="G7" s="42">
        <v>0.8</v>
      </c>
      <c r="H7" s="42">
        <v>1</v>
      </c>
      <c r="I7" s="42">
        <v>0</v>
      </c>
      <c r="J7" s="42">
        <v>1</v>
      </c>
      <c r="K7" s="41">
        <v>1</v>
      </c>
      <c r="L7" s="40">
        <v>0.9</v>
      </c>
      <c r="M7" s="42" t="s">
        <v>119</v>
      </c>
      <c r="N7" s="43" t="s">
        <v>119</v>
      </c>
      <c r="O7" s="42">
        <v>1</v>
      </c>
      <c r="P7" s="40">
        <v>1</v>
      </c>
      <c r="Q7" s="44">
        <v>0</v>
      </c>
      <c r="R7" s="44">
        <v>0.9</v>
      </c>
      <c r="S7" s="40">
        <v>0.9</v>
      </c>
      <c r="T7" s="40">
        <v>1</v>
      </c>
      <c r="U7" s="44">
        <v>0</v>
      </c>
      <c r="V7" s="44">
        <v>0</v>
      </c>
      <c r="W7" s="40">
        <v>1</v>
      </c>
      <c r="X7" s="40">
        <v>1</v>
      </c>
      <c r="Y7" s="40">
        <v>1</v>
      </c>
      <c r="Z7" s="40">
        <v>0</v>
      </c>
      <c r="AA7" s="40">
        <v>0</v>
      </c>
      <c r="AB7" s="44">
        <v>0</v>
      </c>
      <c r="AC7" s="44">
        <v>0</v>
      </c>
      <c r="AD7" s="44">
        <v>0</v>
      </c>
      <c r="AE7" s="40">
        <v>0</v>
      </c>
      <c r="AF7" s="44">
        <v>0</v>
      </c>
      <c r="AG7" s="46">
        <v>1</v>
      </c>
      <c r="AH7" s="44">
        <v>0</v>
      </c>
      <c r="AI7" s="52">
        <v>1</v>
      </c>
      <c r="AJ7" s="42">
        <v>0.8</v>
      </c>
      <c r="AK7" s="44">
        <v>0</v>
      </c>
      <c r="AL7" s="45">
        <v>1</v>
      </c>
      <c r="AM7" s="48"/>
      <c r="AN7" s="49"/>
      <c r="AO7" s="49"/>
      <c r="AP7" s="56">
        <f t="shared" si="0"/>
        <v>0.92063492063492069</v>
      </c>
      <c r="AQ7" s="56">
        <f t="shared" si="1"/>
        <v>0</v>
      </c>
      <c r="AR7" s="56">
        <f t="shared" si="2"/>
        <v>0.8936170212765957</v>
      </c>
      <c r="AS7" s="56"/>
      <c r="AT7" s="56"/>
      <c r="AU7" s="49">
        <f t="shared" si="5"/>
        <v>30</v>
      </c>
      <c r="AV7" s="12">
        <f t="shared" si="6"/>
        <v>0.54333333333333333</v>
      </c>
      <c r="AW7" s="7">
        <v>0.37</v>
      </c>
      <c r="AX7" s="55">
        <f t="shared" si="21"/>
        <v>0.39500000000000002</v>
      </c>
      <c r="AY7" s="55"/>
      <c r="AZ7" s="55">
        <f t="shared" si="22"/>
        <v>0.42000000000000004</v>
      </c>
      <c r="BA7" s="55">
        <v>0.38666666666666671</v>
      </c>
      <c r="BB7" s="55">
        <f t="shared" si="23"/>
        <v>0.44500000000000006</v>
      </c>
      <c r="BC7" s="55"/>
      <c r="BD7" s="55">
        <f t="shared" si="24"/>
        <v>0.47000000000000008</v>
      </c>
      <c r="BE7" s="55">
        <v>0.42000000000000004</v>
      </c>
      <c r="BF7" s="55">
        <f t="shared" si="25"/>
        <v>0.49500000000000011</v>
      </c>
      <c r="BG7" s="55"/>
      <c r="BH7" s="55">
        <f t="shared" si="26"/>
        <v>0.52000000000000013</v>
      </c>
      <c r="BI7" s="55"/>
      <c r="BJ7" s="55">
        <f t="shared" si="27"/>
        <v>0.54500000000000015</v>
      </c>
      <c r="BK7" s="55"/>
      <c r="BL7" s="55">
        <f t="shared" si="28"/>
        <v>0.57000000000000017</v>
      </c>
      <c r="BM7" s="55"/>
      <c r="BN7" s="55">
        <f>BL7+0.025</f>
        <v>0.5950000000000002</v>
      </c>
      <c r="BO7" s="55">
        <v>0.48333333333333334</v>
      </c>
      <c r="BP7" s="55">
        <f t="shared" si="29"/>
        <v>0.62000000000000022</v>
      </c>
      <c r="BQ7" s="91">
        <v>0.50333333333333341</v>
      </c>
      <c r="BR7" s="55">
        <f t="shared" si="30"/>
        <v>0.64500000000000024</v>
      </c>
      <c r="BS7" s="55"/>
      <c r="BT7" s="55">
        <f t="shared" si="31"/>
        <v>0.67000000000000026</v>
      </c>
      <c r="BU7" s="55"/>
      <c r="BV7" s="55">
        <f t="shared" si="32"/>
        <v>0.69500000000000028</v>
      </c>
      <c r="BW7" s="55"/>
      <c r="BX7" s="55">
        <f t="shared" si="33"/>
        <v>0.72000000000000031</v>
      </c>
      <c r="BY7" s="55"/>
      <c r="BZ7" s="55">
        <f t="shared" si="34"/>
        <v>0.74500000000000033</v>
      </c>
      <c r="CA7" s="55"/>
      <c r="CB7" s="55">
        <f t="shared" si="35"/>
        <v>0.77000000000000035</v>
      </c>
      <c r="CC7" s="55"/>
      <c r="CD7" s="55">
        <f t="shared" si="36"/>
        <v>0.79500000000000037</v>
      </c>
      <c r="CE7" s="55"/>
      <c r="CF7" s="55">
        <f t="shared" si="37"/>
        <v>0.8200000000000004</v>
      </c>
      <c r="CG7" s="55"/>
      <c r="CH7" s="55">
        <f t="shared" si="38"/>
        <v>0.84500000000000042</v>
      </c>
      <c r="CI7" s="55"/>
      <c r="CJ7" s="55">
        <f t="shared" si="39"/>
        <v>0.87000000000000044</v>
      </c>
      <c r="CK7" s="55"/>
      <c r="CL7" s="55">
        <f t="shared" si="40"/>
        <v>0.89500000000000046</v>
      </c>
      <c r="CM7" s="55"/>
      <c r="CN7" s="55">
        <f t="shared" si="41"/>
        <v>0.92000000000000048</v>
      </c>
      <c r="CQ7" s="7">
        <f t="shared" si="19"/>
        <v>0.2250000000000002</v>
      </c>
      <c r="CR7" s="92">
        <f t="shared" si="20"/>
        <v>0.17333333333333334</v>
      </c>
    </row>
    <row r="8" spans="1:96" ht="56.25">
      <c r="A8" s="2" t="s">
        <v>215</v>
      </c>
      <c r="B8" s="34" t="s">
        <v>153</v>
      </c>
      <c r="C8" s="2" t="s">
        <v>125</v>
      </c>
      <c r="D8" s="2" t="s">
        <v>125</v>
      </c>
      <c r="E8" s="69" t="s">
        <v>154</v>
      </c>
      <c r="F8" s="2"/>
      <c r="G8" s="42">
        <v>1</v>
      </c>
      <c r="H8" s="42">
        <v>1</v>
      </c>
      <c r="I8" s="42">
        <v>0</v>
      </c>
      <c r="J8" s="42">
        <v>1</v>
      </c>
      <c r="K8" s="42">
        <v>1</v>
      </c>
      <c r="L8" s="40">
        <v>1</v>
      </c>
      <c r="M8" s="42" t="s">
        <v>119</v>
      </c>
      <c r="N8" s="52" t="s">
        <v>119</v>
      </c>
      <c r="O8" s="42">
        <v>1</v>
      </c>
      <c r="P8" s="40">
        <v>1</v>
      </c>
      <c r="Q8" s="44">
        <v>0</v>
      </c>
      <c r="R8" s="44">
        <v>1</v>
      </c>
      <c r="S8" s="44">
        <v>1</v>
      </c>
      <c r="T8" s="44">
        <v>1</v>
      </c>
      <c r="U8" s="44">
        <v>0</v>
      </c>
      <c r="V8" s="50" t="s">
        <v>140</v>
      </c>
      <c r="W8" s="40">
        <v>1</v>
      </c>
      <c r="X8" s="40">
        <v>1</v>
      </c>
      <c r="Y8" s="40">
        <v>1</v>
      </c>
      <c r="Z8" s="40">
        <v>1</v>
      </c>
      <c r="AA8" s="40">
        <v>1</v>
      </c>
      <c r="AB8" s="44">
        <v>0.77</v>
      </c>
      <c r="AC8" s="44">
        <v>0.5</v>
      </c>
      <c r="AD8" s="44">
        <v>0.5</v>
      </c>
      <c r="AE8" s="40">
        <v>0</v>
      </c>
      <c r="AF8" s="44">
        <v>0.7</v>
      </c>
      <c r="AG8" s="46">
        <v>1</v>
      </c>
      <c r="AH8" s="44">
        <v>0</v>
      </c>
      <c r="AI8" s="52" t="s">
        <v>119</v>
      </c>
      <c r="AJ8" s="42">
        <v>0</v>
      </c>
      <c r="AK8" s="44">
        <v>0</v>
      </c>
      <c r="AL8" s="45">
        <v>1</v>
      </c>
      <c r="AM8" s="48"/>
      <c r="AN8" s="49"/>
      <c r="AO8" s="49"/>
      <c r="AP8" s="56">
        <f t="shared" si="0"/>
        <v>0.97919143876337678</v>
      </c>
      <c r="AQ8" s="56">
        <f t="shared" si="1"/>
        <v>0</v>
      </c>
      <c r="AR8" s="56">
        <f t="shared" si="2"/>
        <v>0.93367346938775486</v>
      </c>
      <c r="AS8" s="56"/>
      <c r="AT8" s="56"/>
      <c r="AU8" s="49">
        <f t="shared" si="5"/>
        <v>28</v>
      </c>
      <c r="AV8" s="12">
        <f t="shared" si="6"/>
        <v>0.69535714285714278</v>
      </c>
      <c r="AW8" s="7">
        <v>0.53</v>
      </c>
      <c r="AX8" s="55">
        <f t="shared" si="21"/>
        <v>0.55500000000000005</v>
      </c>
      <c r="AY8" s="55"/>
      <c r="AZ8" s="55">
        <f t="shared" si="22"/>
        <v>0.58000000000000007</v>
      </c>
      <c r="BA8" s="55">
        <v>0.56793103448275861</v>
      </c>
      <c r="BB8" s="55">
        <f t="shared" si="23"/>
        <v>0.60500000000000009</v>
      </c>
      <c r="BC8" s="55"/>
      <c r="BD8" s="55">
        <f t="shared" si="24"/>
        <v>0.63000000000000012</v>
      </c>
      <c r="BE8" s="55">
        <v>0.58821428571428569</v>
      </c>
      <c r="BF8" s="55">
        <f t="shared" si="25"/>
        <v>0.65500000000000014</v>
      </c>
      <c r="BG8" s="55"/>
      <c r="BH8" s="55">
        <f t="shared" si="26"/>
        <v>0.68000000000000016</v>
      </c>
      <c r="BI8" s="55"/>
      <c r="BJ8" s="55">
        <f t="shared" si="27"/>
        <v>0.70500000000000018</v>
      </c>
      <c r="BK8" s="55"/>
      <c r="BL8" s="55">
        <f t="shared" si="28"/>
        <v>0.7300000000000002</v>
      </c>
      <c r="BM8" s="55"/>
      <c r="BN8" s="55">
        <f>BL8+0.025</f>
        <v>0.75500000000000023</v>
      </c>
      <c r="BO8" s="55">
        <v>0.63107142857142862</v>
      </c>
      <c r="BP8" s="55">
        <f t="shared" si="29"/>
        <v>0.78000000000000025</v>
      </c>
      <c r="BQ8" s="91">
        <v>0.65607142857142864</v>
      </c>
      <c r="BR8" s="55">
        <f t="shared" si="30"/>
        <v>0.80500000000000027</v>
      </c>
      <c r="BS8" s="55"/>
      <c r="BT8" s="55">
        <f t="shared" si="31"/>
        <v>0.83000000000000029</v>
      </c>
      <c r="BU8" s="55"/>
      <c r="BV8" s="55">
        <f t="shared" si="32"/>
        <v>0.85500000000000032</v>
      </c>
      <c r="BW8" s="55"/>
      <c r="BX8" s="55">
        <f t="shared" si="33"/>
        <v>0.88000000000000034</v>
      </c>
      <c r="BY8" s="55"/>
      <c r="BZ8" s="55">
        <f t="shared" si="34"/>
        <v>0.90500000000000036</v>
      </c>
      <c r="CA8" s="55"/>
      <c r="CB8" s="55">
        <f t="shared" si="35"/>
        <v>0.93000000000000038</v>
      </c>
      <c r="CC8" s="55"/>
      <c r="CD8" s="55">
        <f t="shared" si="36"/>
        <v>0.9550000000000004</v>
      </c>
      <c r="CE8" s="55"/>
      <c r="CF8" s="55">
        <f t="shared" si="37"/>
        <v>0.98000000000000043</v>
      </c>
      <c r="CG8" s="55"/>
      <c r="CH8" s="55">
        <f t="shared" si="38"/>
        <v>1.0050000000000003</v>
      </c>
      <c r="CI8" s="55"/>
      <c r="CJ8" s="55"/>
      <c r="CK8" s="55"/>
      <c r="CL8" s="55"/>
      <c r="CM8" s="55"/>
      <c r="CN8" s="55"/>
      <c r="CQ8" s="7">
        <f t="shared" si="19"/>
        <v>0.2250000000000002</v>
      </c>
      <c r="CR8" s="92">
        <f t="shared" si="20"/>
        <v>0.16535714285714276</v>
      </c>
    </row>
    <row r="9" spans="1:96" ht="75">
      <c r="A9" s="2" t="s">
        <v>13</v>
      </c>
      <c r="B9" s="34" t="s">
        <v>120</v>
      </c>
      <c r="C9" s="2" t="s">
        <v>117</v>
      </c>
      <c r="D9" s="2" t="s">
        <v>117</v>
      </c>
      <c r="E9" s="69" t="s">
        <v>121</v>
      </c>
      <c r="F9" s="54">
        <v>45925</v>
      </c>
      <c r="G9" s="42">
        <v>0.85</v>
      </c>
      <c r="H9" s="42">
        <v>1</v>
      </c>
      <c r="I9" s="42">
        <v>1</v>
      </c>
      <c r="J9" s="42">
        <v>1</v>
      </c>
      <c r="K9" s="42">
        <v>1</v>
      </c>
      <c r="L9" s="42">
        <v>0.9</v>
      </c>
      <c r="M9" s="42" t="s">
        <v>119</v>
      </c>
      <c r="N9" s="42" t="s">
        <v>119</v>
      </c>
      <c r="O9" s="42">
        <v>1</v>
      </c>
      <c r="P9" s="42">
        <v>1</v>
      </c>
      <c r="Q9" s="42" t="s">
        <v>119</v>
      </c>
      <c r="R9" s="42">
        <v>1</v>
      </c>
      <c r="S9" s="42">
        <v>0.5</v>
      </c>
      <c r="T9" s="42">
        <v>1</v>
      </c>
      <c r="U9" s="42" t="s">
        <v>119</v>
      </c>
      <c r="V9" s="42">
        <v>0.5</v>
      </c>
      <c r="W9" s="42">
        <v>1</v>
      </c>
      <c r="X9" s="42">
        <v>0</v>
      </c>
      <c r="Y9" s="42">
        <v>0</v>
      </c>
      <c r="Z9" s="42">
        <v>1</v>
      </c>
      <c r="AA9" s="42">
        <v>1</v>
      </c>
      <c r="AB9" s="42">
        <v>0</v>
      </c>
      <c r="AC9" s="42">
        <v>0</v>
      </c>
      <c r="AD9" s="42">
        <v>0</v>
      </c>
      <c r="AE9" s="42">
        <v>0</v>
      </c>
      <c r="AF9" s="42">
        <v>0</v>
      </c>
      <c r="AG9" s="42">
        <v>1</v>
      </c>
      <c r="AH9" s="42">
        <v>0</v>
      </c>
      <c r="AI9" s="42">
        <v>1</v>
      </c>
      <c r="AJ9" s="42">
        <v>0.5</v>
      </c>
      <c r="AK9" s="42">
        <v>1</v>
      </c>
      <c r="AL9" s="45">
        <v>1</v>
      </c>
      <c r="AM9" s="48"/>
      <c r="AN9" s="49"/>
      <c r="AO9" s="49"/>
      <c r="AP9" s="56">
        <f t="shared" ref="AP9" si="42">BA9/AZ9</f>
        <v>0.41379310344827586</v>
      </c>
      <c r="AQ9" s="56">
        <f t="shared" ref="AQ9" si="43">BC9/BB9</f>
        <v>0.56923076923076921</v>
      </c>
      <c r="AR9" s="56">
        <f t="shared" ref="AR9" si="44">BE9/BD9</f>
        <v>0.69444444444444442</v>
      </c>
      <c r="AS9" s="56">
        <f>BG9/BF9</f>
        <v>0.74542897327707458</v>
      </c>
      <c r="AT9" s="56">
        <f>BI9/BH9</f>
        <v>0.6602990033222591</v>
      </c>
      <c r="AU9" s="49">
        <f t="shared" ref="AU9" si="45">COUNT(G9:AL9)</f>
        <v>28</v>
      </c>
      <c r="AV9" s="12">
        <f t="shared" ref="AV9" si="46">SUM(G9:AL9)/AU9</f>
        <v>0.6517857142857143</v>
      </c>
      <c r="AW9" s="7">
        <v>0.37</v>
      </c>
      <c r="AX9" s="55">
        <v>0.51</v>
      </c>
      <c r="AY9" s="55">
        <v>0.37</v>
      </c>
      <c r="AZ9" s="55">
        <v>0.57999999999999996</v>
      </c>
      <c r="BA9" s="55">
        <v>0.24</v>
      </c>
      <c r="BB9" s="55">
        <v>0.65</v>
      </c>
      <c r="BC9" s="55">
        <v>0.37</v>
      </c>
      <c r="BD9" s="55">
        <v>0.72</v>
      </c>
      <c r="BE9" s="55">
        <v>0.5</v>
      </c>
      <c r="BF9" s="55">
        <v>0.79</v>
      </c>
      <c r="BG9" s="55">
        <v>0.58888888888888891</v>
      </c>
      <c r="BH9" s="55">
        <v>0.86</v>
      </c>
      <c r="BI9" s="55">
        <v>0.56785714285714284</v>
      </c>
      <c r="BJ9" s="55">
        <v>0.93</v>
      </c>
      <c r="BK9" s="55">
        <v>0.6</v>
      </c>
      <c r="BL9" s="77">
        <v>1</v>
      </c>
      <c r="BM9" s="77">
        <v>0.65</v>
      </c>
      <c r="BN9" s="55">
        <v>1</v>
      </c>
      <c r="BO9" s="55">
        <v>0.6517857142857143</v>
      </c>
      <c r="BP9" s="55"/>
      <c r="BQ9" s="55"/>
      <c r="BR9" s="55"/>
      <c r="BS9" s="55"/>
      <c r="BT9" s="55"/>
      <c r="BU9" s="55"/>
      <c r="BV9" s="55"/>
      <c r="BW9" s="55"/>
      <c r="BX9" s="55"/>
      <c r="BY9" s="55"/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55"/>
      <c r="CQ9" s="7">
        <f>BN9-AW9</f>
        <v>0.63</v>
      </c>
      <c r="CR9" s="7">
        <f>AV9-AW9</f>
        <v>0.28178571428571431</v>
      </c>
    </row>
    <row r="10" spans="1:96" ht="26.25">
      <c r="A10" s="5" t="s">
        <v>216</v>
      </c>
      <c r="G10" s="58">
        <v>1</v>
      </c>
      <c r="H10" s="58">
        <v>1</v>
      </c>
      <c r="I10" s="58">
        <v>1</v>
      </c>
      <c r="J10" s="58">
        <v>0.5</v>
      </c>
      <c r="K10" s="58">
        <v>0.9</v>
      </c>
      <c r="L10" s="58">
        <v>1</v>
      </c>
      <c r="M10" s="58">
        <v>1</v>
      </c>
      <c r="N10" s="58" t="s">
        <v>217</v>
      </c>
      <c r="O10" s="58">
        <v>1</v>
      </c>
      <c r="P10" s="58" t="s">
        <v>119</v>
      </c>
      <c r="Q10" s="30">
        <v>0</v>
      </c>
      <c r="R10" s="58">
        <v>1</v>
      </c>
      <c r="S10" s="30">
        <v>0</v>
      </c>
      <c r="T10" s="30">
        <v>0</v>
      </c>
      <c r="U10" s="30">
        <v>0</v>
      </c>
      <c r="V10" s="58" t="s">
        <v>119</v>
      </c>
      <c r="W10" s="58">
        <v>1</v>
      </c>
      <c r="X10" s="58">
        <v>1</v>
      </c>
      <c r="Y10" s="58">
        <v>1</v>
      </c>
      <c r="Z10" s="30">
        <v>0</v>
      </c>
      <c r="AA10" s="30">
        <v>0</v>
      </c>
      <c r="AB10" s="57">
        <v>1</v>
      </c>
      <c r="AC10" s="57">
        <v>1</v>
      </c>
      <c r="AD10" s="57">
        <v>1</v>
      </c>
      <c r="AE10" s="30">
        <v>0</v>
      </c>
      <c r="AF10" s="57" t="s">
        <v>217</v>
      </c>
      <c r="AG10" s="57">
        <v>1</v>
      </c>
      <c r="AH10" s="58">
        <v>0</v>
      </c>
      <c r="AI10" s="58">
        <v>0</v>
      </c>
      <c r="AJ10" s="30" t="s">
        <v>119</v>
      </c>
      <c r="AK10" s="30">
        <v>0</v>
      </c>
      <c r="AL10" s="27"/>
      <c r="AM10" s="14"/>
      <c r="AN10" s="78">
        <f t="shared" ref="AN10" si="47">COUNT(G10:AK10)</f>
        <v>26</v>
      </c>
      <c r="AO10" s="7">
        <f t="shared" ref="AO10" si="48">SUM(G10:AI10)/(AN10)</f>
        <v>0.59230769230769231</v>
      </c>
    </row>
    <row r="11" spans="1:96" ht="37.5">
      <c r="A11" s="5" t="s">
        <v>218</v>
      </c>
      <c r="G11" s="58">
        <v>1</v>
      </c>
      <c r="H11" s="58">
        <v>1</v>
      </c>
      <c r="I11" s="58">
        <v>1</v>
      </c>
      <c r="J11" s="58">
        <v>1</v>
      </c>
      <c r="K11" s="58">
        <v>1</v>
      </c>
      <c r="L11" s="58">
        <v>1</v>
      </c>
      <c r="M11" s="58">
        <v>1</v>
      </c>
      <c r="N11" s="58">
        <v>1</v>
      </c>
      <c r="O11" s="58">
        <v>1</v>
      </c>
      <c r="P11" s="58">
        <v>1</v>
      </c>
      <c r="Q11" s="58" t="s">
        <v>119</v>
      </c>
      <c r="R11" s="58">
        <v>1</v>
      </c>
      <c r="S11" s="58">
        <v>1</v>
      </c>
      <c r="T11" s="58">
        <v>1</v>
      </c>
      <c r="U11" s="58" t="s">
        <v>119</v>
      </c>
      <c r="V11" s="58">
        <v>1</v>
      </c>
      <c r="W11" s="58">
        <v>1</v>
      </c>
      <c r="X11" s="58">
        <v>1</v>
      </c>
      <c r="Y11" s="58">
        <v>1</v>
      </c>
      <c r="Z11" s="58">
        <v>0</v>
      </c>
      <c r="AA11" s="58">
        <v>0</v>
      </c>
      <c r="AB11" s="57">
        <v>0.95</v>
      </c>
      <c r="AC11" s="57">
        <v>0.95</v>
      </c>
      <c r="AD11" s="57">
        <v>0.5</v>
      </c>
      <c r="AE11" s="57">
        <v>1</v>
      </c>
      <c r="AF11" s="57" t="s">
        <v>217</v>
      </c>
      <c r="AG11" s="57">
        <v>0</v>
      </c>
      <c r="AH11" s="58">
        <v>0.5</v>
      </c>
      <c r="AI11" s="58">
        <v>0.5</v>
      </c>
      <c r="AJ11" s="30">
        <v>0.9</v>
      </c>
      <c r="AK11" s="30">
        <v>0</v>
      </c>
      <c r="AL11" s="27"/>
      <c r="AM11" s="14"/>
      <c r="AN11" s="78">
        <f t="shared" ref="AN11" si="49">COUNT(G11:AK11)</f>
        <v>28</v>
      </c>
      <c r="AO11" s="7">
        <f t="shared" ref="AO11" si="50">SUM(G11:AI11)/(AN11)</f>
        <v>0.76428571428571423</v>
      </c>
    </row>
    <row r="12" spans="1:96" ht="75">
      <c r="A12" s="2" t="s">
        <v>141</v>
      </c>
      <c r="B12" s="34" t="s">
        <v>142</v>
      </c>
      <c r="C12" s="2" t="s">
        <v>117</v>
      </c>
      <c r="D12" s="2" t="s">
        <v>125</v>
      </c>
      <c r="E12" s="69" t="s">
        <v>143</v>
      </c>
      <c r="F12" s="2">
        <v>2025</v>
      </c>
      <c r="G12" s="42">
        <v>1</v>
      </c>
      <c r="H12" s="42">
        <v>1</v>
      </c>
      <c r="I12" s="42">
        <v>1</v>
      </c>
      <c r="J12" s="42">
        <v>1</v>
      </c>
      <c r="K12" s="41">
        <v>1</v>
      </c>
      <c r="L12" s="42" t="s">
        <v>119</v>
      </c>
      <c r="M12" s="42">
        <v>1</v>
      </c>
      <c r="N12" s="52" t="s">
        <v>119</v>
      </c>
      <c r="O12" s="41">
        <v>1</v>
      </c>
      <c r="P12" s="42">
        <v>1</v>
      </c>
      <c r="Q12" s="42" t="s">
        <v>119</v>
      </c>
      <c r="R12" s="42">
        <v>1</v>
      </c>
      <c r="S12" s="42">
        <v>1</v>
      </c>
      <c r="T12" s="42">
        <v>1</v>
      </c>
      <c r="U12" s="50" t="s">
        <v>119</v>
      </c>
      <c r="V12" s="44">
        <v>0</v>
      </c>
      <c r="W12" s="40">
        <v>1</v>
      </c>
      <c r="X12" s="40">
        <v>1</v>
      </c>
      <c r="Y12" s="40">
        <v>1</v>
      </c>
      <c r="Z12" s="40">
        <v>1</v>
      </c>
      <c r="AA12" s="40">
        <v>0.77</v>
      </c>
      <c r="AB12" s="44">
        <v>0</v>
      </c>
      <c r="AC12" s="44">
        <v>0</v>
      </c>
      <c r="AD12" s="44">
        <v>0</v>
      </c>
      <c r="AE12" s="40">
        <v>0</v>
      </c>
      <c r="AF12" s="44">
        <v>0</v>
      </c>
      <c r="AG12" s="46">
        <v>0</v>
      </c>
      <c r="AH12" s="44">
        <v>0</v>
      </c>
      <c r="AI12" s="52">
        <v>1</v>
      </c>
      <c r="AJ12" s="42">
        <v>0</v>
      </c>
      <c r="AK12" s="44">
        <v>0</v>
      </c>
      <c r="AL12" s="45">
        <v>0.1</v>
      </c>
      <c r="AM12" s="48"/>
      <c r="AN12" s="49"/>
      <c r="AO12" s="49"/>
      <c r="AP12" s="56">
        <f t="shared" ref="AP12:AP13" si="51">BA12/AZ12</f>
        <v>0.91790123456790107</v>
      </c>
      <c r="AQ12" s="56">
        <f t="shared" ref="AQ12:AQ13" si="52">BC12/BB12</f>
        <v>0</v>
      </c>
      <c r="AR12" s="56">
        <f t="shared" ref="AR12:AR13" si="53">BE12/BD12</f>
        <v>0.87728026533996661</v>
      </c>
      <c r="AS12" s="56">
        <f t="shared" ref="AS12" si="54">BG12/BF12</f>
        <v>0</v>
      </c>
      <c r="AT12" s="56" t="e">
        <f t="shared" ref="AT12" si="55">BH12/BI12</f>
        <v>#DIV/0!</v>
      </c>
      <c r="AU12" s="49">
        <f t="shared" ref="AU12:AU13" si="56">COUNT(G12:AL12)</f>
        <v>28</v>
      </c>
      <c r="AV12" s="12">
        <f t="shared" ref="AV12:AV13" si="57">SUM(G12:AL12)/AU12</f>
        <v>0.60250000000000004</v>
      </c>
      <c r="AW12" s="7">
        <v>0.53</v>
      </c>
      <c r="AX12" s="55">
        <f t="shared" ref="AX12" si="58">AW12+0.035</f>
        <v>0.56500000000000006</v>
      </c>
      <c r="AY12" s="55"/>
      <c r="AZ12" s="55">
        <f t="shared" ref="AZ12" si="59">AX12+0.035</f>
        <v>0.60000000000000009</v>
      </c>
      <c r="BA12" s="55">
        <v>0.55074074074074075</v>
      </c>
      <c r="BB12" s="55">
        <f t="shared" ref="BB12" si="60">AZ12+0.035</f>
        <v>0.63500000000000012</v>
      </c>
      <c r="BC12" s="55"/>
      <c r="BD12" s="55">
        <f t="shared" ref="BD12" si="61">BB12+0.035</f>
        <v>0.67000000000000015</v>
      </c>
      <c r="BE12" s="55">
        <v>0.58777777777777773</v>
      </c>
      <c r="BF12" s="55">
        <f t="shared" ref="BF12" si="62">BD12+0.035</f>
        <v>0.70500000000000018</v>
      </c>
      <c r="BG12" s="55"/>
      <c r="BH12" s="55">
        <f t="shared" ref="BH12" si="63">BF12+0.035</f>
        <v>0.74000000000000021</v>
      </c>
      <c r="BI12" s="55"/>
      <c r="BJ12" s="55">
        <f t="shared" ref="BJ12" si="64">BH12+0.035</f>
        <v>0.77500000000000024</v>
      </c>
      <c r="BK12" s="55"/>
      <c r="BL12" s="55">
        <f t="shared" ref="BL12" si="65">BJ12+0.035</f>
        <v>0.81000000000000028</v>
      </c>
      <c r="BM12" s="55"/>
      <c r="BN12" s="55">
        <f t="shared" ref="BN12" si="66">BL12+0.035</f>
        <v>0.84500000000000031</v>
      </c>
      <c r="BO12" s="55">
        <v>0.56678571428571423</v>
      </c>
      <c r="BP12" s="55">
        <f t="shared" ref="BP12" si="67">BN12+0.035</f>
        <v>0.88000000000000034</v>
      </c>
      <c r="BQ12" s="91">
        <v>0.56678571428571423</v>
      </c>
      <c r="BR12" s="55">
        <f t="shared" ref="BR12" si="68">BP12+0.035</f>
        <v>0.91500000000000037</v>
      </c>
      <c r="BS12" s="55"/>
      <c r="BT12" s="55">
        <f t="shared" ref="BT12" si="69">BR12+0.035</f>
        <v>0.9500000000000004</v>
      </c>
      <c r="BU12" s="55"/>
      <c r="BV12" s="55">
        <f>BT12+0.035</f>
        <v>0.98500000000000043</v>
      </c>
      <c r="BW12" s="55"/>
      <c r="BX12" s="5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55"/>
      <c r="CQ12" s="7">
        <f t="shared" ref="CQ12:CQ13" si="70">BN12-AW12</f>
        <v>0.31500000000000028</v>
      </c>
      <c r="CR12" s="92">
        <f t="shared" ref="CR12:CR13" si="71">AV12-AW12</f>
        <v>7.2500000000000009E-2</v>
      </c>
    </row>
    <row r="13" spans="1:96" ht="56.25">
      <c r="A13" s="2" t="s">
        <v>147</v>
      </c>
      <c r="B13" s="34" t="s">
        <v>148</v>
      </c>
      <c r="C13" s="2" t="s">
        <v>125</v>
      </c>
      <c r="D13" s="2" t="s">
        <v>125</v>
      </c>
      <c r="E13" s="69" t="s">
        <v>149</v>
      </c>
      <c r="F13" s="2">
        <v>2025</v>
      </c>
      <c r="G13" s="42">
        <v>1</v>
      </c>
      <c r="H13" s="42">
        <v>1</v>
      </c>
      <c r="I13" s="42">
        <v>0.9</v>
      </c>
      <c r="J13" s="42">
        <v>1</v>
      </c>
      <c r="K13" s="41">
        <v>1</v>
      </c>
      <c r="L13" s="42">
        <v>1</v>
      </c>
      <c r="M13" s="42">
        <v>0.99</v>
      </c>
      <c r="N13" s="43" t="s">
        <v>119</v>
      </c>
      <c r="O13" s="41">
        <v>1</v>
      </c>
      <c r="P13" s="42" t="s">
        <v>119</v>
      </c>
      <c r="Q13" s="42">
        <v>0.5</v>
      </c>
      <c r="R13" s="42">
        <v>1</v>
      </c>
      <c r="S13" s="42">
        <v>0.9</v>
      </c>
      <c r="T13" s="42">
        <v>1</v>
      </c>
      <c r="U13" s="44">
        <v>0</v>
      </c>
      <c r="V13" s="50" t="s">
        <v>140</v>
      </c>
      <c r="W13" s="40">
        <v>1</v>
      </c>
      <c r="X13" s="40">
        <v>0</v>
      </c>
      <c r="Y13" s="40">
        <v>0</v>
      </c>
      <c r="Z13" s="40">
        <v>1</v>
      </c>
      <c r="AA13" s="40">
        <v>1</v>
      </c>
      <c r="AB13" s="44">
        <v>0</v>
      </c>
      <c r="AC13" s="44">
        <v>0</v>
      </c>
      <c r="AD13" s="44">
        <v>0</v>
      </c>
      <c r="AE13" s="40">
        <v>0</v>
      </c>
      <c r="AF13" s="44">
        <v>0</v>
      </c>
      <c r="AG13" s="46">
        <v>1</v>
      </c>
      <c r="AH13" s="44">
        <v>0</v>
      </c>
      <c r="AI13" s="42">
        <v>1</v>
      </c>
      <c r="AJ13" s="42">
        <v>0</v>
      </c>
      <c r="AK13" s="44">
        <v>0</v>
      </c>
      <c r="AL13" s="45">
        <v>1</v>
      </c>
      <c r="AM13" s="48"/>
      <c r="AN13" s="49"/>
      <c r="AO13" s="49"/>
      <c r="AP13" s="56">
        <f t="shared" si="51"/>
        <v>1.6295884315906561</v>
      </c>
      <c r="AQ13" s="56">
        <f t="shared" si="52"/>
        <v>0</v>
      </c>
      <c r="AR13" s="56">
        <f t="shared" si="53"/>
        <v>1.5459770114942526</v>
      </c>
      <c r="AS13" s="56"/>
      <c r="AT13" s="56"/>
      <c r="AU13" s="49">
        <f t="shared" si="56"/>
        <v>29</v>
      </c>
      <c r="AV13" s="12">
        <f t="shared" si="57"/>
        <v>0.5962068965517241</v>
      </c>
      <c r="AW13" s="7">
        <v>0.26</v>
      </c>
      <c r="AX13" s="55">
        <f t="shared" ref="AX13" si="72">AW13+0.025</f>
        <v>0.28500000000000003</v>
      </c>
      <c r="AY13" s="55"/>
      <c r="AZ13" s="55">
        <f t="shared" ref="AZ13" si="73">AX13+0.025</f>
        <v>0.31000000000000005</v>
      </c>
      <c r="BA13" s="55">
        <v>0.50517241379310351</v>
      </c>
      <c r="BB13" s="55">
        <f t="shared" ref="BB13" si="74">AZ13+0.025</f>
        <v>0.33500000000000008</v>
      </c>
      <c r="BC13" s="55"/>
      <c r="BD13" s="55">
        <f t="shared" ref="BD13" si="75">BB13+0.025</f>
        <v>0.3600000000000001</v>
      </c>
      <c r="BE13" s="55">
        <v>0.55655172413793108</v>
      </c>
      <c r="BF13" s="55">
        <f t="shared" ref="BF13" si="76">BD13+0.025</f>
        <v>0.38500000000000012</v>
      </c>
      <c r="BG13" s="55"/>
      <c r="BH13" s="55">
        <f t="shared" ref="BH13" si="77">BF13+0.025</f>
        <v>0.41000000000000014</v>
      </c>
      <c r="BI13" s="55"/>
      <c r="BJ13" s="55">
        <f t="shared" ref="BJ13" si="78">BH13+0.025</f>
        <v>0.43500000000000016</v>
      </c>
      <c r="BK13" s="55"/>
      <c r="BL13" s="55">
        <f t="shared" ref="BL13" si="79">BJ13+0.025</f>
        <v>0.46000000000000019</v>
      </c>
      <c r="BM13" s="55"/>
      <c r="BN13" s="55">
        <f>BL13+0.025</f>
        <v>0.48500000000000021</v>
      </c>
      <c r="BO13" s="55">
        <v>0.5962068965517241</v>
      </c>
      <c r="BP13" s="55">
        <f t="shared" ref="BP13" si="80">BN13+0.025</f>
        <v>0.51000000000000023</v>
      </c>
      <c r="BQ13" s="76">
        <v>0.5962068965517241</v>
      </c>
      <c r="BR13" s="55">
        <f t="shared" ref="BR13" si="81">BP13+0.025</f>
        <v>0.53500000000000025</v>
      </c>
      <c r="BS13" s="55"/>
      <c r="BT13" s="55">
        <f t="shared" ref="BT13" si="82">BR13+0.025</f>
        <v>0.56000000000000028</v>
      </c>
      <c r="BU13" s="55"/>
      <c r="BV13" s="55">
        <f t="shared" ref="BV13" si="83">BT13+0.025</f>
        <v>0.5850000000000003</v>
      </c>
      <c r="BW13" s="55"/>
      <c r="BX13" s="55">
        <f t="shared" ref="BX13" si="84">BV13+0.025</f>
        <v>0.61000000000000032</v>
      </c>
      <c r="BY13" s="55"/>
      <c r="BZ13" s="55">
        <f t="shared" ref="BZ13" si="85">BX13+0.025</f>
        <v>0.63500000000000034</v>
      </c>
      <c r="CA13" s="55"/>
      <c r="CB13" s="55">
        <f t="shared" ref="CB13" si="86">BZ13+0.025</f>
        <v>0.66000000000000036</v>
      </c>
      <c r="CC13" s="55"/>
      <c r="CD13" s="55">
        <f t="shared" ref="CD13" si="87">CB13+0.025</f>
        <v>0.68500000000000039</v>
      </c>
      <c r="CE13" s="55"/>
      <c r="CF13" s="55">
        <f t="shared" ref="CF13" si="88">CD13+0.025</f>
        <v>0.71000000000000041</v>
      </c>
      <c r="CG13" s="55"/>
      <c r="CH13" s="55">
        <f t="shared" ref="CH13" si="89">CF13+0.025</f>
        <v>0.73500000000000043</v>
      </c>
      <c r="CI13" s="55"/>
      <c r="CJ13" s="55">
        <f t="shared" ref="CJ13" si="90">CH13+0.025</f>
        <v>0.76000000000000045</v>
      </c>
      <c r="CK13" s="55"/>
      <c r="CL13" s="55">
        <f t="shared" ref="CL13" si="91">CJ13+0.025</f>
        <v>0.78500000000000048</v>
      </c>
      <c r="CM13" s="55"/>
      <c r="CN13" s="55">
        <f t="shared" ref="CN13" si="92">CL13+0.025</f>
        <v>0.8100000000000005</v>
      </c>
      <c r="CQ13" s="7">
        <f t="shared" si="70"/>
        <v>0.2250000000000002</v>
      </c>
      <c r="CR13" s="93">
        <f t="shared" si="71"/>
        <v>0.33620689655172409</v>
      </c>
    </row>
    <row r="14" spans="1:96" ht="37.5">
      <c r="A14" s="2" t="s">
        <v>32</v>
      </c>
      <c r="B14" s="34" t="s">
        <v>162</v>
      </c>
      <c r="C14" s="2" t="s">
        <v>125</v>
      </c>
      <c r="D14" s="2" t="s">
        <v>125</v>
      </c>
      <c r="E14" s="69" t="s">
        <v>163</v>
      </c>
      <c r="F14" s="2"/>
      <c r="G14" s="42">
        <v>1</v>
      </c>
      <c r="H14" s="42">
        <v>1</v>
      </c>
      <c r="I14" s="42">
        <v>1</v>
      </c>
      <c r="J14" s="42">
        <v>0.03</v>
      </c>
      <c r="K14" s="42">
        <v>1</v>
      </c>
      <c r="L14" s="40" t="s">
        <v>119</v>
      </c>
      <c r="M14" s="42" t="s">
        <v>119</v>
      </c>
      <c r="N14" s="52" t="s">
        <v>119</v>
      </c>
      <c r="O14" s="42">
        <v>0.5</v>
      </c>
      <c r="P14" s="40" t="s">
        <v>119</v>
      </c>
      <c r="Q14" s="44">
        <v>0.8</v>
      </c>
      <c r="R14" s="44">
        <v>1</v>
      </c>
      <c r="S14" s="44">
        <v>0.5</v>
      </c>
      <c r="T14" s="44">
        <v>1</v>
      </c>
      <c r="U14" s="44">
        <v>1</v>
      </c>
      <c r="V14" s="44" t="s">
        <v>140</v>
      </c>
      <c r="W14" s="40">
        <v>1</v>
      </c>
      <c r="X14" s="40">
        <v>1</v>
      </c>
      <c r="Y14" s="40">
        <v>0</v>
      </c>
      <c r="Z14" s="40">
        <v>0.2</v>
      </c>
      <c r="AA14" s="40" t="s">
        <v>119</v>
      </c>
      <c r="AB14" s="44" t="s">
        <v>119</v>
      </c>
      <c r="AC14" s="44">
        <v>1</v>
      </c>
      <c r="AD14" s="44">
        <v>1</v>
      </c>
      <c r="AE14" s="40">
        <v>0</v>
      </c>
      <c r="AF14" s="44">
        <v>1</v>
      </c>
      <c r="AG14" s="46">
        <v>1</v>
      </c>
      <c r="AH14" s="44">
        <v>1</v>
      </c>
      <c r="AI14" s="52" t="s">
        <v>119</v>
      </c>
      <c r="AJ14" s="42">
        <v>1</v>
      </c>
      <c r="AK14" s="44">
        <v>1</v>
      </c>
      <c r="AL14" s="45">
        <v>0.5</v>
      </c>
      <c r="AM14" s="48"/>
      <c r="AN14" s="49"/>
      <c r="AO14" s="49"/>
      <c r="AP14" s="56">
        <f t="shared" ref="AP14" si="93">BA14/AZ14</f>
        <v>0.92307692307692302</v>
      </c>
      <c r="AQ14" s="56">
        <f t="shared" ref="AQ14" si="94">BC14/BB14</f>
        <v>0</v>
      </c>
      <c r="AR14" s="56">
        <f t="shared" ref="AR14" si="95">BE14/BD14</f>
        <v>4.0079999999999991</v>
      </c>
      <c r="AS14" s="56"/>
      <c r="AT14" s="56"/>
      <c r="AU14" s="49">
        <f t="shared" ref="AU14" si="96">COUNT(G14:AL14)</f>
        <v>24</v>
      </c>
      <c r="AV14" s="12">
        <f t="shared" ref="AV14" si="97">SUM(G14:AL14)/AU14</f>
        <v>0.77208333333333323</v>
      </c>
      <c r="AW14" s="7">
        <v>0.11</v>
      </c>
      <c r="AX14" s="55">
        <f>AW14+0.01</f>
        <v>0.12</v>
      </c>
      <c r="AY14" s="55"/>
      <c r="AZ14" s="55">
        <f>AX14+0.01</f>
        <v>0.13</v>
      </c>
      <c r="BA14" s="55">
        <v>0.12</v>
      </c>
      <c r="BB14" s="55">
        <f>AZ14+0.01</f>
        <v>0.14000000000000001</v>
      </c>
      <c r="BC14" s="55"/>
      <c r="BD14" s="55">
        <f>BB14+0.01</f>
        <v>0.15000000000000002</v>
      </c>
      <c r="BE14" s="55">
        <v>0.60119999999999996</v>
      </c>
      <c r="BF14" s="55">
        <f>BD14+0.01</f>
        <v>0.16000000000000003</v>
      </c>
      <c r="BG14" s="55"/>
      <c r="BH14" s="55">
        <f>BF14+0.01</f>
        <v>0.17000000000000004</v>
      </c>
      <c r="BI14" s="55"/>
      <c r="BJ14" s="55">
        <f>BH14+0.01</f>
        <v>0.18000000000000005</v>
      </c>
      <c r="BK14" s="55"/>
      <c r="BL14" s="55">
        <f>BJ14+0.01</f>
        <v>0.19000000000000006</v>
      </c>
      <c r="BM14" s="55"/>
      <c r="BN14" s="55">
        <v>0.11</v>
      </c>
      <c r="BO14" s="55">
        <v>0.7304166666666666</v>
      </c>
      <c r="BP14" s="55">
        <f>BN14+0.01</f>
        <v>0.12</v>
      </c>
      <c r="BQ14" s="76">
        <v>0.77208333333333323</v>
      </c>
      <c r="BR14" s="55">
        <f>BP14+0.01</f>
        <v>0.13</v>
      </c>
      <c r="BS14" s="55"/>
      <c r="BT14" s="55">
        <f>BR14+0.01</f>
        <v>0.14000000000000001</v>
      </c>
      <c r="BU14" s="55"/>
      <c r="BV14" s="55">
        <f>BT14+0.01</f>
        <v>0.15000000000000002</v>
      </c>
      <c r="BW14" s="55"/>
      <c r="BX14" s="55">
        <f>BV14+0.01</f>
        <v>0.16000000000000003</v>
      </c>
      <c r="BY14" s="55"/>
      <c r="BZ14" s="55">
        <f>BX14+0.01</f>
        <v>0.17000000000000004</v>
      </c>
      <c r="CA14" s="55"/>
      <c r="CB14" s="55">
        <f>BZ14+0.01</f>
        <v>0.18000000000000005</v>
      </c>
      <c r="CC14" s="55"/>
      <c r="CD14" s="55">
        <f>CB14+0.01</f>
        <v>0.19000000000000006</v>
      </c>
      <c r="CE14" s="55"/>
      <c r="CF14" s="55">
        <f>CD14+0.01</f>
        <v>0.20000000000000007</v>
      </c>
      <c r="CG14" s="55"/>
      <c r="CH14" s="55">
        <f>CF14+0.01</f>
        <v>0.21000000000000008</v>
      </c>
      <c r="CI14" s="55"/>
      <c r="CJ14" s="55">
        <f>CH14+0.01</f>
        <v>0.22000000000000008</v>
      </c>
      <c r="CK14" s="55"/>
      <c r="CL14" s="55">
        <f>CJ14+0.01</f>
        <v>0.23000000000000009</v>
      </c>
      <c r="CM14" s="55"/>
      <c r="CN14" s="55">
        <f>CL14+0.01</f>
        <v>0.2400000000000001</v>
      </c>
      <c r="CQ14" s="7">
        <f t="shared" ref="CQ14" si="98">BN14-AW14</f>
        <v>0</v>
      </c>
      <c r="CR14" s="93">
        <f t="shared" ref="CR14" si="99">AV14-AW14</f>
        <v>0.66208333333333325</v>
      </c>
    </row>
    <row r="15" spans="1:96" ht="93.75">
      <c r="A15" s="90" t="s">
        <v>168</v>
      </c>
      <c r="B15" s="90" t="s">
        <v>113</v>
      </c>
      <c r="C15" s="34" t="s">
        <v>169</v>
      </c>
      <c r="D15" s="2" t="s">
        <v>117</v>
      </c>
      <c r="E15" s="2" t="s">
        <v>170</v>
      </c>
      <c r="F15" s="2">
        <v>2027</v>
      </c>
      <c r="G15" s="42">
        <v>0</v>
      </c>
      <c r="H15" s="42">
        <v>0</v>
      </c>
      <c r="I15" s="42">
        <v>0</v>
      </c>
      <c r="J15" s="42">
        <v>0</v>
      </c>
      <c r="K15" s="42">
        <v>0</v>
      </c>
      <c r="L15" s="42">
        <v>0</v>
      </c>
      <c r="M15" s="42">
        <v>0</v>
      </c>
      <c r="N15" s="42">
        <v>0</v>
      </c>
      <c r="O15" s="42">
        <v>0</v>
      </c>
      <c r="P15" s="42">
        <v>0</v>
      </c>
      <c r="Q15" s="42">
        <v>0</v>
      </c>
      <c r="R15" s="42">
        <v>0</v>
      </c>
      <c r="S15" s="42">
        <v>0</v>
      </c>
      <c r="T15" s="42">
        <v>0</v>
      </c>
      <c r="U15" s="42">
        <v>0</v>
      </c>
      <c r="V15" s="42">
        <v>0</v>
      </c>
      <c r="W15" s="42">
        <v>0</v>
      </c>
      <c r="X15" s="42">
        <v>0</v>
      </c>
      <c r="Y15" s="42">
        <v>0</v>
      </c>
      <c r="Z15" s="42">
        <v>0</v>
      </c>
      <c r="AA15" s="42">
        <v>0</v>
      </c>
      <c r="AB15" s="42">
        <v>0</v>
      </c>
      <c r="AC15" s="42">
        <v>0</v>
      </c>
      <c r="AD15" s="42">
        <v>0</v>
      </c>
      <c r="AE15" s="42">
        <v>0</v>
      </c>
      <c r="AF15" s="42">
        <v>0</v>
      </c>
      <c r="AG15" s="42">
        <v>0</v>
      </c>
      <c r="AH15" s="42">
        <v>0</v>
      </c>
      <c r="AI15" s="42">
        <v>0</v>
      </c>
      <c r="AJ15" s="42">
        <v>0</v>
      </c>
      <c r="AK15" s="42">
        <v>0</v>
      </c>
      <c r="AL15" s="45">
        <v>0</v>
      </c>
      <c r="AM15" s="48"/>
      <c r="AN15" s="49"/>
      <c r="AO15" s="49"/>
      <c r="AP15" s="56">
        <f t="shared" ref="AP15:AP23" si="100">BA15/AZ15</f>
        <v>1.0265251989389921</v>
      </c>
      <c r="AQ15" s="56">
        <f t="shared" ref="AQ15:AQ23" si="101">BC15/BB15</f>
        <v>0</v>
      </c>
      <c r="AR15" s="56">
        <f t="shared" ref="AR15:AR23" si="102">BE15/BD15</f>
        <v>0.93413978494623651</v>
      </c>
      <c r="AS15" s="56">
        <f>BG15/BF15</f>
        <v>0</v>
      </c>
      <c r="AT15" s="56" t="e">
        <f>BH15/BI15</f>
        <v>#DIV/0!</v>
      </c>
      <c r="AU15" s="49">
        <f t="shared" ref="AU15:AU23" si="103">COUNT(G15:AL15)</f>
        <v>32</v>
      </c>
      <c r="AV15" s="12">
        <f t="shared" ref="AV15:AV23" si="104">SUM(G15:AL15)/AU15</f>
        <v>0</v>
      </c>
      <c r="AW15" s="7">
        <v>0.57999999999999996</v>
      </c>
      <c r="AX15" s="55">
        <f>AW15+0.035</f>
        <v>0.61499999999999999</v>
      </c>
      <c r="AY15" s="55"/>
      <c r="AZ15" s="55">
        <f>AX15+0.035</f>
        <v>0.65</v>
      </c>
      <c r="BA15" s="55">
        <v>0.66724137931034488</v>
      </c>
      <c r="BB15" s="55">
        <f>AZ15+0.035</f>
        <v>0.68500000000000005</v>
      </c>
      <c r="BC15" s="55"/>
      <c r="BD15" s="55">
        <f>BB15+0.035</f>
        <v>0.72000000000000008</v>
      </c>
      <c r="BE15" s="55">
        <v>0.67258064516129035</v>
      </c>
      <c r="BF15" s="55">
        <f>BD15+0.035</f>
        <v>0.75500000000000012</v>
      </c>
      <c r="BG15" s="55"/>
      <c r="BH15" s="55">
        <f>BF15+0.035</f>
        <v>0.79000000000000015</v>
      </c>
      <c r="BI15" s="55"/>
      <c r="BJ15" s="55">
        <f>BH15+0.035</f>
        <v>0.82500000000000018</v>
      </c>
      <c r="BK15" s="55"/>
      <c r="BL15" s="55">
        <f>BJ15+0.035</f>
        <v>0.86000000000000021</v>
      </c>
      <c r="BM15" s="55"/>
      <c r="BN15" s="55">
        <f>BL15+0.035</f>
        <v>0.89500000000000024</v>
      </c>
      <c r="BO15" s="55">
        <v>0.80483870967741933</v>
      </c>
      <c r="BP15" s="55">
        <f>BN15+0.035</f>
        <v>0.93000000000000027</v>
      </c>
      <c r="BQ15" s="55"/>
      <c r="BR15" s="55">
        <f>BP15+0.035</f>
        <v>0.9650000000000003</v>
      </c>
      <c r="BS15" s="55"/>
      <c r="BT15" s="55">
        <f>BR15+0.035</f>
        <v>1.0000000000000002</v>
      </c>
      <c r="BV15" s="55"/>
      <c r="BW15" s="55"/>
      <c r="BX15" s="5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55"/>
      <c r="CO15" s="55"/>
      <c r="CP15" s="36"/>
      <c r="CQ15" s="7">
        <f>BN15-AW15</f>
        <v>0.31500000000000028</v>
      </c>
      <c r="CR15" s="7">
        <f>AV15-AW15</f>
        <v>-0.57999999999999996</v>
      </c>
    </row>
    <row r="16" spans="1:96" ht="26.25">
      <c r="A16" s="90" t="s">
        <v>171</v>
      </c>
      <c r="B16" s="90" t="s">
        <v>113</v>
      </c>
      <c r="C16" s="34"/>
      <c r="D16" s="2"/>
      <c r="E16" s="2"/>
      <c r="F16" s="2"/>
      <c r="G16" s="42" t="b">
        <v>0</v>
      </c>
      <c r="H16" s="42" t="b">
        <v>0</v>
      </c>
      <c r="I16" s="42" t="b">
        <v>0</v>
      </c>
      <c r="J16" s="42" t="b">
        <v>0</v>
      </c>
      <c r="K16" s="42" t="b">
        <v>0</v>
      </c>
      <c r="L16" s="42" t="b">
        <v>0</v>
      </c>
      <c r="M16" s="42" t="b">
        <v>0</v>
      </c>
      <c r="N16" s="42"/>
      <c r="O16" s="42" t="b">
        <v>0</v>
      </c>
      <c r="P16" s="42" t="b">
        <v>0</v>
      </c>
      <c r="Q16" s="42" t="b">
        <v>0</v>
      </c>
      <c r="R16" s="42" t="b">
        <v>0</v>
      </c>
      <c r="S16" s="42" t="b">
        <v>0</v>
      </c>
      <c r="T16" s="42" t="b">
        <v>0</v>
      </c>
      <c r="U16" s="42" t="b">
        <v>0</v>
      </c>
      <c r="V16" s="42" t="b">
        <v>0</v>
      </c>
      <c r="W16" s="42" t="b">
        <v>0</v>
      </c>
      <c r="X16" s="42" t="b">
        <v>0</v>
      </c>
      <c r="Y16" s="42" t="b">
        <v>0</v>
      </c>
      <c r="Z16" s="42" t="b">
        <v>0</v>
      </c>
      <c r="AA16" s="42" t="b">
        <v>0</v>
      </c>
      <c r="AB16" s="42" t="b">
        <v>0</v>
      </c>
      <c r="AC16" s="42" t="b">
        <v>0</v>
      </c>
      <c r="AD16" s="42" t="b">
        <v>0</v>
      </c>
      <c r="AE16" s="42" t="b">
        <v>0</v>
      </c>
      <c r="AF16" s="42" t="b">
        <v>0</v>
      </c>
      <c r="AG16" s="42" t="b">
        <v>0</v>
      </c>
      <c r="AH16" s="42" t="b">
        <v>0</v>
      </c>
      <c r="AI16" s="42"/>
      <c r="AJ16" s="42" t="b">
        <v>0</v>
      </c>
      <c r="AK16" s="42" t="b">
        <v>0</v>
      </c>
      <c r="AL16" s="45" t="b">
        <v>0</v>
      </c>
      <c r="AM16" s="48"/>
      <c r="AN16" s="49"/>
      <c r="AO16" s="49"/>
      <c r="AP16" s="56"/>
      <c r="AQ16" s="56"/>
      <c r="AR16" s="56"/>
      <c r="AS16" s="56"/>
      <c r="AT16" s="56"/>
      <c r="AU16" s="49"/>
      <c r="AV16" s="12"/>
      <c r="AW16" s="7"/>
      <c r="AX16" s="55"/>
      <c r="AY16" s="55"/>
      <c r="AZ16" s="55"/>
      <c r="BA16" s="55"/>
      <c r="BB16" s="55"/>
      <c r="BC16" s="55"/>
      <c r="BD16" s="55"/>
      <c r="BE16" s="55"/>
      <c r="BF16" s="55"/>
      <c r="BG16" s="55"/>
      <c r="BH16" s="55"/>
      <c r="BI16" s="55"/>
      <c r="BJ16" s="55"/>
      <c r="BK16" s="55"/>
      <c r="BL16" s="55"/>
      <c r="BM16" s="55"/>
      <c r="BN16" s="55"/>
      <c r="BO16" s="55"/>
      <c r="BP16" s="55"/>
      <c r="BQ16" s="55"/>
      <c r="BR16" s="55"/>
      <c r="BS16" s="55"/>
      <c r="BT16" s="55"/>
      <c r="BV16" s="55"/>
      <c r="BW16" s="55"/>
      <c r="BX16" s="5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55"/>
      <c r="CO16" s="55"/>
      <c r="CP16" s="36"/>
      <c r="CQ16" s="7"/>
      <c r="CR16" s="7"/>
    </row>
    <row r="17" spans="1:96" ht="37.5">
      <c r="A17" s="90" t="s">
        <v>172</v>
      </c>
      <c r="B17" s="90" t="s">
        <v>113</v>
      </c>
      <c r="C17" s="34"/>
      <c r="D17" s="2"/>
      <c r="E17" s="2"/>
      <c r="F17" s="2"/>
      <c r="G17" s="42" t="b">
        <v>0</v>
      </c>
      <c r="H17" s="42" t="b">
        <v>0</v>
      </c>
      <c r="I17" s="42" t="b">
        <v>0</v>
      </c>
      <c r="J17" s="42" t="b">
        <v>0</v>
      </c>
      <c r="K17" s="42" t="b">
        <v>0</v>
      </c>
      <c r="L17" s="42" t="b">
        <v>0</v>
      </c>
      <c r="M17" s="42" t="b">
        <v>0</v>
      </c>
      <c r="N17" s="42"/>
      <c r="O17" s="42" t="b">
        <v>0</v>
      </c>
      <c r="P17" s="42" t="b">
        <v>0</v>
      </c>
      <c r="Q17" s="42" t="b">
        <v>0</v>
      </c>
      <c r="R17" s="42" t="b">
        <v>0</v>
      </c>
      <c r="S17" s="42" t="b">
        <v>0</v>
      </c>
      <c r="T17" s="42" t="b">
        <v>0</v>
      </c>
      <c r="U17" s="42" t="b">
        <v>0</v>
      </c>
      <c r="V17" s="42" t="b">
        <v>0</v>
      </c>
      <c r="W17" s="42" t="b">
        <v>0</v>
      </c>
      <c r="X17" s="42" t="b">
        <v>0</v>
      </c>
      <c r="Y17" s="42" t="b">
        <v>0</v>
      </c>
      <c r="Z17" s="42" t="b">
        <v>0</v>
      </c>
      <c r="AA17" s="42" t="b">
        <v>0</v>
      </c>
      <c r="AB17" s="42" t="b">
        <v>0</v>
      </c>
      <c r="AC17" s="42" t="b">
        <v>0</v>
      </c>
      <c r="AD17" s="42" t="b">
        <v>0</v>
      </c>
      <c r="AE17" s="42" t="b">
        <v>0</v>
      </c>
      <c r="AF17" s="42" t="b">
        <v>0</v>
      </c>
      <c r="AG17" s="42" t="b">
        <v>0</v>
      </c>
      <c r="AH17" s="42" t="b">
        <v>0</v>
      </c>
      <c r="AI17" s="42"/>
      <c r="AJ17" s="42" t="b">
        <v>0</v>
      </c>
      <c r="AK17" s="42" t="b">
        <v>0</v>
      </c>
      <c r="AL17" s="45" t="b">
        <v>0</v>
      </c>
      <c r="AM17" s="48"/>
      <c r="AN17" s="49"/>
      <c r="AO17" s="49"/>
      <c r="AP17" s="56"/>
      <c r="AQ17" s="56"/>
      <c r="AR17" s="56"/>
      <c r="AS17" s="56"/>
      <c r="AT17" s="56"/>
      <c r="AU17" s="49"/>
      <c r="AV17" s="12"/>
      <c r="AW17" s="7"/>
      <c r="AX17" s="55"/>
      <c r="AY17" s="55"/>
      <c r="AZ17" s="55"/>
      <c r="BA17" s="55"/>
      <c r="BB17" s="55"/>
      <c r="BC17" s="55"/>
      <c r="BD17" s="55"/>
      <c r="BE17" s="55"/>
      <c r="BF17" s="55"/>
      <c r="BG17" s="55"/>
      <c r="BH17" s="55"/>
      <c r="BI17" s="55"/>
      <c r="BJ17" s="55"/>
      <c r="BK17" s="55"/>
      <c r="BL17" s="55"/>
      <c r="BM17" s="55"/>
      <c r="BN17" s="55"/>
      <c r="BO17" s="55"/>
      <c r="BP17" s="55"/>
      <c r="BQ17" s="55"/>
      <c r="BR17" s="55"/>
      <c r="BS17" s="55"/>
      <c r="BT17" s="55"/>
      <c r="BV17" s="55"/>
      <c r="BW17" s="55"/>
      <c r="BX17" s="55"/>
      <c r="BY17" s="55"/>
      <c r="BZ17" s="55"/>
      <c r="CA17" s="55"/>
      <c r="CB17" s="55"/>
      <c r="CC17" s="55"/>
      <c r="CD17" s="55"/>
      <c r="CE17" s="55"/>
      <c r="CF17" s="55"/>
      <c r="CG17" s="55"/>
      <c r="CH17" s="55"/>
      <c r="CI17" s="55"/>
      <c r="CJ17" s="55"/>
      <c r="CK17" s="55"/>
      <c r="CL17" s="55"/>
      <c r="CM17" s="55"/>
      <c r="CN17" s="55"/>
      <c r="CO17" s="55"/>
      <c r="CP17" s="36"/>
      <c r="CQ17" s="7"/>
      <c r="CR17" s="7"/>
    </row>
    <row r="18" spans="1:96" ht="37.5">
      <c r="A18" s="90" t="s">
        <v>173</v>
      </c>
      <c r="B18" s="90" t="s">
        <v>113</v>
      </c>
      <c r="C18" s="34"/>
      <c r="D18" s="2"/>
      <c r="E18" s="2"/>
      <c r="F18" s="2"/>
      <c r="G18" s="42" t="b">
        <v>0</v>
      </c>
      <c r="H18" s="42" t="b">
        <v>0</v>
      </c>
      <c r="I18" s="42" t="b">
        <v>0</v>
      </c>
      <c r="J18" s="42" t="b">
        <v>0</v>
      </c>
      <c r="K18" s="42" t="b">
        <v>0</v>
      </c>
      <c r="L18" s="42" t="b">
        <v>0</v>
      </c>
      <c r="M18" s="42" t="b">
        <v>0</v>
      </c>
      <c r="N18" s="42"/>
      <c r="O18" s="42" t="b">
        <v>0</v>
      </c>
      <c r="P18" s="42" t="b">
        <v>0</v>
      </c>
      <c r="Q18" s="42" t="b">
        <v>0</v>
      </c>
      <c r="R18" s="42" t="b">
        <v>0</v>
      </c>
      <c r="S18" s="42" t="b">
        <v>0</v>
      </c>
      <c r="T18" s="42" t="b">
        <v>0</v>
      </c>
      <c r="U18" s="42" t="b">
        <v>0</v>
      </c>
      <c r="V18" s="42" t="b">
        <v>0</v>
      </c>
      <c r="W18" s="42" t="b">
        <v>0</v>
      </c>
      <c r="X18" s="42" t="b">
        <v>0</v>
      </c>
      <c r="Y18" s="42" t="b">
        <v>0</v>
      </c>
      <c r="Z18" s="42" t="b">
        <v>0</v>
      </c>
      <c r="AA18" s="42" t="b">
        <v>0</v>
      </c>
      <c r="AB18" s="42" t="b">
        <v>0</v>
      </c>
      <c r="AC18" s="42" t="b">
        <v>0</v>
      </c>
      <c r="AD18" s="42" t="b">
        <v>0</v>
      </c>
      <c r="AE18" s="42" t="b">
        <v>0</v>
      </c>
      <c r="AF18" s="42" t="b">
        <v>0</v>
      </c>
      <c r="AG18" s="42" t="b">
        <v>0</v>
      </c>
      <c r="AH18" s="42" t="b">
        <v>0</v>
      </c>
      <c r="AI18" s="42"/>
      <c r="AJ18" s="42" t="b">
        <v>0</v>
      </c>
      <c r="AK18" s="42" t="b">
        <v>0</v>
      </c>
      <c r="AL18" s="45" t="b">
        <v>0</v>
      </c>
      <c r="AM18" s="48"/>
      <c r="AN18" s="49"/>
      <c r="AO18" s="49"/>
      <c r="AP18" s="56"/>
      <c r="AQ18" s="56"/>
      <c r="AR18" s="56"/>
      <c r="AS18" s="56"/>
      <c r="AT18" s="56"/>
      <c r="AU18" s="49"/>
      <c r="AV18" s="12"/>
      <c r="AW18" s="7"/>
      <c r="AX18" s="55"/>
      <c r="AY18" s="55"/>
      <c r="AZ18" s="55"/>
      <c r="BA18" s="55"/>
      <c r="BB18" s="55"/>
      <c r="BC18" s="55"/>
      <c r="BD18" s="55"/>
      <c r="BE18" s="55"/>
      <c r="BF18" s="55"/>
      <c r="BG18" s="55"/>
      <c r="BH18" s="55"/>
      <c r="BI18" s="55"/>
      <c r="BJ18" s="55"/>
      <c r="BK18" s="55"/>
      <c r="BL18" s="55"/>
      <c r="BM18" s="55"/>
      <c r="BN18" s="55"/>
      <c r="BO18" s="55"/>
      <c r="BP18" s="55"/>
      <c r="BQ18" s="55"/>
      <c r="BR18" s="55"/>
      <c r="BS18" s="55"/>
      <c r="BT18" s="55"/>
      <c r="BV18" s="55"/>
      <c r="BW18" s="55"/>
      <c r="BX18" s="55"/>
      <c r="BY18" s="55"/>
      <c r="BZ18" s="55"/>
      <c r="CA18" s="55"/>
      <c r="CB18" s="55"/>
      <c r="CC18" s="55"/>
      <c r="CD18" s="55"/>
      <c r="CE18" s="55"/>
      <c r="CF18" s="55"/>
      <c r="CG18" s="55"/>
      <c r="CH18" s="55"/>
      <c r="CI18" s="55"/>
      <c r="CJ18" s="55"/>
      <c r="CK18" s="55"/>
      <c r="CL18" s="55"/>
      <c r="CM18" s="55"/>
      <c r="CN18" s="55"/>
      <c r="CO18" s="55"/>
      <c r="CP18" s="36"/>
      <c r="CQ18" s="7"/>
      <c r="CR18" s="7"/>
    </row>
    <row r="19" spans="1:96" ht="75">
      <c r="A19" s="90" t="s">
        <v>174</v>
      </c>
      <c r="B19" s="90" t="s">
        <v>113</v>
      </c>
      <c r="C19" s="34" t="s">
        <v>175</v>
      </c>
      <c r="D19" s="2" t="s">
        <v>125</v>
      </c>
      <c r="E19" s="2" t="s">
        <v>125</v>
      </c>
      <c r="F19" s="2">
        <v>2026</v>
      </c>
      <c r="G19" s="42">
        <v>0</v>
      </c>
      <c r="H19" s="42">
        <v>0</v>
      </c>
      <c r="I19" s="42">
        <v>0</v>
      </c>
      <c r="J19" s="42">
        <v>0</v>
      </c>
      <c r="K19" s="42">
        <v>0</v>
      </c>
      <c r="L19" s="42">
        <v>0</v>
      </c>
      <c r="M19" s="42">
        <v>0</v>
      </c>
      <c r="N19" s="42">
        <v>0</v>
      </c>
      <c r="O19" s="42">
        <v>0</v>
      </c>
      <c r="P19" s="42">
        <v>0</v>
      </c>
      <c r="Q19" s="42">
        <v>0</v>
      </c>
      <c r="R19" s="42">
        <v>0</v>
      </c>
      <c r="S19" s="42">
        <v>0</v>
      </c>
      <c r="T19" s="42">
        <v>0</v>
      </c>
      <c r="U19" s="42">
        <v>0</v>
      </c>
      <c r="V19" s="42">
        <v>0</v>
      </c>
      <c r="W19" s="42">
        <v>0</v>
      </c>
      <c r="X19" s="42">
        <v>0</v>
      </c>
      <c r="Y19" s="42">
        <v>0</v>
      </c>
      <c r="Z19" s="42">
        <v>0</v>
      </c>
      <c r="AA19" s="42">
        <v>0</v>
      </c>
      <c r="AB19" s="42">
        <v>0</v>
      </c>
      <c r="AC19" s="42">
        <v>0</v>
      </c>
      <c r="AD19" s="42">
        <v>0</v>
      </c>
      <c r="AE19" s="42">
        <v>0</v>
      </c>
      <c r="AF19" s="42">
        <v>0</v>
      </c>
      <c r="AG19" s="42">
        <v>0</v>
      </c>
      <c r="AH19" s="42">
        <v>0</v>
      </c>
      <c r="AI19" s="42">
        <v>0</v>
      </c>
      <c r="AJ19" s="42">
        <v>0</v>
      </c>
      <c r="AK19" s="42">
        <v>0</v>
      </c>
      <c r="AL19" s="45">
        <v>0</v>
      </c>
      <c r="AM19" s="48"/>
      <c r="AN19" s="49"/>
      <c r="AO19" s="49"/>
      <c r="AP19" s="56">
        <f>BA19/AZ19</f>
        <v>1.0179487179487181</v>
      </c>
      <c r="AQ19" s="56">
        <f>BC19/BB19</f>
        <v>0</v>
      </c>
      <c r="AR19" s="56">
        <f>BE19/BD19</f>
        <v>0.92517921146953408</v>
      </c>
      <c r="AS19" s="56">
        <f>BG19/BF19</f>
        <v>0</v>
      </c>
      <c r="AT19" s="56" t="e">
        <f>BH19/BI19</f>
        <v>#DIV/0!</v>
      </c>
      <c r="AU19" s="49">
        <f>COUNT(G19:AL19)</f>
        <v>32</v>
      </c>
      <c r="AV19" s="12">
        <f>SUM(G19:AL19)/AU19</f>
        <v>0</v>
      </c>
      <c r="AW19" s="7">
        <v>0.57999999999999996</v>
      </c>
      <c r="AX19" s="55">
        <f>AW19+0.035</f>
        <v>0.61499999999999999</v>
      </c>
      <c r="AY19" s="55"/>
      <c r="AZ19" s="55">
        <f>AX19+0.035</f>
        <v>0.65</v>
      </c>
      <c r="BA19" s="55">
        <v>0.66166666666666674</v>
      </c>
      <c r="BB19" s="55">
        <f>AZ19+0.035</f>
        <v>0.68500000000000005</v>
      </c>
      <c r="BC19" s="55"/>
      <c r="BD19" s="55">
        <f>BB19+0.035</f>
        <v>0.72000000000000008</v>
      </c>
      <c r="BE19" s="55">
        <v>0.66612903225806464</v>
      </c>
      <c r="BF19" s="55">
        <f>BD19+0.035</f>
        <v>0.75500000000000012</v>
      </c>
      <c r="BG19" s="55"/>
      <c r="BH19" s="55">
        <f>BF19+0.035</f>
        <v>0.79000000000000015</v>
      </c>
      <c r="BI19" s="55"/>
      <c r="BJ19" s="55">
        <f>BH19+0.035</f>
        <v>0.82500000000000018</v>
      </c>
      <c r="BK19" s="55"/>
      <c r="BL19" s="55">
        <f>BJ19+0.035</f>
        <v>0.86000000000000021</v>
      </c>
      <c r="BM19" s="55"/>
      <c r="BN19" s="55">
        <f>BL19+0.035</f>
        <v>0.89500000000000024</v>
      </c>
      <c r="BO19" s="55">
        <v>0.79838709677419351</v>
      </c>
      <c r="BP19" s="55">
        <f>BN19+0.035</f>
        <v>0.93000000000000027</v>
      </c>
      <c r="BQ19" s="55"/>
      <c r="BR19" s="55">
        <f>BP19+0.035</f>
        <v>0.9650000000000003</v>
      </c>
      <c r="BS19" s="55"/>
      <c r="BT19" s="55">
        <f>BR19+0.035</f>
        <v>1.0000000000000002</v>
      </c>
      <c r="BV19" s="55"/>
      <c r="BW19" s="55"/>
      <c r="BX19" s="55"/>
      <c r="BY19" s="55"/>
      <c r="BZ19" s="55"/>
      <c r="CA19" s="55"/>
      <c r="CB19" s="55"/>
      <c r="CC19" s="55"/>
      <c r="CD19" s="55"/>
      <c r="CE19" s="55"/>
      <c r="CF19" s="55"/>
      <c r="CG19" s="55"/>
      <c r="CH19" s="55"/>
      <c r="CI19" s="55"/>
      <c r="CJ19" s="55"/>
      <c r="CK19" s="55"/>
      <c r="CL19" s="55"/>
      <c r="CM19" s="55"/>
      <c r="CN19" s="55"/>
      <c r="CO19" s="55"/>
      <c r="CP19" s="36"/>
      <c r="CQ19" s="7">
        <f>BN19-AW19</f>
        <v>0.31500000000000028</v>
      </c>
      <c r="CR19" s="7">
        <f>AV19-AW19</f>
        <v>-0.57999999999999996</v>
      </c>
    </row>
    <row r="20" spans="1:96" ht="75">
      <c r="A20" s="90" t="s">
        <v>176</v>
      </c>
      <c r="B20" s="90" t="s">
        <v>113</v>
      </c>
      <c r="C20" s="34" t="s">
        <v>177</v>
      </c>
      <c r="D20" s="2" t="s">
        <v>125</v>
      </c>
      <c r="E20" s="2" t="s">
        <v>125</v>
      </c>
      <c r="F20" s="2">
        <v>2026</v>
      </c>
      <c r="G20" s="42">
        <v>0</v>
      </c>
      <c r="H20" s="42">
        <v>0</v>
      </c>
      <c r="I20" s="42">
        <v>0</v>
      </c>
      <c r="J20" s="42">
        <v>0</v>
      </c>
      <c r="K20" s="42">
        <v>0</v>
      </c>
      <c r="L20" s="42">
        <v>0</v>
      </c>
      <c r="M20" s="42">
        <v>0</v>
      </c>
      <c r="N20" s="42">
        <v>0</v>
      </c>
      <c r="O20" s="42">
        <v>0</v>
      </c>
      <c r="P20" s="42">
        <v>0</v>
      </c>
      <c r="Q20" s="42">
        <v>0</v>
      </c>
      <c r="R20" s="42">
        <v>0</v>
      </c>
      <c r="S20" s="42">
        <v>0</v>
      </c>
      <c r="T20" s="42">
        <v>0</v>
      </c>
      <c r="U20" s="42">
        <v>0</v>
      </c>
      <c r="V20" s="42">
        <v>0</v>
      </c>
      <c r="W20" s="42">
        <v>0</v>
      </c>
      <c r="X20" s="42">
        <v>0</v>
      </c>
      <c r="Y20" s="42">
        <v>0</v>
      </c>
      <c r="Z20" s="42">
        <v>0</v>
      </c>
      <c r="AA20" s="42">
        <v>0</v>
      </c>
      <c r="AB20" s="42">
        <v>0</v>
      </c>
      <c r="AC20" s="42">
        <v>0</v>
      </c>
      <c r="AD20" s="42">
        <v>0</v>
      </c>
      <c r="AE20" s="42">
        <v>0</v>
      </c>
      <c r="AF20" s="42">
        <v>0</v>
      </c>
      <c r="AG20" s="42">
        <v>0</v>
      </c>
      <c r="AH20" s="42">
        <v>0</v>
      </c>
      <c r="AI20" s="42">
        <v>0</v>
      </c>
      <c r="AJ20" s="42">
        <v>0</v>
      </c>
      <c r="AK20" s="42">
        <v>0</v>
      </c>
      <c r="AL20" s="45">
        <v>0</v>
      </c>
      <c r="AM20" s="48"/>
      <c r="AN20" s="49"/>
      <c r="AO20" s="49"/>
      <c r="AP20" s="56">
        <f>BA20/AZ20</f>
        <v>1.0179487179487181</v>
      </c>
      <c r="AQ20" s="56">
        <f>BC20/BB20</f>
        <v>0</v>
      </c>
      <c r="AR20" s="56">
        <f>BE20/BD20</f>
        <v>0.92517921146953408</v>
      </c>
      <c r="AS20" s="56">
        <f>BG20/BF20</f>
        <v>0</v>
      </c>
      <c r="AT20" s="56" t="e">
        <f>BH20/BI20</f>
        <v>#DIV/0!</v>
      </c>
      <c r="AU20" s="49">
        <f>COUNT(G20:AL20)</f>
        <v>32</v>
      </c>
      <c r="AV20" s="12">
        <f>SUM(G20:AL20)/AU20</f>
        <v>0</v>
      </c>
      <c r="AW20" s="7">
        <v>0.57999999999999996</v>
      </c>
      <c r="AX20" s="55">
        <f>AW20+0.035</f>
        <v>0.61499999999999999</v>
      </c>
      <c r="AY20" s="55"/>
      <c r="AZ20" s="55">
        <f>AX20+0.035</f>
        <v>0.65</v>
      </c>
      <c r="BA20" s="55">
        <v>0.66166666666666674</v>
      </c>
      <c r="BB20" s="55">
        <f>AZ20+0.035</f>
        <v>0.68500000000000005</v>
      </c>
      <c r="BC20" s="55"/>
      <c r="BD20" s="55">
        <f>BB20+0.035</f>
        <v>0.72000000000000008</v>
      </c>
      <c r="BE20" s="55">
        <v>0.66612903225806464</v>
      </c>
      <c r="BF20" s="55">
        <f>BD20+0.035</f>
        <v>0.75500000000000012</v>
      </c>
      <c r="BG20" s="55"/>
      <c r="BH20" s="55">
        <f>BF20+0.035</f>
        <v>0.79000000000000015</v>
      </c>
      <c r="BI20" s="55"/>
      <c r="BJ20" s="55">
        <f>BH20+0.035</f>
        <v>0.82500000000000018</v>
      </c>
      <c r="BK20" s="55"/>
      <c r="BL20" s="55">
        <f>BJ20+0.035</f>
        <v>0.86000000000000021</v>
      </c>
      <c r="BM20" s="55"/>
      <c r="BN20" s="55">
        <f>BL20+0.035</f>
        <v>0.89500000000000024</v>
      </c>
      <c r="BO20" s="55">
        <v>0.79838709677419351</v>
      </c>
      <c r="BP20" s="55">
        <f>BN20+0.035</f>
        <v>0.93000000000000027</v>
      </c>
      <c r="BQ20" s="55"/>
      <c r="BR20" s="55">
        <f>BP20+0.035</f>
        <v>0.9650000000000003</v>
      </c>
      <c r="BS20" s="55"/>
      <c r="BT20" s="55">
        <f>BR20+0.035</f>
        <v>1.0000000000000002</v>
      </c>
      <c r="BV20" s="55"/>
      <c r="BW20" s="55"/>
      <c r="BX20" s="55"/>
      <c r="BY20" s="55"/>
      <c r="BZ20" s="55"/>
      <c r="CA20" s="55"/>
      <c r="CB20" s="55"/>
      <c r="CC20" s="55"/>
      <c r="CD20" s="55"/>
      <c r="CE20" s="55"/>
      <c r="CF20" s="55"/>
      <c r="CG20" s="55"/>
      <c r="CH20" s="55"/>
      <c r="CI20" s="55"/>
      <c r="CJ20" s="55"/>
      <c r="CK20" s="55"/>
      <c r="CL20" s="55"/>
      <c r="CM20" s="55"/>
      <c r="CN20" s="55"/>
      <c r="CO20" s="55"/>
      <c r="CP20" s="36"/>
      <c r="CQ20" s="7">
        <f>BN20-AW20</f>
        <v>0.31500000000000028</v>
      </c>
      <c r="CR20" s="7">
        <f>AV20-AW20</f>
        <v>-0.57999999999999996</v>
      </c>
    </row>
    <row r="21" spans="1:96" ht="75">
      <c r="A21" s="90" t="s">
        <v>178</v>
      </c>
      <c r="B21" s="90" t="s">
        <v>113</v>
      </c>
      <c r="C21" s="34" t="s">
        <v>179</v>
      </c>
      <c r="D21" s="2" t="s">
        <v>117</v>
      </c>
      <c r="E21" s="2" t="s">
        <v>125</v>
      </c>
      <c r="F21" s="2">
        <v>2026</v>
      </c>
      <c r="G21" s="42">
        <v>0</v>
      </c>
      <c r="H21" s="42">
        <v>0</v>
      </c>
      <c r="I21" s="42">
        <v>0</v>
      </c>
      <c r="J21" s="42">
        <v>0</v>
      </c>
      <c r="K21" s="42">
        <v>0</v>
      </c>
      <c r="L21" s="42">
        <v>0</v>
      </c>
      <c r="M21" s="42">
        <v>0</v>
      </c>
      <c r="N21" s="42">
        <v>0</v>
      </c>
      <c r="O21" s="42">
        <v>0</v>
      </c>
      <c r="P21" s="42">
        <v>0</v>
      </c>
      <c r="Q21" s="42">
        <v>0</v>
      </c>
      <c r="R21" s="42">
        <v>0</v>
      </c>
      <c r="S21" s="42">
        <v>0</v>
      </c>
      <c r="T21" s="42">
        <v>0</v>
      </c>
      <c r="U21" s="42">
        <v>0</v>
      </c>
      <c r="V21" s="42">
        <v>0</v>
      </c>
      <c r="W21" s="42">
        <v>0</v>
      </c>
      <c r="X21" s="42">
        <v>0</v>
      </c>
      <c r="Y21" s="42">
        <v>0</v>
      </c>
      <c r="Z21" s="42">
        <v>0</v>
      </c>
      <c r="AA21" s="42">
        <v>0</v>
      </c>
      <c r="AB21" s="42">
        <v>0</v>
      </c>
      <c r="AC21" s="42">
        <v>0</v>
      </c>
      <c r="AD21" s="42">
        <v>0</v>
      </c>
      <c r="AE21" s="42">
        <v>0</v>
      </c>
      <c r="AF21" s="42">
        <v>0</v>
      </c>
      <c r="AG21" s="42">
        <v>0</v>
      </c>
      <c r="AH21" s="42">
        <v>0</v>
      </c>
      <c r="AI21" s="42">
        <v>0</v>
      </c>
      <c r="AJ21" s="42">
        <v>0</v>
      </c>
      <c r="AK21" s="42">
        <v>0</v>
      </c>
      <c r="AL21" s="45">
        <v>0</v>
      </c>
      <c r="AM21" s="48"/>
      <c r="AN21" s="49"/>
      <c r="AO21" s="49"/>
      <c r="AP21" s="56">
        <f t="shared" si="100"/>
        <v>1.0179487179487181</v>
      </c>
      <c r="AQ21" s="56">
        <f t="shared" si="101"/>
        <v>0</v>
      </c>
      <c r="AR21" s="56">
        <f t="shared" si="102"/>
        <v>0.92517921146953408</v>
      </c>
      <c r="AS21" s="56">
        <f>BG21/BF21</f>
        <v>0</v>
      </c>
      <c r="AT21" s="56" t="e">
        <f>BH21/BI21</f>
        <v>#DIV/0!</v>
      </c>
      <c r="AU21" s="49">
        <f t="shared" si="103"/>
        <v>32</v>
      </c>
      <c r="AV21" s="12">
        <f t="shared" si="104"/>
        <v>0</v>
      </c>
      <c r="AW21" s="7">
        <v>0.57999999999999996</v>
      </c>
      <c r="AX21" s="55">
        <f>AW21+0.035</f>
        <v>0.61499999999999999</v>
      </c>
      <c r="AY21" s="55"/>
      <c r="AZ21" s="55">
        <f>AX21+0.035</f>
        <v>0.65</v>
      </c>
      <c r="BA21" s="55">
        <v>0.66166666666666674</v>
      </c>
      <c r="BB21" s="55">
        <f>AZ21+0.035</f>
        <v>0.68500000000000005</v>
      </c>
      <c r="BC21" s="55"/>
      <c r="BD21" s="55">
        <f>BB21+0.035</f>
        <v>0.72000000000000008</v>
      </c>
      <c r="BE21" s="55">
        <v>0.66612903225806464</v>
      </c>
      <c r="BF21" s="55">
        <f>BD21+0.035</f>
        <v>0.75500000000000012</v>
      </c>
      <c r="BG21" s="55"/>
      <c r="BH21" s="55">
        <f>BF21+0.035</f>
        <v>0.79000000000000015</v>
      </c>
      <c r="BI21" s="55"/>
      <c r="BJ21" s="55">
        <f>BH21+0.035</f>
        <v>0.82500000000000018</v>
      </c>
      <c r="BK21" s="55"/>
      <c r="BL21" s="55">
        <f>BJ21+0.035</f>
        <v>0.86000000000000021</v>
      </c>
      <c r="BM21" s="55"/>
      <c r="BN21" s="55">
        <f>BL21+0.035</f>
        <v>0.89500000000000024</v>
      </c>
      <c r="BO21" s="55">
        <v>0.79838709677419351</v>
      </c>
      <c r="BP21" s="55">
        <f>BN21+0.035</f>
        <v>0.93000000000000027</v>
      </c>
      <c r="BQ21" s="55"/>
      <c r="BR21" s="55">
        <f>BP21+0.035</f>
        <v>0.9650000000000003</v>
      </c>
      <c r="BS21" s="55"/>
      <c r="BT21" s="55">
        <f>BR21+0.035</f>
        <v>1.0000000000000002</v>
      </c>
      <c r="BV21" s="55"/>
      <c r="BW21" s="55"/>
      <c r="BX21" s="55"/>
      <c r="BY21" s="55"/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55"/>
      <c r="CO21" s="55"/>
      <c r="CP21" s="36"/>
      <c r="CQ21" s="7">
        <f>BN21-AW21</f>
        <v>0.31500000000000028</v>
      </c>
      <c r="CR21" s="7">
        <f>AV21-AW21</f>
        <v>-0.57999999999999996</v>
      </c>
    </row>
    <row r="22" spans="1:96" ht="75">
      <c r="A22" s="90" t="s">
        <v>180</v>
      </c>
      <c r="B22" s="90" t="s">
        <v>113</v>
      </c>
      <c r="C22" s="34" t="s">
        <v>181</v>
      </c>
      <c r="D22" s="2" t="s">
        <v>117</v>
      </c>
      <c r="E22" s="2" t="s">
        <v>125</v>
      </c>
      <c r="F22" s="2">
        <v>2026</v>
      </c>
      <c r="G22" s="42">
        <v>0</v>
      </c>
      <c r="H22" s="42">
        <v>0</v>
      </c>
      <c r="I22" s="42">
        <v>0</v>
      </c>
      <c r="J22" s="42">
        <v>0</v>
      </c>
      <c r="K22" s="42">
        <v>0</v>
      </c>
      <c r="L22" s="42">
        <v>0</v>
      </c>
      <c r="M22" s="42">
        <v>0</v>
      </c>
      <c r="N22" s="42">
        <v>0</v>
      </c>
      <c r="O22" s="42">
        <v>0</v>
      </c>
      <c r="P22" s="42">
        <v>0</v>
      </c>
      <c r="Q22" s="42">
        <v>0</v>
      </c>
      <c r="R22" s="42">
        <v>0</v>
      </c>
      <c r="S22" s="42">
        <v>0</v>
      </c>
      <c r="T22" s="42">
        <v>0</v>
      </c>
      <c r="U22" s="42">
        <v>0</v>
      </c>
      <c r="V22" s="42">
        <v>0</v>
      </c>
      <c r="W22" s="42">
        <v>0</v>
      </c>
      <c r="X22" s="42">
        <v>0</v>
      </c>
      <c r="Y22" s="42">
        <v>0</v>
      </c>
      <c r="Z22" s="42">
        <v>0</v>
      </c>
      <c r="AA22" s="42">
        <v>0</v>
      </c>
      <c r="AB22" s="42">
        <v>0</v>
      </c>
      <c r="AC22" s="42">
        <v>0</v>
      </c>
      <c r="AD22" s="42">
        <v>0</v>
      </c>
      <c r="AE22" s="42">
        <v>0</v>
      </c>
      <c r="AF22" s="42">
        <v>0</v>
      </c>
      <c r="AG22" s="42">
        <v>0</v>
      </c>
      <c r="AH22" s="42">
        <v>0</v>
      </c>
      <c r="AI22" s="42">
        <v>0</v>
      </c>
      <c r="AJ22" s="42">
        <v>0</v>
      </c>
      <c r="AK22" s="42">
        <v>0</v>
      </c>
      <c r="AL22" s="45">
        <v>0</v>
      </c>
      <c r="AM22" s="48"/>
      <c r="AN22" s="49"/>
      <c r="AO22" s="49"/>
      <c r="AP22" s="56">
        <f t="shared" si="100"/>
        <v>1.0179487179487181</v>
      </c>
      <c r="AQ22" s="56">
        <f t="shared" si="101"/>
        <v>0</v>
      </c>
      <c r="AR22" s="56">
        <f t="shared" si="102"/>
        <v>0.92517921146953408</v>
      </c>
      <c r="AS22" s="56">
        <f t="shared" ref="AS22:AS23" si="105">BG22/BF22</f>
        <v>0</v>
      </c>
      <c r="AT22" s="56" t="e">
        <f t="shared" ref="AT22:AT23" si="106">BH22/BI22</f>
        <v>#DIV/0!</v>
      </c>
      <c r="AU22" s="49">
        <f t="shared" si="103"/>
        <v>32</v>
      </c>
      <c r="AV22" s="12">
        <f t="shared" si="104"/>
        <v>0</v>
      </c>
      <c r="AW22" s="7">
        <v>0.57999999999999996</v>
      </c>
      <c r="AX22" s="55">
        <f t="shared" ref="AX22:AX23" si="107">AW22+0.035</f>
        <v>0.61499999999999999</v>
      </c>
      <c r="AY22" s="55"/>
      <c r="AZ22" s="55">
        <f t="shared" ref="AZ22:AZ23" si="108">AX22+0.035</f>
        <v>0.65</v>
      </c>
      <c r="BA22" s="55">
        <v>0.66166666666666674</v>
      </c>
      <c r="BB22" s="55">
        <f t="shared" ref="BB22:BB23" si="109">AZ22+0.035</f>
        <v>0.68500000000000005</v>
      </c>
      <c r="BC22" s="55"/>
      <c r="BD22" s="55">
        <f t="shared" ref="BD22:BD23" si="110">BB22+0.035</f>
        <v>0.72000000000000008</v>
      </c>
      <c r="BE22" s="55">
        <v>0.66612903225806464</v>
      </c>
      <c r="BF22" s="55">
        <f t="shared" ref="BF22:BF23" si="111">BD22+0.035</f>
        <v>0.75500000000000012</v>
      </c>
      <c r="BG22" s="55"/>
      <c r="BH22" s="55">
        <f t="shared" ref="BH22:BH23" si="112">BF22+0.035</f>
        <v>0.79000000000000015</v>
      </c>
      <c r="BI22" s="55"/>
      <c r="BJ22" s="55">
        <f t="shared" ref="BJ22:BJ23" si="113">BH22+0.035</f>
        <v>0.82500000000000018</v>
      </c>
      <c r="BK22" s="55"/>
      <c r="BL22" s="55">
        <f t="shared" ref="BL22:BL23" si="114">BJ22+0.035</f>
        <v>0.86000000000000021</v>
      </c>
      <c r="BM22" s="55"/>
      <c r="BN22" s="55">
        <f t="shared" ref="BN22:BN23" si="115">BL22+0.035</f>
        <v>0.89500000000000024</v>
      </c>
      <c r="BO22" s="55">
        <v>0.79838709677419351</v>
      </c>
      <c r="BP22" s="55">
        <f t="shared" ref="BP22:BP23" si="116">BN22+0.035</f>
        <v>0.93000000000000027</v>
      </c>
      <c r="BQ22" s="55"/>
      <c r="BR22" s="55">
        <f t="shared" ref="BR22:BR23" si="117">BP22+0.035</f>
        <v>0.9650000000000003</v>
      </c>
      <c r="BS22" s="55"/>
      <c r="BT22" s="55">
        <f t="shared" ref="BT22:BT23" si="118">BR22+0.035</f>
        <v>1.0000000000000002</v>
      </c>
      <c r="BV22" s="55"/>
      <c r="BW22" s="55"/>
      <c r="BX22" s="55"/>
      <c r="BY22" s="55"/>
      <c r="BZ22" s="55"/>
      <c r="CA22" s="55"/>
      <c r="CB22" s="55"/>
      <c r="CC22" s="55"/>
      <c r="CD22" s="55"/>
      <c r="CE22" s="55"/>
      <c r="CF22" s="55"/>
      <c r="CG22" s="55"/>
      <c r="CH22" s="55"/>
      <c r="CI22" s="55"/>
      <c r="CJ22" s="55"/>
      <c r="CK22" s="55"/>
      <c r="CL22" s="55"/>
      <c r="CM22" s="55"/>
      <c r="CN22" s="55"/>
      <c r="CO22" s="55"/>
      <c r="CP22" s="36"/>
      <c r="CQ22" s="7">
        <f>BN22-AW22</f>
        <v>0.31500000000000028</v>
      </c>
      <c r="CR22" s="7">
        <f>AV22-AW22</f>
        <v>-0.57999999999999996</v>
      </c>
    </row>
    <row r="23" spans="1:96" ht="75">
      <c r="A23" s="90" t="s">
        <v>182</v>
      </c>
      <c r="B23" s="90" t="s">
        <v>113</v>
      </c>
      <c r="C23" s="34" t="s">
        <v>183</v>
      </c>
      <c r="D23" s="2" t="s">
        <v>117</v>
      </c>
      <c r="E23" s="2" t="s">
        <v>125</v>
      </c>
      <c r="F23" s="2">
        <v>2026</v>
      </c>
      <c r="G23" s="42">
        <v>0</v>
      </c>
      <c r="H23" s="42">
        <v>0</v>
      </c>
      <c r="I23" s="42">
        <v>0</v>
      </c>
      <c r="J23" s="42">
        <v>0</v>
      </c>
      <c r="K23" s="42">
        <v>0</v>
      </c>
      <c r="L23" s="42">
        <v>0</v>
      </c>
      <c r="M23" s="42">
        <v>0</v>
      </c>
      <c r="N23" s="42">
        <v>0</v>
      </c>
      <c r="O23" s="42">
        <v>0</v>
      </c>
      <c r="P23" s="42">
        <v>0</v>
      </c>
      <c r="Q23" s="42">
        <v>0</v>
      </c>
      <c r="R23" s="42">
        <v>0</v>
      </c>
      <c r="S23" s="42">
        <v>0</v>
      </c>
      <c r="T23" s="42">
        <v>0</v>
      </c>
      <c r="U23" s="42">
        <v>0</v>
      </c>
      <c r="V23" s="42">
        <v>0</v>
      </c>
      <c r="W23" s="42">
        <v>0</v>
      </c>
      <c r="X23" s="42">
        <v>0</v>
      </c>
      <c r="Y23" s="42">
        <v>0</v>
      </c>
      <c r="Z23" s="42">
        <v>0</v>
      </c>
      <c r="AA23" s="42">
        <v>0</v>
      </c>
      <c r="AB23" s="42">
        <v>0</v>
      </c>
      <c r="AC23" s="42">
        <v>0</v>
      </c>
      <c r="AD23" s="42">
        <v>0</v>
      </c>
      <c r="AE23" s="42">
        <v>0</v>
      </c>
      <c r="AF23" s="42">
        <v>0</v>
      </c>
      <c r="AG23" s="42">
        <v>0</v>
      </c>
      <c r="AH23" s="42">
        <v>0</v>
      </c>
      <c r="AI23" s="42">
        <v>0</v>
      </c>
      <c r="AJ23" s="42">
        <v>0</v>
      </c>
      <c r="AK23" s="42">
        <v>0</v>
      </c>
      <c r="AL23" s="45">
        <v>0</v>
      </c>
      <c r="AM23" s="48"/>
      <c r="AN23" s="49"/>
      <c r="AO23" s="49"/>
      <c r="AP23" s="56">
        <f t="shared" si="100"/>
        <v>1.0179487179487181</v>
      </c>
      <c r="AQ23" s="56">
        <f t="shared" si="101"/>
        <v>0</v>
      </c>
      <c r="AR23" s="56">
        <f t="shared" si="102"/>
        <v>0.92517921146953408</v>
      </c>
      <c r="AS23" s="56">
        <f t="shared" si="105"/>
        <v>0</v>
      </c>
      <c r="AT23" s="56" t="e">
        <f t="shared" si="106"/>
        <v>#DIV/0!</v>
      </c>
      <c r="AU23" s="49">
        <f t="shared" si="103"/>
        <v>32</v>
      </c>
      <c r="AV23" s="12">
        <f t="shared" si="104"/>
        <v>0</v>
      </c>
      <c r="AW23" s="7">
        <v>0.57999999999999996</v>
      </c>
      <c r="AX23" s="55">
        <f t="shared" si="107"/>
        <v>0.61499999999999999</v>
      </c>
      <c r="AY23" s="55"/>
      <c r="AZ23" s="55">
        <f t="shared" si="108"/>
        <v>0.65</v>
      </c>
      <c r="BA23" s="55">
        <v>0.66166666666666674</v>
      </c>
      <c r="BB23" s="55">
        <f t="shared" si="109"/>
        <v>0.68500000000000005</v>
      </c>
      <c r="BC23" s="55"/>
      <c r="BD23" s="55">
        <f t="shared" si="110"/>
        <v>0.72000000000000008</v>
      </c>
      <c r="BE23" s="55">
        <v>0.66612903225806464</v>
      </c>
      <c r="BF23" s="55">
        <f t="shared" si="111"/>
        <v>0.75500000000000012</v>
      </c>
      <c r="BG23" s="55"/>
      <c r="BH23" s="55">
        <f t="shared" si="112"/>
        <v>0.79000000000000015</v>
      </c>
      <c r="BI23" s="55"/>
      <c r="BJ23" s="55">
        <f t="shared" si="113"/>
        <v>0.82500000000000018</v>
      </c>
      <c r="BK23" s="55"/>
      <c r="BL23" s="55">
        <f t="shared" si="114"/>
        <v>0.86000000000000021</v>
      </c>
      <c r="BM23" s="55"/>
      <c r="BN23" s="55">
        <f t="shared" si="115"/>
        <v>0.89500000000000024</v>
      </c>
      <c r="BO23" s="55">
        <v>0.79838709677419351</v>
      </c>
      <c r="BP23" s="55">
        <f t="shared" si="116"/>
        <v>0.93000000000000027</v>
      </c>
      <c r="BQ23" s="55"/>
      <c r="BR23" s="55">
        <f t="shared" si="117"/>
        <v>0.9650000000000003</v>
      </c>
      <c r="BS23" s="55"/>
      <c r="BT23" s="55">
        <f t="shared" si="118"/>
        <v>1.0000000000000002</v>
      </c>
      <c r="BV23" s="55"/>
      <c r="BW23" s="55"/>
      <c r="BX23" s="55"/>
      <c r="BY23" s="55"/>
      <c r="BZ23" s="55"/>
      <c r="CA23" s="55"/>
      <c r="CB23" s="55"/>
      <c r="CC23" s="55"/>
      <c r="CD23" s="55"/>
      <c r="CE23" s="55"/>
      <c r="CF23" s="55"/>
      <c r="CG23" s="55"/>
      <c r="CH23" s="55"/>
      <c r="CI23" s="55"/>
      <c r="CJ23" s="55"/>
      <c r="CK23" s="55"/>
      <c r="CL23" s="55"/>
      <c r="CM23" s="55"/>
      <c r="CN23" s="55"/>
      <c r="CO23" s="55"/>
      <c r="CP23" s="36"/>
      <c r="CQ23" s="7">
        <f>BN23-AW23</f>
        <v>0.31500000000000028</v>
      </c>
      <c r="CR23" s="7">
        <f>AV23-AW23</f>
        <v>-0.57999999999999996</v>
      </c>
    </row>
    <row r="24" spans="1:96" ht="37.5">
      <c r="A24" s="90" t="s">
        <v>184</v>
      </c>
      <c r="B24" s="90" t="s">
        <v>166</v>
      </c>
      <c r="C24" s="34"/>
      <c r="D24" s="2"/>
      <c r="E24" s="2"/>
      <c r="F24" s="69"/>
      <c r="G24" s="42" t="b">
        <v>0</v>
      </c>
      <c r="H24" s="42" t="b">
        <v>0</v>
      </c>
      <c r="I24" s="42" t="b">
        <v>0</v>
      </c>
      <c r="J24" s="42" t="b">
        <v>0</v>
      </c>
      <c r="K24" s="42" t="b">
        <v>0</v>
      </c>
      <c r="L24" s="42" t="b">
        <v>0</v>
      </c>
      <c r="M24" s="42" t="b">
        <v>0</v>
      </c>
      <c r="N24" s="42"/>
      <c r="O24" s="42" t="b">
        <v>0</v>
      </c>
      <c r="P24" s="42" t="b">
        <v>0</v>
      </c>
      <c r="Q24" s="42" t="b">
        <v>0</v>
      </c>
      <c r="R24" s="42" t="b">
        <v>0</v>
      </c>
      <c r="S24" s="42" t="b">
        <v>0</v>
      </c>
      <c r="T24" s="42" t="b">
        <v>0</v>
      </c>
      <c r="U24" s="42" t="b">
        <v>0</v>
      </c>
      <c r="V24" s="42" t="b">
        <v>0</v>
      </c>
      <c r="W24" s="42" t="b">
        <v>0</v>
      </c>
      <c r="X24" s="42" t="b">
        <v>0</v>
      </c>
      <c r="Y24" s="42" t="b">
        <v>0</v>
      </c>
      <c r="Z24" s="42" t="b">
        <v>0</v>
      </c>
      <c r="AA24" s="42" t="b">
        <v>0</v>
      </c>
      <c r="AB24" s="42" t="b">
        <v>0</v>
      </c>
      <c r="AC24" s="42" t="b">
        <v>0</v>
      </c>
      <c r="AD24" s="42" t="b">
        <v>0</v>
      </c>
      <c r="AE24" s="42" t="b">
        <v>0</v>
      </c>
      <c r="AF24" s="42" t="b">
        <v>0</v>
      </c>
      <c r="AG24" s="42" t="b">
        <v>0</v>
      </c>
      <c r="AH24" s="42" t="b">
        <v>0</v>
      </c>
      <c r="AI24" s="42"/>
      <c r="AJ24" s="42" t="b">
        <v>0</v>
      </c>
      <c r="AK24" s="42" t="b">
        <v>0</v>
      </c>
      <c r="AL24" s="45" t="b">
        <v>0</v>
      </c>
      <c r="AM24" s="48"/>
      <c r="AN24" s="49"/>
      <c r="AO24" s="49"/>
      <c r="AP24" s="56"/>
      <c r="AQ24" s="56"/>
      <c r="AR24" s="56"/>
      <c r="AS24" s="56"/>
      <c r="AT24" s="56"/>
      <c r="AU24" s="49"/>
      <c r="AV24" s="12"/>
      <c r="AW24" s="7"/>
      <c r="AX24" s="55"/>
      <c r="AY24" s="55"/>
      <c r="AZ24" s="55"/>
      <c r="BA24" s="55"/>
      <c r="BB24" s="55"/>
      <c r="BC24" s="55"/>
      <c r="BD24" s="55"/>
      <c r="BE24" s="55"/>
      <c r="BF24" s="55"/>
      <c r="BG24" s="55"/>
      <c r="BH24" s="55"/>
      <c r="BI24" s="55"/>
      <c r="BJ24" s="55"/>
      <c r="BK24" s="55"/>
      <c r="BL24" s="55"/>
      <c r="BM24" s="55"/>
      <c r="BN24" s="55"/>
      <c r="BO24" s="55"/>
      <c r="BP24" s="55"/>
      <c r="BQ24" s="55"/>
      <c r="BR24" s="55"/>
      <c r="BS24" s="55"/>
      <c r="BT24" s="55"/>
      <c r="BV24" s="55"/>
      <c r="BW24" s="55"/>
      <c r="BX24" s="5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55"/>
      <c r="CO24" s="55"/>
      <c r="CP24" s="36"/>
      <c r="CQ24" s="7"/>
      <c r="CR24" s="7"/>
    </row>
    <row r="25" spans="1:96" ht="26.25">
      <c r="A25" s="90" t="s">
        <v>185</v>
      </c>
      <c r="B25" s="90" t="s">
        <v>166</v>
      </c>
      <c r="C25" s="34"/>
      <c r="D25" s="2"/>
      <c r="E25" s="2"/>
      <c r="F25" s="69"/>
      <c r="G25" s="42" t="b">
        <v>0</v>
      </c>
      <c r="H25" s="42" t="b">
        <v>0</v>
      </c>
      <c r="I25" s="42" t="b">
        <v>0</v>
      </c>
      <c r="J25" s="42" t="b">
        <v>0</v>
      </c>
      <c r="K25" s="42" t="b">
        <v>0</v>
      </c>
      <c r="L25" s="42" t="b">
        <v>0</v>
      </c>
      <c r="M25" s="42" t="b">
        <v>0</v>
      </c>
      <c r="N25" s="42"/>
      <c r="O25" s="42" t="b">
        <v>0</v>
      </c>
      <c r="P25" s="42" t="b">
        <v>0</v>
      </c>
      <c r="Q25" s="42" t="b">
        <v>0</v>
      </c>
      <c r="R25" s="42" t="b">
        <v>0</v>
      </c>
      <c r="S25" s="42" t="b">
        <v>0</v>
      </c>
      <c r="T25" s="42" t="b">
        <v>0</v>
      </c>
      <c r="U25" s="42" t="b">
        <v>0</v>
      </c>
      <c r="V25" s="42" t="b">
        <v>0</v>
      </c>
      <c r="W25" s="42" t="b">
        <v>0</v>
      </c>
      <c r="X25" s="42" t="b">
        <v>0</v>
      </c>
      <c r="Y25" s="42" t="b">
        <v>0</v>
      </c>
      <c r="Z25" s="42" t="b">
        <v>0</v>
      </c>
      <c r="AA25" s="42" t="b">
        <v>0</v>
      </c>
      <c r="AB25" s="42" t="b">
        <v>0</v>
      </c>
      <c r="AC25" s="42" t="b">
        <v>0</v>
      </c>
      <c r="AD25" s="42" t="b">
        <v>0</v>
      </c>
      <c r="AE25" s="42" t="b">
        <v>0</v>
      </c>
      <c r="AF25" s="42" t="b">
        <v>0</v>
      </c>
      <c r="AG25" s="42" t="b">
        <v>0</v>
      </c>
      <c r="AH25" s="42" t="b">
        <v>0</v>
      </c>
      <c r="AI25" s="42"/>
      <c r="AJ25" s="42" t="b">
        <v>0</v>
      </c>
      <c r="AK25" s="42" t="b">
        <v>0</v>
      </c>
      <c r="AL25" s="45" t="b">
        <v>0</v>
      </c>
      <c r="AM25" s="48"/>
      <c r="AN25" s="49"/>
      <c r="AO25" s="49"/>
      <c r="AP25" s="56"/>
      <c r="AQ25" s="56"/>
      <c r="AR25" s="56"/>
      <c r="AS25" s="56"/>
      <c r="AT25" s="56"/>
      <c r="AU25" s="49"/>
      <c r="AV25" s="12"/>
      <c r="AW25" s="7"/>
      <c r="AX25" s="55"/>
      <c r="AY25" s="55"/>
      <c r="AZ25" s="55"/>
      <c r="BA25" s="55"/>
      <c r="BB25" s="55"/>
      <c r="BC25" s="55"/>
      <c r="BD25" s="55"/>
      <c r="BE25" s="55"/>
      <c r="BF25" s="55"/>
      <c r="BG25" s="55"/>
      <c r="BH25" s="55"/>
      <c r="BI25" s="55"/>
      <c r="BJ25" s="55"/>
      <c r="BK25" s="55"/>
      <c r="BL25" s="55"/>
      <c r="BM25" s="55"/>
      <c r="BN25" s="55"/>
      <c r="BO25" s="55"/>
      <c r="BP25" s="55"/>
      <c r="BQ25" s="55"/>
      <c r="BR25" s="55"/>
      <c r="BS25" s="55"/>
      <c r="BT25" s="55"/>
      <c r="BV25" s="55"/>
      <c r="BW25" s="55"/>
      <c r="BX25" s="55"/>
      <c r="BY25" s="55"/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55"/>
      <c r="CO25" s="55"/>
      <c r="CP25" s="36"/>
      <c r="CQ25" s="7"/>
      <c r="CR25" s="7"/>
    </row>
    <row r="26" spans="1:96" ht="26.25">
      <c r="A26" s="90" t="s">
        <v>186</v>
      </c>
      <c r="B26" s="90" t="s">
        <v>166</v>
      </c>
      <c r="C26" s="34"/>
      <c r="D26" s="2"/>
      <c r="E26" s="2"/>
      <c r="F26" s="69"/>
      <c r="G26" s="42" t="b">
        <v>0</v>
      </c>
      <c r="H26" s="42" t="b">
        <v>0</v>
      </c>
      <c r="I26" s="42" t="b">
        <v>0</v>
      </c>
      <c r="J26" s="42" t="b">
        <v>0</v>
      </c>
      <c r="K26" s="42" t="b">
        <v>0</v>
      </c>
      <c r="L26" s="42" t="b">
        <v>0</v>
      </c>
      <c r="M26" s="42" t="b">
        <v>0</v>
      </c>
      <c r="N26" s="42"/>
      <c r="O26" s="42" t="b">
        <v>0</v>
      </c>
      <c r="P26" s="42" t="b">
        <v>0</v>
      </c>
      <c r="Q26" s="42" t="b">
        <v>0</v>
      </c>
      <c r="R26" s="42" t="b">
        <v>0</v>
      </c>
      <c r="S26" s="42" t="b">
        <v>0</v>
      </c>
      <c r="T26" s="42" t="b">
        <v>0</v>
      </c>
      <c r="U26" s="42" t="b">
        <v>0</v>
      </c>
      <c r="V26" s="42" t="b">
        <v>0</v>
      </c>
      <c r="W26" s="42" t="b">
        <v>0</v>
      </c>
      <c r="X26" s="42" t="b">
        <v>0</v>
      </c>
      <c r="Y26" s="42" t="b">
        <v>0</v>
      </c>
      <c r="Z26" s="42" t="b">
        <v>0</v>
      </c>
      <c r="AA26" s="42" t="b">
        <v>0</v>
      </c>
      <c r="AB26" s="42" t="b">
        <v>0</v>
      </c>
      <c r="AC26" s="42" t="b">
        <v>0</v>
      </c>
      <c r="AD26" s="42" t="b">
        <v>0</v>
      </c>
      <c r="AE26" s="42" t="b">
        <v>0</v>
      </c>
      <c r="AF26" s="42" t="b">
        <v>0</v>
      </c>
      <c r="AG26" s="42" t="b">
        <v>0</v>
      </c>
      <c r="AH26" s="42" t="b">
        <v>0</v>
      </c>
      <c r="AI26" s="42"/>
      <c r="AJ26" s="42" t="b">
        <v>0</v>
      </c>
      <c r="AK26" s="42" t="b">
        <v>0</v>
      </c>
      <c r="AL26" s="45" t="b">
        <v>0</v>
      </c>
      <c r="AM26" s="48"/>
      <c r="AN26" s="49"/>
      <c r="AO26" s="49"/>
      <c r="AP26" s="56"/>
      <c r="AQ26" s="56"/>
      <c r="AR26" s="56"/>
      <c r="AS26" s="56"/>
      <c r="AT26" s="56"/>
      <c r="AU26" s="49"/>
      <c r="AV26" s="12"/>
      <c r="AW26" s="7"/>
      <c r="AX26" s="55"/>
      <c r="AY26" s="55"/>
      <c r="AZ26" s="55"/>
      <c r="BA26" s="55"/>
      <c r="BB26" s="55"/>
      <c r="BC26" s="55"/>
      <c r="BD26" s="55"/>
      <c r="BE26" s="55"/>
      <c r="BF26" s="55"/>
      <c r="BG26" s="55"/>
      <c r="BH26" s="55"/>
      <c r="BI26" s="55"/>
      <c r="BJ26" s="55"/>
      <c r="BK26" s="55"/>
      <c r="BL26" s="55"/>
      <c r="BM26" s="55"/>
      <c r="BN26" s="55"/>
      <c r="BO26" s="55"/>
      <c r="BP26" s="55"/>
      <c r="BQ26" s="55"/>
      <c r="BR26" s="55"/>
      <c r="BS26" s="55"/>
      <c r="BT26" s="55"/>
      <c r="BV26" s="55"/>
      <c r="BW26" s="55"/>
      <c r="BX26" s="5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55"/>
      <c r="CO26" s="55"/>
      <c r="CP26" s="36"/>
      <c r="CQ26" s="7"/>
      <c r="CR26" s="7"/>
    </row>
    <row r="27" spans="1:96" ht="26.25">
      <c r="A27" s="90" t="s">
        <v>187</v>
      </c>
      <c r="B27" s="90" t="s">
        <v>166</v>
      </c>
      <c r="C27" s="34"/>
      <c r="D27" s="2"/>
      <c r="E27" s="2"/>
      <c r="F27" s="69"/>
      <c r="G27" s="42" t="b">
        <v>0</v>
      </c>
      <c r="H27" s="42" t="b">
        <v>0</v>
      </c>
      <c r="I27" s="42" t="b">
        <v>0</v>
      </c>
      <c r="J27" s="42" t="b">
        <v>0</v>
      </c>
      <c r="K27" s="42" t="b">
        <v>0</v>
      </c>
      <c r="L27" s="42" t="b">
        <v>0</v>
      </c>
      <c r="M27" s="42" t="b">
        <v>0</v>
      </c>
      <c r="N27" s="42"/>
      <c r="O27" s="42" t="b">
        <v>0</v>
      </c>
      <c r="P27" s="42" t="b">
        <v>0</v>
      </c>
      <c r="Q27" s="42" t="b">
        <v>0</v>
      </c>
      <c r="R27" s="42" t="b">
        <v>0</v>
      </c>
      <c r="S27" s="42" t="b">
        <v>0</v>
      </c>
      <c r="T27" s="42" t="b">
        <v>0</v>
      </c>
      <c r="U27" s="42" t="b">
        <v>0</v>
      </c>
      <c r="V27" s="42" t="b">
        <v>0</v>
      </c>
      <c r="W27" s="42" t="b">
        <v>0</v>
      </c>
      <c r="X27" s="42" t="b">
        <v>0</v>
      </c>
      <c r="Y27" s="42" t="b">
        <v>0</v>
      </c>
      <c r="Z27" s="42" t="b">
        <v>0</v>
      </c>
      <c r="AA27" s="42" t="b">
        <v>0</v>
      </c>
      <c r="AB27" s="42" t="b">
        <v>0</v>
      </c>
      <c r="AC27" s="42" t="b">
        <v>0</v>
      </c>
      <c r="AD27" s="42" t="b">
        <v>0</v>
      </c>
      <c r="AE27" s="42" t="b">
        <v>0</v>
      </c>
      <c r="AF27" s="42" t="b">
        <v>0</v>
      </c>
      <c r="AG27" s="42" t="b">
        <v>0</v>
      </c>
      <c r="AH27" s="42" t="b">
        <v>0</v>
      </c>
      <c r="AI27" s="42"/>
      <c r="AJ27" s="42" t="b">
        <v>0</v>
      </c>
      <c r="AK27" s="42" t="b">
        <v>0</v>
      </c>
      <c r="AL27" s="45" t="b">
        <v>0</v>
      </c>
      <c r="AM27" s="48"/>
      <c r="AN27" s="49"/>
      <c r="AO27" s="49"/>
      <c r="AP27" s="56"/>
      <c r="AQ27" s="56"/>
      <c r="AR27" s="56"/>
      <c r="AS27" s="56"/>
      <c r="AT27" s="56"/>
      <c r="AU27" s="49"/>
      <c r="AV27" s="12"/>
      <c r="AW27" s="7"/>
      <c r="AX27" s="55"/>
      <c r="AY27" s="55"/>
      <c r="AZ27" s="55"/>
      <c r="BA27" s="55"/>
      <c r="BB27" s="55"/>
      <c r="BC27" s="55"/>
      <c r="BD27" s="55"/>
      <c r="BE27" s="55"/>
      <c r="BF27" s="55"/>
      <c r="BG27" s="55"/>
      <c r="BH27" s="55"/>
      <c r="BI27" s="55"/>
      <c r="BJ27" s="55"/>
      <c r="BK27" s="55"/>
      <c r="BL27" s="55"/>
      <c r="BM27" s="55"/>
      <c r="BN27" s="55"/>
      <c r="BO27" s="55"/>
      <c r="BP27" s="55"/>
      <c r="BQ27" s="55"/>
      <c r="BR27" s="55"/>
      <c r="BS27" s="55"/>
      <c r="BT27" s="55"/>
      <c r="BV27" s="55"/>
      <c r="BW27" s="55"/>
      <c r="BX27" s="55"/>
      <c r="BY27" s="55"/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55"/>
      <c r="CO27" s="55"/>
      <c r="CP27" s="36"/>
      <c r="CQ27" s="7"/>
      <c r="CR27" s="7"/>
    </row>
  </sheetData>
  <mergeCells count="6">
    <mergeCell ref="F1:F2"/>
    <mergeCell ref="A1:A2"/>
    <mergeCell ref="B1:B2"/>
    <mergeCell ref="C1:C2"/>
    <mergeCell ref="D1:D2"/>
    <mergeCell ref="E1:E2"/>
  </mergeCells>
  <conditionalFormatting sqref="G14:H14 AF14:AI14 AK14:AL14 K14:AD14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{E0AAA560-B5E3-498D-8E9D-E894893A8165}</x14:id>
        </ext>
      </extLst>
    </cfRule>
  </conditionalFormatting>
  <conditionalFormatting sqref="G10:AK10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{3474FA17-D23E-463A-855B-A3DC220FFF7E}</x14:id>
        </ext>
      </extLst>
    </cfRule>
  </conditionalFormatting>
  <conditionalFormatting sqref="G11:AK11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{B22E95D1-E142-4D48-8C19-D362CCF72FFD}</x14:id>
        </ext>
      </extLst>
    </cfRule>
  </conditionalFormatting>
  <conditionalFormatting sqref="G3:AL3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{2908C28B-EBF5-4988-9505-C6A27248CBCD}</x14:id>
        </ext>
      </extLst>
    </cfRule>
  </conditionalFormatting>
  <conditionalFormatting sqref="G4:AL4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{03C71FB8-C7E0-4567-8E14-E68AF491EBA5}</x14:id>
        </ext>
      </extLst>
    </cfRule>
  </conditionalFormatting>
  <conditionalFormatting sqref="G5:AL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{41A31591-B071-4F19-B4B5-EE631381C35C}</x14:id>
        </ext>
      </extLst>
    </cfRule>
  </conditionalFormatting>
  <conditionalFormatting sqref="G7:AL8">
    <cfRule type="dataBar" priority="3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{E425D794-D0BB-4945-B6BF-84CDB2E7551F}</x14:id>
        </ext>
      </extLst>
    </cfRule>
  </conditionalFormatting>
  <conditionalFormatting sqref="G9:AL9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{317CABAC-719C-4F3E-AF12-CCA5D76056B7}</x14:id>
        </ext>
      </extLst>
    </cfRule>
  </conditionalFormatting>
  <conditionalFormatting sqref="G12:AL13">
    <cfRule type="dataBar" priority="3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{61232143-E8BB-4B62-BCB5-2E68426F1EBF}</x14:id>
        </ext>
      </extLst>
    </cfRule>
  </conditionalFormatting>
  <conditionalFormatting sqref="G15:AL27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{9869656C-5FE1-439C-99F1-DB1429F1C9A6}</x14:id>
        </ext>
      </extLst>
    </cfRule>
  </conditionalFormatting>
  <conditionalFormatting sqref="I14:J14 AE14 AJ14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{FB2F5E47-DBF3-474F-844E-DB584237E91D}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0AAA560-B5E3-498D-8E9D-E894893A816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G14:H14 AF14:AI14 AK14:AL14 K14:AD14</xm:sqref>
        </x14:conditionalFormatting>
        <x14:conditionalFormatting xmlns:xm="http://schemas.microsoft.com/office/excel/2006/main">
          <x14:cfRule type="dataBar" id="{3474FA17-D23E-463A-855B-A3DC220FFF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G10:AK10</xm:sqref>
        </x14:conditionalFormatting>
        <x14:conditionalFormatting xmlns:xm="http://schemas.microsoft.com/office/excel/2006/main">
          <x14:cfRule type="dataBar" id="{B22E95D1-E142-4D48-8C19-D362CCF72F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G11:AK11</xm:sqref>
        </x14:conditionalFormatting>
        <x14:conditionalFormatting xmlns:xm="http://schemas.microsoft.com/office/excel/2006/main">
          <x14:cfRule type="dataBar" id="{2908C28B-EBF5-4988-9505-C6A27248CB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G3:AL3</xm:sqref>
        </x14:conditionalFormatting>
        <x14:conditionalFormatting xmlns:xm="http://schemas.microsoft.com/office/excel/2006/main">
          <x14:cfRule type="dataBar" id="{03C71FB8-C7E0-4567-8E14-E68AF491EB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G4:AL4</xm:sqref>
        </x14:conditionalFormatting>
        <x14:conditionalFormatting xmlns:xm="http://schemas.microsoft.com/office/excel/2006/main">
          <x14:cfRule type="dataBar" id="{41A31591-B071-4F19-B4B5-EE631381C3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G5:AL6</xm:sqref>
        </x14:conditionalFormatting>
        <x14:conditionalFormatting xmlns:xm="http://schemas.microsoft.com/office/excel/2006/main">
          <x14:cfRule type="dataBar" id="{E425D794-D0BB-4945-B6BF-84CDB2E755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G7:AL8</xm:sqref>
        </x14:conditionalFormatting>
        <x14:conditionalFormatting xmlns:xm="http://schemas.microsoft.com/office/excel/2006/main">
          <x14:cfRule type="dataBar" id="{317CABAC-719C-4F3E-AF12-CCA5D76056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G9:AL9</xm:sqref>
        </x14:conditionalFormatting>
        <x14:conditionalFormatting xmlns:xm="http://schemas.microsoft.com/office/excel/2006/main">
          <x14:cfRule type="dataBar" id="{61232143-E8BB-4B62-BCB5-2E68426F1EB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G12:AL13</xm:sqref>
        </x14:conditionalFormatting>
        <x14:conditionalFormatting xmlns:xm="http://schemas.microsoft.com/office/excel/2006/main">
          <x14:cfRule type="dataBar" id="{9869656C-5FE1-439C-99F1-DB1429F1C9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G15:AL27</xm:sqref>
        </x14:conditionalFormatting>
        <x14:conditionalFormatting xmlns:xm="http://schemas.microsoft.com/office/excel/2006/main">
          <x14:cfRule type="dataBar" id="{FB2F5E47-DBF3-474F-844E-DB584237E91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I14:J14 AE14 AJ14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9714A-40EB-40B7-838A-AA02C2517157}">
  <sheetPr codeName="Planilha3"/>
  <dimension ref="A1:CV31"/>
  <sheetViews>
    <sheetView zoomScale="70" zoomScaleNormal="70" workbookViewId="0">
      <pane ySplit="3" topLeftCell="A8" activePane="bottomLeft" state="frozen"/>
      <selection pane="bottomLeft" activeCell="E14" sqref="E14:F15"/>
      <selection activeCell="E4" sqref="E4"/>
    </sheetView>
  </sheetViews>
  <sheetFormatPr defaultRowHeight="15"/>
  <cols>
    <col min="1" max="1" width="9.140625" style="63" bestFit="1" customWidth="1"/>
    <col min="2" max="2" width="20.85546875" customWidth="1"/>
    <col min="3" max="3" width="18.7109375" customWidth="1"/>
    <col min="4" max="4" width="14.42578125" bestFit="1" customWidth="1"/>
    <col min="5" max="5" width="53.85546875" customWidth="1"/>
    <col min="6" max="6" width="64.42578125" style="37" customWidth="1"/>
    <col min="7" max="7" width="15.7109375" bestFit="1" customWidth="1"/>
    <col min="8" max="8" width="15.7109375" customWidth="1"/>
    <col min="9" max="9" width="26.42578125" style="68" customWidth="1"/>
    <col min="10" max="10" width="35.42578125" customWidth="1"/>
    <col min="11" max="32" width="21.5703125" customWidth="1"/>
    <col min="33" max="33" width="24.28515625" customWidth="1"/>
    <col min="34" max="34" width="21.5703125" customWidth="1"/>
    <col min="35" max="35" width="22.5703125" customWidth="1"/>
    <col min="36" max="42" width="21.5703125" customWidth="1"/>
    <col min="43" max="43" width="19.42578125" style="28" customWidth="1"/>
    <col min="44" max="44" width="14.28515625" bestFit="1" customWidth="1"/>
    <col min="45" max="50" width="18.7109375" customWidth="1"/>
    <col min="51" max="51" width="20.85546875" customWidth="1"/>
    <col min="52" max="52" width="15.85546875" customWidth="1"/>
    <col min="53" max="53" width="12" bestFit="1" customWidth="1"/>
    <col min="54" max="54" width="21.28515625" customWidth="1"/>
    <col min="55" max="63" width="9.140625" customWidth="1"/>
    <col min="64" max="64" width="11.7109375" customWidth="1"/>
    <col min="65" max="70" width="9.140625" customWidth="1"/>
    <col min="71" max="71" width="5.85546875" bestFit="1" customWidth="1"/>
    <col min="72" max="98" width="8.85546875" customWidth="1"/>
    <col min="99" max="99" width="14" customWidth="1"/>
    <col min="100" max="100" width="13" customWidth="1"/>
  </cols>
  <sheetData>
    <row r="1" spans="1:100" ht="33.6" hidden="1" customHeight="1">
      <c r="K1" s="274" t="s">
        <v>5</v>
      </c>
      <c r="L1" s="275"/>
      <c r="M1" s="275"/>
      <c r="N1" s="275"/>
      <c r="O1" s="275"/>
      <c r="P1" s="275"/>
      <c r="Q1" s="275"/>
      <c r="R1" s="275"/>
      <c r="S1" s="275"/>
      <c r="T1" s="275"/>
      <c r="U1" s="276"/>
      <c r="V1" s="277" t="s">
        <v>6</v>
      </c>
      <c r="W1" s="278"/>
      <c r="X1" s="278"/>
      <c r="Y1" s="278"/>
      <c r="Z1" s="279"/>
      <c r="AA1" s="280" t="s">
        <v>7</v>
      </c>
      <c r="AB1" s="281"/>
      <c r="AC1" s="281"/>
      <c r="AD1" s="281"/>
      <c r="AE1" s="281"/>
      <c r="AF1" s="281"/>
      <c r="AG1" s="281"/>
      <c r="AH1" s="282"/>
      <c r="AI1" s="280" t="s">
        <v>8</v>
      </c>
      <c r="AJ1" s="281"/>
      <c r="AK1" s="281"/>
      <c r="AL1" s="282"/>
      <c r="AM1" s="280" t="s">
        <v>9</v>
      </c>
      <c r="AN1" s="281"/>
      <c r="AO1" s="281"/>
      <c r="AP1" s="281"/>
      <c r="AQ1" s="281"/>
      <c r="AR1" s="11"/>
      <c r="AS1" s="11"/>
      <c r="AT1" s="11"/>
      <c r="AU1" s="11"/>
      <c r="AV1" s="11"/>
      <c r="AW1" s="11"/>
      <c r="AX1" s="11"/>
      <c r="AY1" s="11"/>
      <c r="BA1" s="25" t="s">
        <v>33</v>
      </c>
      <c r="BB1" s="272" t="s">
        <v>34</v>
      </c>
      <c r="BC1" s="273"/>
      <c r="BD1" s="272" t="s">
        <v>35</v>
      </c>
      <c r="BE1" s="273"/>
      <c r="BF1" s="272" t="s">
        <v>36</v>
      </c>
      <c r="BG1" s="273"/>
      <c r="BH1" s="272" t="s">
        <v>37</v>
      </c>
      <c r="BI1" s="273"/>
      <c r="BJ1" s="272" t="s">
        <v>38</v>
      </c>
      <c r="BK1" s="273"/>
      <c r="BL1" s="272" t="s">
        <v>39</v>
      </c>
      <c r="BM1" s="273"/>
      <c r="BN1" s="272" t="s">
        <v>40</v>
      </c>
      <c r="BO1" s="273"/>
      <c r="BP1" s="272" t="s">
        <v>41</v>
      </c>
      <c r="BQ1" s="273"/>
      <c r="BR1" s="272" t="s">
        <v>42</v>
      </c>
      <c r="BS1" s="273"/>
      <c r="BT1" s="272" t="s">
        <v>43</v>
      </c>
      <c r="BU1" s="273"/>
      <c r="BV1" s="272" t="s">
        <v>44</v>
      </c>
      <c r="BW1" s="273"/>
      <c r="BX1" s="272" t="s">
        <v>45</v>
      </c>
      <c r="BY1" s="273"/>
      <c r="BZ1" s="272" t="s">
        <v>46</v>
      </c>
      <c r="CA1" s="273"/>
      <c r="CB1" s="272" t="s">
        <v>47</v>
      </c>
      <c r="CC1" s="273"/>
      <c r="CD1" s="272" t="s">
        <v>36</v>
      </c>
      <c r="CE1" s="273"/>
      <c r="CF1" s="272" t="s">
        <v>37</v>
      </c>
      <c r="CG1" s="273"/>
      <c r="CU1" s="272" t="s">
        <v>48</v>
      </c>
      <c r="CV1" s="273"/>
    </row>
    <row r="2" spans="1:100" ht="45" customHeight="1">
      <c r="A2" s="64"/>
      <c r="B2" s="283" t="s">
        <v>49</v>
      </c>
      <c r="C2" s="285" t="s">
        <v>50</v>
      </c>
      <c r="D2" s="287" t="s">
        <v>0</v>
      </c>
      <c r="E2" s="268" t="s">
        <v>1</v>
      </c>
      <c r="F2" s="268" t="s">
        <v>51</v>
      </c>
      <c r="G2" s="268" t="s">
        <v>52</v>
      </c>
      <c r="H2" s="268" t="s">
        <v>53</v>
      </c>
      <c r="I2" s="270" t="s">
        <v>54</v>
      </c>
      <c r="J2" s="268" t="s">
        <v>55</v>
      </c>
      <c r="K2" s="3" t="s">
        <v>56</v>
      </c>
      <c r="L2" s="3" t="s">
        <v>57</v>
      </c>
      <c r="M2" s="3" t="s">
        <v>58</v>
      </c>
      <c r="N2" s="3" t="s">
        <v>59</v>
      </c>
      <c r="O2" s="3" t="s">
        <v>60</v>
      </c>
      <c r="P2" s="3" t="s">
        <v>61</v>
      </c>
      <c r="Q2" s="3" t="s">
        <v>62</v>
      </c>
      <c r="R2" s="3" t="s">
        <v>63</v>
      </c>
      <c r="S2" s="3" t="s">
        <v>64</v>
      </c>
      <c r="T2" s="3" t="s">
        <v>65</v>
      </c>
      <c r="U2" s="3" t="s">
        <v>66</v>
      </c>
      <c r="V2" s="3" t="s">
        <v>67</v>
      </c>
      <c r="W2" s="3" t="s">
        <v>68</v>
      </c>
      <c r="X2" s="3" t="s">
        <v>69</v>
      </c>
      <c r="Y2" s="3" t="s">
        <v>70</v>
      </c>
      <c r="Z2" s="3" t="s">
        <v>71</v>
      </c>
      <c r="AA2" s="3" t="s">
        <v>72</v>
      </c>
      <c r="AB2" s="3" t="s">
        <v>73</v>
      </c>
      <c r="AC2" s="3" t="s">
        <v>74</v>
      </c>
      <c r="AD2" s="3" t="s">
        <v>75</v>
      </c>
      <c r="AE2" s="3" t="s">
        <v>76</v>
      </c>
      <c r="AF2" s="3" t="s">
        <v>77</v>
      </c>
      <c r="AG2" s="3" t="s">
        <v>78</v>
      </c>
      <c r="AH2" s="3" t="s">
        <v>79</v>
      </c>
      <c r="AI2" s="3" t="s">
        <v>80</v>
      </c>
      <c r="AJ2" s="3" t="s">
        <v>81</v>
      </c>
      <c r="AK2" s="3" t="s">
        <v>82</v>
      </c>
      <c r="AL2" s="3" t="s">
        <v>83</v>
      </c>
      <c r="AM2" s="3" t="s">
        <v>84</v>
      </c>
      <c r="AN2" s="3" t="s">
        <v>85</v>
      </c>
      <c r="AO2" s="3" t="s">
        <v>86</v>
      </c>
      <c r="AP2" s="3" t="s">
        <v>87</v>
      </c>
      <c r="AQ2" s="26" t="s">
        <v>88</v>
      </c>
      <c r="AR2" s="3" t="s">
        <v>89</v>
      </c>
      <c r="AS2" s="3" t="s">
        <v>90</v>
      </c>
      <c r="AT2" s="3" t="s">
        <v>91</v>
      </c>
      <c r="AU2" s="3" t="s">
        <v>92</v>
      </c>
      <c r="AV2" s="3" t="s">
        <v>93</v>
      </c>
      <c r="AW2" s="3" t="s">
        <v>94</v>
      </c>
      <c r="AX2" s="3" t="s">
        <v>94</v>
      </c>
      <c r="AY2" s="3" t="s">
        <v>1</v>
      </c>
      <c r="AZ2" s="35" t="s">
        <v>212</v>
      </c>
      <c r="BA2" s="25" t="s">
        <v>213</v>
      </c>
      <c r="BB2" s="25" t="s">
        <v>2</v>
      </c>
      <c r="BC2" s="25" t="s">
        <v>96</v>
      </c>
      <c r="BD2" s="25" t="s">
        <v>2</v>
      </c>
      <c r="BE2" s="25" t="s">
        <v>96</v>
      </c>
      <c r="BF2" s="25" t="s">
        <v>2</v>
      </c>
      <c r="BG2" s="25" t="s">
        <v>96</v>
      </c>
      <c r="BH2" s="25" t="s">
        <v>2</v>
      </c>
      <c r="BI2" s="25" t="s">
        <v>96</v>
      </c>
      <c r="BJ2" s="25" t="s">
        <v>2</v>
      </c>
      <c r="BK2" s="25" t="s">
        <v>96</v>
      </c>
      <c r="BL2" s="25" t="s">
        <v>2</v>
      </c>
      <c r="BM2" s="25" t="s">
        <v>96</v>
      </c>
      <c r="BN2" s="25" t="s">
        <v>2</v>
      </c>
      <c r="BO2" s="25" t="s">
        <v>96</v>
      </c>
      <c r="BP2" s="25" t="s">
        <v>2</v>
      </c>
      <c r="BQ2" s="25" t="s">
        <v>96</v>
      </c>
      <c r="BR2" s="25" t="s">
        <v>97</v>
      </c>
      <c r="BS2" s="25" t="s">
        <v>98</v>
      </c>
      <c r="BT2" s="25" t="s">
        <v>97</v>
      </c>
      <c r="BU2" s="25" t="s">
        <v>98</v>
      </c>
      <c r="CU2" t="s">
        <v>2</v>
      </c>
      <c r="CV2" t="s">
        <v>98</v>
      </c>
    </row>
    <row r="3" spans="1:100" ht="57" customHeight="1">
      <c r="A3" s="64"/>
      <c r="B3" s="284"/>
      <c r="C3" s="286"/>
      <c r="D3" s="288"/>
      <c r="E3" s="269"/>
      <c r="F3" s="269"/>
      <c r="G3" s="269"/>
      <c r="H3" s="269"/>
      <c r="I3" s="271"/>
      <c r="J3" s="269"/>
      <c r="K3" s="20" t="s">
        <v>99</v>
      </c>
      <c r="L3" s="21" t="s">
        <v>100</v>
      </c>
      <c r="M3" s="3" t="s">
        <v>101</v>
      </c>
      <c r="N3" s="20" t="s">
        <v>102</v>
      </c>
      <c r="O3" s="18" t="s">
        <v>103</v>
      </c>
      <c r="P3" s="20" t="s">
        <v>104</v>
      </c>
      <c r="Q3" s="18" t="s">
        <v>103</v>
      </c>
      <c r="R3" s="18" t="s">
        <v>103</v>
      </c>
      <c r="S3" s="18" t="s">
        <v>103</v>
      </c>
      <c r="T3" s="20" t="s">
        <v>99</v>
      </c>
      <c r="U3" s="19" t="s">
        <v>105</v>
      </c>
      <c r="V3" s="16" t="s">
        <v>106</v>
      </c>
      <c r="W3" s="19" t="s">
        <v>107</v>
      </c>
      <c r="X3" s="19" t="s">
        <v>108</v>
      </c>
      <c r="Y3" s="19" t="s">
        <v>107</v>
      </c>
      <c r="Z3" s="19" t="s">
        <v>107</v>
      </c>
      <c r="AA3" s="16" t="s">
        <v>106</v>
      </c>
      <c r="AB3" s="16" t="s">
        <v>106</v>
      </c>
      <c r="AC3" s="17" t="s">
        <v>219</v>
      </c>
      <c r="AD3" s="17" t="s">
        <v>110</v>
      </c>
      <c r="AE3" s="17" t="s">
        <v>110</v>
      </c>
      <c r="AF3" s="17" t="s">
        <v>110</v>
      </c>
      <c r="AG3" s="17" t="s">
        <v>111</v>
      </c>
      <c r="AH3" s="17" t="s">
        <v>111</v>
      </c>
      <c r="AI3" s="20" t="s">
        <v>104</v>
      </c>
      <c r="AJ3" s="20" t="s">
        <v>99</v>
      </c>
      <c r="AK3" s="17" t="s">
        <v>112</v>
      </c>
      <c r="AL3" s="17" t="s">
        <v>112</v>
      </c>
      <c r="AM3" s="18" t="s">
        <v>103</v>
      </c>
      <c r="AN3" s="18" t="s">
        <v>214</v>
      </c>
      <c r="AO3" s="20" t="s">
        <v>104</v>
      </c>
      <c r="AP3" s="10"/>
      <c r="AQ3" s="29"/>
      <c r="AR3" s="10"/>
      <c r="AS3" s="10"/>
      <c r="AT3" s="10"/>
      <c r="AU3" s="10"/>
      <c r="AV3" s="10"/>
      <c r="AW3" s="10"/>
      <c r="AX3" s="10"/>
      <c r="AY3" s="10"/>
      <c r="AZ3" s="4"/>
    </row>
    <row r="4" spans="1:100" ht="26.25">
      <c r="A4" s="65"/>
      <c r="B4" s="61">
        <v>1</v>
      </c>
      <c r="C4" s="62" t="s">
        <v>113</v>
      </c>
      <c r="D4" s="6">
        <v>0</v>
      </c>
      <c r="E4" s="2" t="s">
        <v>114</v>
      </c>
      <c r="F4" s="34" t="s">
        <v>116</v>
      </c>
      <c r="G4" s="2" t="s">
        <v>117</v>
      </c>
      <c r="H4" s="2" t="s">
        <v>117</v>
      </c>
      <c r="I4" s="69" t="s">
        <v>118</v>
      </c>
      <c r="J4" s="54">
        <v>45873</v>
      </c>
      <c r="K4" s="42">
        <v>1</v>
      </c>
      <c r="L4" s="42">
        <v>1</v>
      </c>
      <c r="M4" s="42">
        <v>0.5</v>
      </c>
      <c r="N4" s="42">
        <v>1</v>
      </c>
      <c r="O4" s="42">
        <v>1</v>
      </c>
      <c r="P4" s="42">
        <v>1</v>
      </c>
      <c r="Q4" s="42" t="s">
        <v>119</v>
      </c>
      <c r="R4" s="52" t="s">
        <v>119</v>
      </c>
      <c r="S4" s="42">
        <v>1</v>
      </c>
      <c r="T4" s="42">
        <v>1</v>
      </c>
      <c r="U4" s="42" t="s">
        <v>119</v>
      </c>
      <c r="V4" s="42">
        <v>1</v>
      </c>
      <c r="W4" s="42">
        <v>1</v>
      </c>
      <c r="X4" s="42">
        <v>1</v>
      </c>
      <c r="Y4" s="42" t="s">
        <v>119</v>
      </c>
      <c r="Z4" s="42">
        <v>1</v>
      </c>
      <c r="AA4" s="42">
        <v>1</v>
      </c>
      <c r="AB4" s="42">
        <v>1</v>
      </c>
      <c r="AC4" s="42">
        <v>1</v>
      </c>
      <c r="AD4" s="42">
        <v>1</v>
      </c>
      <c r="AE4" s="42">
        <v>1</v>
      </c>
      <c r="AF4" s="42">
        <v>1</v>
      </c>
      <c r="AG4" s="42">
        <v>0.7</v>
      </c>
      <c r="AH4" s="42">
        <v>0.7</v>
      </c>
      <c r="AI4" s="42">
        <v>1</v>
      </c>
      <c r="AJ4" s="42">
        <v>1</v>
      </c>
      <c r="AK4" s="42">
        <v>1</v>
      </c>
      <c r="AL4" s="42">
        <v>0</v>
      </c>
      <c r="AM4" s="52">
        <v>1</v>
      </c>
      <c r="AN4" s="42">
        <v>1</v>
      </c>
      <c r="AO4" s="42">
        <v>1</v>
      </c>
      <c r="AP4" s="45">
        <v>1</v>
      </c>
      <c r="AQ4" s="48"/>
      <c r="AR4" s="49"/>
      <c r="AS4" s="49"/>
      <c r="AT4" s="56">
        <f t="shared" ref="AT4:AT24" si="0">BE4/BD4</f>
        <v>0.57812499999999989</v>
      </c>
      <c r="AU4" s="56">
        <f t="shared" ref="AU4:AU24" si="1">BG4/BF4</f>
        <v>0.92086330935251781</v>
      </c>
      <c r="AV4" s="56">
        <f t="shared" ref="AV4:AV24" si="2">BI4/BH4</f>
        <v>0.92345679012345649</v>
      </c>
      <c r="AW4" s="56">
        <f t="shared" ref="AW4:AW14" si="3">BK4/BJ4</f>
        <v>0.85714285714285676</v>
      </c>
      <c r="AX4" s="56">
        <f>BM4/BL4</f>
        <v>0.81810631229235842</v>
      </c>
      <c r="AY4" s="49">
        <f t="shared" ref="AY4:AY17" si="4">COUNT(K4:AP4)</f>
        <v>28</v>
      </c>
      <c r="AZ4" s="12">
        <f t="shared" ref="AZ4:AZ24" si="5">SUM(K4:AP4)/AY4</f>
        <v>0.92499999999999993</v>
      </c>
      <c r="BA4" s="7">
        <v>0.53</v>
      </c>
      <c r="BB4" s="55">
        <f>BA4+0.055</f>
        <v>0.58500000000000008</v>
      </c>
      <c r="BC4" s="55">
        <v>0.54</v>
      </c>
      <c r="BD4" s="55">
        <f>BB4+0.055</f>
        <v>0.64000000000000012</v>
      </c>
      <c r="BE4" s="55">
        <v>0.37</v>
      </c>
      <c r="BF4" s="55">
        <f>BD4+0.055</f>
        <v>0.69500000000000017</v>
      </c>
      <c r="BG4" s="55">
        <v>0.64</v>
      </c>
      <c r="BH4" s="55">
        <f>BF4+0.055</f>
        <v>0.75000000000000022</v>
      </c>
      <c r="BI4" s="55">
        <v>0.69259259259259254</v>
      </c>
      <c r="BJ4" s="55">
        <f>BH4+0.055</f>
        <v>0.80500000000000027</v>
      </c>
      <c r="BK4" s="55">
        <v>0.69</v>
      </c>
      <c r="BL4" s="55">
        <f>BJ4+0.055</f>
        <v>0.86000000000000032</v>
      </c>
      <c r="BM4" s="55">
        <v>0.70357142857142851</v>
      </c>
      <c r="BN4" s="55">
        <f>BL4+0.055</f>
        <v>0.91500000000000037</v>
      </c>
      <c r="BO4" s="55">
        <v>0.74</v>
      </c>
      <c r="BP4" s="55">
        <f>BN4+0.055</f>
        <v>0.97000000000000042</v>
      </c>
      <c r="BQ4" s="55">
        <v>0.81</v>
      </c>
      <c r="BR4" s="77">
        <v>1</v>
      </c>
      <c r="BS4" s="77">
        <v>0.80535714285714288</v>
      </c>
      <c r="BT4" s="55">
        <v>1</v>
      </c>
      <c r="BU4" s="91">
        <v>0.81964285714285712</v>
      </c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5"/>
      <c r="CM4" s="55"/>
      <c r="CN4" s="55"/>
      <c r="CO4" s="55"/>
      <c r="CP4" s="55"/>
      <c r="CQ4" s="55"/>
      <c r="CR4" s="55"/>
      <c r="CS4" s="36"/>
      <c r="CT4" s="36"/>
      <c r="CU4" s="7">
        <f>BR4-BA4</f>
        <v>0.47</v>
      </c>
      <c r="CV4" s="92">
        <f t="shared" ref="CV4:CV24" si="6">AZ4-BA4</f>
        <v>0.39499999999999991</v>
      </c>
    </row>
    <row r="5" spans="1:100" ht="25.9" customHeight="1">
      <c r="A5" s="65" t="e" vm="10">
        <v>#VALUE!</v>
      </c>
      <c r="B5" s="61">
        <v>2</v>
      </c>
      <c r="C5" s="62" t="s">
        <v>113</v>
      </c>
      <c r="D5" s="6">
        <v>0</v>
      </c>
      <c r="E5" s="2" t="s">
        <v>220</v>
      </c>
      <c r="F5" s="34" t="s">
        <v>221</v>
      </c>
      <c r="G5" s="2" t="s">
        <v>125</v>
      </c>
      <c r="H5" s="2" t="s">
        <v>117</v>
      </c>
      <c r="I5" s="69" t="s">
        <v>222</v>
      </c>
      <c r="J5" s="54">
        <v>45827</v>
      </c>
      <c r="K5" s="42">
        <v>1</v>
      </c>
      <c r="L5" s="42">
        <v>1</v>
      </c>
      <c r="M5" s="42">
        <v>1</v>
      </c>
      <c r="N5" s="42">
        <v>1</v>
      </c>
      <c r="O5" s="42">
        <v>1</v>
      </c>
      <c r="P5" s="42">
        <v>1</v>
      </c>
      <c r="Q5" s="42">
        <v>1</v>
      </c>
      <c r="R5" s="42">
        <v>1</v>
      </c>
      <c r="S5" s="42">
        <v>1</v>
      </c>
      <c r="T5" s="42">
        <v>1</v>
      </c>
      <c r="U5" s="42" t="s">
        <v>119</v>
      </c>
      <c r="V5" s="42">
        <v>1</v>
      </c>
      <c r="W5" s="42">
        <v>1</v>
      </c>
      <c r="X5" s="42">
        <v>1</v>
      </c>
      <c r="Y5" s="52" t="s">
        <v>119</v>
      </c>
      <c r="Z5" s="42" t="s">
        <v>119</v>
      </c>
      <c r="AA5" s="42">
        <v>1</v>
      </c>
      <c r="AB5" s="42">
        <v>1</v>
      </c>
      <c r="AC5" s="42">
        <v>1</v>
      </c>
      <c r="AD5" s="42">
        <v>1</v>
      </c>
      <c r="AE5" s="42">
        <v>1</v>
      </c>
      <c r="AF5" s="42">
        <v>1</v>
      </c>
      <c r="AG5" s="42">
        <v>1</v>
      </c>
      <c r="AH5" s="42">
        <v>1</v>
      </c>
      <c r="AI5" s="42">
        <v>1</v>
      </c>
      <c r="AJ5" s="42">
        <v>1</v>
      </c>
      <c r="AK5" s="42">
        <v>1</v>
      </c>
      <c r="AL5" s="42">
        <v>1</v>
      </c>
      <c r="AM5" s="52">
        <v>1</v>
      </c>
      <c r="AN5" s="42">
        <v>1</v>
      </c>
      <c r="AO5" s="42">
        <v>1</v>
      </c>
      <c r="AP5" s="45">
        <v>0</v>
      </c>
      <c r="AQ5" s="48">
        <v>45748</v>
      </c>
      <c r="AR5" s="51"/>
      <c r="AS5" s="48"/>
      <c r="AT5" s="56">
        <f>BE5/BD5</f>
        <v>1.02</v>
      </c>
      <c r="AU5" s="56">
        <f t="shared" si="1"/>
        <v>0.84285714285714286</v>
      </c>
      <c r="AV5" s="56">
        <f t="shared" si="2"/>
        <v>0.77857142857142858</v>
      </c>
      <c r="AW5" s="56">
        <f t="shared" si="3"/>
        <v>0.75555555555555554</v>
      </c>
      <c r="AX5" s="56">
        <f>BM5/BL5</f>
        <v>0.88103448275862073</v>
      </c>
      <c r="AY5" s="49">
        <f t="shared" si="4"/>
        <v>29</v>
      </c>
      <c r="AZ5" s="12">
        <f t="shared" si="5"/>
        <v>0.96551724137931039</v>
      </c>
      <c r="BA5" s="7">
        <v>0.32</v>
      </c>
      <c r="BB5" s="55">
        <v>0.4</v>
      </c>
      <c r="BC5" s="55">
        <v>0.38</v>
      </c>
      <c r="BD5" s="55">
        <v>0.5</v>
      </c>
      <c r="BE5" s="55">
        <v>0.51</v>
      </c>
      <c r="BF5" s="55">
        <v>0.7</v>
      </c>
      <c r="BG5" s="55">
        <v>0.59</v>
      </c>
      <c r="BH5" s="55">
        <v>0.8</v>
      </c>
      <c r="BI5" s="55">
        <v>0.62285714285714289</v>
      </c>
      <c r="BJ5" s="55">
        <v>0.9</v>
      </c>
      <c r="BK5" s="55">
        <v>0.68</v>
      </c>
      <c r="BL5" s="77">
        <v>1</v>
      </c>
      <c r="BM5" s="77">
        <v>0.88103448275862073</v>
      </c>
      <c r="BN5" s="77">
        <v>1</v>
      </c>
      <c r="BO5" s="77">
        <v>0.9</v>
      </c>
      <c r="BP5" s="77">
        <v>1</v>
      </c>
      <c r="BQ5" s="77">
        <v>0.91</v>
      </c>
      <c r="BR5" s="77">
        <v>1</v>
      </c>
      <c r="BS5" s="77">
        <v>0.99482758620689649</v>
      </c>
      <c r="BT5" s="55">
        <v>1</v>
      </c>
      <c r="BU5" s="76">
        <v>0.98034482758620678</v>
      </c>
      <c r="BV5" s="55"/>
      <c r="BW5" s="55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5"/>
      <c r="CM5" s="55"/>
      <c r="CN5" s="55"/>
      <c r="CO5" s="55"/>
      <c r="CP5" s="55"/>
      <c r="CQ5" s="55"/>
      <c r="CR5" s="55"/>
      <c r="CS5" s="36"/>
      <c r="CT5" s="36"/>
      <c r="CU5" s="7">
        <f t="shared" ref="CU5:CU24" si="7">BR5-BA5</f>
        <v>0.67999999999999994</v>
      </c>
      <c r="CV5" s="93">
        <f t="shared" si="6"/>
        <v>0.64551724137931044</v>
      </c>
    </row>
    <row r="6" spans="1:100" ht="25.9" customHeight="1">
      <c r="A6" s="65" t="e" vm="14">
        <v>#VALUE!</v>
      </c>
      <c r="B6" s="61">
        <v>3</v>
      </c>
      <c r="C6" s="62" t="s">
        <v>113</v>
      </c>
      <c r="D6" s="6">
        <v>0</v>
      </c>
      <c r="E6" s="2" t="s">
        <v>12</v>
      </c>
      <c r="F6" s="34" t="s">
        <v>223</v>
      </c>
      <c r="G6" s="2" t="s">
        <v>125</v>
      </c>
      <c r="H6" s="2" t="s">
        <v>117</v>
      </c>
      <c r="I6" s="69" t="s">
        <v>224</v>
      </c>
      <c r="J6" s="54">
        <v>45847</v>
      </c>
      <c r="K6" s="42">
        <v>1</v>
      </c>
      <c r="L6" s="42">
        <v>1</v>
      </c>
      <c r="M6" s="42">
        <v>1</v>
      </c>
      <c r="N6" s="42">
        <v>1</v>
      </c>
      <c r="O6" s="42">
        <v>1</v>
      </c>
      <c r="P6" s="42" t="s">
        <v>119</v>
      </c>
      <c r="Q6" s="42">
        <v>1</v>
      </c>
      <c r="R6" s="52" t="s">
        <v>119</v>
      </c>
      <c r="S6" s="42">
        <v>1</v>
      </c>
      <c r="T6" s="42">
        <v>1</v>
      </c>
      <c r="U6" s="42" t="s">
        <v>119</v>
      </c>
      <c r="V6" s="42">
        <v>1</v>
      </c>
      <c r="W6" s="42">
        <v>1</v>
      </c>
      <c r="X6" s="42">
        <v>1</v>
      </c>
      <c r="Y6" s="42" t="s">
        <v>119</v>
      </c>
      <c r="Z6" s="42">
        <v>1</v>
      </c>
      <c r="AA6" s="42">
        <v>1</v>
      </c>
      <c r="AB6" s="42">
        <v>1</v>
      </c>
      <c r="AC6" s="42">
        <v>1</v>
      </c>
      <c r="AD6" s="42">
        <v>1</v>
      </c>
      <c r="AE6" s="42">
        <v>1</v>
      </c>
      <c r="AF6" s="42">
        <v>1</v>
      </c>
      <c r="AG6" s="42">
        <v>1</v>
      </c>
      <c r="AH6" s="42">
        <v>1</v>
      </c>
      <c r="AI6" s="42">
        <v>1</v>
      </c>
      <c r="AJ6" s="42">
        <v>1</v>
      </c>
      <c r="AK6" s="42">
        <v>1</v>
      </c>
      <c r="AL6" s="42">
        <v>1</v>
      </c>
      <c r="AM6" s="52">
        <v>1</v>
      </c>
      <c r="AN6" s="42">
        <v>1</v>
      </c>
      <c r="AO6" s="42">
        <v>1</v>
      </c>
      <c r="AP6" s="45">
        <v>1</v>
      </c>
      <c r="AQ6" s="48"/>
      <c r="AR6" s="48"/>
      <c r="AS6" s="48"/>
      <c r="AT6" s="56">
        <f t="shared" si="0"/>
        <v>1.2166666666666668</v>
      </c>
      <c r="AU6" s="56">
        <f t="shared" si="1"/>
        <v>1.142857142857143</v>
      </c>
      <c r="AV6" s="56">
        <f t="shared" si="2"/>
        <v>1.0810185185185184</v>
      </c>
      <c r="AW6" s="56">
        <f t="shared" si="3"/>
        <v>1.0111111111111111</v>
      </c>
      <c r="AX6" s="56">
        <f>BM6/BL6</f>
        <v>0.99642857142857133</v>
      </c>
      <c r="AY6" s="49">
        <f t="shared" si="4"/>
        <v>28</v>
      </c>
      <c r="AZ6" s="12">
        <f t="shared" si="5"/>
        <v>1</v>
      </c>
      <c r="BA6" s="7">
        <v>0.42</v>
      </c>
      <c r="BB6" s="55">
        <v>0.5</v>
      </c>
      <c r="BC6" s="55">
        <v>0.68</v>
      </c>
      <c r="BD6" s="55">
        <v>0.6</v>
      </c>
      <c r="BE6" s="55">
        <v>0.73</v>
      </c>
      <c r="BF6" s="55">
        <v>0.7</v>
      </c>
      <c r="BG6" s="55">
        <v>0.8</v>
      </c>
      <c r="BH6" s="55">
        <v>0.8</v>
      </c>
      <c r="BI6" s="55">
        <v>0.8648148148148147</v>
      </c>
      <c r="BJ6" s="55">
        <v>0.9</v>
      </c>
      <c r="BK6" s="55">
        <v>0.91</v>
      </c>
      <c r="BL6" s="76">
        <v>1</v>
      </c>
      <c r="BM6" s="76">
        <v>0.99642857142857133</v>
      </c>
      <c r="BN6" s="76">
        <v>1</v>
      </c>
      <c r="BO6" s="76">
        <v>0.99642857142857133</v>
      </c>
      <c r="BP6" s="76">
        <v>1</v>
      </c>
      <c r="BQ6" s="76">
        <v>0.99642857142857133</v>
      </c>
      <c r="BR6" s="76">
        <v>1</v>
      </c>
      <c r="BS6" s="76">
        <v>1</v>
      </c>
      <c r="BT6" s="55">
        <v>1</v>
      </c>
      <c r="BU6" s="76">
        <v>1</v>
      </c>
      <c r="BV6" s="76"/>
      <c r="BW6" s="76"/>
      <c r="BX6" s="76"/>
      <c r="BY6" s="76"/>
      <c r="BZ6" s="76"/>
      <c r="CA6" s="76"/>
      <c r="CB6" s="76"/>
      <c r="CC6" s="76"/>
      <c r="CD6" s="76"/>
      <c r="CE6" s="76"/>
      <c r="CF6" s="76"/>
      <c r="CG6" s="76"/>
      <c r="CH6" s="55"/>
      <c r="CI6" s="55"/>
      <c r="CJ6" s="55"/>
      <c r="CK6" s="55"/>
      <c r="CL6" s="55"/>
      <c r="CM6" s="55"/>
      <c r="CN6" s="55"/>
      <c r="CO6" s="55"/>
      <c r="CP6" s="55"/>
      <c r="CQ6" s="55"/>
      <c r="CR6" s="55"/>
      <c r="CS6" s="36"/>
      <c r="CT6" s="36"/>
      <c r="CU6" s="7">
        <f t="shared" si="7"/>
        <v>0.58000000000000007</v>
      </c>
      <c r="CV6" s="93">
        <f t="shared" si="6"/>
        <v>0.58000000000000007</v>
      </c>
    </row>
    <row r="7" spans="1:100" ht="25.9" customHeight="1">
      <c r="A7" s="65" t="e" vm="1">
        <v>#VALUE!</v>
      </c>
      <c r="B7" s="61">
        <v>4</v>
      </c>
      <c r="C7" s="62" t="s">
        <v>113</v>
      </c>
      <c r="D7" s="6">
        <v>0</v>
      </c>
      <c r="E7" s="2" t="s">
        <v>13</v>
      </c>
      <c r="F7" s="34" t="s">
        <v>120</v>
      </c>
      <c r="G7" s="2" t="s">
        <v>117</v>
      </c>
      <c r="H7" s="2" t="s">
        <v>117</v>
      </c>
      <c r="I7" s="69" t="s">
        <v>121</v>
      </c>
      <c r="J7" s="54">
        <v>45925</v>
      </c>
      <c r="K7" s="42">
        <v>0.85</v>
      </c>
      <c r="L7" s="42">
        <v>1</v>
      </c>
      <c r="M7" s="42">
        <v>1</v>
      </c>
      <c r="N7" s="42">
        <v>1</v>
      </c>
      <c r="O7" s="42">
        <v>1</v>
      </c>
      <c r="P7" s="59">
        <v>0.9</v>
      </c>
      <c r="Q7" s="42" t="s">
        <v>119</v>
      </c>
      <c r="R7" s="52" t="s">
        <v>119</v>
      </c>
      <c r="S7" s="42">
        <v>1</v>
      </c>
      <c r="T7" s="42">
        <v>1</v>
      </c>
      <c r="U7" s="42" t="s">
        <v>119</v>
      </c>
      <c r="V7" s="42">
        <v>1</v>
      </c>
      <c r="W7" s="42">
        <v>0.5</v>
      </c>
      <c r="X7" s="42">
        <v>1</v>
      </c>
      <c r="Y7" s="42" t="s">
        <v>119</v>
      </c>
      <c r="Z7" s="42">
        <v>0.5</v>
      </c>
      <c r="AA7" s="42">
        <v>1</v>
      </c>
      <c r="AB7" s="42">
        <v>0</v>
      </c>
      <c r="AC7" s="42">
        <v>0</v>
      </c>
      <c r="AD7" s="42">
        <v>1</v>
      </c>
      <c r="AE7" s="42">
        <v>1</v>
      </c>
      <c r="AF7" s="42">
        <v>0</v>
      </c>
      <c r="AG7" s="42">
        <v>0</v>
      </c>
      <c r="AH7" s="42">
        <v>0</v>
      </c>
      <c r="AI7" s="42">
        <v>0</v>
      </c>
      <c r="AJ7" s="42">
        <v>0</v>
      </c>
      <c r="AK7" s="42">
        <v>1</v>
      </c>
      <c r="AL7" s="42">
        <v>0</v>
      </c>
      <c r="AM7" s="52">
        <v>1</v>
      </c>
      <c r="AN7" s="42">
        <v>0.5</v>
      </c>
      <c r="AO7" s="42">
        <v>1</v>
      </c>
      <c r="AP7" s="45">
        <v>1</v>
      </c>
      <c r="AQ7" s="48"/>
      <c r="AR7" s="49"/>
      <c r="AS7" s="49"/>
      <c r="AT7" s="56">
        <f t="shared" si="0"/>
        <v>0.41379310344827586</v>
      </c>
      <c r="AU7" s="56">
        <f t="shared" si="1"/>
        <v>0.56923076923076921</v>
      </c>
      <c r="AV7" s="56">
        <f t="shared" si="2"/>
        <v>0.69444444444444442</v>
      </c>
      <c r="AW7" s="56">
        <f t="shared" si="3"/>
        <v>0.74542897327707458</v>
      </c>
      <c r="AX7" s="56">
        <f>BM7/BL7</f>
        <v>0.6602990033222591</v>
      </c>
      <c r="AY7" s="49">
        <f t="shared" si="4"/>
        <v>28</v>
      </c>
      <c r="AZ7" s="12">
        <f t="shared" si="5"/>
        <v>0.6517857142857143</v>
      </c>
      <c r="BA7" s="7">
        <v>0.37</v>
      </c>
      <c r="BB7" s="55">
        <v>0.51</v>
      </c>
      <c r="BC7" s="55">
        <v>0.37</v>
      </c>
      <c r="BD7" s="55">
        <v>0.57999999999999996</v>
      </c>
      <c r="BE7" s="55">
        <v>0.24</v>
      </c>
      <c r="BF7" s="55">
        <v>0.65</v>
      </c>
      <c r="BG7" s="55">
        <v>0.37</v>
      </c>
      <c r="BH7" s="55">
        <v>0.72</v>
      </c>
      <c r="BI7" s="55">
        <v>0.5</v>
      </c>
      <c r="BJ7" s="55">
        <v>0.79</v>
      </c>
      <c r="BK7" s="55">
        <v>0.58888888888888891</v>
      </c>
      <c r="BL7" s="55">
        <v>0.86</v>
      </c>
      <c r="BM7" s="55">
        <v>0.56785714285714284</v>
      </c>
      <c r="BN7" s="55">
        <v>0.93</v>
      </c>
      <c r="BO7" s="55">
        <v>0.6</v>
      </c>
      <c r="BP7" s="77">
        <v>1</v>
      </c>
      <c r="BQ7" s="77">
        <v>0.65</v>
      </c>
      <c r="BR7" s="55">
        <v>1</v>
      </c>
      <c r="BS7" s="55">
        <v>0.6517857142857143</v>
      </c>
      <c r="BT7" s="55">
        <v>1</v>
      </c>
      <c r="BU7" s="91">
        <v>0.6517857142857143</v>
      </c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  <c r="CQ7" s="55"/>
      <c r="CR7" s="55"/>
      <c r="CS7" s="36"/>
      <c r="CT7" s="36"/>
      <c r="CU7" s="7">
        <f t="shared" si="7"/>
        <v>0.63</v>
      </c>
      <c r="CV7" s="92">
        <f t="shared" si="6"/>
        <v>0.28178571428571431</v>
      </c>
    </row>
    <row r="8" spans="1:100" ht="25.9" customHeight="1">
      <c r="A8" s="65" t="e" vm="4">
        <v>#VALUE!</v>
      </c>
      <c r="B8" s="61">
        <v>5</v>
      </c>
      <c r="C8" s="62" t="s">
        <v>115</v>
      </c>
      <c r="D8" s="6">
        <v>1</v>
      </c>
      <c r="E8" s="2" t="s">
        <v>14</v>
      </c>
      <c r="F8" s="34" t="s">
        <v>130</v>
      </c>
      <c r="G8" s="2" t="s">
        <v>117</v>
      </c>
      <c r="H8" s="2" t="s">
        <v>125</v>
      </c>
      <c r="I8" s="69" t="s">
        <v>131</v>
      </c>
      <c r="J8" s="2">
        <v>2024</v>
      </c>
      <c r="K8" s="42">
        <v>1</v>
      </c>
      <c r="L8" s="42">
        <v>1</v>
      </c>
      <c r="M8" s="42">
        <v>1</v>
      </c>
      <c r="N8" s="42">
        <v>1</v>
      </c>
      <c r="O8" s="42">
        <v>1</v>
      </c>
      <c r="P8" s="42">
        <v>1</v>
      </c>
      <c r="Q8" s="42">
        <v>1</v>
      </c>
      <c r="R8" s="52" t="s">
        <v>119</v>
      </c>
      <c r="S8" s="42">
        <v>1</v>
      </c>
      <c r="T8" s="42">
        <v>1</v>
      </c>
      <c r="U8" s="42">
        <v>1</v>
      </c>
      <c r="V8" s="42">
        <v>0.95</v>
      </c>
      <c r="W8" s="42">
        <v>1</v>
      </c>
      <c r="X8" s="42">
        <v>1</v>
      </c>
      <c r="Y8" s="42">
        <v>1</v>
      </c>
      <c r="Z8" s="42">
        <v>1</v>
      </c>
      <c r="AA8" s="42">
        <v>1</v>
      </c>
      <c r="AB8" s="42">
        <v>1</v>
      </c>
      <c r="AC8" s="42">
        <v>1</v>
      </c>
      <c r="AD8" s="42">
        <v>1</v>
      </c>
      <c r="AE8" s="42">
        <v>1</v>
      </c>
      <c r="AF8" s="42">
        <v>1</v>
      </c>
      <c r="AG8" s="42">
        <v>1</v>
      </c>
      <c r="AH8" s="42">
        <v>1</v>
      </c>
      <c r="AI8" s="42">
        <v>1</v>
      </c>
      <c r="AJ8" s="42">
        <v>1</v>
      </c>
      <c r="AK8" s="42">
        <v>1</v>
      </c>
      <c r="AL8" s="42">
        <v>0</v>
      </c>
      <c r="AM8" s="52">
        <v>1</v>
      </c>
      <c r="AN8" s="42">
        <v>1</v>
      </c>
      <c r="AO8" s="42">
        <v>1</v>
      </c>
      <c r="AP8" s="45">
        <v>1</v>
      </c>
      <c r="AQ8" s="48"/>
      <c r="AR8" s="49"/>
      <c r="AS8" s="49"/>
      <c r="AT8" s="56">
        <f t="shared" si="0"/>
        <v>1.0265251989389921</v>
      </c>
      <c r="AU8" s="56">
        <f t="shared" si="1"/>
        <v>0</v>
      </c>
      <c r="AV8" s="56">
        <f t="shared" si="2"/>
        <v>0.93413978494623651</v>
      </c>
      <c r="AW8" s="56">
        <f t="shared" si="3"/>
        <v>0</v>
      </c>
      <c r="AX8" s="56" t="e">
        <f t="shared" ref="AX8:AX14" si="8">BL8/BM8</f>
        <v>#DIV/0!</v>
      </c>
      <c r="AY8" s="49">
        <f t="shared" si="4"/>
        <v>31</v>
      </c>
      <c r="AZ8" s="12">
        <f t="shared" si="5"/>
        <v>0.96612903225806446</v>
      </c>
      <c r="BA8" s="7">
        <v>0.57999999999999996</v>
      </c>
      <c r="BB8" s="55">
        <f t="shared" ref="BB8:BB14" si="9">BA8+0.035</f>
        <v>0.61499999999999999</v>
      </c>
      <c r="BC8" s="55"/>
      <c r="BD8" s="55">
        <f t="shared" ref="BD8:BD14" si="10">BB8+0.035</f>
        <v>0.65</v>
      </c>
      <c r="BE8" s="55">
        <v>0.66724137931034488</v>
      </c>
      <c r="BF8" s="55">
        <f t="shared" ref="BF8:BF14" si="11">BD8+0.035</f>
        <v>0.68500000000000005</v>
      </c>
      <c r="BG8" s="55"/>
      <c r="BH8" s="55">
        <f t="shared" ref="BH8:BH14" si="12">BF8+0.035</f>
        <v>0.72000000000000008</v>
      </c>
      <c r="BI8" s="55">
        <v>0.67258064516129035</v>
      </c>
      <c r="BJ8" s="55">
        <f t="shared" ref="BJ8:BJ14" si="13">BH8+0.035</f>
        <v>0.75500000000000012</v>
      </c>
      <c r="BK8" s="55"/>
      <c r="BL8" s="55">
        <f t="shared" ref="BL8:BL14" si="14">BJ8+0.035</f>
        <v>0.79000000000000015</v>
      </c>
      <c r="BM8" s="55"/>
      <c r="BN8" s="55">
        <f t="shared" ref="BN8:BN14" si="15">BL8+0.035</f>
        <v>0.82500000000000018</v>
      </c>
      <c r="BO8" s="55"/>
      <c r="BP8" s="55">
        <f t="shared" ref="BP8:BP14" si="16">BN8+0.035</f>
        <v>0.86000000000000021</v>
      </c>
      <c r="BQ8" s="55"/>
      <c r="BR8" s="55">
        <f t="shared" ref="BR8:BR14" si="17">BP8+0.035</f>
        <v>0.89500000000000024</v>
      </c>
      <c r="BS8" s="55">
        <v>0.80483870967741933</v>
      </c>
      <c r="BT8" s="55">
        <f t="shared" ref="BT8:BT14" si="18">BR8+0.035</f>
        <v>0.93000000000000027</v>
      </c>
      <c r="BU8" s="91">
        <v>0.80483870967741933</v>
      </c>
      <c r="BV8" s="55">
        <f t="shared" ref="BV8:BV14" si="19">BT8+0.035</f>
        <v>0.9650000000000003</v>
      </c>
      <c r="BW8" s="55"/>
      <c r="BX8" s="55">
        <f t="shared" ref="BX8:BX14" si="20">BV8+0.035</f>
        <v>1.0000000000000002</v>
      </c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/>
      <c r="CR8" s="55"/>
      <c r="CS8" s="36"/>
      <c r="CT8" s="36"/>
      <c r="CU8" s="7">
        <f t="shared" si="7"/>
        <v>0.31500000000000028</v>
      </c>
      <c r="CV8" s="92">
        <f t="shared" si="6"/>
        <v>0.3861290322580645</v>
      </c>
    </row>
    <row r="9" spans="1:100" ht="26.25">
      <c r="A9" s="65" t="e" vm="5">
        <v>#VALUE!</v>
      </c>
      <c r="B9" s="61">
        <v>6</v>
      </c>
      <c r="C9" s="62" t="s">
        <v>115</v>
      </c>
      <c r="D9" s="6">
        <v>1</v>
      </c>
      <c r="E9" s="2" t="s">
        <v>15</v>
      </c>
      <c r="F9" s="34" t="s">
        <v>132</v>
      </c>
      <c r="G9" s="2" t="s">
        <v>117</v>
      </c>
      <c r="H9" s="2" t="s">
        <v>125</v>
      </c>
      <c r="I9" s="69" t="s">
        <v>133</v>
      </c>
      <c r="J9" s="2">
        <v>2024</v>
      </c>
      <c r="K9" s="42">
        <v>1</v>
      </c>
      <c r="L9" s="42">
        <v>1</v>
      </c>
      <c r="M9" s="42">
        <v>1</v>
      </c>
      <c r="N9" s="42">
        <v>1</v>
      </c>
      <c r="O9" s="42">
        <v>1</v>
      </c>
      <c r="P9" s="42">
        <v>1</v>
      </c>
      <c r="Q9" s="42">
        <v>1</v>
      </c>
      <c r="R9" s="52" t="s">
        <v>119</v>
      </c>
      <c r="S9" s="42">
        <v>1</v>
      </c>
      <c r="T9" s="42">
        <v>1</v>
      </c>
      <c r="U9" s="42">
        <v>1</v>
      </c>
      <c r="V9" s="42">
        <v>0.95</v>
      </c>
      <c r="W9" s="42">
        <v>1</v>
      </c>
      <c r="X9" s="42">
        <v>1</v>
      </c>
      <c r="Y9" s="42">
        <v>1</v>
      </c>
      <c r="Z9" s="42">
        <v>1</v>
      </c>
      <c r="AA9" s="42">
        <v>1</v>
      </c>
      <c r="AB9" s="42">
        <v>1</v>
      </c>
      <c r="AC9" s="42">
        <v>1</v>
      </c>
      <c r="AD9" s="42">
        <v>1</v>
      </c>
      <c r="AE9" s="42">
        <v>1</v>
      </c>
      <c r="AF9" s="42">
        <v>1</v>
      </c>
      <c r="AG9" s="42">
        <v>1</v>
      </c>
      <c r="AH9" s="42">
        <v>1</v>
      </c>
      <c r="AI9" s="42">
        <v>1</v>
      </c>
      <c r="AJ9" s="42">
        <v>1</v>
      </c>
      <c r="AK9" s="42">
        <v>1</v>
      </c>
      <c r="AL9" s="42">
        <v>0</v>
      </c>
      <c r="AM9" s="52">
        <v>1</v>
      </c>
      <c r="AN9" s="42">
        <v>0.8</v>
      </c>
      <c r="AO9" s="42">
        <v>1</v>
      </c>
      <c r="AP9" s="45">
        <v>1</v>
      </c>
      <c r="AQ9" s="48"/>
      <c r="AR9" s="49"/>
      <c r="AS9" s="49"/>
      <c r="AT9" s="56">
        <f t="shared" si="0"/>
        <v>1.0179487179487181</v>
      </c>
      <c r="AU9" s="56">
        <f t="shared" si="1"/>
        <v>0</v>
      </c>
      <c r="AV9" s="56">
        <f t="shared" si="2"/>
        <v>0.92517921146953408</v>
      </c>
      <c r="AW9" s="56">
        <f t="shared" si="3"/>
        <v>0</v>
      </c>
      <c r="AX9" s="56" t="e">
        <f t="shared" si="8"/>
        <v>#DIV/0!</v>
      </c>
      <c r="AY9" s="49">
        <f t="shared" si="4"/>
        <v>31</v>
      </c>
      <c r="AZ9" s="12">
        <f t="shared" si="5"/>
        <v>0.95967741935483875</v>
      </c>
      <c r="BA9" s="7">
        <v>0.57999999999999996</v>
      </c>
      <c r="BB9" s="55">
        <f t="shared" si="9"/>
        <v>0.61499999999999999</v>
      </c>
      <c r="BC9" s="55"/>
      <c r="BD9" s="55">
        <f t="shared" si="10"/>
        <v>0.65</v>
      </c>
      <c r="BE9" s="55">
        <v>0.66166666666666674</v>
      </c>
      <c r="BF9" s="55">
        <f t="shared" si="11"/>
        <v>0.68500000000000005</v>
      </c>
      <c r="BG9" s="55"/>
      <c r="BH9" s="55">
        <f t="shared" si="12"/>
        <v>0.72000000000000008</v>
      </c>
      <c r="BI9" s="55">
        <v>0.66612903225806464</v>
      </c>
      <c r="BJ9" s="55">
        <f t="shared" si="13"/>
        <v>0.75500000000000012</v>
      </c>
      <c r="BK9" s="55"/>
      <c r="BL9" s="55">
        <f t="shared" si="14"/>
        <v>0.79000000000000015</v>
      </c>
      <c r="BM9" s="55"/>
      <c r="BN9" s="55">
        <f t="shared" si="15"/>
        <v>0.82500000000000018</v>
      </c>
      <c r="BO9" s="55"/>
      <c r="BP9" s="55">
        <f t="shared" si="16"/>
        <v>0.86000000000000021</v>
      </c>
      <c r="BQ9" s="55"/>
      <c r="BR9" s="55">
        <f t="shared" si="17"/>
        <v>0.89500000000000024</v>
      </c>
      <c r="BS9" s="55">
        <v>0.79838709677419351</v>
      </c>
      <c r="BT9" s="55">
        <f t="shared" si="18"/>
        <v>0.93000000000000027</v>
      </c>
      <c r="BU9" s="91">
        <v>0.79838709677419351</v>
      </c>
      <c r="BV9" s="55">
        <f t="shared" si="19"/>
        <v>0.9650000000000003</v>
      </c>
      <c r="BW9" s="55"/>
      <c r="BX9" s="55">
        <f t="shared" si="20"/>
        <v>1.0000000000000002</v>
      </c>
      <c r="BY9" s="55"/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55"/>
      <c r="CO9" s="55"/>
      <c r="CP9" s="55"/>
      <c r="CQ9" s="55"/>
      <c r="CR9" s="55"/>
      <c r="CS9" s="36"/>
      <c r="CT9" s="36"/>
      <c r="CU9" s="7">
        <f t="shared" si="7"/>
        <v>0.31500000000000028</v>
      </c>
      <c r="CV9" s="92">
        <f t="shared" si="6"/>
        <v>0.37967741935483879</v>
      </c>
    </row>
    <row r="10" spans="1:100" ht="26.25">
      <c r="A10" s="64" t="e" vm="6">
        <v>#VALUE!</v>
      </c>
      <c r="B10" s="61">
        <v>7</v>
      </c>
      <c r="C10" s="62" t="s">
        <v>115</v>
      </c>
      <c r="D10" s="6">
        <v>1</v>
      </c>
      <c r="E10" s="2" t="s">
        <v>134</v>
      </c>
      <c r="F10" s="34" t="s">
        <v>135</v>
      </c>
      <c r="G10" s="2" t="s">
        <v>117</v>
      </c>
      <c r="H10" s="2" t="s">
        <v>125</v>
      </c>
      <c r="I10" s="69" t="s">
        <v>136</v>
      </c>
      <c r="J10" s="2">
        <v>2025</v>
      </c>
      <c r="K10" s="42">
        <v>1</v>
      </c>
      <c r="L10" s="42">
        <v>1</v>
      </c>
      <c r="M10" s="42">
        <v>1</v>
      </c>
      <c r="N10" s="42">
        <v>1</v>
      </c>
      <c r="O10" s="42">
        <v>1</v>
      </c>
      <c r="P10" s="42">
        <v>1</v>
      </c>
      <c r="Q10" s="42" t="s">
        <v>119</v>
      </c>
      <c r="R10" s="52" t="s">
        <v>119</v>
      </c>
      <c r="S10" s="42">
        <v>1</v>
      </c>
      <c r="T10" s="42">
        <v>1</v>
      </c>
      <c r="U10" s="42" t="s">
        <v>119</v>
      </c>
      <c r="V10" s="42">
        <v>1</v>
      </c>
      <c r="W10" s="42">
        <v>1</v>
      </c>
      <c r="X10" s="42">
        <v>1</v>
      </c>
      <c r="Y10" s="42" t="s">
        <v>119</v>
      </c>
      <c r="Z10" s="42">
        <v>1</v>
      </c>
      <c r="AA10" s="42">
        <v>1</v>
      </c>
      <c r="AB10" s="42">
        <v>1</v>
      </c>
      <c r="AC10" s="42">
        <v>1</v>
      </c>
      <c r="AD10" s="42">
        <v>1</v>
      </c>
      <c r="AE10" s="42">
        <v>1</v>
      </c>
      <c r="AF10" s="42">
        <v>1</v>
      </c>
      <c r="AG10" s="42">
        <v>1</v>
      </c>
      <c r="AH10" s="42">
        <v>1</v>
      </c>
      <c r="AI10" s="42">
        <v>1</v>
      </c>
      <c r="AJ10" s="42">
        <v>1</v>
      </c>
      <c r="AK10" s="125">
        <v>1</v>
      </c>
      <c r="AL10" s="42">
        <v>0</v>
      </c>
      <c r="AM10" s="52" t="s">
        <v>119</v>
      </c>
      <c r="AN10" s="42">
        <v>1</v>
      </c>
      <c r="AO10" s="42">
        <v>1</v>
      </c>
      <c r="AP10" s="45">
        <v>1</v>
      </c>
      <c r="AQ10" s="48"/>
      <c r="AR10" s="49"/>
      <c r="AS10" s="49"/>
      <c r="AT10" s="56">
        <f t="shared" si="0"/>
        <v>1.0680272108843538</v>
      </c>
      <c r="AU10" s="56">
        <f t="shared" si="1"/>
        <v>0</v>
      </c>
      <c r="AV10" s="56">
        <f t="shared" si="2"/>
        <v>0.96674876847290647</v>
      </c>
      <c r="AW10" s="56">
        <f t="shared" si="3"/>
        <v>0</v>
      </c>
      <c r="AX10" s="56" t="e">
        <f t="shared" si="8"/>
        <v>#DIV/0!</v>
      </c>
      <c r="AY10" s="49">
        <f t="shared" si="4"/>
        <v>27</v>
      </c>
      <c r="AZ10" s="12">
        <f t="shared" si="5"/>
        <v>0.96296296296296291</v>
      </c>
      <c r="BA10" s="7">
        <v>0.42</v>
      </c>
      <c r="BB10" s="55">
        <f t="shared" si="9"/>
        <v>0.45499999999999996</v>
      </c>
      <c r="BC10" s="55"/>
      <c r="BD10" s="55">
        <f t="shared" si="10"/>
        <v>0.49</v>
      </c>
      <c r="BE10" s="55">
        <v>0.52333333333333332</v>
      </c>
      <c r="BF10" s="55">
        <f t="shared" si="11"/>
        <v>0.52500000000000002</v>
      </c>
      <c r="BG10" s="55"/>
      <c r="BH10" s="55">
        <f t="shared" si="12"/>
        <v>0.56000000000000005</v>
      </c>
      <c r="BI10" s="55">
        <v>0.54137931034482767</v>
      </c>
      <c r="BJ10" s="55">
        <f t="shared" si="13"/>
        <v>0.59500000000000008</v>
      </c>
      <c r="BK10" s="55"/>
      <c r="BL10" s="55">
        <f t="shared" si="14"/>
        <v>0.63000000000000012</v>
      </c>
      <c r="BM10" s="55"/>
      <c r="BN10" s="55">
        <f t="shared" si="15"/>
        <v>0.66500000000000015</v>
      </c>
      <c r="BO10" s="55"/>
      <c r="BP10" s="55">
        <f t="shared" si="16"/>
        <v>0.70000000000000018</v>
      </c>
      <c r="BQ10" s="55"/>
      <c r="BR10" s="55">
        <f t="shared" si="17"/>
        <v>0.73500000000000021</v>
      </c>
      <c r="BS10" s="55">
        <v>0.52333333333333332</v>
      </c>
      <c r="BT10" s="55">
        <f t="shared" si="18"/>
        <v>0.77000000000000024</v>
      </c>
      <c r="BU10" s="91">
        <v>0.62962962962962965</v>
      </c>
      <c r="BV10" s="55">
        <f t="shared" si="19"/>
        <v>0.80500000000000027</v>
      </c>
      <c r="BW10" s="55"/>
      <c r="BX10" s="55">
        <f t="shared" si="20"/>
        <v>0.8400000000000003</v>
      </c>
      <c r="BY10" s="55"/>
      <c r="BZ10" s="55">
        <f>BX10+0.035</f>
        <v>0.87500000000000033</v>
      </c>
      <c r="CA10" s="55"/>
      <c r="CB10" s="55">
        <f>BZ10+0.035</f>
        <v>0.91000000000000036</v>
      </c>
      <c r="CC10" s="55"/>
      <c r="CD10" s="55">
        <f>CB10+0.035</f>
        <v>0.9450000000000004</v>
      </c>
      <c r="CE10" s="55"/>
      <c r="CF10" s="55">
        <f>CD10+0.035</f>
        <v>0.98000000000000043</v>
      </c>
      <c r="CG10" s="55"/>
      <c r="CH10" s="55">
        <f>CF10+0.035</f>
        <v>1.0150000000000003</v>
      </c>
      <c r="CI10" s="55"/>
      <c r="CJ10" s="55"/>
      <c r="CK10" s="55"/>
      <c r="CL10" s="55"/>
      <c r="CM10" s="55"/>
      <c r="CN10" s="55"/>
      <c r="CO10" s="55"/>
      <c r="CP10" s="55"/>
      <c r="CQ10" s="55"/>
      <c r="CR10" s="55"/>
      <c r="CU10" s="7">
        <f t="shared" si="7"/>
        <v>0.31500000000000022</v>
      </c>
      <c r="CV10" s="92">
        <f t="shared" si="6"/>
        <v>0.54296296296296287</v>
      </c>
    </row>
    <row r="11" spans="1:100" ht="26.25">
      <c r="A11" s="64" t="e" vm="3">
        <v>#VALUE!</v>
      </c>
      <c r="B11" s="61">
        <v>8</v>
      </c>
      <c r="C11" s="62" t="s">
        <v>115</v>
      </c>
      <c r="D11" s="6">
        <v>1</v>
      </c>
      <c r="E11" s="2" t="s">
        <v>127</v>
      </c>
      <c r="F11" s="34" t="s">
        <v>128</v>
      </c>
      <c r="G11" s="2" t="s">
        <v>117</v>
      </c>
      <c r="H11" s="2" t="s">
        <v>125</v>
      </c>
      <c r="I11" s="69" t="s">
        <v>129</v>
      </c>
      <c r="J11" s="2">
        <v>2025</v>
      </c>
      <c r="K11" s="42">
        <v>1</v>
      </c>
      <c r="L11" s="42">
        <v>1</v>
      </c>
      <c r="M11" s="42">
        <v>1</v>
      </c>
      <c r="N11" s="42">
        <v>1</v>
      </c>
      <c r="O11" s="42">
        <v>1</v>
      </c>
      <c r="P11" s="42">
        <v>1</v>
      </c>
      <c r="Q11" s="42">
        <v>1</v>
      </c>
      <c r="R11" s="52" t="s">
        <v>119</v>
      </c>
      <c r="S11" s="42">
        <v>1</v>
      </c>
      <c r="T11" s="42">
        <v>1</v>
      </c>
      <c r="U11" s="42" t="s">
        <v>119</v>
      </c>
      <c r="V11" s="42">
        <v>1</v>
      </c>
      <c r="W11" s="42">
        <v>1</v>
      </c>
      <c r="X11" s="42">
        <v>1</v>
      </c>
      <c r="Y11" s="42" t="s">
        <v>119</v>
      </c>
      <c r="Z11" s="42">
        <v>1</v>
      </c>
      <c r="AA11" s="42">
        <v>1</v>
      </c>
      <c r="AB11" s="42">
        <v>1</v>
      </c>
      <c r="AC11" s="42">
        <v>1</v>
      </c>
      <c r="AD11" s="42">
        <v>1</v>
      </c>
      <c r="AE11" s="42">
        <v>1</v>
      </c>
      <c r="AF11" s="42">
        <v>1</v>
      </c>
      <c r="AG11" s="42">
        <v>1</v>
      </c>
      <c r="AH11" s="42">
        <v>1</v>
      </c>
      <c r="AI11" s="42">
        <v>1</v>
      </c>
      <c r="AJ11" s="42">
        <v>1</v>
      </c>
      <c r="AK11" s="42">
        <v>1</v>
      </c>
      <c r="AL11" s="42">
        <v>1</v>
      </c>
      <c r="AM11" s="52">
        <v>1</v>
      </c>
      <c r="AN11" s="42">
        <v>1</v>
      </c>
      <c r="AO11" s="42">
        <v>0.5</v>
      </c>
      <c r="AP11" s="45">
        <v>1</v>
      </c>
      <c r="AQ11" s="48"/>
      <c r="AR11" s="49"/>
      <c r="AS11" s="49"/>
      <c r="AT11" s="56">
        <f t="shared" si="0"/>
        <v>1.2540584415584415</v>
      </c>
      <c r="AU11" s="56">
        <f t="shared" si="1"/>
        <v>0</v>
      </c>
      <c r="AV11" s="56">
        <f t="shared" si="2"/>
        <v>1.1292665214233839</v>
      </c>
      <c r="AW11" s="56">
        <f t="shared" si="3"/>
        <v>0</v>
      </c>
      <c r="AX11" s="56" t="e">
        <f t="shared" si="8"/>
        <v>#DIV/0!</v>
      </c>
      <c r="AY11" s="49">
        <f t="shared" si="4"/>
        <v>29</v>
      </c>
      <c r="AZ11" s="12">
        <f t="shared" si="5"/>
        <v>0.98275862068965514</v>
      </c>
      <c r="BA11" s="7">
        <v>0.37</v>
      </c>
      <c r="BB11" s="55">
        <f t="shared" si="9"/>
        <v>0.40500000000000003</v>
      </c>
      <c r="BC11" s="55"/>
      <c r="BD11" s="55">
        <f t="shared" si="10"/>
        <v>0.44000000000000006</v>
      </c>
      <c r="BE11" s="55">
        <v>0.55178571428571432</v>
      </c>
      <c r="BF11" s="55">
        <f t="shared" si="11"/>
        <v>0.47500000000000009</v>
      </c>
      <c r="BG11" s="55"/>
      <c r="BH11" s="55">
        <f t="shared" si="12"/>
        <v>0.51000000000000012</v>
      </c>
      <c r="BI11" s="55">
        <v>0.57592592592592595</v>
      </c>
      <c r="BJ11" s="55">
        <f t="shared" si="13"/>
        <v>0.54500000000000015</v>
      </c>
      <c r="BK11" s="55"/>
      <c r="BL11" s="55">
        <f t="shared" si="14"/>
        <v>0.58000000000000018</v>
      </c>
      <c r="BM11" s="55"/>
      <c r="BN11" s="55">
        <f t="shared" si="15"/>
        <v>0.61500000000000021</v>
      </c>
      <c r="BO11" s="55"/>
      <c r="BP11" s="55">
        <f t="shared" si="16"/>
        <v>0.65000000000000024</v>
      </c>
      <c r="BQ11" s="55"/>
      <c r="BR11" s="55">
        <f t="shared" si="17"/>
        <v>0.68500000000000028</v>
      </c>
      <c r="BS11" s="55">
        <v>0.55535714285714288</v>
      </c>
      <c r="BT11" s="55">
        <f t="shared" si="18"/>
        <v>0.72000000000000031</v>
      </c>
      <c r="BU11" s="76">
        <v>0.75344827586206897</v>
      </c>
      <c r="BV11" s="55">
        <f t="shared" si="19"/>
        <v>0.75500000000000034</v>
      </c>
      <c r="BW11" s="55"/>
      <c r="BX11" s="55">
        <f t="shared" si="20"/>
        <v>0.79000000000000037</v>
      </c>
      <c r="BY11" s="55"/>
      <c r="BZ11" s="55">
        <f>BX11+0.035</f>
        <v>0.8250000000000004</v>
      </c>
      <c r="CA11" s="55"/>
      <c r="CB11" s="55">
        <f>BZ11+0.035</f>
        <v>0.86000000000000043</v>
      </c>
      <c r="CC11" s="55"/>
      <c r="CD11" s="55">
        <f>CB11+0.035</f>
        <v>0.89500000000000046</v>
      </c>
      <c r="CE11" s="55"/>
      <c r="CF11" s="55">
        <f>CD11+0.035</f>
        <v>0.93000000000000049</v>
      </c>
      <c r="CG11" s="55"/>
      <c r="CH11" s="55">
        <f>CF11+0.035</f>
        <v>0.96500000000000052</v>
      </c>
      <c r="CI11" s="55"/>
      <c r="CJ11" s="55">
        <f>CH11+0.035</f>
        <v>1.0000000000000004</v>
      </c>
      <c r="CK11" s="55"/>
      <c r="CL11" s="55"/>
      <c r="CM11" s="55"/>
      <c r="CN11" s="55"/>
      <c r="CO11" s="55"/>
      <c r="CP11" s="55"/>
      <c r="CQ11" s="55"/>
      <c r="CR11" s="55"/>
      <c r="CU11" s="7">
        <f t="shared" si="7"/>
        <v>0.31500000000000028</v>
      </c>
      <c r="CV11" s="93">
        <f t="shared" si="6"/>
        <v>0.61275862068965514</v>
      </c>
    </row>
    <row r="12" spans="1:100" ht="25.9" customHeight="1">
      <c r="A12" s="64"/>
      <c r="B12" s="61">
        <v>9</v>
      </c>
      <c r="C12" s="62" t="s">
        <v>115</v>
      </c>
      <c r="D12" s="6">
        <v>1</v>
      </c>
      <c r="E12" s="2" t="s">
        <v>137</v>
      </c>
      <c r="F12" s="34" t="s">
        <v>138</v>
      </c>
      <c r="G12" s="2" t="s">
        <v>117</v>
      </c>
      <c r="H12" s="2" t="s">
        <v>125</v>
      </c>
      <c r="I12" s="69" t="s">
        <v>139</v>
      </c>
      <c r="J12" s="2">
        <v>2025</v>
      </c>
      <c r="K12" s="42">
        <v>1</v>
      </c>
      <c r="L12" s="42">
        <v>1</v>
      </c>
      <c r="M12" s="42">
        <v>1</v>
      </c>
      <c r="N12" s="42">
        <v>1</v>
      </c>
      <c r="O12" s="42">
        <v>1</v>
      </c>
      <c r="P12" s="42" t="s">
        <v>119</v>
      </c>
      <c r="Q12" s="42">
        <v>1</v>
      </c>
      <c r="R12" s="52" t="s">
        <v>119</v>
      </c>
      <c r="S12" s="42">
        <v>1</v>
      </c>
      <c r="T12" s="42">
        <v>1</v>
      </c>
      <c r="U12" s="42">
        <v>1</v>
      </c>
      <c r="V12" s="42">
        <v>1</v>
      </c>
      <c r="W12" s="42">
        <v>1</v>
      </c>
      <c r="X12" s="42">
        <v>1</v>
      </c>
      <c r="Y12" s="42">
        <v>1</v>
      </c>
      <c r="Z12" s="52" t="s">
        <v>140</v>
      </c>
      <c r="AA12" s="42">
        <v>1</v>
      </c>
      <c r="AB12" s="42">
        <v>1</v>
      </c>
      <c r="AC12" s="42">
        <v>1</v>
      </c>
      <c r="AD12" s="42">
        <v>1</v>
      </c>
      <c r="AE12" s="42">
        <v>1</v>
      </c>
      <c r="AF12" s="42">
        <v>1</v>
      </c>
      <c r="AG12" s="42">
        <v>0.01</v>
      </c>
      <c r="AH12" s="42">
        <v>0</v>
      </c>
      <c r="AI12" s="42">
        <v>0</v>
      </c>
      <c r="AJ12" s="42">
        <v>0.5</v>
      </c>
      <c r="AK12" s="42">
        <v>1</v>
      </c>
      <c r="AL12" s="42">
        <v>0</v>
      </c>
      <c r="AM12" s="42">
        <v>1</v>
      </c>
      <c r="AN12" s="42">
        <v>0.2</v>
      </c>
      <c r="AO12" s="42">
        <v>0</v>
      </c>
      <c r="AP12" s="45">
        <v>1</v>
      </c>
      <c r="AQ12" s="48"/>
      <c r="AR12" s="49"/>
      <c r="AS12" s="49"/>
      <c r="AT12" s="56">
        <f t="shared" si="0"/>
        <v>2.2347826086956522</v>
      </c>
      <c r="AU12" s="56">
        <f t="shared" si="1"/>
        <v>2.2264150943396226</v>
      </c>
      <c r="AV12" s="56">
        <f t="shared" si="2"/>
        <v>2.1392857142857138</v>
      </c>
      <c r="AW12" s="56">
        <f t="shared" si="3"/>
        <v>0</v>
      </c>
      <c r="AX12" s="56" t="e">
        <f t="shared" si="8"/>
        <v>#DIV/0!</v>
      </c>
      <c r="AY12" s="49">
        <f t="shared" si="4"/>
        <v>29</v>
      </c>
      <c r="AZ12" s="12">
        <f t="shared" si="5"/>
        <v>0.78310344827586209</v>
      </c>
      <c r="BA12" s="7">
        <v>0.16</v>
      </c>
      <c r="BB12" s="55">
        <f t="shared" si="9"/>
        <v>0.19500000000000001</v>
      </c>
      <c r="BC12" s="55"/>
      <c r="BD12" s="55">
        <f t="shared" si="10"/>
        <v>0.23</v>
      </c>
      <c r="BE12" s="55">
        <v>0.51400000000000001</v>
      </c>
      <c r="BF12" s="55">
        <f t="shared" si="11"/>
        <v>0.26500000000000001</v>
      </c>
      <c r="BG12" s="55">
        <v>0.59</v>
      </c>
      <c r="BH12" s="55">
        <f t="shared" si="12"/>
        <v>0.30000000000000004</v>
      </c>
      <c r="BI12" s="55">
        <v>0.64178571428571429</v>
      </c>
      <c r="BJ12" s="55">
        <f t="shared" si="13"/>
        <v>0.33500000000000008</v>
      </c>
      <c r="BK12" s="55"/>
      <c r="BL12" s="55">
        <f t="shared" si="14"/>
        <v>0.37000000000000011</v>
      </c>
      <c r="BM12" s="55"/>
      <c r="BN12" s="55">
        <f t="shared" si="15"/>
        <v>0.40500000000000014</v>
      </c>
      <c r="BO12" s="55"/>
      <c r="BP12" s="55">
        <f t="shared" si="16"/>
        <v>0.44000000000000017</v>
      </c>
      <c r="BQ12" s="55"/>
      <c r="BR12" s="55">
        <f t="shared" si="17"/>
        <v>0.4750000000000002</v>
      </c>
      <c r="BS12" s="55">
        <v>0.66551724137931034</v>
      </c>
      <c r="BT12" s="55">
        <f t="shared" si="18"/>
        <v>0.51000000000000023</v>
      </c>
      <c r="BU12" s="76">
        <v>0.67068965517241386</v>
      </c>
      <c r="BV12" s="55">
        <f t="shared" si="19"/>
        <v>0.54500000000000026</v>
      </c>
      <c r="BW12" s="55"/>
      <c r="BX12" s="55">
        <f t="shared" si="20"/>
        <v>0.58000000000000029</v>
      </c>
      <c r="BY12" s="55"/>
      <c r="BZ12" s="55">
        <f>BX12+0.035</f>
        <v>0.61500000000000032</v>
      </c>
      <c r="CA12" s="55"/>
      <c r="CB12" s="55">
        <f>BZ12+0.035</f>
        <v>0.65000000000000036</v>
      </c>
      <c r="CC12" s="55"/>
      <c r="CD12" s="55">
        <f>CB12+0.035</f>
        <v>0.68500000000000039</v>
      </c>
      <c r="CE12" s="55"/>
      <c r="CF12" s="55">
        <f>CD12+0.035</f>
        <v>0.72000000000000042</v>
      </c>
      <c r="CG12" s="55"/>
      <c r="CH12" s="55">
        <f>CF12+0.035</f>
        <v>0.75500000000000045</v>
      </c>
      <c r="CI12" s="55"/>
      <c r="CJ12" s="55">
        <f>CH12+0.035</f>
        <v>0.79000000000000048</v>
      </c>
      <c r="CK12" s="55"/>
      <c r="CL12" s="55">
        <f>CJ12+0.035</f>
        <v>0.82500000000000051</v>
      </c>
      <c r="CM12" s="55"/>
      <c r="CN12" s="55">
        <f>CL12+0.035</f>
        <v>0.86000000000000054</v>
      </c>
      <c r="CO12" s="55"/>
      <c r="CP12" s="55">
        <f>CN12+0.035</f>
        <v>0.89500000000000057</v>
      </c>
      <c r="CQ12" s="55"/>
      <c r="CR12" s="55">
        <f>CP12+0.035</f>
        <v>0.9300000000000006</v>
      </c>
      <c r="CU12" s="7">
        <f t="shared" si="7"/>
        <v>0.31500000000000017</v>
      </c>
      <c r="CV12" s="93">
        <f t="shared" si="6"/>
        <v>0.62310344827586206</v>
      </c>
    </row>
    <row r="13" spans="1:100" ht="25.9" customHeight="1">
      <c r="A13" s="64" t="e" vm="7">
        <v>#VALUE!</v>
      </c>
      <c r="B13" s="61">
        <v>10</v>
      </c>
      <c r="C13" s="62" t="s">
        <v>115</v>
      </c>
      <c r="D13" s="6">
        <v>1</v>
      </c>
      <c r="E13" s="2" t="s">
        <v>141</v>
      </c>
      <c r="F13" s="34" t="s">
        <v>142</v>
      </c>
      <c r="G13" s="2" t="s">
        <v>117</v>
      </c>
      <c r="H13" s="2" t="s">
        <v>125</v>
      </c>
      <c r="I13" s="69" t="s">
        <v>143</v>
      </c>
      <c r="J13" s="2">
        <v>2025</v>
      </c>
      <c r="K13" s="42">
        <v>1</v>
      </c>
      <c r="L13" s="42">
        <v>1</v>
      </c>
      <c r="M13" s="42">
        <v>1</v>
      </c>
      <c r="N13" s="42">
        <v>1</v>
      </c>
      <c r="O13" s="42">
        <v>1</v>
      </c>
      <c r="P13" s="42" t="s">
        <v>119</v>
      </c>
      <c r="Q13" s="42">
        <v>1</v>
      </c>
      <c r="R13" s="52" t="s">
        <v>119</v>
      </c>
      <c r="S13" s="42">
        <v>1</v>
      </c>
      <c r="T13" s="42">
        <v>1</v>
      </c>
      <c r="U13" s="42" t="s">
        <v>119</v>
      </c>
      <c r="V13" s="42">
        <v>1</v>
      </c>
      <c r="W13" s="42">
        <v>1</v>
      </c>
      <c r="X13" s="42">
        <v>1</v>
      </c>
      <c r="Y13" s="52" t="s">
        <v>119</v>
      </c>
      <c r="Z13" s="42">
        <v>0</v>
      </c>
      <c r="AA13" s="42">
        <v>1</v>
      </c>
      <c r="AB13" s="42">
        <v>1</v>
      </c>
      <c r="AC13" s="42">
        <v>1</v>
      </c>
      <c r="AD13" s="42">
        <v>1</v>
      </c>
      <c r="AE13" s="42">
        <v>0.77</v>
      </c>
      <c r="AF13" s="42">
        <v>0</v>
      </c>
      <c r="AG13" s="42">
        <v>0</v>
      </c>
      <c r="AH13" s="42">
        <v>0</v>
      </c>
      <c r="AI13" s="42">
        <v>0</v>
      </c>
      <c r="AJ13" s="42">
        <v>0</v>
      </c>
      <c r="AK13" s="42">
        <v>0</v>
      </c>
      <c r="AL13" s="42">
        <v>0</v>
      </c>
      <c r="AM13" s="52">
        <v>1</v>
      </c>
      <c r="AN13" s="42">
        <v>0</v>
      </c>
      <c r="AO13" s="42">
        <v>0</v>
      </c>
      <c r="AP13" s="45">
        <v>0.1</v>
      </c>
      <c r="AQ13" s="48"/>
      <c r="AR13" s="49"/>
      <c r="AS13" s="49"/>
      <c r="AT13" s="56">
        <f t="shared" si="0"/>
        <v>0.91790123456790107</v>
      </c>
      <c r="AU13" s="56">
        <f t="shared" si="1"/>
        <v>0</v>
      </c>
      <c r="AV13" s="56">
        <f t="shared" si="2"/>
        <v>0.87728026533996661</v>
      </c>
      <c r="AW13" s="56">
        <f t="shared" si="3"/>
        <v>0</v>
      </c>
      <c r="AX13" s="56" t="e">
        <f t="shared" si="8"/>
        <v>#DIV/0!</v>
      </c>
      <c r="AY13" s="49">
        <f t="shared" si="4"/>
        <v>28</v>
      </c>
      <c r="AZ13" s="12">
        <f t="shared" si="5"/>
        <v>0.60250000000000004</v>
      </c>
      <c r="BA13" s="7">
        <v>0.53</v>
      </c>
      <c r="BB13" s="55">
        <f t="shared" si="9"/>
        <v>0.56500000000000006</v>
      </c>
      <c r="BC13" s="55"/>
      <c r="BD13" s="55">
        <f t="shared" si="10"/>
        <v>0.60000000000000009</v>
      </c>
      <c r="BE13" s="55">
        <v>0.55074074074074075</v>
      </c>
      <c r="BF13" s="55">
        <f t="shared" si="11"/>
        <v>0.63500000000000012</v>
      </c>
      <c r="BG13" s="55"/>
      <c r="BH13" s="55">
        <f t="shared" si="12"/>
        <v>0.67000000000000015</v>
      </c>
      <c r="BI13" s="55">
        <v>0.58777777777777773</v>
      </c>
      <c r="BJ13" s="55">
        <f t="shared" si="13"/>
        <v>0.70500000000000018</v>
      </c>
      <c r="BK13" s="55"/>
      <c r="BL13" s="55">
        <f t="shared" si="14"/>
        <v>0.74000000000000021</v>
      </c>
      <c r="BM13" s="55"/>
      <c r="BN13" s="55">
        <f t="shared" si="15"/>
        <v>0.77500000000000024</v>
      </c>
      <c r="BO13" s="55"/>
      <c r="BP13" s="55">
        <f t="shared" si="16"/>
        <v>0.81000000000000028</v>
      </c>
      <c r="BQ13" s="55"/>
      <c r="BR13" s="55">
        <f t="shared" si="17"/>
        <v>0.84500000000000031</v>
      </c>
      <c r="BS13" s="55">
        <v>0.56678571428571423</v>
      </c>
      <c r="BT13" s="55">
        <f t="shared" si="18"/>
        <v>0.88000000000000034</v>
      </c>
      <c r="BU13" s="91">
        <v>0.56678571428571423</v>
      </c>
      <c r="BV13" s="55">
        <f t="shared" si="19"/>
        <v>0.91500000000000037</v>
      </c>
      <c r="BW13" s="55"/>
      <c r="BX13" s="55">
        <f t="shared" si="20"/>
        <v>0.9500000000000004</v>
      </c>
      <c r="BY13" s="55"/>
      <c r="BZ13" s="55">
        <f>BX13+0.035</f>
        <v>0.98500000000000043</v>
      </c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55"/>
      <c r="CO13" s="55"/>
      <c r="CP13" s="55"/>
      <c r="CQ13" s="55"/>
      <c r="CR13" s="55"/>
      <c r="CU13" s="7">
        <f t="shared" si="7"/>
        <v>0.31500000000000028</v>
      </c>
      <c r="CV13" s="92">
        <f t="shared" si="6"/>
        <v>7.2500000000000009E-2</v>
      </c>
    </row>
    <row r="14" spans="1:100" ht="25.9" customHeight="1">
      <c r="A14" s="64" t="e" vm="8">
        <v>#VALUE!</v>
      </c>
      <c r="B14" s="61">
        <v>11</v>
      </c>
      <c r="C14" s="62" t="s">
        <v>115</v>
      </c>
      <c r="D14" s="6">
        <v>1</v>
      </c>
      <c r="E14" s="2" t="s">
        <v>144</v>
      </c>
      <c r="F14" s="34" t="s">
        <v>145</v>
      </c>
      <c r="G14" s="2" t="s">
        <v>117</v>
      </c>
      <c r="H14" s="2" t="s">
        <v>125</v>
      </c>
      <c r="I14" s="69" t="s">
        <v>146</v>
      </c>
      <c r="J14" s="2">
        <v>2024</v>
      </c>
      <c r="K14" s="42">
        <v>1</v>
      </c>
      <c r="L14" s="42">
        <v>1</v>
      </c>
      <c r="M14" s="42">
        <v>1</v>
      </c>
      <c r="N14" s="42">
        <v>1</v>
      </c>
      <c r="O14" s="42">
        <v>1</v>
      </c>
      <c r="P14" s="42">
        <v>1</v>
      </c>
      <c r="Q14" s="42">
        <v>1</v>
      </c>
      <c r="R14" s="52">
        <v>1</v>
      </c>
      <c r="S14" s="42">
        <v>1</v>
      </c>
      <c r="T14" s="42">
        <v>1</v>
      </c>
      <c r="U14" s="42" t="s">
        <v>119</v>
      </c>
      <c r="V14" s="42">
        <v>1</v>
      </c>
      <c r="W14" s="42">
        <v>1</v>
      </c>
      <c r="X14" s="42">
        <v>1</v>
      </c>
      <c r="Y14" s="52" t="s">
        <v>119</v>
      </c>
      <c r="Z14" s="42">
        <v>1</v>
      </c>
      <c r="AA14" s="42">
        <v>1</v>
      </c>
      <c r="AB14" s="42">
        <v>1</v>
      </c>
      <c r="AC14" s="42">
        <v>1</v>
      </c>
      <c r="AD14" s="42">
        <v>1</v>
      </c>
      <c r="AE14" s="42">
        <v>1</v>
      </c>
      <c r="AF14" s="42">
        <v>0</v>
      </c>
      <c r="AG14" s="42">
        <v>1</v>
      </c>
      <c r="AH14" s="42">
        <v>1</v>
      </c>
      <c r="AI14" s="42">
        <v>0</v>
      </c>
      <c r="AJ14" s="42">
        <v>1</v>
      </c>
      <c r="AK14" s="42">
        <v>0</v>
      </c>
      <c r="AL14" s="42">
        <v>1</v>
      </c>
      <c r="AM14" s="52">
        <v>0.5</v>
      </c>
      <c r="AN14" s="42">
        <v>0</v>
      </c>
      <c r="AO14" s="42">
        <v>0</v>
      </c>
      <c r="AP14" s="45">
        <v>1</v>
      </c>
      <c r="AQ14" s="48"/>
      <c r="AR14" s="49"/>
      <c r="AS14" s="49"/>
      <c r="AT14" s="56">
        <f t="shared" si="0"/>
        <v>1.2637362637362637</v>
      </c>
      <c r="AU14" s="56">
        <f t="shared" si="1"/>
        <v>0</v>
      </c>
      <c r="AV14" s="56">
        <f t="shared" si="2"/>
        <v>1.1408730158730156</v>
      </c>
      <c r="AW14" s="56">
        <f t="shared" si="3"/>
        <v>0</v>
      </c>
      <c r="AX14" s="56" t="e">
        <f t="shared" si="8"/>
        <v>#DIV/0!</v>
      </c>
      <c r="AY14" s="49">
        <f t="shared" si="4"/>
        <v>30</v>
      </c>
      <c r="AZ14" s="12">
        <f t="shared" si="5"/>
        <v>0.81666666666666665</v>
      </c>
      <c r="BA14" s="7">
        <v>0.57999999999999996</v>
      </c>
      <c r="BB14" s="55">
        <f t="shared" si="9"/>
        <v>0.61499999999999999</v>
      </c>
      <c r="BC14" s="55"/>
      <c r="BD14" s="55">
        <f t="shared" si="10"/>
        <v>0.65</v>
      </c>
      <c r="BE14" s="55">
        <v>0.8214285714285714</v>
      </c>
      <c r="BF14" s="55">
        <f t="shared" si="11"/>
        <v>0.68500000000000005</v>
      </c>
      <c r="BG14" s="55"/>
      <c r="BH14" s="55">
        <f t="shared" si="12"/>
        <v>0.72000000000000008</v>
      </c>
      <c r="BI14" s="55">
        <v>0.8214285714285714</v>
      </c>
      <c r="BJ14" s="55">
        <f t="shared" si="13"/>
        <v>0.75500000000000012</v>
      </c>
      <c r="BK14" s="55"/>
      <c r="BL14" s="55">
        <f t="shared" si="14"/>
        <v>0.79000000000000015</v>
      </c>
      <c r="BM14" s="55"/>
      <c r="BN14" s="55">
        <f t="shared" si="15"/>
        <v>0.82500000000000018</v>
      </c>
      <c r="BO14" s="55"/>
      <c r="BP14" s="55">
        <f t="shared" si="16"/>
        <v>0.86000000000000021</v>
      </c>
      <c r="BQ14" s="55"/>
      <c r="BR14" s="55">
        <f t="shared" si="17"/>
        <v>0.89500000000000024</v>
      </c>
      <c r="BS14" s="55">
        <v>0.78333333333333333</v>
      </c>
      <c r="BT14" s="55">
        <f t="shared" si="18"/>
        <v>0.93000000000000027</v>
      </c>
      <c r="BU14" s="91">
        <v>0.78333333333333333</v>
      </c>
      <c r="BV14" s="55">
        <f t="shared" si="19"/>
        <v>0.9650000000000003</v>
      </c>
      <c r="BW14" s="55"/>
      <c r="BX14" s="55">
        <f t="shared" si="20"/>
        <v>1.0000000000000002</v>
      </c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55"/>
      <c r="CO14" s="55"/>
      <c r="CP14" s="55"/>
      <c r="CQ14" s="55"/>
      <c r="CR14" s="55"/>
      <c r="CU14" s="7">
        <f t="shared" si="7"/>
        <v>0.31500000000000028</v>
      </c>
      <c r="CV14" s="92">
        <f t="shared" si="6"/>
        <v>0.23666666666666669</v>
      </c>
    </row>
    <row r="15" spans="1:100" ht="25.9" customHeight="1">
      <c r="A15" s="64" t="e" vm="9">
        <v>#VALUE!</v>
      </c>
      <c r="B15" s="61">
        <v>12</v>
      </c>
      <c r="C15" s="62" t="s">
        <v>122</v>
      </c>
      <c r="D15" s="6">
        <v>2</v>
      </c>
      <c r="E15" s="2" t="s">
        <v>147</v>
      </c>
      <c r="F15" s="34" t="s">
        <v>148</v>
      </c>
      <c r="G15" s="2" t="s">
        <v>125</v>
      </c>
      <c r="H15" s="2" t="s">
        <v>125</v>
      </c>
      <c r="I15" s="69" t="s">
        <v>149</v>
      </c>
      <c r="J15" s="2">
        <v>2025</v>
      </c>
      <c r="K15" s="42">
        <v>1</v>
      </c>
      <c r="L15" s="42">
        <v>1</v>
      </c>
      <c r="M15" s="42">
        <v>0.9</v>
      </c>
      <c r="N15" s="42">
        <v>1</v>
      </c>
      <c r="O15" s="42">
        <v>1</v>
      </c>
      <c r="P15" s="42">
        <v>1</v>
      </c>
      <c r="Q15" s="42">
        <v>0.99</v>
      </c>
      <c r="R15" s="52" t="s">
        <v>119</v>
      </c>
      <c r="S15" s="42">
        <v>1</v>
      </c>
      <c r="T15" s="42" t="s">
        <v>119</v>
      </c>
      <c r="U15" s="42">
        <v>0.5</v>
      </c>
      <c r="V15" s="42">
        <v>1</v>
      </c>
      <c r="W15" s="42">
        <v>0.9</v>
      </c>
      <c r="X15" s="42">
        <v>1</v>
      </c>
      <c r="Y15" s="42">
        <v>0</v>
      </c>
      <c r="Z15" s="52" t="s">
        <v>140</v>
      </c>
      <c r="AA15" s="42">
        <v>1</v>
      </c>
      <c r="AB15" s="42">
        <v>0</v>
      </c>
      <c r="AC15" s="42">
        <v>0</v>
      </c>
      <c r="AD15" s="42">
        <v>0</v>
      </c>
      <c r="AE15" s="42">
        <v>1</v>
      </c>
      <c r="AF15" s="42">
        <v>0</v>
      </c>
      <c r="AG15" s="42">
        <v>0.8</v>
      </c>
      <c r="AH15" s="42">
        <v>0.75</v>
      </c>
      <c r="AI15" s="42">
        <v>0</v>
      </c>
      <c r="AJ15" s="42">
        <v>0</v>
      </c>
      <c r="AK15" s="42">
        <v>1</v>
      </c>
      <c r="AL15" s="42">
        <v>0</v>
      </c>
      <c r="AM15" s="42">
        <v>1</v>
      </c>
      <c r="AN15" s="42">
        <v>0</v>
      </c>
      <c r="AO15" s="42">
        <v>0</v>
      </c>
      <c r="AP15" s="45">
        <v>1</v>
      </c>
      <c r="AQ15" s="48"/>
      <c r="AR15" s="49"/>
      <c r="AS15" s="49"/>
      <c r="AT15" s="56">
        <f t="shared" si="0"/>
        <v>1.6295884315906561</v>
      </c>
      <c r="AU15" s="56">
        <f t="shared" si="1"/>
        <v>0</v>
      </c>
      <c r="AV15" s="56">
        <f t="shared" si="2"/>
        <v>1.5459770114942526</v>
      </c>
      <c r="AW15" s="56"/>
      <c r="AX15" s="56"/>
      <c r="AY15" s="49">
        <f t="shared" si="4"/>
        <v>29</v>
      </c>
      <c r="AZ15" s="12">
        <f t="shared" si="5"/>
        <v>0.61517241379310361</v>
      </c>
      <c r="BA15" s="7">
        <v>0.26</v>
      </c>
      <c r="BB15" s="55">
        <f t="shared" ref="BB15:BB21" si="21">BA15+0.025</f>
        <v>0.28500000000000003</v>
      </c>
      <c r="BC15" s="55"/>
      <c r="BD15" s="55">
        <f t="shared" ref="BD15:BD21" si="22">BB15+0.025</f>
        <v>0.31000000000000005</v>
      </c>
      <c r="BE15" s="55">
        <v>0.50517241379310351</v>
      </c>
      <c r="BF15" s="55">
        <f t="shared" ref="BF15:BF21" si="23">BD15+0.025</f>
        <v>0.33500000000000008</v>
      </c>
      <c r="BG15" s="55"/>
      <c r="BH15" s="55">
        <f t="shared" ref="BH15:BH21" si="24">BF15+0.025</f>
        <v>0.3600000000000001</v>
      </c>
      <c r="BI15" s="55">
        <v>0.55655172413793108</v>
      </c>
      <c r="BJ15" s="55">
        <f t="shared" ref="BJ15:BJ21" si="25">BH15+0.025</f>
        <v>0.38500000000000012</v>
      </c>
      <c r="BK15" s="55"/>
      <c r="BL15" s="55">
        <f t="shared" ref="BL15:BL21" si="26">BJ15+0.025</f>
        <v>0.41000000000000014</v>
      </c>
      <c r="BM15" s="55"/>
      <c r="BN15" s="55">
        <f t="shared" ref="BN15:BN21" si="27">BL15+0.025</f>
        <v>0.43500000000000016</v>
      </c>
      <c r="BO15" s="55"/>
      <c r="BP15" s="55">
        <f t="shared" ref="BP15:BP21" si="28">BN15+0.025</f>
        <v>0.46000000000000019</v>
      </c>
      <c r="BQ15" s="55"/>
      <c r="BR15" s="55">
        <f>BP15+0.025</f>
        <v>0.48500000000000021</v>
      </c>
      <c r="BS15" s="55">
        <v>0.5962068965517241</v>
      </c>
      <c r="BT15" s="55">
        <f t="shared" ref="BT15:BT21" si="29">BR15+0.025</f>
        <v>0.51000000000000023</v>
      </c>
      <c r="BU15" s="76">
        <v>0.5962068965517241</v>
      </c>
      <c r="BV15" s="55">
        <f t="shared" ref="BV15:BV21" si="30">BT15+0.025</f>
        <v>0.53500000000000025</v>
      </c>
      <c r="BW15" s="55"/>
      <c r="BX15" s="55">
        <f t="shared" ref="BX15:BX21" si="31">BV15+0.025</f>
        <v>0.56000000000000028</v>
      </c>
      <c r="BY15" s="55"/>
      <c r="BZ15" s="55">
        <f t="shared" ref="BZ15:BZ21" si="32">BX15+0.025</f>
        <v>0.5850000000000003</v>
      </c>
      <c r="CA15" s="55"/>
      <c r="CB15" s="55">
        <f t="shared" ref="CB15:CB21" si="33">BZ15+0.025</f>
        <v>0.61000000000000032</v>
      </c>
      <c r="CC15" s="55"/>
      <c r="CD15" s="55">
        <f t="shared" ref="CD15:CD21" si="34">CB15+0.025</f>
        <v>0.63500000000000034</v>
      </c>
      <c r="CE15" s="55"/>
      <c r="CF15" s="55">
        <f t="shared" ref="CF15:CF21" si="35">CD15+0.025</f>
        <v>0.66000000000000036</v>
      </c>
      <c r="CG15" s="55"/>
      <c r="CH15" s="55">
        <f t="shared" ref="CH15:CH21" si="36">CF15+0.025</f>
        <v>0.68500000000000039</v>
      </c>
      <c r="CI15" s="55"/>
      <c r="CJ15" s="55">
        <f t="shared" ref="CJ15:CJ21" si="37">CH15+0.025</f>
        <v>0.71000000000000041</v>
      </c>
      <c r="CK15" s="55"/>
      <c r="CL15" s="55">
        <f t="shared" ref="CL15:CL21" si="38">CJ15+0.025</f>
        <v>0.73500000000000043</v>
      </c>
      <c r="CM15" s="55"/>
      <c r="CN15" s="55">
        <f t="shared" ref="CN15:CN20" si="39">CL15+0.025</f>
        <v>0.76000000000000045</v>
      </c>
      <c r="CO15" s="55"/>
      <c r="CP15" s="55">
        <f t="shared" ref="CP15:CP20" si="40">CN15+0.025</f>
        <v>0.78500000000000048</v>
      </c>
      <c r="CQ15" s="55"/>
      <c r="CR15" s="55">
        <f t="shared" ref="CR15:CR20" si="41">CP15+0.025</f>
        <v>0.8100000000000005</v>
      </c>
      <c r="CU15" s="7">
        <f t="shared" si="7"/>
        <v>0.2250000000000002</v>
      </c>
      <c r="CV15" s="93">
        <f t="shared" si="6"/>
        <v>0.3551724137931036</v>
      </c>
    </row>
    <row r="16" spans="1:100" ht="25.9" customHeight="1">
      <c r="A16" s="66" t="e" vm="15">
        <v>#VALUE!</v>
      </c>
      <c r="B16" s="61">
        <v>13</v>
      </c>
      <c r="C16" s="62" t="s">
        <v>122</v>
      </c>
      <c r="D16" s="6">
        <v>1</v>
      </c>
      <c r="E16" s="2" t="s">
        <v>225</v>
      </c>
      <c r="F16" s="34" t="s">
        <v>226</v>
      </c>
      <c r="G16" s="2" t="s">
        <v>117</v>
      </c>
      <c r="H16" s="2" t="s">
        <v>125</v>
      </c>
      <c r="I16" s="69"/>
      <c r="J16" s="2">
        <v>2026</v>
      </c>
      <c r="K16" s="42">
        <v>0</v>
      </c>
      <c r="L16" s="42">
        <v>0</v>
      </c>
      <c r="M16" s="42">
        <v>0</v>
      </c>
      <c r="N16" s="42">
        <v>0</v>
      </c>
      <c r="O16" s="42">
        <v>0</v>
      </c>
      <c r="P16" s="42">
        <v>0</v>
      </c>
      <c r="Q16" s="42" t="s">
        <v>119</v>
      </c>
      <c r="R16" s="52" t="s">
        <v>119</v>
      </c>
      <c r="S16" s="42">
        <v>0</v>
      </c>
      <c r="T16" s="42">
        <v>0</v>
      </c>
      <c r="U16" s="42">
        <v>0</v>
      </c>
      <c r="V16" s="42">
        <v>0</v>
      </c>
      <c r="W16" s="42">
        <v>0</v>
      </c>
      <c r="X16" s="42">
        <v>0</v>
      </c>
      <c r="Y16" s="42">
        <v>0</v>
      </c>
      <c r="Z16" s="42">
        <v>0</v>
      </c>
      <c r="AA16" s="42">
        <v>0</v>
      </c>
      <c r="AB16" s="42">
        <v>0</v>
      </c>
      <c r="AC16" s="42">
        <v>0</v>
      </c>
      <c r="AD16" s="42">
        <v>0</v>
      </c>
      <c r="AE16" s="42">
        <v>0</v>
      </c>
      <c r="AF16" s="42">
        <v>0</v>
      </c>
      <c r="AG16" s="42">
        <v>0</v>
      </c>
      <c r="AH16" s="42">
        <v>0</v>
      </c>
      <c r="AI16" s="42">
        <v>0</v>
      </c>
      <c r="AJ16" s="42">
        <v>0</v>
      </c>
      <c r="AK16" s="42">
        <v>0</v>
      </c>
      <c r="AL16" s="42">
        <v>0</v>
      </c>
      <c r="AM16" s="42">
        <v>0</v>
      </c>
      <c r="AN16" s="42">
        <v>0</v>
      </c>
      <c r="AO16" s="42">
        <v>0</v>
      </c>
      <c r="AP16" s="45">
        <v>0</v>
      </c>
      <c r="AQ16" s="48"/>
      <c r="AR16" s="49"/>
      <c r="AS16" s="49"/>
      <c r="AT16" s="56">
        <f t="shared" si="0"/>
        <v>2.5806451612903225</v>
      </c>
      <c r="AU16" s="56">
        <f t="shared" si="1"/>
        <v>0</v>
      </c>
      <c r="AV16" s="56">
        <f t="shared" si="2"/>
        <v>1.2903225806451613</v>
      </c>
      <c r="AW16" s="56"/>
      <c r="AX16" s="56"/>
      <c r="AY16" s="49">
        <f t="shared" si="4"/>
        <v>30</v>
      </c>
      <c r="AZ16" s="12">
        <f t="shared" si="5"/>
        <v>0</v>
      </c>
      <c r="BA16" s="7">
        <v>0</v>
      </c>
      <c r="BB16" s="55">
        <f t="shared" si="21"/>
        <v>2.5000000000000001E-2</v>
      </c>
      <c r="BC16" s="55"/>
      <c r="BD16" s="55">
        <f t="shared" si="22"/>
        <v>0.05</v>
      </c>
      <c r="BE16" s="55">
        <v>0.12903225806451613</v>
      </c>
      <c r="BF16" s="55">
        <f t="shared" si="23"/>
        <v>7.5000000000000011E-2</v>
      </c>
      <c r="BG16" s="55"/>
      <c r="BH16" s="55">
        <f t="shared" si="24"/>
        <v>0.1</v>
      </c>
      <c r="BI16" s="55">
        <v>0.12903225806451613</v>
      </c>
      <c r="BJ16" s="55">
        <f t="shared" si="25"/>
        <v>0.125</v>
      </c>
      <c r="BK16" s="55"/>
      <c r="BL16" s="55">
        <f t="shared" si="26"/>
        <v>0.15</v>
      </c>
      <c r="BM16" s="55"/>
      <c r="BN16" s="55">
        <f t="shared" si="27"/>
        <v>0.17499999999999999</v>
      </c>
      <c r="BO16" s="55"/>
      <c r="BP16" s="55">
        <f t="shared" si="28"/>
        <v>0.19999999999999998</v>
      </c>
      <c r="BQ16" s="55"/>
      <c r="BR16" s="55">
        <v>0</v>
      </c>
      <c r="BS16" s="55">
        <v>0</v>
      </c>
      <c r="BT16" s="55">
        <f t="shared" si="29"/>
        <v>2.5000000000000001E-2</v>
      </c>
      <c r="BU16" s="76">
        <v>0</v>
      </c>
      <c r="BV16" s="55">
        <f t="shared" si="30"/>
        <v>0.05</v>
      </c>
      <c r="BW16" s="55"/>
      <c r="BX16" s="55">
        <f t="shared" si="31"/>
        <v>7.5000000000000011E-2</v>
      </c>
      <c r="BY16" s="55"/>
      <c r="BZ16" s="55">
        <f t="shared" si="32"/>
        <v>0.1</v>
      </c>
      <c r="CA16" s="55"/>
      <c r="CB16" s="55">
        <f t="shared" si="33"/>
        <v>0.125</v>
      </c>
      <c r="CC16" s="55"/>
      <c r="CD16" s="55">
        <f t="shared" si="34"/>
        <v>0.15</v>
      </c>
      <c r="CE16" s="55"/>
      <c r="CF16" s="55">
        <f t="shared" si="35"/>
        <v>0.17499999999999999</v>
      </c>
      <c r="CG16" s="55"/>
      <c r="CH16" s="55">
        <f t="shared" si="36"/>
        <v>0.19999999999999998</v>
      </c>
      <c r="CI16" s="55"/>
      <c r="CJ16" s="55">
        <f t="shared" si="37"/>
        <v>0.22499999999999998</v>
      </c>
      <c r="CK16" s="55"/>
      <c r="CL16" s="55">
        <f t="shared" si="38"/>
        <v>0.24999999999999997</v>
      </c>
      <c r="CM16" s="55"/>
      <c r="CN16" s="55">
        <f t="shared" si="39"/>
        <v>0.27499999999999997</v>
      </c>
      <c r="CO16" s="55"/>
      <c r="CP16" s="55">
        <f t="shared" si="40"/>
        <v>0.3</v>
      </c>
      <c r="CQ16" s="55"/>
      <c r="CR16" s="55">
        <f t="shared" si="41"/>
        <v>0.32500000000000001</v>
      </c>
      <c r="CU16" s="7">
        <f t="shared" si="7"/>
        <v>0</v>
      </c>
      <c r="CV16" s="93">
        <f t="shared" si="6"/>
        <v>0</v>
      </c>
    </row>
    <row r="17" spans="1:100" ht="26.25">
      <c r="A17" s="64" t="e" vm="16">
        <v>#VALUE!</v>
      </c>
      <c r="B17" s="61">
        <v>14</v>
      </c>
      <c r="C17" s="62" t="s">
        <v>122</v>
      </c>
      <c r="D17" s="6">
        <v>2</v>
      </c>
      <c r="E17" s="2" t="s">
        <v>23</v>
      </c>
      <c r="F17" s="34" t="s">
        <v>116</v>
      </c>
      <c r="G17" s="2" t="s">
        <v>125</v>
      </c>
      <c r="H17" s="2" t="s">
        <v>125</v>
      </c>
      <c r="I17" s="69" t="s">
        <v>227</v>
      </c>
      <c r="J17" s="2">
        <v>2026</v>
      </c>
      <c r="K17" s="42">
        <v>1</v>
      </c>
      <c r="L17" s="42">
        <v>0.5</v>
      </c>
      <c r="M17" s="42">
        <v>0</v>
      </c>
      <c r="N17" s="42">
        <v>1</v>
      </c>
      <c r="O17" s="42">
        <v>1</v>
      </c>
      <c r="P17" s="42">
        <v>0.9</v>
      </c>
      <c r="Q17" s="42" t="s">
        <v>119</v>
      </c>
      <c r="R17" s="52" t="s">
        <v>119</v>
      </c>
      <c r="S17" s="42">
        <v>1</v>
      </c>
      <c r="T17" s="42">
        <v>1</v>
      </c>
      <c r="U17" s="42" t="s">
        <v>119</v>
      </c>
      <c r="V17" s="42">
        <v>1</v>
      </c>
      <c r="W17" s="42">
        <v>0.5</v>
      </c>
      <c r="X17" s="42">
        <v>1</v>
      </c>
      <c r="Y17" s="42" t="s">
        <v>119</v>
      </c>
      <c r="Z17" s="42">
        <v>0.7</v>
      </c>
      <c r="AA17" s="42">
        <v>1</v>
      </c>
      <c r="AB17" s="42">
        <v>0.75</v>
      </c>
      <c r="AC17" s="42">
        <v>0</v>
      </c>
      <c r="AD17" s="42">
        <v>0</v>
      </c>
      <c r="AE17" s="42">
        <v>1</v>
      </c>
      <c r="AF17" s="42">
        <v>0</v>
      </c>
      <c r="AG17" s="42">
        <v>0</v>
      </c>
      <c r="AH17" s="42">
        <v>0</v>
      </c>
      <c r="AI17" s="42">
        <v>1</v>
      </c>
      <c r="AJ17" s="42">
        <v>1</v>
      </c>
      <c r="AK17" s="42">
        <v>1</v>
      </c>
      <c r="AL17" s="42">
        <v>0</v>
      </c>
      <c r="AM17" s="52">
        <v>1</v>
      </c>
      <c r="AN17" s="42">
        <v>0</v>
      </c>
      <c r="AO17" s="42">
        <v>0</v>
      </c>
      <c r="AP17" s="45">
        <v>1</v>
      </c>
      <c r="AQ17" s="48"/>
      <c r="AR17" s="49"/>
      <c r="AS17" s="49"/>
      <c r="AT17" s="56">
        <f t="shared" si="0"/>
        <v>1.4771668219944081</v>
      </c>
      <c r="AU17" s="56">
        <f t="shared" si="1"/>
        <v>0</v>
      </c>
      <c r="AV17" s="56">
        <f t="shared" si="2"/>
        <v>1.4753401360544214</v>
      </c>
      <c r="AW17" s="56"/>
      <c r="AX17" s="56"/>
      <c r="AY17" s="49">
        <f t="shared" si="4"/>
        <v>28</v>
      </c>
      <c r="AZ17" s="12">
        <f t="shared" si="5"/>
        <v>0.61964285714285716</v>
      </c>
      <c r="BA17" s="7">
        <v>0.32</v>
      </c>
      <c r="BB17" s="55">
        <f t="shared" si="21"/>
        <v>0.34500000000000003</v>
      </c>
      <c r="BC17" s="55"/>
      <c r="BD17" s="55">
        <f t="shared" si="22"/>
        <v>0.37000000000000005</v>
      </c>
      <c r="BE17" s="55">
        <v>0.54655172413793107</v>
      </c>
      <c r="BF17" s="55">
        <f t="shared" si="23"/>
        <v>0.39500000000000007</v>
      </c>
      <c r="BG17" s="55"/>
      <c r="BH17" s="55">
        <f t="shared" si="24"/>
        <v>0.4200000000000001</v>
      </c>
      <c r="BI17" s="55">
        <v>0.61964285714285716</v>
      </c>
      <c r="BJ17" s="55">
        <f t="shared" si="25"/>
        <v>0.44500000000000012</v>
      </c>
      <c r="BK17" s="55"/>
      <c r="BL17" s="55">
        <f t="shared" si="26"/>
        <v>0.47000000000000014</v>
      </c>
      <c r="BM17" s="55"/>
      <c r="BN17" s="55">
        <f t="shared" si="27"/>
        <v>0.49500000000000016</v>
      </c>
      <c r="BO17" s="55"/>
      <c r="BP17" s="55">
        <f t="shared" si="28"/>
        <v>0.52000000000000013</v>
      </c>
      <c r="BQ17" s="55"/>
      <c r="BR17" s="55">
        <f>BP17+0.025</f>
        <v>0.54500000000000015</v>
      </c>
      <c r="BS17" s="55">
        <v>0.61964285714285716</v>
      </c>
      <c r="BT17" s="55">
        <f t="shared" si="29"/>
        <v>0.57000000000000017</v>
      </c>
      <c r="BU17" s="76">
        <v>0.61964285714285716</v>
      </c>
      <c r="BV17" s="55">
        <f t="shared" si="30"/>
        <v>0.5950000000000002</v>
      </c>
      <c r="BW17" s="55"/>
      <c r="BX17" s="55">
        <f t="shared" si="31"/>
        <v>0.62000000000000022</v>
      </c>
      <c r="BY17" s="55"/>
      <c r="BZ17" s="55">
        <f t="shared" si="32"/>
        <v>0.64500000000000024</v>
      </c>
      <c r="CA17" s="55"/>
      <c r="CB17" s="55">
        <f t="shared" si="33"/>
        <v>0.67000000000000026</v>
      </c>
      <c r="CC17" s="55"/>
      <c r="CD17" s="55">
        <f t="shared" si="34"/>
        <v>0.69500000000000028</v>
      </c>
      <c r="CE17" s="55"/>
      <c r="CF17" s="55">
        <f t="shared" si="35"/>
        <v>0.72000000000000031</v>
      </c>
      <c r="CG17" s="55"/>
      <c r="CH17" s="55">
        <f t="shared" si="36"/>
        <v>0.74500000000000033</v>
      </c>
      <c r="CI17" s="55"/>
      <c r="CJ17" s="55">
        <f t="shared" si="37"/>
        <v>0.77000000000000035</v>
      </c>
      <c r="CK17" s="55"/>
      <c r="CL17" s="55">
        <f t="shared" si="38"/>
        <v>0.79500000000000037</v>
      </c>
      <c r="CM17" s="55"/>
      <c r="CN17" s="55">
        <f t="shared" si="39"/>
        <v>0.8200000000000004</v>
      </c>
      <c r="CO17" s="55"/>
      <c r="CP17" s="55">
        <f t="shared" si="40"/>
        <v>0.84500000000000042</v>
      </c>
      <c r="CQ17" s="55"/>
      <c r="CR17" s="55">
        <f t="shared" si="41"/>
        <v>0.87000000000000044</v>
      </c>
      <c r="CS17" s="36"/>
      <c r="CT17" s="36"/>
      <c r="CU17" s="7">
        <f t="shared" si="7"/>
        <v>0.22500000000000014</v>
      </c>
      <c r="CV17" s="93">
        <f t="shared" si="6"/>
        <v>0.29964285714285716</v>
      </c>
    </row>
    <row r="18" spans="1:100" ht="26.25">
      <c r="A18" s="64" t="e" vm="16">
        <v>#VALUE!</v>
      </c>
      <c r="B18" s="61">
        <v>15</v>
      </c>
      <c r="C18" s="62" t="s">
        <v>122</v>
      </c>
      <c r="D18" s="6">
        <v>2</v>
      </c>
      <c r="E18" s="2" t="s">
        <v>24</v>
      </c>
      <c r="F18" s="34" t="s">
        <v>116</v>
      </c>
      <c r="G18" s="2" t="s">
        <v>125</v>
      </c>
      <c r="H18" s="2" t="s">
        <v>125</v>
      </c>
      <c r="I18" s="69" t="s">
        <v>228</v>
      </c>
      <c r="J18" s="2">
        <v>2026</v>
      </c>
      <c r="K18" s="52">
        <v>0</v>
      </c>
      <c r="L18" s="52">
        <v>0</v>
      </c>
      <c r="M18" s="52">
        <v>0</v>
      </c>
      <c r="N18" s="52">
        <v>0</v>
      </c>
      <c r="O18" s="52">
        <v>1</v>
      </c>
      <c r="P18" s="52">
        <v>0</v>
      </c>
      <c r="Q18" s="52" t="s">
        <v>119</v>
      </c>
      <c r="R18" s="52" t="s">
        <v>119</v>
      </c>
      <c r="S18" s="52">
        <v>1</v>
      </c>
      <c r="T18" s="52">
        <v>0</v>
      </c>
      <c r="U18" s="52" t="s">
        <v>119</v>
      </c>
      <c r="V18" s="52">
        <v>0</v>
      </c>
      <c r="W18" s="52">
        <v>0</v>
      </c>
      <c r="X18" s="52">
        <v>0</v>
      </c>
      <c r="Y18" s="52" t="s">
        <v>119</v>
      </c>
      <c r="Z18" s="52">
        <v>0.7</v>
      </c>
      <c r="AA18" s="52">
        <v>1</v>
      </c>
      <c r="AB18" s="52">
        <v>0</v>
      </c>
      <c r="AC18" s="52">
        <v>0</v>
      </c>
      <c r="AD18" s="52">
        <v>0</v>
      </c>
      <c r="AE18" s="52">
        <v>0</v>
      </c>
      <c r="AF18" s="52">
        <v>0</v>
      </c>
      <c r="AG18" s="52">
        <v>0</v>
      </c>
      <c r="AH18" s="52">
        <v>0</v>
      </c>
      <c r="AI18" s="52">
        <v>0</v>
      </c>
      <c r="AJ18" s="52">
        <v>0</v>
      </c>
      <c r="AK18" s="126">
        <v>1</v>
      </c>
      <c r="AL18" s="52">
        <v>0</v>
      </c>
      <c r="AM18" s="52">
        <v>1</v>
      </c>
      <c r="AN18" s="42">
        <v>0</v>
      </c>
      <c r="AO18" s="52">
        <v>0</v>
      </c>
      <c r="AP18" s="47"/>
      <c r="AQ18" s="48"/>
      <c r="AR18" s="49"/>
      <c r="AS18" s="49"/>
      <c r="AT18" s="56">
        <f t="shared" si="0"/>
        <v>1.8620689655172413</v>
      </c>
      <c r="AU18" s="56">
        <f t="shared" si="1"/>
        <v>0</v>
      </c>
      <c r="AV18" s="56">
        <f t="shared" si="2"/>
        <v>1.9655172413793103</v>
      </c>
      <c r="AW18" s="56"/>
      <c r="AX18" s="56"/>
      <c r="AY18" s="49">
        <v>29</v>
      </c>
      <c r="AZ18" s="12">
        <f t="shared" si="5"/>
        <v>0.19655172413793104</v>
      </c>
      <c r="BA18" s="7">
        <v>0</v>
      </c>
      <c r="BB18" s="55">
        <f t="shared" si="21"/>
        <v>2.5000000000000001E-2</v>
      </c>
      <c r="BC18" s="55"/>
      <c r="BD18" s="55">
        <f t="shared" si="22"/>
        <v>0.05</v>
      </c>
      <c r="BE18" s="55">
        <v>9.3103448275862075E-2</v>
      </c>
      <c r="BF18" s="55">
        <f t="shared" si="23"/>
        <v>7.5000000000000011E-2</v>
      </c>
      <c r="BG18" s="55"/>
      <c r="BH18" s="55">
        <f t="shared" si="24"/>
        <v>0.1</v>
      </c>
      <c r="BI18" s="55">
        <v>0.19655172413793104</v>
      </c>
      <c r="BJ18" s="55">
        <f t="shared" si="25"/>
        <v>0.125</v>
      </c>
      <c r="BK18" s="55"/>
      <c r="BL18" s="55">
        <f t="shared" si="26"/>
        <v>0.15</v>
      </c>
      <c r="BM18" s="55"/>
      <c r="BN18" s="55">
        <f t="shared" si="27"/>
        <v>0.17499999999999999</v>
      </c>
      <c r="BO18" s="55"/>
      <c r="BP18" s="55">
        <f t="shared" si="28"/>
        <v>0.19999999999999998</v>
      </c>
      <c r="BQ18" s="55"/>
      <c r="BR18" s="55">
        <f>BP18+0.025</f>
        <v>0.22499999999999998</v>
      </c>
      <c r="BS18" s="55">
        <v>0.19655172413793104</v>
      </c>
      <c r="BT18" s="55">
        <f t="shared" si="29"/>
        <v>0.24999999999999997</v>
      </c>
      <c r="BU18" s="76">
        <v>0.19655172413793104</v>
      </c>
      <c r="BV18" s="55">
        <f t="shared" si="30"/>
        <v>0.27499999999999997</v>
      </c>
      <c r="BW18" s="55"/>
      <c r="BX18" s="55">
        <f t="shared" si="31"/>
        <v>0.3</v>
      </c>
      <c r="BY18" s="55"/>
      <c r="BZ18" s="55">
        <f t="shared" si="32"/>
        <v>0.32500000000000001</v>
      </c>
      <c r="CA18" s="55"/>
      <c r="CB18" s="55">
        <f t="shared" si="33"/>
        <v>0.35000000000000003</v>
      </c>
      <c r="CC18" s="55"/>
      <c r="CD18" s="55">
        <f t="shared" si="34"/>
        <v>0.37500000000000006</v>
      </c>
      <c r="CE18" s="55"/>
      <c r="CF18" s="55">
        <f t="shared" si="35"/>
        <v>0.40000000000000008</v>
      </c>
      <c r="CG18" s="55"/>
      <c r="CH18" s="55">
        <f t="shared" si="36"/>
        <v>0.4250000000000001</v>
      </c>
      <c r="CI18" s="55"/>
      <c r="CJ18" s="55">
        <f t="shared" si="37"/>
        <v>0.45000000000000012</v>
      </c>
      <c r="CK18" s="55"/>
      <c r="CL18" s="55">
        <f t="shared" si="38"/>
        <v>0.47500000000000014</v>
      </c>
      <c r="CM18" s="55"/>
      <c r="CN18" s="55">
        <f t="shared" si="39"/>
        <v>0.50000000000000011</v>
      </c>
      <c r="CO18" s="55"/>
      <c r="CP18" s="55">
        <f t="shared" si="40"/>
        <v>0.52500000000000013</v>
      </c>
      <c r="CQ18" s="55"/>
      <c r="CR18" s="55">
        <f t="shared" si="41"/>
        <v>0.55000000000000016</v>
      </c>
      <c r="CU18" s="7">
        <f t="shared" si="7"/>
        <v>0.22499999999999998</v>
      </c>
      <c r="CV18" s="93">
        <f t="shared" si="6"/>
        <v>0.19655172413793104</v>
      </c>
    </row>
    <row r="19" spans="1:100" ht="25.9" customHeight="1">
      <c r="A19" s="64" t="e" vm="2">
        <v>#VALUE!</v>
      </c>
      <c r="B19" s="61">
        <v>17</v>
      </c>
      <c r="C19" s="62" t="s">
        <v>122</v>
      </c>
      <c r="D19" s="6">
        <v>2</v>
      </c>
      <c r="E19" s="2" t="s">
        <v>123</v>
      </c>
      <c r="F19" s="34" t="s">
        <v>124</v>
      </c>
      <c r="G19" s="2" t="s">
        <v>117</v>
      </c>
      <c r="H19" s="2" t="s">
        <v>125</v>
      </c>
      <c r="I19" s="69" t="s">
        <v>126</v>
      </c>
      <c r="J19" s="2">
        <v>2025</v>
      </c>
      <c r="K19" s="42">
        <v>0.8</v>
      </c>
      <c r="L19" s="42">
        <v>1</v>
      </c>
      <c r="M19" s="42">
        <v>0</v>
      </c>
      <c r="N19" s="42">
        <v>1</v>
      </c>
      <c r="O19" s="42">
        <v>1</v>
      </c>
      <c r="P19" s="42">
        <v>0.9</v>
      </c>
      <c r="Q19" s="42" t="s">
        <v>119</v>
      </c>
      <c r="R19" s="52" t="s">
        <v>119</v>
      </c>
      <c r="S19" s="42">
        <v>1</v>
      </c>
      <c r="T19" s="42">
        <v>1</v>
      </c>
      <c r="U19" s="42">
        <v>0</v>
      </c>
      <c r="V19" s="42">
        <v>1</v>
      </c>
      <c r="W19" s="42">
        <v>0.9</v>
      </c>
      <c r="X19" s="42">
        <v>1</v>
      </c>
      <c r="Y19" s="42">
        <v>0</v>
      </c>
      <c r="Z19" s="42">
        <v>0</v>
      </c>
      <c r="AA19" s="42">
        <v>1</v>
      </c>
      <c r="AB19" s="42">
        <v>1</v>
      </c>
      <c r="AC19" s="42">
        <v>1</v>
      </c>
      <c r="AD19" s="42">
        <v>1</v>
      </c>
      <c r="AE19" s="42">
        <v>1</v>
      </c>
      <c r="AF19" s="42">
        <v>0.9</v>
      </c>
      <c r="AG19" s="42">
        <v>0</v>
      </c>
      <c r="AH19" s="42">
        <v>0</v>
      </c>
      <c r="AI19" s="42">
        <v>0</v>
      </c>
      <c r="AJ19" s="42">
        <v>0</v>
      </c>
      <c r="AK19" s="42">
        <v>1</v>
      </c>
      <c r="AL19" s="42">
        <v>0</v>
      </c>
      <c r="AM19" s="52">
        <v>1</v>
      </c>
      <c r="AN19" s="42">
        <v>0.8</v>
      </c>
      <c r="AO19" s="42">
        <v>0</v>
      </c>
      <c r="AP19" s="45">
        <v>1</v>
      </c>
      <c r="AQ19" s="48"/>
      <c r="AR19" s="49"/>
      <c r="AS19" s="49"/>
      <c r="AT19" s="56">
        <f t="shared" si="0"/>
        <v>0.92063492063492069</v>
      </c>
      <c r="AU19" s="56">
        <f t="shared" si="1"/>
        <v>0</v>
      </c>
      <c r="AV19" s="56">
        <f t="shared" si="2"/>
        <v>0.8936170212765957</v>
      </c>
      <c r="AW19" s="56"/>
      <c r="AX19" s="56"/>
      <c r="AY19" s="49">
        <f t="shared" ref="AY19:AY24" si="42">COUNT(K19:AP19)</f>
        <v>30</v>
      </c>
      <c r="AZ19" s="12">
        <f t="shared" si="5"/>
        <v>0.64333333333333331</v>
      </c>
      <c r="BA19" s="7">
        <v>0.37</v>
      </c>
      <c r="BB19" s="55">
        <f t="shared" si="21"/>
        <v>0.39500000000000002</v>
      </c>
      <c r="BC19" s="55"/>
      <c r="BD19" s="55">
        <f t="shared" si="22"/>
        <v>0.42000000000000004</v>
      </c>
      <c r="BE19" s="55">
        <v>0.38666666666666671</v>
      </c>
      <c r="BF19" s="55">
        <f t="shared" si="23"/>
        <v>0.44500000000000006</v>
      </c>
      <c r="BG19" s="55"/>
      <c r="BH19" s="55">
        <f t="shared" si="24"/>
        <v>0.47000000000000008</v>
      </c>
      <c r="BI19" s="55">
        <v>0.42000000000000004</v>
      </c>
      <c r="BJ19" s="55">
        <f t="shared" si="25"/>
        <v>0.49500000000000011</v>
      </c>
      <c r="BK19" s="55"/>
      <c r="BL19" s="55">
        <f t="shared" si="26"/>
        <v>0.52000000000000013</v>
      </c>
      <c r="BM19" s="55"/>
      <c r="BN19" s="55">
        <f t="shared" si="27"/>
        <v>0.54500000000000015</v>
      </c>
      <c r="BO19" s="55"/>
      <c r="BP19" s="55">
        <f t="shared" si="28"/>
        <v>0.57000000000000017</v>
      </c>
      <c r="BQ19" s="55"/>
      <c r="BR19" s="55">
        <f>BP19+0.025</f>
        <v>0.5950000000000002</v>
      </c>
      <c r="BS19" s="55">
        <v>0.48333333333333334</v>
      </c>
      <c r="BT19" s="55">
        <f t="shared" si="29"/>
        <v>0.62000000000000022</v>
      </c>
      <c r="BU19" s="91">
        <v>0.50333333333333341</v>
      </c>
      <c r="BV19" s="55">
        <f t="shared" si="30"/>
        <v>0.64500000000000024</v>
      </c>
      <c r="BW19" s="55"/>
      <c r="BX19" s="55">
        <f t="shared" si="31"/>
        <v>0.67000000000000026</v>
      </c>
      <c r="BY19" s="55"/>
      <c r="BZ19" s="55">
        <f t="shared" si="32"/>
        <v>0.69500000000000028</v>
      </c>
      <c r="CA19" s="55"/>
      <c r="CB19" s="55">
        <f t="shared" si="33"/>
        <v>0.72000000000000031</v>
      </c>
      <c r="CC19" s="55"/>
      <c r="CD19" s="55">
        <f t="shared" si="34"/>
        <v>0.74500000000000033</v>
      </c>
      <c r="CE19" s="55"/>
      <c r="CF19" s="55">
        <f t="shared" si="35"/>
        <v>0.77000000000000035</v>
      </c>
      <c r="CG19" s="55"/>
      <c r="CH19" s="55">
        <f t="shared" si="36"/>
        <v>0.79500000000000037</v>
      </c>
      <c r="CI19" s="55"/>
      <c r="CJ19" s="55">
        <f t="shared" si="37"/>
        <v>0.8200000000000004</v>
      </c>
      <c r="CK19" s="55"/>
      <c r="CL19" s="55">
        <f t="shared" si="38"/>
        <v>0.84500000000000042</v>
      </c>
      <c r="CM19" s="55"/>
      <c r="CN19" s="55">
        <f t="shared" si="39"/>
        <v>0.87000000000000044</v>
      </c>
      <c r="CO19" s="55"/>
      <c r="CP19" s="55">
        <f t="shared" si="40"/>
        <v>0.89500000000000046</v>
      </c>
      <c r="CQ19" s="55"/>
      <c r="CR19" s="55">
        <f t="shared" si="41"/>
        <v>0.92000000000000048</v>
      </c>
      <c r="CU19" s="7">
        <f t="shared" si="7"/>
        <v>0.2250000000000002</v>
      </c>
      <c r="CV19" s="92">
        <f t="shared" si="6"/>
        <v>0.27333333333333332</v>
      </c>
    </row>
    <row r="20" spans="1:100" ht="59.25" customHeight="1">
      <c r="A20" s="64" t="e" vm="10">
        <v>#VALUE!</v>
      </c>
      <c r="B20" s="61">
        <v>18</v>
      </c>
      <c r="C20" s="62" t="s">
        <v>122</v>
      </c>
      <c r="D20" s="6">
        <v>2</v>
      </c>
      <c r="E20" s="2" t="s">
        <v>150</v>
      </c>
      <c r="F20" s="34" t="s">
        <v>151</v>
      </c>
      <c r="G20" s="2" t="s">
        <v>125</v>
      </c>
      <c r="H20" s="2" t="s">
        <v>125</v>
      </c>
      <c r="I20" s="69"/>
      <c r="J20" s="2">
        <v>2026</v>
      </c>
      <c r="K20" s="42">
        <v>0</v>
      </c>
      <c r="L20" s="42">
        <v>0</v>
      </c>
      <c r="M20" s="42">
        <v>0</v>
      </c>
      <c r="N20" s="42">
        <v>1</v>
      </c>
      <c r="O20" s="42">
        <v>1</v>
      </c>
      <c r="P20" s="42">
        <v>0</v>
      </c>
      <c r="Q20" s="42">
        <v>0</v>
      </c>
      <c r="R20" s="42">
        <v>0</v>
      </c>
      <c r="S20" s="42">
        <v>1</v>
      </c>
      <c r="T20" s="42">
        <v>1</v>
      </c>
      <c r="U20" s="42" t="s">
        <v>119</v>
      </c>
      <c r="V20" s="42">
        <v>0</v>
      </c>
      <c r="W20" s="42">
        <v>0</v>
      </c>
      <c r="X20" s="42">
        <v>0</v>
      </c>
      <c r="Y20" s="52" t="s">
        <v>119</v>
      </c>
      <c r="Z20" s="42">
        <v>0</v>
      </c>
      <c r="AA20" s="42">
        <v>0</v>
      </c>
      <c r="AB20" s="42">
        <v>0</v>
      </c>
      <c r="AC20" s="42">
        <v>0</v>
      </c>
      <c r="AD20" s="42">
        <v>0</v>
      </c>
      <c r="AE20" s="42">
        <v>0</v>
      </c>
      <c r="AF20" s="42">
        <v>0</v>
      </c>
      <c r="AG20" s="42">
        <v>0</v>
      </c>
      <c r="AH20" s="42">
        <v>0</v>
      </c>
      <c r="AI20" s="42">
        <v>0</v>
      </c>
      <c r="AJ20" s="42">
        <v>0</v>
      </c>
      <c r="AK20" s="42">
        <v>1</v>
      </c>
      <c r="AL20" s="42">
        <v>0</v>
      </c>
      <c r="AM20" s="52">
        <v>1</v>
      </c>
      <c r="AN20" s="42">
        <v>0</v>
      </c>
      <c r="AO20" s="42">
        <v>0</v>
      </c>
      <c r="AP20" s="45">
        <v>0</v>
      </c>
      <c r="AQ20" s="48"/>
      <c r="AR20" s="49"/>
      <c r="AS20" s="49"/>
      <c r="AT20" s="56">
        <f t="shared" si="0"/>
        <v>2.1428571428571428</v>
      </c>
      <c r="AU20" s="56">
        <f t="shared" si="1"/>
        <v>0</v>
      </c>
      <c r="AV20" s="56">
        <f t="shared" si="2"/>
        <v>2.068965517241379</v>
      </c>
      <c r="AW20" s="56"/>
      <c r="AX20" s="56"/>
      <c r="AY20" s="49">
        <f t="shared" si="42"/>
        <v>30</v>
      </c>
      <c r="AZ20" s="12">
        <f t="shared" si="5"/>
        <v>0.2</v>
      </c>
      <c r="BA20" s="7">
        <v>0</v>
      </c>
      <c r="BB20" s="55">
        <f t="shared" si="21"/>
        <v>2.5000000000000001E-2</v>
      </c>
      <c r="BC20" s="55"/>
      <c r="BD20" s="55">
        <f t="shared" si="22"/>
        <v>0.05</v>
      </c>
      <c r="BE20" s="55">
        <v>0.10714285714285714</v>
      </c>
      <c r="BF20" s="55">
        <f t="shared" si="23"/>
        <v>7.5000000000000011E-2</v>
      </c>
      <c r="BG20" s="55"/>
      <c r="BH20" s="55">
        <f t="shared" si="24"/>
        <v>0.1</v>
      </c>
      <c r="BI20" s="55">
        <v>0.20689655172413793</v>
      </c>
      <c r="BJ20" s="55">
        <f t="shared" si="25"/>
        <v>0.125</v>
      </c>
      <c r="BK20" s="55"/>
      <c r="BL20" s="55">
        <f t="shared" si="26"/>
        <v>0.15</v>
      </c>
      <c r="BM20" s="55"/>
      <c r="BN20" s="55">
        <f t="shared" si="27"/>
        <v>0.17499999999999999</v>
      </c>
      <c r="BO20" s="55"/>
      <c r="BP20" s="55">
        <f t="shared" si="28"/>
        <v>0.19999999999999998</v>
      </c>
      <c r="BQ20" s="55"/>
      <c r="BR20" s="55">
        <f>BP20+0.025</f>
        <v>0.22499999999999998</v>
      </c>
      <c r="BS20" s="55">
        <v>0.2</v>
      </c>
      <c r="BT20" s="55">
        <f t="shared" si="29"/>
        <v>0.24999999999999997</v>
      </c>
      <c r="BU20" s="76">
        <v>0.2</v>
      </c>
      <c r="BV20" s="55">
        <f t="shared" si="30"/>
        <v>0.27499999999999997</v>
      </c>
      <c r="BW20" s="55"/>
      <c r="BX20" s="55">
        <f t="shared" si="31"/>
        <v>0.3</v>
      </c>
      <c r="BY20" s="55"/>
      <c r="BZ20" s="55">
        <f t="shared" si="32"/>
        <v>0.32500000000000001</v>
      </c>
      <c r="CA20" s="55"/>
      <c r="CB20" s="55">
        <f t="shared" si="33"/>
        <v>0.35000000000000003</v>
      </c>
      <c r="CC20" s="55"/>
      <c r="CD20" s="55">
        <f t="shared" si="34"/>
        <v>0.37500000000000006</v>
      </c>
      <c r="CE20" s="55"/>
      <c r="CF20" s="55">
        <f t="shared" si="35"/>
        <v>0.40000000000000008</v>
      </c>
      <c r="CG20" s="55"/>
      <c r="CH20" s="55">
        <f t="shared" si="36"/>
        <v>0.4250000000000001</v>
      </c>
      <c r="CI20" s="55"/>
      <c r="CJ20" s="55">
        <f t="shared" si="37"/>
        <v>0.45000000000000012</v>
      </c>
      <c r="CK20" s="55"/>
      <c r="CL20" s="55">
        <f t="shared" si="38"/>
        <v>0.47500000000000014</v>
      </c>
      <c r="CM20" s="55"/>
      <c r="CN20" s="55">
        <f t="shared" si="39"/>
        <v>0.50000000000000011</v>
      </c>
      <c r="CO20" s="55"/>
      <c r="CP20" s="55">
        <f t="shared" si="40"/>
        <v>0.52500000000000013</v>
      </c>
      <c r="CQ20" s="55"/>
      <c r="CR20" s="55">
        <f t="shared" si="41"/>
        <v>0.55000000000000016</v>
      </c>
      <c r="CU20" s="7">
        <f t="shared" si="7"/>
        <v>0.22499999999999998</v>
      </c>
      <c r="CV20" s="93">
        <f t="shared" si="6"/>
        <v>0.2</v>
      </c>
    </row>
    <row r="21" spans="1:100" ht="34.5" customHeight="1">
      <c r="A21" s="64" t="e" vm="11">
        <v>#VALUE!</v>
      </c>
      <c r="B21" s="61">
        <v>19</v>
      </c>
      <c r="C21" s="62" t="s">
        <v>122</v>
      </c>
      <c r="D21" s="6">
        <v>2</v>
      </c>
      <c r="E21" s="2" t="s">
        <v>215</v>
      </c>
      <c r="F21" s="34" t="s">
        <v>153</v>
      </c>
      <c r="G21" s="2" t="s">
        <v>125</v>
      </c>
      <c r="H21" s="2" t="s">
        <v>125</v>
      </c>
      <c r="I21" s="69" t="s">
        <v>154</v>
      </c>
      <c r="J21" s="2"/>
      <c r="K21" s="42">
        <v>1</v>
      </c>
      <c r="L21" s="42">
        <v>1</v>
      </c>
      <c r="M21" s="42">
        <v>0</v>
      </c>
      <c r="N21" s="42">
        <v>1</v>
      </c>
      <c r="O21" s="42">
        <v>1</v>
      </c>
      <c r="P21" s="42">
        <v>0.9</v>
      </c>
      <c r="Q21" s="42" t="s">
        <v>119</v>
      </c>
      <c r="R21" s="52" t="s">
        <v>119</v>
      </c>
      <c r="S21" s="42">
        <v>1</v>
      </c>
      <c r="T21" s="42">
        <v>1</v>
      </c>
      <c r="U21" s="42">
        <v>0</v>
      </c>
      <c r="V21" s="42">
        <v>1</v>
      </c>
      <c r="W21" s="42">
        <v>1</v>
      </c>
      <c r="X21" s="42">
        <v>1</v>
      </c>
      <c r="Y21" s="42">
        <v>0</v>
      </c>
      <c r="Z21" s="52" t="s">
        <v>140</v>
      </c>
      <c r="AA21" s="42">
        <v>1</v>
      </c>
      <c r="AB21" s="42">
        <v>1</v>
      </c>
      <c r="AC21" s="42">
        <v>1</v>
      </c>
      <c r="AD21" s="42">
        <v>1</v>
      </c>
      <c r="AE21" s="42">
        <v>1</v>
      </c>
      <c r="AF21" s="42">
        <v>1</v>
      </c>
      <c r="AG21" s="42">
        <v>0.9</v>
      </c>
      <c r="AH21" s="42">
        <v>0.9</v>
      </c>
      <c r="AI21" s="42">
        <v>0</v>
      </c>
      <c r="AJ21" s="42">
        <v>0.7</v>
      </c>
      <c r="AK21" s="42">
        <v>1</v>
      </c>
      <c r="AL21" s="42">
        <v>0</v>
      </c>
      <c r="AM21" s="52" t="s">
        <v>119</v>
      </c>
      <c r="AN21" s="42">
        <v>0</v>
      </c>
      <c r="AO21" s="42">
        <v>0</v>
      </c>
      <c r="AP21" s="45">
        <v>1</v>
      </c>
      <c r="AQ21" s="48"/>
      <c r="AR21" s="49"/>
      <c r="AS21" s="49"/>
      <c r="AT21" s="56">
        <f t="shared" si="0"/>
        <v>0.97919143876337678</v>
      </c>
      <c r="AU21" s="56">
        <f t="shared" si="1"/>
        <v>0</v>
      </c>
      <c r="AV21" s="56">
        <f t="shared" si="2"/>
        <v>0.93367346938775486</v>
      </c>
      <c r="AW21" s="56"/>
      <c r="AX21" s="56"/>
      <c r="AY21" s="49">
        <f t="shared" si="42"/>
        <v>28</v>
      </c>
      <c r="AZ21" s="12">
        <f t="shared" si="5"/>
        <v>0.72857142857142854</v>
      </c>
      <c r="BA21" s="7">
        <v>0.53</v>
      </c>
      <c r="BB21" s="55">
        <f t="shared" si="21"/>
        <v>0.55500000000000005</v>
      </c>
      <c r="BC21" s="55"/>
      <c r="BD21" s="55">
        <f t="shared" si="22"/>
        <v>0.58000000000000007</v>
      </c>
      <c r="BE21" s="55">
        <v>0.56793103448275861</v>
      </c>
      <c r="BF21" s="55">
        <f t="shared" si="23"/>
        <v>0.60500000000000009</v>
      </c>
      <c r="BG21" s="55"/>
      <c r="BH21" s="55">
        <f t="shared" si="24"/>
        <v>0.63000000000000012</v>
      </c>
      <c r="BI21" s="55">
        <v>0.58821428571428569</v>
      </c>
      <c r="BJ21" s="55">
        <f t="shared" si="25"/>
        <v>0.65500000000000014</v>
      </c>
      <c r="BK21" s="55"/>
      <c r="BL21" s="55">
        <f t="shared" si="26"/>
        <v>0.68000000000000016</v>
      </c>
      <c r="BM21" s="55"/>
      <c r="BN21" s="55">
        <f t="shared" si="27"/>
        <v>0.70500000000000018</v>
      </c>
      <c r="BO21" s="55"/>
      <c r="BP21" s="55">
        <f t="shared" si="28"/>
        <v>0.7300000000000002</v>
      </c>
      <c r="BQ21" s="55"/>
      <c r="BR21" s="55">
        <f>BP21+0.025</f>
        <v>0.75500000000000023</v>
      </c>
      <c r="BS21" s="55">
        <v>0.63107142857142862</v>
      </c>
      <c r="BT21" s="55">
        <f t="shared" si="29"/>
        <v>0.78000000000000025</v>
      </c>
      <c r="BU21" s="91">
        <v>0.65607142857142864</v>
      </c>
      <c r="BV21" s="55">
        <f t="shared" si="30"/>
        <v>0.80500000000000027</v>
      </c>
      <c r="BW21" s="55"/>
      <c r="BX21" s="55">
        <f t="shared" si="31"/>
        <v>0.83000000000000029</v>
      </c>
      <c r="BY21" s="55"/>
      <c r="BZ21" s="55">
        <f t="shared" si="32"/>
        <v>0.85500000000000032</v>
      </c>
      <c r="CA21" s="55"/>
      <c r="CB21" s="55">
        <f t="shared" si="33"/>
        <v>0.88000000000000034</v>
      </c>
      <c r="CC21" s="55"/>
      <c r="CD21" s="55">
        <f t="shared" si="34"/>
        <v>0.90500000000000036</v>
      </c>
      <c r="CE21" s="55"/>
      <c r="CF21" s="55">
        <f t="shared" si="35"/>
        <v>0.93000000000000038</v>
      </c>
      <c r="CG21" s="55"/>
      <c r="CH21" s="55">
        <f t="shared" si="36"/>
        <v>0.9550000000000004</v>
      </c>
      <c r="CI21" s="55"/>
      <c r="CJ21" s="55">
        <f t="shared" si="37"/>
        <v>0.98000000000000043</v>
      </c>
      <c r="CK21" s="55"/>
      <c r="CL21" s="55">
        <f t="shared" si="38"/>
        <v>1.0050000000000003</v>
      </c>
      <c r="CM21" s="55"/>
      <c r="CN21" s="55"/>
      <c r="CO21" s="55"/>
      <c r="CP21" s="55"/>
      <c r="CQ21" s="55"/>
      <c r="CR21" s="55"/>
      <c r="CU21" s="7">
        <f t="shared" si="7"/>
        <v>0.2250000000000002</v>
      </c>
      <c r="CV21" s="92">
        <f t="shared" si="6"/>
        <v>0.19857142857142851</v>
      </c>
    </row>
    <row r="22" spans="1:100" ht="25.9" customHeight="1">
      <c r="A22" s="64" t="e" vm="12">
        <v>#VALUE!</v>
      </c>
      <c r="B22" s="61">
        <v>20</v>
      </c>
      <c r="C22" s="62" t="s">
        <v>155</v>
      </c>
      <c r="D22" s="6">
        <v>3</v>
      </c>
      <c r="E22" s="2" t="s">
        <v>229</v>
      </c>
      <c r="F22" s="34" t="s">
        <v>157</v>
      </c>
      <c r="G22" s="2" t="s">
        <v>117</v>
      </c>
      <c r="H22" s="2" t="s">
        <v>125</v>
      </c>
      <c r="I22" s="69" t="s">
        <v>158</v>
      </c>
      <c r="J22" s="2">
        <v>2024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 t="s">
        <v>119</v>
      </c>
      <c r="Q22" s="42">
        <v>1</v>
      </c>
      <c r="R22" s="52" t="s">
        <v>119</v>
      </c>
      <c r="S22" s="42">
        <v>1</v>
      </c>
      <c r="T22" s="42">
        <v>1</v>
      </c>
      <c r="U22" s="42" t="s">
        <v>119</v>
      </c>
      <c r="V22" s="42">
        <v>1</v>
      </c>
      <c r="W22" s="42">
        <v>1</v>
      </c>
      <c r="X22" s="42">
        <v>1</v>
      </c>
      <c r="Y22" s="42" t="s">
        <v>119</v>
      </c>
      <c r="Z22" s="42">
        <v>1</v>
      </c>
      <c r="AA22" s="42">
        <v>1</v>
      </c>
      <c r="AB22" s="42">
        <v>1</v>
      </c>
      <c r="AC22" s="42">
        <v>0</v>
      </c>
      <c r="AD22" s="42">
        <v>1</v>
      </c>
      <c r="AE22" s="42">
        <v>0.77</v>
      </c>
      <c r="AF22" s="42">
        <v>0</v>
      </c>
      <c r="AG22" s="42">
        <v>0</v>
      </c>
      <c r="AH22" s="42">
        <v>0</v>
      </c>
      <c r="AI22" s="42">
        <v>0</v>
      </c>
      <c r="AJ22" s="42">
        <v>0</v>
      </c>
      <c r="AK22" s="42">
        <v>0</v>
      </c>
      <c r="AL22" s="42">
        <v>0.5</v>
      </c>
      <c r="AM22" s="42">
        <v>1</v>
      </c>
      <c r="AN22" s="42">
        <v>0</v>
      </c>
      <c r="AO22" s="42">
        <v>0</v>
      </c>
      <c r="AP22" s="45">
        <v>1</v>
      </c>
      <c r="AQ22" s="48"/>
      <c r="AR22" s="49"/>
      <c r="AS22" s="49"/>
      <c r="AT22" s="56">
        <f t="shared" si="0"/>
        <v>1.2363095238095239</v>
      </c>
      <c r="AU22" s="56">
        <f t="shared" si="1"/>
        <v>0</v>
      </c>
      <c r="AV22" s="56">
        <f t="shared" si="2"/>
        <v>1.0524193548387097</v>
      </c>
      <c r="AW22" s="56"/>
      <c r="AX22" s="56"/>
      <c r="AY22" s="49">
        <f t="shared" si="42"/>
        <v>28</v>
      </c>
      <c r="AZ22" s="12">
        <f t="shared" si="5"/>
        <v>0.65249999999999997</v>
      </c>
      <c r="BA22" s="7">
        <v>0.57999999999999996</v>
      </c>
      <c r="BB22" s="55">
        <f>BA22+0.01</f>
        <v>0.59</v>
      </c>
      <c r="BC22" s="55"/>
      <c r="BD22" s="55">
        <f>BB22+0.01</f>
        <v>0.6</v>
      </c>
      <c r="BE22" s="55">
        <v>0.74178571428571427</v>
      </c>
      <c r="BF22" s="55">
        <f>BD22+0.01</f>
        <v>0.61</v>
      </c>
      <c r="BG22" s="55"/>
      <c r="BH22" s="55">
        <f>BF22+0.01</f>
        <v>0.62</v>
      </c>
      <c r="BI22" s="55">
        <v>0.65249999999999997</v>
      </c>
      <c r="BJ22" s="55">
        <f>BH22+0.01</f>
        <v>0.63</v>
      </c>
      <c r="BK22" s="55"/>
      <c r="BL22" s="55">
        <f>BJ22+0.01</f>
        <v>0.64</v>
      </c>
      <c r="BM22" s="55"/>
      <c r="BN22" s="55">
        <f>BL22+0.01</f>
        <v>0.65</v>
      </c>
      <c r="BO22" s="55"/>
      <c r="BP22" s="55">
        <f>BN22+0.01</f>
        <v>0.66</v>
      </c>
      <c r="BQ22" s="55"/>
      <c r="BR22" s="55">
        <v>0.57999999999999996</v>
      </c>
      <c r="BS22" s="55">
        <v>0.65249999999999997</v>
      </c>
      <c r="BT22" s="55">
        <f>BR22+0.01</f>
        <v>0.59</v>
      </c>
      <c r="BU22" s="76">
        <v>0.65249999999999997</v>
      </c>
      <c r="BV22" s="55">
        <f>BT22+0.01</f>
        <v>0.6</v>
      </c>
      <c r="BW22" s="55"/>
      <c r="BX22" s="55">
        <f>BV22+0.01</f>
        <v>0.61</v>
      </c>
      <c r="BY22" s="55"/>
      <c r="BZ22" s="55">
        <f>BX22+0.01</f>
        <v>0.62</v>
      </c>
      <c r="CA22" s="55"/>
      <c r="CB22" s="55">
        <f>BZ22+0.01</f>
        <v>0.63</v>
      </c>
      <c r="CC22" s="55"/>
      <c r="CD22" s="55">
        <f>CB22+0.01</f>
        <v>0.64</v>
      </c>
      <c r="CE22" s="55"/>
      <c r="CF22" s="55">
        <f>CD22+0.01</f>
        <v>0.65</v>
      </c>
      <c r="CG22" s="55"/>
      <c r="CH22" s="55">
        <f>CF22+0.01</f>
        <v>0.66</v>
      </c>
      <c r="CI22" s="55"/>
      <c r="CJ22" s="55">
        <f>CH22+0.01</f>
        <v>0.67</v>
      </c>
      <c r="CK22" s="55"/>
      <c r="CL22" s="55">
        <f>CJ22+0.01</f>
        <v>0.68</v>
      </c>
      <c r="CM22" s="55"/>
      <c r="CN22" s="55">
        <f>CL22+0.01</f>
        <v>0.69000000000000006</v>
      </c>
      <c r="CO22" s="55"/>
      <c r="CP22" s="55">
        <f>CN22+0.01</f>
        <v>0.70000000000000007</v>
      </c>
      <c r="CQ22" s="55"/>
      <c r="CR22" s="55">
        <f>CP22+0.01</f>
        <v>0.71000000000000008</v>
      </c>
      <c r="CU22" s="7">
        <f t="shared" si="7"/>
        <v>0</v>
      </c>
      <c r="CV22" s="93">
        <f t="shared" si="6"/>
        <v>7.2500000000000009E-2</v>
      </c>
    </row>
    <row r="23" spans="1:100" s="8" customFormat="1" ht="37.5">
      <c r="A23" s="64"/>
      <c r="B23" s="61">
        <v>21</v>
      </c>
      <c r="C23" s="62" t="s">
        <v>155</v>
      </c>
      <c r="D23" s="6">
        <v>3</v>
      </c>
      <c r="E23" s="2" t="s">
        <v>159</v>
      </c>
      <c r="F23" s="34" t="s">
        <v>160</v>
      </c>
      <c r="G23" s="2" t="s">
        <v>125</v>
      </c>
      <c r="H23" s="2" t="s">
        <v>125</v>
      </c>
      <c r="I23" s="69" t="s">
        <v>161</v>
      </c>
      <c r="J23" s="2">
        <v>2024</v>
      </c>
      <c r="K23" s="42">
        <v>1</v>
      </c>
      <c r="L23" s="42">
        <v>1</v>
      </c>
      <c r="M23" s="42">
        <v>1</v>
      </c>
      <c r="N23" s="42">
        <v>1</v>
      </c>
      <c r="O23" s="42">
        <v>1</v>
      </c>
      <c r="P23" s="42" t="s">
        <v>119</v>
      </c>
      <c r="Q23" s="42" t="s">
        <v>119</v>
      </c>
      <c r="R23" s="52" t="s">
        <v>119</v>
      </c>
      <c r="S23" s="42">
        <v>1</v>
      </c>
      <c r="T23" s="42" t="s">
        <v>119</v>
      </c>
      <c r="U23" s="42">
        <v>0.9</v>
      </c>
      <c r="V23" s="42">
        <v>1</v>
      </c>
      <c r="W23" s="42">
        <v>0</v>
      </c>
      <c r="X23" s="42">
        <v>0.5</v>
      </c>
      <c r="Y23" s="42">
        <v>1</v>
      </c>
      <c r="Z23" s="52" t="s">
        <v>140</v>
      </c>
      <c r="AA23" s="42">
        <v>1</v>
      </c>
      <c r="AB23" s="42">
        <v>1</v>
      </c>
      <c r="AC23" s="42">
        <v>0</v>
      </c>
      <c r="AD23" s="42">
        <v>1</v>
      </c>
      <c r="AE23" s="42">
        <v>1</v>
      </c>
      <c r="AF23" s="42">
        <v>0</v>
      </c>
      <c r="AG23" s="42">
        <v>0.8</v>
      </c>
      <c r="AH23" s="42">
        <v>0.8</v>
      </c>
      <c r="AI23" s="42">
        <v>0</v>
      </c>
      <c r="AJ23" s="42">
        <v>1</v>
      </c>
      <c r="AK23" s="42">
        <v>0</v>
      </c>
      <c r="AL23" s="42">
        <v>0.5</v>
      </c>
      <c r="AM23" s="42">
        <v>1</v>
      </c>
      <c r="AN23" s="42">
        <v>0</v>
      </c>
      <c r="AO23" s="42">
        <v>0</v>
      </c>
      <c r="AP23" s="45">
        <v>1</v>
      </c>
      <c r="AQ23" s="48"/>
      <c r="AR23" s="49"/>
      <c r="AS23" s="49"/>
      <c r="AT23" s="56">
        <f t="shared" si="0"/>
        <v>1.5227629513343797</v>
      </c>
      <c r="AU23" s="56">
        <f t="shared" si="1"/>
        <v>0</v>
      </c>
      <c r="AV23" s="56">
        <f t="shared" si="2"/>
        <v>1.2745098039215685</v>
      </c>
      <c r="AW23" s="56"/>
      <c r="AX23" s="56"/>
      <c r="AY23" s="49">
        <f t="shared" si="42"/>
        <v>27</v>
      </c>
      <c r="AZ23" s="12">
        <f t="shared" si="5"/>
        <v>0.68518518518518523</v>
      </c>
      <c r="BA23" s="7">
        <v>0.47</v>
      </c>
      <c r="BB23" s="55">
        <f>BA23+0.01</f>
        <v>0.48</v>
      </c>
      <c r="BC23" s="55"/>
      <c r="BD23" s="55">
        <f>BB23+0.01</f>
        <v>0.49</v>
      </c>
      <c r="BE23" s="55">
        <v>0.74615384615384606</v>
      </c>
      <c r="BF23" s="55">
        <f>BD23+0.01</f>
        <v>0.5</v>
      </c>
      <c r="BG23" s="55"/>
      <c r="BH23" s="55">
        <f>BF23+0.01</f>
        <v>0.51</v>
      </c>
      <c r="BI23" s="55">
        <v>0.64999999999999991</v>
      </c>
      <c r="BJ23" s="55">
        <f>BH23+0.01</f>
        <v>0.52</v>
      </c>
      <c r="BK23" s="55"/>
      <c r="BL23" s="55">
        <f>BJ23+0.01</f>
        <v>0.53</v>
      </c>
      <c r="BM23" s="55"/>
      <c r="BN23" s="55">
        <f>BL23+0.01</f>
        <v>0.54</v>
      </c>
      <c r="BO23" s="55"/>
      <c r="BP23" s="55">
        <f>BN23+0.01</f>
        <v>0.55000000000000004</v>
      </c>
      <c r="BQ23" s="55"/>
      <c r="BR23" s="55">
        <v>0.47</v>
      </c>
      <c r="BS23" s="55">
        <v>0.62592592592592589</v>
      </c>
      <c r="BT23" s="55">
        <f>BR23+0.01</f>
        <v>0.48</v>
      </c>
      <c r="BU23" s="76">
        <v>0.68518518518518523</v>
      </c>
      <c r="BV23" s="55">
        <f>BT23+0.01</f>
        <v>0.49</v>
      </c>
      <c r="BW23" s="55"/>
      <c r="BX23" s="55">
        <f>BV23+0.01</f>
        <v>0.5</v>
      </c>
      <c r="BY23" s="55"/>
      <c r="BZ23" s="55">
        <f>BX23+0.01</f>
        <v>0.51</v>
      </c>
      <c r="CA23" s="55"/>
      <c r="CB23" s="55">
        <f>BZ23+0.01</f>
        <v>0.52</v>
      </c>
      <c r="CC23" s="55"/>
      <c r="CD23" s="55">
        <f>CB23+0.01</f>
        <v>0.53</v>
      </c>
      <c r="CE23" s="55"/>
      <c r="CF23" s="55">
        <f>CD23+0.01</f>
        <v>0.54</v>
      </c>
      <c r="CG23" s="55"/>
      <c r="CH23" s="55">
        <f>CF23+0.01</f>
        <v>0.55000000000000004</v>
      </c>
      <c r="CI23" s="55"/>
      <c r="CJ23" s="55">
        <f>CH23+0.01</f>
        <v>0.56000000000000005</v>
      </c>
      <c r="CK23" s="55"/>
      <c r="CL23" s="55">
        <f>CJ23+0.01</f>
        <v>0.57000000000000006</v>
      </c>
      <c r="CM23" s="55"/>
      <c r="CN23" s="55">
        <f>CL23+0.01</f>
        <v>0.58000000000000007</v>
      </c>
      <c r="CO23" s="55"/>
      <c r="CP23" s="55">
        <f>CN23+0.01</f>
        <v>0.59000000000000008</v>
      </c>
      <c r="CQ23" s="55"/>
      <c r="CR23" s="55">
        <f>CP23+0.01</f>
        <v>0.60000000000000009</v>
      </c>
      <c r="CU23" s="7">
        <f t="shared" si="7"/>
        <v>0</v>
      </c>
      <c r="CV23" s="93">
        <f t="shared" si="6"/>
        <v>0.21518518518518526</v>
      </c>
    </row>
    <row r="24" spans="1:100" ht="26.25">
      <c r="A24" s="64"/>
      <c r="B24" s="61">
        <v>23</v>
      </c>
      <c r="C24" s="62" t="s">
        <v>155</v>
      </c>
      <c r="D24" s="6">
        <v>3</v>
      </c>
      <c r="E24" s="2" t="s">
        <v>32</v>
      </c>
      <c r="F24" s="34" t="s">
        <v>162</v>
      </c>
      <c r="G24" s="2" t="s">
        <v>125</v>
      </c>
      <c r="H24" s="2" t="s">
        <v>125</v>
      </c>
      <c r="I24" s="69" t="s">
        <v>163</v>
      </c>
      <c r="J24" s="2"/>
      <c r="K24" s="42">
        <v>1</v>
      </c>
      <c r="L24" s="42">
        <v>1</v>
      </c>
      <c r="M24" s="42">
        <v>1</v>
      </c>
      <c r="N24" s="42">
        <v>0.03</v>
      </c>
      <c r="O24" s="42">
        <v>1</v>
      </c>
      <c r="P24" s="42" t="s">
        <v>119</v>
      </c>
      <c r="Q24" s="42" t="s">
        <v>119</v>
      </c>
      <c r="R24" s="52" t="s">
        <v>119</v>
      </c>
      <c r="S24" s="42">
        <v>0.5</v>
      </c>
      <c r="T24" s="42" t="s">
        <v>119</v>
      </c>
      <c r="U24" s="42">
        <v>0.8</v>
      </c>
      <c r="V24" s="42">
        <v>1</v>
      </c>
      <c r="W24" s="42">
        <v>0.5</v>
      </c>
      <c r="X24" s="42">
        <v>1</v>
      </c>
      <c r="Y24" s="42">
        <v>1</v>
      </c>
      <c r="Z24" s="42" t="s">
        <v>140</v>
      </c>
      <c r="AA24" s="42">
        <v>1</v>
      </c>
      <c r="AB24" s="42">
        <v>1</v>
      </c>
      <c r="AC24" s="42">
        <v>0</v>
      </c>
      <c r="AD24" s="42">
        <v>0.2</v>
      </c>
      <c r="AE24" s="42" t="s">
        <v>119</v>
      </c>
      <c r="AF24" s="42" t="s">
        <v>119</v>
      </c>
      <c r="AG24" s="42">
        <v>1</v>
      </c>
      <c r="AH24" s="42">
        <v>1</v>
      </c>
      <c r="AI24" s="42">
        <v>0</v>
      </c>
      <c r="AJ24" s="42">
        <v>1</v>
      </c>
      <c r="AK24" s="42">
        <v>1</v>
      </c>
      <c r="AL24" s="42">
        <v>1</v>
      </c>
      <c r="AM24" s="52" t="s">
        <v>119</v>
      </c>
      <c r="AN24" s="42">
        <v>1</v>
      </c>
      <c r="AO24" s="42">
        <v>1</v>
      </c>
      <c r="AP24" s="45">
        <v>0.5</v>
      </c>
      <c r="AQ24" s="48"/>
      <c r="AR24" s="49"/>
      <c r="AS24" s="49"/>
      <c r="AT24" s="56">
        <f t="shared" si="0"/>
        <v>0.92307692307692302</v>
      </c>
      <c r="AU24" s="56">
        <f t="shared" si="1"/>
        <v>0</v>
      </c>
      <c r="AV24" s="56">
        <f t="shared" si="2"/>
        <v>4.0079999999999991</v>
      </c>
      <c r="AW24" s="56"/>
      <c r="AX24" s="56"/>
      <c r="AY24" s="49">
        <f t="shared" si="42"/>
        <v>24</v>
      </c>
      <c r="AZ24" s="12">
        <f t="shared" si="5"/>
        <v>0.77208333333333323</v>
      </c>
      <c r="BA24" s="7">
        <v>0.11</v>
      </c>
      <c r="BB24" s="55">
        <f>BA24+0.01</f>
        <v>0.12</v>
      </c>
      <c r="BC24" s="55"/>
      <c r="BD24" s="55">
        <f>BB24+0.01</f>
        <v>0.13</v>
      </c>
      <c r="BE24" s="55">
        <v>0.12</v>
      </c>
      <c r="BF24" s="55">
        <f>BD24+0.01</f>
        <v>0.14000000000000001</v>
      </c>
      <c r="BG24" s="55"/>
      <c r="BH24" s="55">
        <f>BF24+0.01</f>
        <v>0.15000000000000002</v>
      </c>
      <c r="BI24" s="55">
        <v>0.60119999999999996</v>
      </c>
      <c r="BJ24" s="55">
        <f>BH24+0.01</f>
        <v>0.16000000000000003</v>
      </c>
      <c r="BK24" s="55"/>
      <c r="BL24" s="55">
        <f>BJ24+0.01</f>
        <v>0.17000000000000004</v>
      </c>
      <c r="BM24" s="55"/>
      <c r="BN24" s="55">
        <f>BL24+0.01</f>
        <v>0.18000000000000005</v>
      </c>
      <c r="BO24" s="55"/>
      <c r="BP24" s="55">
        <f>BN24+0.01</f>
        <v>0.19000000000000006</v>
      </c>
      <c r="BQ24" s="55"/>
      <c r="BR24" s="55">
        <v>0.11</v>
      </c>
      <c r="BS24" s="55">
        <v>0.7304166666666666</v>
      </c>
      <c r="BT24" s="55">
        <f>BR24+0.01</f>
        <v>0.12</v>
      </c>
      <c r="BU24" s="76">
        <v>0.77208333333333323</v>
      </c>
      <c r="BV24" s="55">
        <f>BT24+0.01</f>
        <v>0.13</v>
      </c>
      <c r="BW24" s="55"/>
      <c r="BX24" s="55">
        <f>BV24+0.01</f>
        <v>0.14000000000000001</v>
      </c>
      <c r="BY24" s="55"/>
      <c r="BZ24" s="55">
        <f>BX24+0.01</f>
        <v>0.15000000000000002</v>
      </c>
      <c r="CA24" s="55"/>
      <c r="CB24" s="55">
        <f>BZ24+0.01</f>
        <v>0.16000000000000003</v>
      </c>
      <c r="CC24" s="55"/>
      <c r="CD24" s="55">
        <f>CB24+0.01</f>
        <v>0.17000000000000004</v>
      </c>
      <c r="CE24" s="55"/>
      <c r="CF24" s="55">
        <f>CD24+0.01</f>
        <v>0.18000000000000005</v>
      </c>
      <c r="CG24" s="55"/>
      <c r="CH24" s="55">
        <f>CF24+0.01</f>
        <v>0.19000000000000006</v>
      </c>
      <c r="CI24" s="55"/>
      <c r="CJ24" s="55">
        <f>CH24+0.01</f>
        <v>0.20000000000000007</v>
      </c>
      <c r="CK24" s="55"/>
      <c r="CL24" s="55">
        <f>CJ24+0.01</f>
        <v>0.21000000000000008</v>
      </c>
      <c r="CM24" s="55"/>
      <c r="CN24" s="55">
        <f>CL24+0.01</f>
        <v>0.22000000000000008</v>
      </c>
      <c r="CO24" s="55"/>
      <c r="CP24" s="55">
        <f>CN24+0.01</f>
        <v>0.23000000000000009</v>
      </c>
      <c r="CQ24" s="55"/>
      <c r="CR24" s="55">
        <f>CP24+0.01</f>
        <v>0.2400000000000001</v>
      </c>
      <c r="CU24" s="7">
        <f t="shared" si="7"/>
        <v>0</v>
      </c>
      <c r="CV24" s="93">
        <f t="shared" si="6"/>
        <v>0.66208333333333325</v>
      </c>
    </row>
    <row r="25" spans="1:100" s="22" customFormat="1" ht="23.45" customHeight="1">
      <c r="A25" s="67"/>
      <c r="B25" s="60"/>
      <c r="F25" s="38"/>
      <c r="I25" s="70"/>
      <c r="J25" s="22" t="s">
        <v>188</v>
      </c>
      <c r="K25" s="39">
        <f t="shared" ref="K25:AS25" si="43">AVERAGE(K4:K24)</f>
        <v>0.84047619047619038</v>
      </c>
      <c r="L25" s="39">
        <f t="shared" si="43"/>
        <v>0.83333333333333337</v>
      </c>
      <c r="M25" s="39">
        <f t="shared" si="43"/>
        <v>0.68571428571428572</v>
      </c>
      <c r="N25" s="39">
        <f t="shared" si="43"/>
        <v>0.85857142857142865</v>
      </c>
      <c r="O25" s="39">
        <f t="shared" si="43"/>
        <v>0.95238095238095233</v>
      </c>
      <c r="P25" s="39">
        <f t="shared" si="43"/>
        <v>0.77333333333333343</v>
      </c>
      <c r="Q25" s="39">
        <f t="shared" si="43"/>
        <v>0.9081818181818182</v>
      </c>
      <c r="R25" s="39">
        <f t="shared" si="43"/>
        <v>0.66666666666666663</v>
      </c>
      <c r="S25" s="39">
        <f t="shared" si="43"/>
        <v>0.9285714285714286</v>
      </c>
      <c r="T25" s="39">
        <f t="shared" si="43"/>
        <v>0.88888888888888884</v>
      </c>
      <c r="U25" s="39">
        <f t="shared" si="43"/>
        <v>0.57777777777777783</v>
      </c>
      <c r="V25" s="39">
        <f t="shared" si="43"/>
        <v>0.85238095238095235</v>
      </c>
      <c r="W25" s="39">
        <f t="shared" si="43"/>
        <v>0.72857142857142865</v>
      </c>
      <c r="X25" s="39">
        <f t="shared" si="43"/>
        <v>0.83333333333333337</v>
      </c>
      <c r="Y25" s="39">
        <f t="shared" si="43"/>
        <v>0.55555555555555558</v>
      </c>
      <c r="Z25" s="39">
        <f t="shared" si="43"/>
        <v>0.65999999999999992</v>
      </c>
      <c r="AA25" s="39">
        <f t="shared" si="43"/>
        <v>0.90476190476190477</v>
      </c>
      <c r="AB25" s="39">
        <f t="shared" si="43"/>
        <v>0.75</v>
      </c>
      <c r="AC25" s="39">
        <f t="shared" si="43"/>
        <v>0.5714285714285714</v>
      </c>
      <c r="AD25" s="39">
        <f t="shared" si="43"/>
        <v>0.72380952380952379</v>
      </c>
      <c r="AE25" s="39">
        <f t="shared" si="43"/>
        <v>0.82699999999999996</v>
      </c>
      <c r="AF25" s="39">
        <f t="shared" si="43"/>
        <v>0.495</v>
      </c>
      <c r="AG25" s="39">
        <f t="shared" si="43"/>
        <v>0.53380952380952384</v>
      </c>
      <c r="AH25" s="39">
        <f t="shared" si="43"/>
        <v>0.53095238095238095</v>
      </c>
      <c r="AI25" s="39">
        <f t="shared" si="43"/>
        <v>0.38095238095238093</v>
      </c>
      <c r="AJ25" s="39">
        <f t="shared" si="43"/>
        <v>0.58095238095238089</v>
      </c>
      <c r="AK25" s="39">
        <f t="shared" si="43"/>
        <v>0.76190476190476186</v>
      </c>
      <c r="AL25" s="39">
        <f t="shared" si="43"/>
        <v>0.2857142857142857</v>
      </c>
      <c r="AM25" s="39">
        <f t="shared" si="43"/>
        <v>0.91666666666666663</v>
      </c>
      <c r="AN25" s="39">
        <f t="shared" si="43"/>
        <v>0.44285714285714289</v>
      </c>
      <c r="AO25" s="39">
        <f t="shared" si="43"/>
        <v>0.40476190476190477</v>
      </c>
      <c r="AP25" s="39">
        <f t="shared" si="43"/>
        <v>0.78</v>
      </c>
      <c r="AQ25" s="39">
        <f t="shared" si="43"/>
        <v>45748</v>
      </c>
      <c r="AR25" s="39" t="e">
        <f t="shared" si="43"/>
        <v>#DIV/0!</v>
      </c>
      <c r="AS25" s="39" t="e">
        <f t="shared" si="43"/>
        <v>#DIV/0!</v>
      </c>
      <c r="AT25" s="39"/>
      <c r="AU25" s="39"/>
      <c r="AV25" s="39"/>
      <c r="AW25" s="39"/>
      <c r="AX25" s="39"/>
      <c r="AY25" s="94">
        <f>AVERAGE(AY4:AY24)</f>
        <v>28.61904761904762</v>
      </c>
      <c r="AZ25" s="39">
        <f>AVERAGE(AZ4:AZ24)</f>
        <v>0.70138768482715452</v>
      </c>
      <c r="BA25" s="39">
        <f>AVERAGE(BA4:BA24)</f>
        <v>0.35714285714285721</v>
      </c>
      <c r="BB25" s="39">
        <f>AVERAGE(BB4:BB24)</f>
        <v>0.39547619047619054</v>
      </c>
      <c r="BC25" s="39"/>
      <c r="BD25" s="39">
        <f>AVERAGE(BD4:BD24)</f>
        <v>0.43238095238095248</v>
      </c>
      <c r="BE25" s="39"/>
      <c r="BF25" s="39">
        <f>AVERAGE(BF4:BF24)</f>
        <v>0.47404761904761905</v>
      </c>
      <c r="BG25" s="39"/>
      <c r="BH25" s="39">
        <f>AVERAGE(BH4:BH24)</f>
        <v>0.51095238095238094</v>
      </c>
      <c r="BI25" s="39"/>
      <c r="BJ25" s="39">
        <f>AVERAGE(BJ4:BJ24)</f>
        <v>0.54785714285714282</v>
      </c>
      <c r="BL25" s="39">
        <f>AVERAGE(BL4:BL24)</f>
        <v>0.58476190476190493</v>
      </c>
      <c r="BN25" s="39">
        <f>AVERAGE(BN4:BN24)</f>
        <v>0.61214285714285732</v>
      </c>
      <c r="BP25" s="39">
        <f>AVERAGE(BP4:BP24)</f>
        <v>0.63952380952380961</v>
      </c>
      <c r="BR25" s="39">
        <f>AVERAGE(BR4:BR24)</f>
        <v>0.63880952380952394</v>
      </c>
      <c r="BS25" s="39">
        <f>AVERAGE(BS4:BS24)</f>
        <v>0.61357961177714615</v>
      </c>
      <c r="BT25" s="39">
        <f>AVERAGE(BT4:BT24)</f>
        <v>0.6602380952380954</v>
      </c>
      <c r="BU25" s="39">
        <f>AVERAGE(BU4:BU24)</f>
        <v>0.63526002723834962</v>
      </c>
      <c r="BV25" s="39">
        <f>AVERAGE(BV4:BV24)</f>
        <v>0.60676470588235298</v>
      </c>
      <c r="BX25" s="39">
        <f>AVERAGE(BX4:BX24)</f>
        <v>0.63323529411764734</v>
      </c>
      <c r="BZ25" s="39">
        <f>AVERAGE(BZ4:BZ24)</f>
        <v>0.57928571428571451</v>
      </c>
      <c r="CB25" s="39">
        <f>AVERAGE(CB4:CB24)</f>
        <v>0.57192307692307709</v>
      </c>
      <c r="CD25" s="39">
        <f>AVERAGE(CD4:CD24)</f>
        <v>0.59576923076923094</v>
      </c>
      <c r="CF25" s="39">
        <f>AVERAGE(CF4:CF24)</f>
        <v>0.61961538461538501</v>
      </c>
      <c r="CH25" s="39">
        <f>AVERAGE(CH4:CH24)</f>
        <v>0.64346153846153864</v>
      </c>
      <c r="CJ25" s="39">
        <f>AVERAGE(CJ4:CJ24)</f>
        <v>0.63541666666666685</v>
      </c>
      <c r="CL25" s="39">
        <f>AVERAGE(CL4:CL24)</f>
        <v>0.62409090909090936</v>
      </c>
      <c r="CN25" s="39">
        <f>AVERAGE(CN4:CN24)</f>
        <v>0.60750000000000015</v>
      </c>
      <c r="CP25" s="39">
        <f>AVERAGE(CP4:CP24)</f>
        <v>0.62900000000000023</v>
      </c>
      <c r="CU25" s="39">
        <f>AVERAGE(CU4:CU24)</f>
        <v>0.28166666666666684</v>
      </c>
      <c r="CV25" s="39">
        <f>AVERAGE(CV4:CV24)</f>
        <v>0.34424482768429748</v>
      </c>
    </row>
    <row r="26" spans="1:100">
      <c r="BT26" t="s">
        <v>230</v>
      </c>
      <c r="BU26">
        <v>9</v>
      </c>
    </row>
    <row r="27" spans="1:100">
      <c r="F27" s="37" t="s">
        <v>231</v>
      </c>
      <c r="BT27" t="s">
        <v>232</v>
      </c>
      <c r="BU27">
        <v>12</v>
      </c>
    </row>
    <row r="28" spans="1:100">
      <c r="F28" s="37" t="s">
        <v>117</v>
      </c>
      <c r="G28">
        <v>10</v>
      </c>
    </row>
    <row r="29" spans="1:100">
      <c r="F29" s="37" t="s">
        <v>125</v>
      </c>
      <c r="G29">
        <v>13</v>
      </c>
    </row>
    <row r="31" spans="1:100" ht="25.9" customHeight="1">
      <c r="A31" s="64" t="e" vm="13">
        <v>#VALUE!</v>
      </c>
      <c r="B31" s="61">
        <v>22</v>
      </c>
      <c r="C31" s="62" t="s">
        <v>164</v>
      </c>
      <c r="D31" s="6">
        <v>3</v>
      </c>
      <c r="E31" s="2" t="s">
        <v>31</v>
      </c>
      <c r="F31" s="34" t="s">
        <v>167</v>
      </c>
      <c r="G31" s="2" t="s">
        <v>125</v>
      </c>
      <c r="H31" s="2" t="s">
        <v>125</v>
      </c>
      <c r="I31" s="69"/>
      <c r="J31" s="2">
        <v>2026</v>
      </c>
      <c r="K31" s="42">
        <v>0</v>
      </c>
      <c r="L31" s="42">
        <v>0.2</v>
      </c>
      <c r="M31" s="42">
        <v>0</v>
      </c>
      <c r="N31" s="42">
        <v>0.5</v>
      </c>
      <c r="O31" s="42">
        <v>0</v>
      </c>
      <c r="P31" s="40" t="s">
        <v>119</v>
      </c>
      <c r="Q31" s="42">
        <v>0</v>
      </c>
      <c r="R31" s="52">
        <v>0</v>
      </c>
      <c r="S31" s="42">
        <v>0</v>
      </c>
      <c r="T31" s="40">
        <v>0</v>
      </c>
      <c r="U31" s="44">
        <v>0.2</v>
      </c>
      <c r="V31" s="44">
        <v>0</v>
      </c>
      <c r="W31" s="44">
        <v>0</v>
      </c>
      <c r="X31" s="44">
        <v>0.25</v>
      </c>
      <c r="Y31" s="50">
        <v>0</v>
      </c>
      <c r="Z31" s="44">
        <v>0</v>
      </c>
      <c r="AA31" s="53" t="s">
        <v>119</v>
      </c>
      <c r="AB31" s="40">
        <v>0</v>
      </c>
      <c r="AC31" s="40">
        <v>0</v>
      </c>
      <c r="AD31" s="40">
        <v>0</v>
      </c>
      <c r="AE31" s="53" t="s">
        <v>119</v>
      </c>
      <c r="AF31" s="44">
        <v>0</v>
      </c>
      <c r="AG31" s="44">
        <v>0</v>
      </c>
      <c r="AH31" s="44">
        <v>0</v>
      </c>
      <c r="AI31" s="40">
        <v>0</v>
      </c>
      <c r="AJ31" s="44">
        <v>0</v>
      </c>
      <c r="AK31" s="46">
        <v>0</v>
      </c>
      <c r="AL31" s="44">
        <v>0</v>
      </c>
      <c r="AM31" s="52">
        <v>1</v>
      </c>
      <c r="AN31" s="42">
        <v>0</v>
      </c>
      <c r="AO31" s="44">
        <v>0</v>
      </c>
      <c r="AP31" s="45">
        <v>0</v>
      </c>
      <c r="AQ31" s="48"/>
      <c r="AR31" s="49"/>
      <c r="AS31" s="49"/>
      <c r="AT31" s="56">
        <f>BE31/BD31</f>
        <v>0.3276353276353276</v>
      </c>
      <c r="AU31" s="56">
        <f>BG31/BF31</f>
        <v>0</v>
      </c>
      <c r="AV31" s="56">
        <f>BI31/BH31</f>
        <v>0.51190476190476175</v>
      </c>
      <c r="AW31" s="56"/>
      <c r="AX31" s="56"/>
      <c r="AY31" s="49">
        <f>COUNT(K31:AP31)</f>
        <v>29</v>
      </c>
      <c r="AZ31" s="12">
        <f>SUM(K31:AP31)/AY31</f>
        <v>7.4137931034482754E-2</v>
      </c>
      <c r="BA31" s="7">
        <v>0.11</v>
      </c>
      <c r="BB31" s="55">
        <f>BA31+0.01</f>
        <v>0.12</v>
      </c>
      <c r="BC31" s="55"/>
      <c r="BD31" s="55">
        <f>BB31+0.01</f>
        <v>0.13</v>
      </c>
      <c r="BE31" s="55">
        <v>4.2592592592592592E-2</v>
      </c>
      <c r="BF31" s="55">
        <f>BD31+0.01</f>
        <v>0.14000000000000001</v>
      </c>
      <c r="BG31" s="55"/>
      <c r="BH31" s="55">
        <f>BF31+0.01</f>
        <v>0.15000000000000002</v>
      </c>
      <c r="BI31" s="55">
        <v>7.6785714285714277E-2</v>
      </c>
      <c r="BJ31" s="55">
        <f>BH31+0.01</f>
        <v>0.16000000000000003</v>
      </c>
      <c r="BK31" s="55"/>
      <c r="BL31" s="55">
        <f>BJ31+0.01</f>
        <v>0.17000000000000004</v>
      </c>
      <c r="BM31" s="55"/>
      <c r="BN31" s="55">
        <f>BL31+0.01</f>
        <v>0.18000000000000005</v>
      </c>
      <c r="BO31" s="55"/>
      <c r="BP31" s="55">
        <f>BN31+0.01</f>
        <v>0.19000000000000006</v>
      </c>
      <c r="BQ31" s="55"/>
      <c r="BR31" s="55">
        <f>BP31+0.01</f>
        <v>0.20000000000000007</v>
      </c>
      <c r="BS31" s="55">
        <v>7.4137931034482754E-2</v>
      </c>
      <c r="BT31" s="55">
        <f>BR31+0.01</f>
        <v>0.21000000000000008</v>
      </c>
      <c r="BU31" s="55"/>
      <c r="BV31" s="55">
        <f>BT31+0.01</f>
        <v>0.22000000000000008</v>
      </c>
      <c r="BW31" s="55"/>
      <c r="BX31" s="55">
        <f>BV31+0.01</f>
        <v>0.23000000000000009</v>
      </c>
      <c r="BY31" s="55"/>
      <c r="BZ31" s="55">
        <f>BX31+0.01</f>
        <v>0.2400000000000001</v>
      </c>
      <c r="CA31" s="55"/>
      <c r="CB31" s="55">
        <f>BZ31+0.01</f>
        <v>0.25000000000000011</v>
      </c>
      <c r="CC31" s="55"/>
      <c r="CD31" s="55">
        <f>CB31+0.01</f>
        <v>0.26000000000000012</v>
      </c>
      <c r="CE31" s="55"/>
      <c r="CF31" s="55">
        <f>CD31+0.01</f>
        <v>0.27000000000000013</v>
      </c>
      <c r="CG31" s="55"/>
      <c r="CH31" s="55">
        <f>CF31+0.01</f>
        <v>0.28000000000000014</v>
      </c>
      <c r="CI31" s="55"/>
      <c r="CJ31" s="55">
        <f>CH31+0.01</f>
        <v>0.29000000000000015</v>
      </c>
      <c r="CK31" s="55"/>
      <c r="CL31" s="55">
        <f>CJ31+0.01</f>
        <v>0.30000000000000016</v>
      </c>
      <c r="CM31" s="55"/>
      <c r="CN31" s="55">
        <f>CL31+0.01</f>
        <v>0.31000000000000016</v>
      </c>
      <c r="CO31" s="55"/>
      <c r="CP31" s="55">
        <f>CN31+0.01</f>
        <v>0.32000000000000017</v>
      </c>
      <c r="CQ31" s="55"/>
      <c r="CR31" s="55">
        <f>CP31+0.01</f>
        <v>0.33000000000000018</v>
      </c>
    </row>
  </sheetData>
  <mergeCells count="31">
    <mergeCell ref="BN1:BO1"/>
    <mergeCell ref="BP1:BQ1"/>
    <mergeCell ref="BR1:BS1"/>
    <mergeCell ref="CD1:CE1"/>
    <mergeCell ref="CF1:CG1"/>
    <mergeCell ref="BT1:BU1"/>
    <mergeCell ref="BV1:BW1"/>
    <mergeCell ref="BX1:BY1"/>
    <mergeCell ref="BZ1:CA1"/>
    <mergeCell ref="CB1:CC1"/>
    <mergeCell ref="AM1:AQ1"/>
    <mergeCell ref="AI1:AL1"/>
    <mergeCell ref="AA1:AH1"/>
    <mergeCell ref="BJ1:BK1"/>
    <mergeCell ref="BL1:BM1"/>
    <mergeCell ref="CU1:CV1"/>
    <mergeCell ref="D2:D3"/>
    <mergeCell ref="C2:C3"/>
    <mergeCell ref="B2:B3"/>
    <mergeCell ref="F2:F3"/>
    <mergeCell ref="J2:J3"/>
    <mergeCell ref="I2:I3"/>
    <mergeCell ref="H2:H3"/>
    <mergeCell ref="G2:G3"/>
    <mergeCell ref="E2:E3"/>
    <mergeCell ref="BB1:BC1"/>
    <mergeCell ref="BD1:BE1"/>
    <mergeCell ref="BF1:BG1"/>
    <mergeCell ref="BH1:BI1"/>
    <mergeCell ref="K1:U1"/>
    <mergeCell ref="V1:Z1"/>
  </mergeCells>
  <phoneticPr fontId="19" type="noConversion"/>
  <conditionalFormatting sqref="K24:L24 AJ24:AM24 AO24:AP24 O24:AH24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{1EDAF7DE-0A8D-4790-A163-D680F3AC7FDF}</x14:id>
        </ext>
      </extLst>
    </cfRule>
  </conditionalFormatting>
  <conditionalFormatting sqref="K25:AP2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4:N24 AI24 AN24 K31:AP31 K4:AP23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{A36A1D82-DE6A-42BB-8B82-BFB980439FB1}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DAF7DE-0A8D-4790-A163-D680F3AC7FD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K24:L24 AJ24:AM24 AO24:AP24 O24:AH24</xm:sqref>
        </x14:conditionalFormatting>
        <x14:conditionalFormatting xmlns:xm="http://schemas.microsoft.com/office/excel/2006/main">
          <x14:cfRule type="dataBar" id="{A36A1D82-DE6A-42BB-8B82-BFB980439FB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M24:N24 AI24 AN24 K31:AP31 K4:AP23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6E22B-FFF0-45BB-B881-C96EB88000E2}">
  <sheetPr codeName="Planilha5"/>
  <dimension ref="A1:BH35"/>
  <sheetViews>
    <sheetView zoomScale="40" zoomScaleNormal="40" workbookViewId="0">
      <pane xSplit="4" ySplit="4" topLeftCell="E5" activePane="bottomRight" state="frozen"/>
      <selection pane="bottomRight" activeCell="AM23" sqref="AM23"/>
      <selection pane="bottomLeft" activeCell="A4" sqref="A4"/>
      <selection pane="topRight" activeCell="D1" sqref="D1"/>
    </sheetView>
  </sheetViews>
  <sheetFormatPr defaultRowHeight="15"/>
  <cols>
    <col min="2" max="2" width="18.7109375" customWidth="1"/>
    <col min="3" max="3" width="48" bestFit="1" customWidth="1"/>
    <col min="4" max="4" width="26.42578125" style="9" hidden="1" customWidth="1"/>
    <col min="5" max="5" width="25.42578125" customWidth="1"/>
    <col min="6" max="35" width="21.5703125" customWidth="1"/>
    <col min="36" max="36" width="18.7109375" style="28" customWidth="1"/>
    <col min="37" max="38" width="18.7109375" customWidth="1"/>
    <col min="39" max="39" width="15.85546875" customWidth="1"/>
    <col min="40" max="40" width="21.28515625" customWidth="1"/>
  </cols>
  <sheetData>
    <row r="1" spans="1:60" ht="33.6" customHeight="1">
      <c r="E1" s="274" t="s">
        <v>5</v>
      </c>
      <c r="F1" s="275"/>
      <c r="G1" s="275"/>
      <c r="H1" s="275"/>
      <c r="I1" s="275"/>
      <c r="J1" s="275"/>
      <c r="K1" s="275"/>
      <c r="L1" s="275"/>
      <c r="M1" s="275"/>
      <c r="N1" s="275"/>
      <c r="O1" s="276"/>
      <c r="P1" s="277" t="s">
        <v>6</v>
      </c>
      <c r="Q1" s="278"/>
      <c r="R1" s="278"/>
      <c r="S1" s="278"/>
      <c r="T1" s="279"/>
      <c r="U1" s="280" t="s">
        <v>7</v>
      </c>
      <c r="V1" s="281"/>
      <c r="W1" s="281"/>
      <c r="X1" s="281"/>
      <c r="Y1" s="281"/>
      <c r="Z1" s="281"/>
      <c r="AA1" s="282"/>
      <c r="AB1" s="280" t="s">
        <v>8</v>
      </c>
      <c r="AC1" s="281"/>
      <c r="AD1" s="281"/>
      <c r="AE1" s="281"/>
      <c r="AF1" s="289" t="s">
        <v>9</v>
      </c>
      <c r="AG1" s="289"/>
      <c r="AH1" s="289"/>
      <c r="AI1" s="289"/>
      <c r="AJ1" s="289"/>
      <c r="AK1" s="75"/>
      <c r="AL1" s="11"/>
    </row>
    <row r="3" spans="1:60" ht="37.5">
      <c r="B3" s="283" t="s">
        <v>233</v>
      </c>
      <c r="C3" s="283" t="s">
        <v>234</v>
      </c>
      <c r="D3"/>
      <c r="E3" s="3" t="s">
        <v>56</v>
      </c>
      <c r="F3" s="3" t="s">
        <v>57</v>
      </c>
      <c r="G3" s="3" t="s">
        <v>58</v>
      </c>
      <c r="H3" s="3" t="s">
        <v>59</v>
      </c>
      <c r="I3" s="3" t="s">
        <v>60</v>
      </c>
      <c r="J3" s="3" t="s">
        <v>61</v>
      </c>
      <c r="K3" s="3" t="s">
        <v>62</v>
      </c>
      <c r="L3" s="3" t="s">
        <v>63</v>
      </c>
      <c r="M3" s="3" t="s">
        <v>64</v>
      </c>
      <c r="N3" s="3" t="s">
        <v>65</v>
      </c>
      <c r="O3" s="3" t="s">
        <v>66</v>
      </c>
      <c r="P3" s="3" t="s">
        <v>67</v>
      </c>
      <c r="Q3" s="3" t="s">
        <v>68</v>
      </c>
      <c r="R3" s="3" t="s">
        <v>69</v>
      </c>
      <c r="S3" s="3" t="s">
        <v>70</v>
      </c>
      <c r="T3" s="3" t="s">
        <v>71</v>
      </c>
      <c r="U3" s="3" t="s">
        <v>72</v>
      </c>
      <c r="V3" s="3" t="s">
        <v>73</v>
      </c>
      <c r="W3" s="3" t="s">
        <v>235</v>
      </c>
      <c r="X3" s="3" t="s">
        <v>236</v>
      </c>
      <c r="Y3" s="3" t="s">
        <v>77</v>
      </c>
      <c r="Z3" s="3" t="s">
        <v>78</v>
      </c>
      <c r="AA3" s="3" t="s">
        <v>237</v>
      </c>
      <c r="AB3" s="3" t="s">
        <v>80</v>
      </c>
      <c r="AC3" s="3" t="s">
        <v>81</v>
      </c>
      <c r="AD3" s="3" t="s">
        <v>82</v>
      </c>
      <c r="AE3" s="3" t="s">
        <v>83</v>
      </c>
      <c r="AF3" s="3" t="s">
        <v>84</v>
      </c>
      <c r="AG3" s="3" t="s">
        <v>85</v>
      </c>
      <c r="AH3" s="3" t="s">
        <v>86</v>
      </c>
      <c r="AI3" s="3" t="s">
        <v>87</v>
      </c>
      <c r="AJ3" s="26" t="s">
        <v>88</v>
      </c>
      <c r="AK3" s="3" t="s">
        <v>89</v>
      </c>
      <c r="AL3" s="3" t="s">
        <v>1</v>
      </c>
      <c r="AM3" s="4" t="s">
        <v>238</v>
      </c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</row>
    <row r="4" spans="1:60" ht="25.9" customHeight="1">
      <c r="B4" s="284"/>
      <c r="C4" s="284"/>
      <c r="D4"/>
      <c r="E4" s="16" t="s">
        <v>239</v>
      </c>
      <c r="F4" s="21" t="s">
        <v>193</v>
      </c>
      <c r="G4" s="3" t="s">
        <v>240</v>
      </c>
      <c r="H4" s="20" t="s">
        <v>102</v>
      </c>
      <c r="I4" s="18" t="s">
        <v>103</v>
      </c>
      <c r="J4" s="16" t="s">
        <v>239</v>
      </c>
      <c r="K4" s="18" t="s">
        <v>103</v>
      </c>
      <c r="L4" s="18" t="s">
        <v>103</v>
      </c>
      <c r="M4" s="18" t="s">
        <v>103</v>
      </c>
      <c r="N4" s="16" t="s">
        <v>239</v>
      </c>
      <c r="O4" s="19" t="s">
        <v>107</v>
      </c>
      <c r="P4" s="16" t="s">
        <v>239</v>
      </c>
      <c r="Q4" s="19" t="s">
        <v>107</v>
      </c>
      <c r="R4" s="19" t="s">
        <v>107</v>
      </c>
      <c r="S4" s="19" t="s">
        <v>107</v>
      </c>
      <c r="T4" s="19" t="s">
        <v>107</v>
      </c>
      <c r="U4" s="16" t="s">
        <v>239</v>
      </c>
      <c r="V4" s="16" t="s">
        <v>239</v>
      </c>
      <c r="W4" s="16" t="s">
        <v>239</v>
      </c>
      <c r="X4" s="17" t="s">
        <v>112</v>
      </c>
      <c r="Y4" s="17" t="s">
        <v>112</v>
      </c>
      <c r="Z4" s="17" t="s">
        <v>112</v>
      </c>
      <c r="AA4" s="17" t="s">
        <v>112</v>
      </c>
      <c r="AB4" s="20" t="s">
        <v>104</v>
      </c>
      <c r="AC4" s="16" t="s">
        <v>239</v>
      </c>
      <c r="AD4" s="17" t="s">
        <v>112</v>
      </c>
      <c r="AE4" s="17" t="s">
        <v>112</v>
      </c>
      <c r="AF4" s="18" t="s">
        <v>103</v>
      </c>
      <c r="AG4" s="18" t="s">
        <v>214</v>
      </c>
      <c r="AH4" s="16" t="s">
        <v>239</v>
      </c>
      <c r="AI4" s="10"/>
      <c r="AJ4" s="26"/>
      <c r="AK4" s="3"/>
      <c r="AL4" s="11"/>
      <c r="AM4" s="23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</row>
    <row r="5" spans="1:60" ht="26.25">
      <c r="A5" t="s">
        <v>241</v>
      </c>
      <c r="B5" s="72">
        <v>24</v>
      </c>
      <c r="C5" s="5" t="s">
        <v>242</v>
      </c>
      <c r="D5" s="73"/>
      <c r="E5" s="58">
        <v>0.5</v>
      </c>
      <c r="F5" s="58">
        <v>1</v>
      </c>
      <c r="G5" s="58">
        <v>1</v>
      </c>
      <c r="H5" s="58">
        <v>1</v>
      </c>
      <c r="I5" s="58">
        <v>1</v>
      </c>
      <c r="J5" s="58" t="s">
        <v>119</v>
      </c>
      <c r="K5" s="58">
        <v>0</v>
      </c>
      <c r="L5" s="58">
        <v>1</v>
      </c>
      <c r="M5" s="58">
        <v>1</v>
      </c>
      <c r="N5" s="58" t="s">
        <v>119</v>
      </c>
      <c r="O5" s="58" t="s">
        <v>119</v>
      </c>
      <c r="P5" s="58">
        <v>1</v>
      </c>
      <c r="Q5" s="58">
        <v>1</v>
      </c>
      <c r="R5" s="58">
        <v>1</v>
      </c>
      <c r="S5" s="58" t="s">
        <v>119</v>
      </c>
      <c r="T5" s="58" t="s">
        <v>119</v>
      </c>
      <c r="U5" s="58" t="s">
        <v>119</v>
      </c>
      <c r="V5" s="58">
        <v>1</v>
      </c>
      <c r="W5" s="58" t="s">
        <v>119</v>
      </c>
      <c r="X5" s="58" t="s">
        <v>119</v>
      </c>
      <c r="Y5" s="58">
        <v>0</v>
      </c>
      <c r="Z5" s="58">
        <v>1</v>
      </c>
      <c r="AA5" s="58">
        <v>1</v>
      </c>
      <c r="AB5" s="58">
        <v>1</v>
      </c>
      <c r="AC5" s="58">
        <v>0</v>
      </c>
      <c r="AD5" s="58" t="s">
        <v>217</v>
      </c>
      <c r="AE5" s="58">
        <v>1</v>
      </c>
      <c r="AF5" s="58">
        <v>1</v>
      </c>
      <c r="AG5" s="58">
        <v>1</v>
      </c>
      <c r="AH5" s="58" t="s">
        <v>119</v>
      </c>
      <c r="AI5" s="30">
        <v>1</v>
      </c>
      <c r="AJ5" s="27"/>
      <c r="AK5" s="10"/>
      <c r="AL5" s="78">
        <f t="shared" ref="AL5:AL35" si="0">COUNT(E5:AI5)</f>
        <v>21</v>
      </c>
      <c r="AM5" s="7">
        <f t="shared" ref="AM5:AM35" si="1">SUM(E5:AG5)/(AL5)</f>
        <v>0.7857142857142857</v>
      </c>
    </row>
    <row r="6" spans="1:60" ht="26.25">
      <c r="A6" t="s">
        <v>241</v>
      </c>
      <c r="B6" s="72">
        <v>25</v>
      </c>
      <c r="C6" s="5" t="s">
        <v>243</v>
      </c>
      <c r="D6" s="73"/>
      <c r="E6" s="30">
        <v>0.5</v>
      </c>
      <c r="F6" s="58">
        <v>1</v>
      </c>
      <c r="G6" s="58">
        <v>1</v>
      </c>
      <c r="H6" s="58">
        <v>1</v>
      </c>
      <c r="I6" s="58">
        <v>1</v>
      </c>
      <c r="J6" s="58" t="s">
        <v>119</v>
      </c>
      <c r="K6" s="58">
        <v>0</v>
      </c>
      <c r="L6" s="58">
        <v>1</v>
      </c>
      <c r="M6" s="58">
        <v>1</v>
      </c>
      <c r="N6" s="30" t="s">
        <v>119</v>
      </c>
      <c r="O6" s="30">
        <v>0</v>
      </c>
      <c r="P6" s="30">
        <v>1</v>
      </c>
      <c r="Q6" s="30">
        <v>0</v>
      </c>
      <c r="R6" s="30">
        <v>0</v>
      </c>
      <c r="S6" s="30">
        <v>0</v>
      </c>
      <c r="T6" s="30" t="s">
        <v>119</v>
      </c>
      <c r="U6" s="58" t="s">
        <v>119</v>
      </c>
      <c r="V6" s="30">
        <v>1</v>
      </c>
      <c r="W6" s="30">
        <v>0</v>
      </c>
      <c r="X6" s="30" t="s">
        <v>119</v>
      </c>
      <c r="Y6" s="30">
        <v>0</v>
      </c>
      <c r="Z6" s="57">
        <v>1</v>
      </c>
      <c r="AA6" s="57">
        <v>1</v>
      </c>
      <c r="AB6" s="57">
        <v>1</v>
      </c>
      <c r="AC6" s="30">
        <v>0</v>
      </c>
      <c r="AD6" s="57" t="s">
        <v>217</v>
      </c>
      <c r="AE6" s="57">
        <v>1</v>
      </c>
      <c r="AF6" s="58">
        <v>1</v>
      </c>
      <c r="AG6" s="58">
        <v>1</v>
      </c>
      <c r="AH6" s="30" t="s">
        <v>119</v>
      </c>
      <c r="AI6" s="30">
        <v>0</v>
      </c>
      <c r="AJ6" s="27"/>
      <c r="AK6" s="14"/>
      <c r="AL6" s="78">
        <f t="shared" si="0"/>
        <v>24</v>
      </c>
      <c r="AM6" s="7">
        <f t="shared" si="1"/>
        <v>0.60416666666666663</v>
      </c>
    </row>
    <row r="7" spans="1:60" ht="26.25">
      <c r="A7" t="s">
        <v>241</v>
      </c>
      <c r="B7" s="72">
        <v>26</v>
      </c>
      <c r="C7" s="5" t="s">
        <v>244</v>
      </c>
      <c r="D7" s="73"/>
      <c r="E7" s="30">
        <v>1</v>
      </c>
      <c r="F7" s="58">
        <v>1</v>
      </c>
      <c r="G7" s="58">
        <v>1</v>
      </c>
      <c r="H7" s="58">
        <v>0.5</v>
      </c>
      <c r="I7" s="58">
        <v>1</v>
      </c>
      <c r="J7" s="58" t="s">
        <v>119</v>
      </c>
      <c r="K7" s="58">
        <v>0</v>
      </c>
      <c r="L7" s="58">
        <v>1</v>
      </c>
      <c r="M7" s="58">
        <v>0.9</v>
      </c>
      <c r="N7" s="30" t="s">
        <v>119</v>
      </c>
      <c r="O7" s="30">
        <v>0</v>
      </c>
      <c r="P7" s="30">
        <v>0</v>
      </c>
      <c r="Q7" s="30">
        <v>0</v>
      </c>
      <c r="R7" s="30">
        <v>0</v>
      </c>
      <c r="S7" s="30">
        <v>0</v>
      </c>
      <c r="T7" s="30" t="s">
        <v>119</v>
      </c>
      <c r="U7" s="58" t="s">
        <v>119</v>
      </c>
      <c r="V7" s="30">
        <v>0</v>
      </c>
      <c r="W7" s="30">
        <v>0</v>
      </c>
      <c r="X7" s="30" t="s">
        <v>119</v>
      </c>
      <c r="Y7" s="30">
        <v>0</v>
      </c>
      <c r="Z7" s="57">
        <v>0.3</v>
      </c>
      <c r="AA7" s="57">
        <v>0.3</v>
      </c>
      <c r="AB7" s="57">
        <v>1</v>
      </c>
      <c r="AC7" s="30">
        <v>0</v>
      </c>
      <c r="AD7" s="57" t="s">
        <v>217</v>
      </c>
      <c r="AE7" s="57">
        <v>0</v>
      </c>
      <c r="AF7" s="58">
        <v>0</v>
      </c>
      <c r="AG7" s="58">
        <v>0</v>
      </c>
      <c r="AH7" s="30" t="s">
        <v>119</v>
      </c>
      <c r="AI7" s="30">
        <v>0</v>
      </c>
      <c r="AJ7" s="27"/>
      <c r="AK7" s="14"/>
      <c r="AL7" s="78">
        <f t="shared" si="0"/>
        <v>24</v>
      </c>
      <c r="AM7" s="7">
        <f t="shared" si="1"/>
        <v>0.33333333333333331</v>
      </c>
    </row>
    <row r="8" spans="1:60" ht="26.25">
      <c r="A8" t="s">
        <v>241</v>
      </c>
      <c r="B8" s="72">
        <v>27</v>
      </c>
      <c r="C8" s="5" t="s">
        <v>245</v>
      </c>
      <c r="D8" s="73"/>
      <c r="E8" s="30">
        <v>1</v>
      </c>
      <c r="F8" s="58">
        <v>1</v>
      </c>
      <c r="G8" s="58">
        <v>1</v>
      </c>
      <c r="H8" s="58">
        <v>0.5</v>
      </c>
      <c r="I8" s="58">
        <v>0</v>
      </c>
      <c r="J8" s="58" t="s">
        <v>119</v>
      </c>
      <c r="K8" s="58">
        <v>0</v>
      </c>
      <c r="L8" s="58">
        <v>1</v>
      </c>
      <c r="M8" s="58">
        <v>0.9</v>
      </c>
      <c r="N8" s="30" t="s">
        <v>119</v>
      </c>
      <c r="O8" s="30">
        <v>0</v>
      </c>
      <c r="P8" s="30">
        <v>0</v>
      </c>
      <c r="Q8" s="30">
        <v>0</v>
      </c>
      <c r="R8" s="30">
        <v>0</v>
      </c>
      <c r="S8" s="30">
        <v>0</v>
      </c>
      <c r="T8" s="30" t="s">
        <v>119</v>
      </c>
      <c r="U8" s="58" t="s">
        <v>119</v>
      </c>
      <c r="V8" s="30">
        <v>0</v>
      </c>
      <c r="W8" s="30">
        <v>0</v>
      </c>
      <c r="X8" s="30" t="s">
        <v>119</v>
      </c>
      <c r="Y8" s="30">
        <v>0</v>
      </c>
      <c r="Z8" s="57">
        <v>0</v>
      </c>
      <c r="AA8" s="57">
        <v>0</v>
      </c>
      <c r="AB8" s="57">
        <v>1</v>
      </c>
      <c r="AC8" s="30">
        <v>0</v>
      </c>
      <c r="AD8" s="57" t="s">
        <v>217</v>
      </c>
      <c r="AE8" s="57">
        <v>0</v>
      </c>
      <c r="AF8" s="58">
        <v>0</v>
      </c>
      <c r="AG8" s="58">
        <v>0</v>
      </c>
      <c r="AH8" s="30" t="s">
        <v>119</v>
      </c>
      <c r="AI8" s="30">
        <v>0</v>
      </c>
      <c r="AJ8" s="27"/>
      <c r="AK8" s="14"/>
      <c r="AL8" s="78">
        <f t="shared" si="0"/>
        <v>24</v>
      </c>
      <c r="AM8" s="7">
        <f t="shared" si="1"/>
        <v>0.26666666666666666</v>
      </c>
    </row>
    <row r="9" spans="1:60" ht="26.25">
      <c r="A9" t="s">
        <v>241</v>
      </c>
      <c r="B9" s="72">
        <v>28</v>
      </c>
      <c r="C9" s="5" t="s">
        <v>246</v>
      </c>
      <c r="D9" s="73"/>
      <c r="E9" s="30">
        <v>1</v>
      </c>
      <c r="F9" s="58">
        <v>1</v>
      </c>
      <c r="G9" s="58">
        <v>1</v>
      </c>
      <c r="H9" s="58">
        <v>0.5</v>
      </c>
      <c r="I9" s="58">
        <v>1</v>
      </c>
      <c r="J9" s="58" t="s">
        <v>119</v>
      </c>
      <c r="K9" s="58">
        <v>0</v>
      </c>
      <c r="L9" s="58">
        <v>1</v>
      </c>
      <c r="M9" s="58">
        <v>0.9</v>
      </c>
      <c r="N9" s="30" t="s">
        <v>119</v>
      </c>
      <c r="O9" s="30">
        <v>0</v>
      </c>
      <c r="P9" s="30">
        <v>0</v>
      </c>
      <c r="Q9" s="30">
        <v>0</v>
      </c>
      <c r="R9" s="30">
        <v>0</v>
      </c>
      <c r="S9" s="30">
        <v>0</v>
      </c>
      <c r="T9" s="30" t="s">
        <v>119</v>
      </c>
      <c r="U9" s="58" t="s">
        <v>119</v>
      </c>
      <c r="V9" s="30">
        <v>0</v>
      </c>
      <c r="W9" s="30">
        <v>0</v>
      </c>
      <c r="X9" s="30" t="s">
        <v>119</v>
      </c>
      <c r="Y9" s="30">
        <v>0</v>
      </c>
      <c r="Z9" s="57">
        <v>0</v>
      </c>
      <c r="AA9" s="57">
        <v>0</v>
      </c>
      <c r="AB9" s="57">
        <v>1</v>
      </c>
      <c r="AC9" s="30">
        <v>0</v>
      </c>
      <c r="AD9" s="57" t="s">
        <v>217</v>
      </c>
      <c r="AE9" s="57">
        <v>0</v>
      </c>
      <c r="AF9" s="58">
        <v>0</v>
      </c>
      <c r="AG9" s="58">
        <v>0</v>
      </c>
      <c r="AH9" s="30" t="s">
        <v>119</v>
      </c>
      <c r="AI9" s="30">
        <v>0</v>
      </c>
      <c r="AJ9" s="27"/>
      <c r="AK9" s="14"/>
      <c r="AL9" s="78">
        <f t="shared" si="0"/>
        <v>24</v>
      </c>
      <c r="AM9" s="7">
        <f t="shared" si="1"/>
        <v>0.30833333333333335</v>
      </c>
    </row>
    <row r="10" spans="1:60" ht="26.25">
      <c r="B10" s="72">
        <v>29</v>
      </c>
      <c r="C10" s="5" t="s">
        <v>247</v>
      </c>
      <c r="D10" s="73"/>
      <c r="E10" s="30">
        <v>0.2</v>
      </c>
      <c r="F10" s="58">
        <v>0.5</v>
      </c>
      <c r="G10" s="58">
        <v>0.5</v>
      </c>
      <c r="H10" s="58" t="s">
        <v>119</v>
      </c>
      <c r="I10" s="30" t="s">
        <v>119</v>
      </c>
      <c r="J10" s="58" t="s">
        <v>119</v>
      </c>
      <c r="K10" s="58" t="s">
        <v>119</v>
      </c>
      <c r="L10" s="58">
        <v>1</v>
      </c>
      <c r="M10" s="58" t="s">
        <v>119</v>
      </c>
      <c r="N10" s="30" t="s">
        <v>119</v>
      </c>
      <c r="O10" s="30" t="s">
        <v>119</v>
      </c>
      <c r="P10" s="30">
        <v>0</v>
      </c>
      <c r="Q10" s="30">
        <v>0</v>
      </c>
      <c r="R10" s="30">
        <v>0</v>
      </c>
      <c r="S10" s="30">
        <v>0</v>
      </c>
      <c r="T10" s="30" t="s">
        <v>119</v>
      </c>
      <c r="U10" s="30">
        <v>0</v>
      </c>
      <c r="V10" s="30">
        <v>0</v>
      </c>
      <c r="W10" s="30">
        <v>0</v>
      </c>
      <c r="X10" s="30">
        <v>0</v>
      </c>
      <c r="Y10" s="30">
        <v>0</v>
      </c>
      <c r="Z10" s="57">
        <v>0</v>
      </c>
      <c r="AA10" s="57">
        <v>0</v>
      </c>
      <c r="AB10" s="57">
        <v>0</v>
      </c>
      <c r="AC10" s="30">
        <v>0</v>
      </c>
      <c r="AD10" s="57" t="s">
        <v>217</v>
      </c>
      <c r="AE10" s="57">
        <v>0</v>
      </c>
      <c r="AF10" s="58">
        <v>0</v>
      </c>
      <c r="AG10" s="58">
        <v>0</v>
      </c>
      <c r="AH10" s="30" t="s">
        <v>119</v>
      </c>
      <c r="AI10" s="30">
        <v>0</v>
      </c>
      <c r="AJ10" s="27"/>
      <c r="AK10" s="15"/>
      <c r="AL10" s="78">
        <f t="shared" si="0"/>
        <v>21</v>
      </c>
      <c r="AM10" s="7">
        <f t="shared" si="1"/>
        <v>0.10476190476190476</v>
      </c>
    </row>
    <row r="11" spans="1:60" ht="26.25">
      <c r="B11" s="72">
        <v>30</v>
      </c>
      <c r="C11" s="5" t="s">
        <v>216</v>
      </c>
      <c r="D11" s="73"/>
      <c r="E11" s="30">
        <v>1</v>
      </c>
      <c r="F11" s="58">
        <v>1</v>
      </c>
      <c r="G11" s="58">
        <v>1</v>
      </c>
      <c r="H11" s="58">
        <v>0.5</v>
      </c>
      <c r="I11" s="58">
        <v>0.9</v>
      </c>
      <c r="J11" s="58">
        <v>1</v>
      </c>
      <c r="K11" s="58">
        <v>1</v>
      </c>
      <c r="L11" s="58">
        <v>0</v>
      </c>
      <c r="M11" s="58">
        <v>1</v>
      </c>
      <c r="N11" s="30" t="s">
        <v>119</v>
      </c>
      <c r="O11" s="30">
        <v>0</v>
      </c>
      <c r="P11" s="30">
        <v>1</v>
      </c>
      <c r="Q11" s="30">
        <v>0</v>
      </c>
      <c r="R11" s="30">
        <v>0</v>
      </c>
      <c r="S11" s="30">
        <v>0</v>
      </c>
      <c r="T11" s="30" t="s">
        <v>119</v>
      </c>
      <c r="U11" s="58">
        <v>1</v>
      </c>
      <c r="V11" s="30">
        <v>0</v>
      </c>
      <c r="W11" s="58">
        <v>1</v>
      </c>
      <c r="X11" s="30">
        <v>0</v>
      </c>
      <c r="Y11" s="30">
        <v>0</v>
      </c>
      <c r="Z11" s="57">
        <v>1</v>
      </c>
      <c r="AA11" s="57">
        <v>1</v>
      </c>
      <c r="AB11" s="57">
        <v>1</v>
      </c>
      <c r="AC11" s="30">
        <v>0</v>
      </c>
      <c r="AD11" s="57" t="s">
        <v>217</v>
      </c>
      <c r="AE11" s="57">
        <v>1</v>
      </c>
      <c r="AF11" s="58">
        <v>0</v>
      </c>
      <c r="AG11" s="58">
        <v>0</v>
      </c>
      <c r="AH11" s="30" t="s">
        <v>119</v>
      </c>
      <c r="AI11" s="30">
        <v>0</v>
      </c>
      <c r="AJ11" s="27"/>
      <c r="AK11" s="14"/>
      <c r="AL11" s="78">
        <f t="shared" si="0"/>
        <v>27</v>
      </c>
      <c r="AM11" s="7">
        <f t="shared" si="1"/>
        <v>0.53333333333333333</v>
      </c>
    </row>
    <row r="12" spans="1:60" ht="26.25">
      <c r="A12" t="s">
        <v>241</v>
      </c>
      <c r="B12" s="79">
        <v>31</v>
      </c>
      <c r="C12" s="80" t="s">
        <v>248</v>
      </c>
      <c r="D12" s="81"/>
      <c r="E12" s="82">
        <v>1</v>
      </c>
      <c r="F12" s="83">
        <v>1</v>
      </c>
      <c r="G12" s="83">
        <v>0.9</v>
      </c>
      <c r="H12" s="83">
        <v>0.5</v>
      </c>
      <c r="I12" s="83">
        <v>0.9</v>
      </c>
      <c r="J12" s="83" t="s">
        <v>119</v>
      </c>
      <c r="K12" s="83" t="s">
        <v>119</v>
      </c>
      <c r="L12" s="83" t="s">
        <v>119</v>
      </c>
      <c r="M12" s="83">
        <v>1</v>
      </c>
      <c r="N12" s="82" t="s">
        <v>119</v>
      </c>
      <c r="O12" s="82" t="s">
        <v>119</v>
      </c>
      <c r="P12" s="82">
        <v>0</v>
      </c>
      <c r="Q12" s="82">
        <v>0</v>
      </c>
      <c r="R12" s="82">
        <v>0</v>
      </c>
      <c r="S12" s="82">
        <v>0</v>
      </c>
      <c r="T12" s="82" t="s">
        <v>119</v>
      </c>
      <c r="U12" s="83" t="s">
        <v>119</v>
      </c>
      <c r="V12" s="82">
        <v>0</v>
      </c>
      <c r="W12" s="82">
        <v>0</v>
      </c>
      <c r="X12" s="82" t="s">
        <v>119</v>
      </c>
      <c r="Y12" s="82">
        <v>0</v>
      </c>
      <c r="Z12" s="84">
        <v>0</v>
      </c>
      <c r="AA12" s="84">
        <v>0</v>
      </c>
      <c r="AB12" s="84">
        <v>1</v>
      </c>
      <c r="AC12" s="82" t="s">
        <v>119</v>
      </c>
      <c r="AD12" s="84" t="s">
        <v>217</v>
      </c>
      <c r="AE12" s="84">
        <v>0</v>
      </c>
      <c r="AF12" s="83">
        <v>0</v>
      </c>
      <c r="AG12" s="83">
        <v>0</v>
      </c>
      <c r="AH12" s="82" t="s">
        <v>119</v>
      </c>
      <c r="AI12" s="82">
        <v>0</v>
      </c>
      <c r="AJ12" s="85"/>
      <c r="AK12" s="86"/>
      <c r="AL12" s="87">
        <f t="shared" si="0"/>
        <v>20</v>
      </c>
      <c r="AM12" s="7">
        <f t="shared" si="1"/>
        <v>0.315</v>
      </c>
    </row>
    <row r="13" spans="1:60" ht="33" customHeight="1">
      <c r="B13" s="72">
        <v>32</v>
      </c>
      <c r="C13" s="5" t="s">
        <v>249</v>
      </c>
      <c r="D13" s="73"/>
      <c r="E13" s="30">
        <v>0.5</v>
      </c>
      <c r="F13" s="58">
        <v>1</v>
      </c>
      <c r="G13" s="58">
        <v>0</v>
      </c>
      <c r="H13" s="58">
        <v>0.5</v>
      </c>
      <c r="I13" s="58">
        <v>0</v>
      </c>
      <c r="J13" s="58" t="s">
        <v>119</v>
      </c>
      <c r="K13" s="58" t="s">
        <v>119</v>
      </c>
      <c r="L13" s="58" t="s">
        <v>119</v>
      </c>
      <c r="M13" s="58">
        <v>0.5</v>
      </c>
      <c r="N13" s="30" t="s">
        <v>119</v>
      </c>
      <c r="O13" s="30" t="s">
        <v>119</v>
      </c>
      <c r="P13" s="30">
        <v>0</v>
      </c>
      <c r="Q13" s="30">
        <v>0</v>
      </c>
      <c r="R13" s="30">
        <v>0</v>
      </c>
      <c r="S13" s="30">
        <v>0</v>
      </c>
      <c r="T13" s="30" t="s">
        <v>119</v>
      </c>
      <c r="U13" s="58" t="s">
        <v>119</v>
      </c>
      <c r="V13" s="30">
        <v>0</v>
      </c>
      <c r="W13" s="30">
        <v>0</v>
      </c>
      <c r="X13" s="30" t="s">
        <v>119</v>
      </c>
      <c r="Y13" s="30" t="s">
        <v>119</v>
      </c>
      <c r="Z13" s="57">
        <v>0</v>
      </c>
      <c r="AA13" s="57">
        <v>0</v>
      </c>
      <c r="AB13" s="57" t="s">
        <v>119</v>
      </c>
      <c r="AC13" s="30" t="s">
        <v>119</v>
      </c>
      <c r="AD13" s="57" t="s">
        <v>217</v>
      </c>
      <c r="AE13" s="57">
        <v>0</v>
      </c>
      <c r="AF13" s="58">
        <v>1</v>
      </c>
      <c r="AG13" s="58">
        <v>0</v>
      </c>
      <c r="AH13" s="30" t="s">
        <v>119</v>
      </c>
      <c r="AI13" s="30">
        <v>0</v>
      </c>
      <c r="AJ13" s="27"/>
      <c r="AK13" s="14"/>
      <c r="AL13" s="78">
        <f t="shared" si="0"/>
        <v>18</v>
      </c>
      <c r="AM13" s="7">
        <f t="shared" si="1"/>
        <v>0.19444444444444445</v>
      </c>
    </row>
    <row r="14" spans="1:60" ht="26.25">
      <c r="B14" s="72">
        <v>33</v>
      </c>
      <c r="C14" s="5" t="s">
        <v>250</v>
      </c>
      <c r="D14" s="73"/>
      <c r="E14" s="30">
        <v>1</v>
      </c>
      <c r="F14" s="58">
        <v>1</v>
      </c>
      <c r="G14" s="58">
        <v>1</v>
      </c>
      <c r="H14" s="58">
        <v>0.5</v>
      </c>
      <c r="I14" s="58">
        <v>0</v>
      </c>
      <c r="J14" s="58" t="s">
        <v>119</v>
      </c>
      <c r="K14" s="58" t="s">
        <v>119</v>
      </c>
      <c r="L14" s="58">
        <v>1</v>
      </c>
      <c r="M14" s="58" t="s">
        <v>119</v>
      </c>
      <c r="N14" s="30" t="s">
        <v>119</v>
      </c>
      <c r="O14" s="30" t="s">
        <v>119</v>
      </c>
      <c r="P14" s="30">
        <v>0</v>
      </c>
      <c r="Q14" s="30">
        <v>0.8</v>
      </c>
      <c r="R14" s="30">
        <v>0.8</v>
      </c>
      <c r="S14" s="30" t="s">
        <v>119</v>
      </c>
      <c r="T14" s="30" t="s">
        <v>119</v>
      </c>
      <c r="U14" s="58" t="s">
        <v>119</v>
      </c>
      <c r="V14" s="30">
        <v>0</v>
      </c>
      <c r="W14" s="30">
        <v>0</v>
      </c>
      <c r="X14" s="30" t="s">
        <v>119</v>
      </c>
      <c r="Y14" s="30" t="s">
        <v>119</v>
      </c>
      <c r="Z14" s="57">
        <v>0</v>
      </c>
      <c r="AA14" s="57">
        <v>0</v>
      </c>
      <c r="AB14" s="57">
        <v>0</v>
      </c>
      <c r="AC14" s="30">
        <v>0</v>
      </c>
      <c r="AD14" s="57" t="s">
        <v>217</v>
      </c>
      <c r="AE14" s="57">
        <v>0</v>
      </c>
      <c r="AF14" s="58">
        <v>0</v>
      </c>
      <c r="AG14" s="58">
        <v>0</v>
      </c>
      <c r="AH14" s="30" t="s">
        <v>119</v>
      </c>
      <c r="AI14" s="30">
        <v>0</v>
      </c>
      <c r="AJ14" s="27"/>
      <c r="AK14" s="14"/>
      <c r="AL14" s="78">
        <f t="shared" si="0"/>
        <v>19</v>
      </c>
      <c r="AM14" s="7">
        <f t="shared" si="1"/>
        <v>0.32105263157894737</v>
      </c>
    </row>
    <row r="15" spans="1:60" ht="26.25">
      <c r="B15" s="72">
        <v>34</v>
      </c>
      <c r="C15" s="5" t="s">
        <v>251</v>
      </c>
      <c r="D15" s="73"/>
      <c r="E15" s="30">
        <v>0.1</v>
      </c>
      <c r="F15" s="58">
        <v>0.5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 t="s">
        <v>119</v>
      </c>
      <c r="N15" s="30">
        <v>0</v>
      </c>
      <c r="O15" s="30">
        <v>0</v>
      </c>
      <c r="P15" s="30">
        <v>0</v>
      </c>
      <c r="Q15" s="30">
        <v>0</v>
      </c>
      <c r="R15" s="30">
        <v>0</v>
      </c>
      <c r="S15" s="30">
        <v>0</v>
      </c>
      <c r="T15" s="30">
        <v>0</v>
      </c>
      <c r="U15" s="30">
        <v>0</v>
      </c>
      <c r="V15" s="30">
        <v>0</v>
      </c>
      <c r="W15" s="30">
        <v>0</v>
      </c>
      <c r="X15" s="30">
        <v>0</v>
      </c>
      <c r="Y15" s="30">
        <v>0</v>
      </c>
      <c r="Z15" s="57">
        <v>0</v>
      </c>
      <c r="AA15" s="57">
        <v>0</v>
      </c>
      <c r="AB15" s="57">
        <v>0</v>
      </c>
      <c r="AC15" s="30">
        <v>0</v>
      </c>
      <c r="AD15" s="57" t="s">
        <v>217</v>
      </c>
      <c r="AE15" s="57">
        <v>0</v>
      </c>
      <c r="AF15" s="58">
        <v>0</v>
      </c>
      <c r="AG15" s="58">
        <v>0</v>
      </c>
      <c r="AH15" s="30">
        <v>0</v>
      </c>
      <c r="AI15" s="30">
        <v>0</v>
      </c>
      <c r="AJ15" s="27"/>
      <c r="AK15" s="14"/>
      <c r="AL15" s="78">
        <f t="shared" si="0"/>
        <v>29</v>
      </c>
      <c r="AM15" s="7">
        <f t="shared" si="1"/>
        <v>2.0689655172413793E-2</v>
      </c>
    </row>
    <row r="16" spans="1:60" ht="26.25">
      <c r="B16" s="72">
        <v>35</v>
      </c>
      <c r="C16" s="5" t="s">
        <v>252</v>
      </c>
      <c r="D16" s="73"/>
      <c r="E16" s="30">
        <v>1</v>
      </c>
      <c r="F16" s="58">
        <v>1</v>
      </c>
      <c r="G16" s="58">
        <v>1</v>
      </c>
      <c r="H16" s="58">
        <v>1</v>
      </c>
      <c r="I16" s="58">
        <v>1</v>
      </c>
      <c r="J16" s="58" t="s">
        <v>119</v>
      </c>
      <c r="K16" s="58">
        <v>1</v>
      </c>
      <c r="L16" s="58">
        <v>1</v>
      </c>
      <c r="M16" s="58">
        <v>1</v>
      </c>
      <c r="N16" s="30">
        <v>1</v>
      </c>
      <c r="O16" s="30" t="s">
        <v>119</v>
      </c>
      <c r="P16" s="30">
        <v>1</v>
      </c>
      <c r="Q16" s="30">
        <v>1</v>
      </c>
      <c r="R16" s="30">
        <v>1</v>
      </c>
      <c r="S16" s="30" t="s">
        <v>119</v>
      </c>
      <c r="T16" s="30" t="s">
        <v>119</v>
      </c>
      <c r="U16" s="58">
        <v>1</v>
      </c>
      <c r="V16" s="58">
        <v>1</v>
      </c>
      <c r="W16" s="58">
        <v>1</v>
      </c>
      <c r="X16" s="58">
        <v>1</v>
      </c>
      <c r="Y16" s="58">
        <v>0.9</v>
      </c>
      <c r="Z16" s="57">
        <v>0.9</v>
      </c>
      <c r="AA16" s="57">
        <v>0.9</v>
      </c>
      <c r="AB16" s="57">
        <v>1</v>
      </c>
      <c r="AC16" s="30">
        <v>1</v>
      </c>
      <c r="AD16" s="57" t="s">
        <v>217</v>
      </c>
      <c r="AE16" s="57">
        <v>0</v>
      </c>
      <c r="AF16" s="58">
        <v>1</v>
      </c>
      <c r="AG16" s="58">
        <v>1</v>
      </c>
      <c r="AH16" s="30">
        <v>1</v>
      </c>
      <c r="AI16" s="30">
        <v>0</v>
      </c>
      <c r="AJ16" s="27"/>
      <c r="AK16" s="14"/>
      <c r="AL16" s="78">
        <f t="shared" si="0"/>
        <v>26</v>
      </c>
      <c r="AM16" s="7">
        <f t="shared" si="1"/>
        <v>0.87307692307692286</v>
      </c>
    </row>
    <row r="17" spans="1:39" ht="26.25">
      <c r="B17" s="72">
        <v>36</v>
      </c>
      <c r="C17" s="5" t="s">
        <v>253</v>
      </c>
      <c r="D17" s="73"/>
      <c r="E17" s="30">
        <v>0.2</v>
      </c>
      <c r="F17" s="58">
        <v>0.5</v>
      </c>
      <c r="G17" s="58">
        <v>0</v>
      </c>
      <c r="H17" s="58" t="s">
        <v>119</v>
      </c>
      <c r="I17" s="30">
        <v>0</v>
      </c>
      <c r="J17" s="58" t="s">
        <v>119</v>
      </c>
      <c r="K17" s="58" t="s">
        <v>119</v>
      </c>
      <c r="L17" s="58" t="s">
        <v>119</v>
      </c>
      <c r="M17" s="58">
        <v>0</v>
      </c>
      <c r="N17" s="30">
        <v>0</v>
      </c>
      <c r="O17" s="30">
        <v>0</v>
      </c>
      <c r="P17" s="30" t="s">
        <v>119</v>
      </c>
      <c r="Q17" s="30">
        <v>0</v>
      </c>
      <c r="R17" s="30">
        <v>0</v>
      </c>
      <c r="S17" s="30">
        <v>0</v>
      </c>
      <c r="T17" s="30">
        <v>0</v>
      </c>
      <c r="U17" s="58">
        <v>1</v>
      </c>
      <c r="V17" s="30">
        <v>0</v>
      </c>
      <c r="W17" s="30">
        <v>0</v>
      </c>
      <c r="X17" s="30" t="s">
        <v>119</v>
      </c>
      <c r="Y17" s="30" t="s">
        <v>119</v>
      </c>
      <c r="Z17" s="57">
        <v>0</v>
      </c>
      <c r="AA17" s="57">
        <v>0</v>
      </c>
      <c r="AB17" s="57">
        <v>0</v>
      </c>
      <c r="AC17" s="30">
        <v>0</v>
      </c>
      <c r="AD17" s="57" t="s">
        <v>217</v>
      </c>
      <c r="AE17" s="57">
        <v>0</v>
      </c>
      <c r="AF17" s="58">
        <v>0</v>
      </c>
      <c r="AG17" s="58">
        <v>0</v>
      </c>
      <c r="AH17" s="30" t="s">
        <v>119</v>
      </c>
      <c r="AI17" s="30">
        <v>0</v>
      </c>
      <c r="AJ17" s="27"/>
      <c r="AK17" s="14"/>
      <c r="AL17" s="78">
        <f t="shared" si="0"/>
        <v>22</v>
      </c>
      <c r="AM17" s="7">
        <f t="shared" si="1"/>
        <v>7.7272727272727271E-2</v>
      </c>
    </row>
    <row r="18" spans="1:39" ht="26.25">
      <c r="B18" s="72">
        <v>37</v>
      </c>
      <c r="C18" s="5" t="s">
        <v>254</v>
      </c>
      <c r="D18" s="73"/>
      <c r="E18" s="30">
        <v>1</v>
      </c>
      <c r="F18" s="58">
        <v>1</v>
      </c>
      <c r="G18" s="58">
        <v>1</v>
      </c>
      <c r="H18" s="58">
        <v>1</v>
      </c>
      <c r="I18" s="30">
        <v>0</v>
      </c>
      <c r="J18" s="58" t="s">
        <v>119</v>
      </c>
      <c r="K18" s="58" t="s">
        <v>119</v>
      </c>
      <c r="L18" s="58" t="s">
        <v>119</v>
      </c>
      <c r="M18" s="58">
        <v>1</v>
      </c>
      <c r="N18" s="30" t="s">
        <v>119</v>
      </c>
      <c r="O18" s="30">
        <v>0</v>
      </c>
      <c r="P18" s="30" t="s">
        <v>119</v>
      </c>
      <c r="Q18" s="30">
        <v>0</v>
      </c>
      <c r="R18" s="30">
        <v>1</v>
      </c>
      <c r="S18" s="30" t="s">
        <v>119</v>
      </c>
      <c r="T18" s="30" t="s">
        <v>119</v>
      </c>
      <c r="U18" s="58" t="s">
        <v>119</v>
      </c>
      <c r="V18" s="30" t="s">
        <v>119</v>
      </c>
      <c r="W18" s="30" t="s">
        <v>119</v>
      </c>
      <c r="X18" s="30" t="s">
        <v>119</v>
      </c>
      <c r="Y18" s="30" t="s">
        <v>119</v>
      </c>
      <c r="Z18" s="57">
        <v>0</v>
      </c>
      <c r="AA18" s="57">
        <v>0</v>
      </c>
      <c r="AB18" s="57" t="s">
        <v>119</v>
      </c>
      <c r="AC18" s="30">
        <v>0</v>
      </c>
      <c r="AD18" s="57" t="s">
        <v>217</v>
      </c>
      <c r="AE18" s="57">
        <v>0</v>
      </c>
      <c r="AF18" s="58">
        <v>0.99</v>
      </c>
      <c r="AG18" s="58">
        <v>0</v>
      </c>
      <c r="AH18" s="30" t="s">
        <v>119</v>
      </c>
      <c r="AI18" s="30">
        <v>0</v>
      </c>
      <c r="AJ18" s="27"/>
      <c r="AK18" s="14"/>
      <c r="AL18" s="78">
        <f t="shared" si="0"/>
        <v>16</v>
      </c>
      <c r="AM18" s="7">
        <f t="shared" si="1"/>
        <v>0.43687500000000001</v>
      </c>
    </row>
    <row r="19" spans="1:39" ht="26.25">
      <c r="B19" s="72">
        <v>38</v>
      </c>
      <c r="C19" s="5" t="s">
        <v>255</v>
      </c>
      <c r="D19" s="73"/>
      <c r="E19" s="30">
        <v>1</v>
      </c>
      <c r="F19" s="58">
        <v>1</v>
      </c>
      <c r="G19" s="58">
        <v>1</v>
      </c>
      <c r="H19" s="58">
        <v>0.5</v>
      </c>
      <c r="I19" s="30">
        <v>0</v>
      </c>
      <c r="J19" s="58">
        <v>1</v>
      </c>
      <c r="K19" s="58">
        <v>1</v>
      </c>
      <c r="L19" s="58">
        <v>1</v>
      </c>
      <c r="M19" s="58">
        <v>1</v>
      </c>
      <c r="N19" s="30">
        <v>1</v>
      </c>
      <c r="O19" s="30">
        <v>0</v>
      </c>
      <c r="P19" s="30">
        <v>0</v>
      </c>
      <c r="Q19" s="30">
        <v>0</v>
      </c>
      <c r="R19" s="30">
        <v>0</v>
      </c>
      <c r="S19" s="30">
        <v>0</v>
      </c>
      <c r="T19" s="30">
        <v>0</v>
      </c>
      <c r="U19" s="58">
        <v>1</v>
      </c>
      <c r="V19" s="30">
        <v>1</v>
      </c>
      <c r="W19" s="30">
        <v>0</v>
      </c>
      <c r="X19" s="30">
        <v>0</v>
      </c>
      <c r="Y19" s="30">
        <v>0</v>
      </c>
      <c r="Z19" s="57">
        <v>0</v>
      </c>
      <c r="AA19" s="57">
        <v>0</v>
      </c>
      <c r="AB19" s="57">
        <v>0</v>
      </c>
      <c r="AC19" s="30">
        <v>0</v>
      </c>
      <c r="AD19" s="57" t="s">
        <v>217</v>
      </c>
      <c r="AE19" s="57">
        <v>0</v>
      </c>
      <c r="AF19" s="58">
        <v>0</v>
      </c>
      <c r="AG19" s="58">
        <v>0</v>
      </c>
      <c r="AH19" s="30">
        <v>0</v>
      </c>
      <c r="AI19" s="30">
        <v>0</v>
      </c>
      <c r="AJ19" s="27"/>
      <c r="AK19" s="14"/>
      <c r="AL19" s="78">
        <f t="shared" si="0"/>
        <v>30</v>
      </c>
      <c r="AM19" s="7">
        <f t="shared" si="1"/>
        <v>0.35</v>
      </c>
    </row>
    <row r="20" spans="1:39" ht="26.25">
      <c r="B20" s="72">
        <v>39</v>
      </c>
      <c r="C20" s="5" t="s">
        <v>256</v>
      </c>
      <c r="D20" s="73"/>
      <c r="E20" s="30">
        <v>0</v>
      </c>
      <c r="F20" s="58">
        <v>0.5</v>
      </c>
      <c r="G20" s="58">
        <v>0</v>
      </c>
      <c r="H20" s="30">
        <v>0</v>
      </c>
      <c r="I20" s="30">
        <v>0</v>
      </c>
      <c r="J20" s="58" t="s">
        <v>119</v>
      </c>
      <c r="K20" s="58" t="s">
        <v>119</v>
      </c>
      <c r="L20" s="58" t="s">
        <v>119</v>
      </c>
      <c r="M20" s="58">
        <v>0.5</v>
      </c>
      <c r="N20" s="30">
        <v>0</v>
      </c>
      <c r="O20" s="30">
        <v>0</v>
      </c>
      <c r="P20" s="30" t="s">
        <v>119</v>
      </c>
      <c r="Q20" s="30">
        <v>0</v>
      </c>
      <c r="R20" s="30">
        <v>0</v>
      </c>
      <c r="S20" s="30">
        <v>0</v>
      </c>
      <c r="T20" s="30">
        <v>0</v>
      </c>
      <c r="U20" s="58">
        <v>0</v>
      </c>
      <c r="V20" s="30">
        <v>0</v>
      </c>
      <c r="W20" s="30">
        <v>0</v>
      </c>
      <c r="X20" s="30">
        <v>0</v>
      </c>
      <c r="Y20" s="30">
        <v>0</v>
      </c>
      <c r="Z20" s="57">
        <v>0</v>
      </c>
      <c r="AA20" s="57">
        <v>0</v>
      </c>
      <c r="AB20" s="57">
        <v>0</v>
      </c>
      <c r="AC20" s="30">
        <v>0</v>
      </c>
      <c r="AD20" s="57" t="s">
        <v>217</v>
      </c>
      <c r="AE20" s="57">
        <v>0</v>
      </c>
      <c r="AF20" s="58">
        <v>0</v>
      </c>
      <c r="AG20" s="58">
        <v>0</v>
      </c>
      <c r="AH20" s="30" t="s">
        <v>119</v>
      </c>
      <c r="AI20" s="30">
        <v>0</v>
      </c>
      <c r="AJ20" s="27"/>
      <c r="AK20" s="14"/>
      <c r="AL20" s="78">
        <f t="shared" si="0"/>
        <v>25</v>
      </c>
      <c r="AM20" s="7">
        <f t="shared" si="1"/>
        <v>0.04</v>
      </c>
    </row>
    <row r="21" spans="1:39" ht="26.25">
      <c r="B21" s="72">
        <v>40</v>
      </c>
      <c r="C21" s="5" t="s">
        <v>257</v>
      </c>
      <c r="D21" s="73"/>
      <c r="E21" s="30">
        <v>1</v>
      </c>
      <c r="F21" s="58">
        <v>1</v>
      </c>
      <c r="G21" s="58">
        <v>1</v>
      </c>
      <c r="H21" s="58" t="s">
        <v>119</v>
      </c>
      <c r="I21" s="30">
        <v>0</v>
      </c>
      <c r="J21" s="58" t="s">
        <v>119</v>
      </c>
      <c r="K21" s="58" t="s">
        <v>119</v>
      </c>
      <c r="L21" s="58" t="s">
        <v>119</v>
      </c>
      <c r="M21" s="58" t="s">
        <v>119</v>
      </c>
      <c r="N21" s="30">
        <v>0.8</v>
      </c>
      <c r="O21" s="30">
        <v>0</v>
      </c>
      <c r="P21" s="30" t="s">
        <v>119</v>
      </c>
      <c r="Q21" s="30">
        <v>0</v>
      </c>
      <c r="R21" s="30">
        <v>0</v>
      </c>
      <c r="S21" s="30">
        <v>0</v>
      </c>
      <c r="T21" s="30">
        <v>0</v>
      </c>
      <c r="U21" s="58">
        <v>1</v>
      </c>
      <c r="V21" s="30" t="s">
        <v>119</v>
      </c>
      <c r="W21" s="30">
        <v>0</v>
      </c>
      <c r="X21" s="30">
        <v>0</v>
      </c>
      <c r="Y21" s="30">
        <v>0</v>
      </c>
      <c r="Z21" s="57">
        <v>0</v>
      </c>
      <c r="AA21" s="57">
        <v>0</v>
      </c>
      <c r="AB21" s="57">
        <v>0</v>
      </c>
      <c r="AC21" s="30">
        <v>0</v>
      </c>
      <c r="AD21" s="57" t="s">
        <v>217</v>
      </c>
      <c r="AE21" s="57">
        <v>0</v>
      </c>
      <c r="AF21" s="58">
        <v>0</v>
      </c>
      <c r="AG21" s="58">
        <v>0</v>
      </c>
      <c r="AH21" s="30" t="s">
        <v>119</v>
      </c>
      <c r="AI21" s="30">
        <v>0</v>
      </c>
      <c r="AJ21" s="27"/>
      <c r="AK21" s="14"/>
      <c r="AL21" s="78">
        <f t="shared" si="0"/>
        <v>22</v>
      </c>
      <c r="AM21" s="7">
        <f t="shared" si="1"/>
        <v>0.21818181818181817</v>
      </c>
    </row>
    <row r="22" spans="1:39" ht="26.25">
      <c r="B22" s="72">
        <v>41</v>
      </c>
      <c r="C22" s="71" t="s">
        <v>258</v>
      </c>
      <c r="D22" s="74"/>
      <c r="E22" s="58">
        <v>1</v>
      </c>
      <c r="F22" s="58">
        <v>1</v>
      </c>
      <c r="G22" s="58">
        <v>0.9</v>
      </c>
      <c r="H22" s="58" t="s">
        <v>119</v>
      </c>
      <c r="I22" s="58" t="s">
        <v>119</v>
      </c>
      <c r="J22" s="58" t="s">
        <v>119</v>
      </c>
      <c r="K22" s="58" t="s">
        <v>119</v>
      </c>
      <c r="L22" s="58" t="s">
        <v>119</v>
      </c>
      <c r="M22" s="58">
        <v>0.5</v>
      </c>
      <c r="N22" s="58">
        <v>1</v>
      </c>
      <c r="O22" s="58">
        <v>1</v>
      </c>
      <c r="P22" s="58" t="s">
        <v>119</v>
      </c>
      <c r="Q22" s="30">
        <v>0</v>
      </c>
      <c r="R22" s="30">
        <v>0</v>
      </c>
      <c r="S22" s="30">
        <v>0</v>
      </c>
      <c r="T22" s="30">
        <v>0</v>
      </c>
      <c r="U22" s="58">
        <v>1</v>
      </c>
      <c r="V22" s="58" t="s">
        <v>119</v>
      </c>
      <c r="W22" s="58">
        <v>0.5</v>
      </c>
      <c r="X22" s="58">
        <v>0</v>
      </c>
      <c r="Y22" s="58">
        <v>0</v>
      </c>
      <c r="Z22" s="57">
        <v>0</v>
      </c>
      <c r="AA22" s="57">
        <v>0</v>
      </c>
      <c r="AB22" s="57">
        <v>0</v>
      </c>
      <c r="AC22" s="30">
        <v>0.5</v>
      </c>
      <c r="AD22" s="57" t="s">
        <v>217</v>
      </c>
      <c r="AE22" s="57">
        <v>0</v>
      </c>
      <c r="AF22" s="58">
        <v>0</v>
      </c>
      <c r="AG22" s="58">
        <v>0</v>
      </c>
      <c r="AH22" s="30" t="s">
        <v>119</v>
      </c>
      <c r="AI22" s="30">
        <v>0</v>
      </c>
      <c r="AJ22" s="27"/>
      <c r="AK22" s="14"/>
      <c r="AL22" s="78">
        <f t="shared" si="0"/>
        <v>22</v>
      </c>
      <c r="AM22" s="7">
        <f t="shared" si="1"/>
        <v>0.33636363636363636</v>
      </c>
    </row>
    <row r="23" spans="1:39" ht="26.25">
      <c r="B23" s="72">
        <v>42</v>
      </c>
      <c r="C23" s="5" t="s">
        <v>218</v>
      </c>
      <c r="D23" s="24"/>
      <c r="E23" s="58">
        <v>1</v>
      </c>
      <c r="F23" s="58">
        <v>1</v>
      </c>
      <c r="G23" s="58">
        <v>1</v>
      </c>
      <c r="H23" s="58">
        <v>1</v>
      </c>
      <c r="I23" s="58">
        <v>1</v>
      </c>
      <c r="J23" s="58">
        <v>1</v>
      </c>
      <c r="K23" s="58">
        <v>1</v>
      </c>
      <c r="L23" s="58">
        <v>1</v>
      </c>
      <c r="M23" s="58">
        <v>1</v>
      </c>
      <c r="N23" s="58">
        <v>1</v>
      </c>
      <c r="O23" s="58" t="s">
        <v>119</v>
      </c>
      <c r="P23" s="58">
        <v>1</v>
      </c>
      <c r="Q23" s="58">
        <v>1</v>
      </c>
      <c r="R23" s="58">
        <v>1</v>
      </c>
      <c r="S23" s="58" t="s">
        <v>119</v>
      </c>
      <c r="T23" s="58">
        <v>1</v>
      </c>
      <c r="U23" s="58">
        <v>1</v>
      </c>
      <c r="V23" s="58">
        <v>1</v>
      </c>
      <c r="W23" s="58">
        <v>1</v>
      </c>
      <c r="X23" s="58">
        <v>0</v>
      </c>
      <c r="Y23" s="58">
        <v>0</v>
      </c>
      <c r="Z23" s="57">
        <v>0.95</v>
      </c>
      <c r="AA23" s="57">
        <v>0.95</v>
      </c>
      <c r="AB23" s="57">
        <v>0.5</v>
      </c>
      <c r="AC23" s="57">
        <v>1</v>
      </c>
      <c r="AD23" s="57" t="s">
        <v>217</v>
      </c>
      <c r="AE23" s="57">
        <v>0</v>
      </c>
      <c r="AF23" s="58">
        <v>0.5</v>
      </c>
      <c r="AG23" s="58">
        <v>0.5</v>
      </c>
      <c r="AH23" s="30">
        <v>0.9</v>
      </c>
      <c r="AI23" s="30">
        <v>0</v>
      </c>
      <c r="AJ23" s="27"/>
      <c r="AK23" s="14"/>
      <c r="AL23" s="78">
        <f t="shared" si="0"/>
        <v>28</v>
      </c>
      <c r="AM23" s="7">
        <f t="shared" si="1"/>
        <v>0.76428571428571423</v>
      </c>
    </row>
    <row r="24" spans="1:39" ht="26.25">
      <c r="A24" t="s">
        <v>241</v>
      </c>
      <c r="B24" s="72">
        <v>43</v>
      </c>
      <c r="C24" s="5" t="s">
        <v>259</v>
      </c>
      <c r="D24" s="73"/>
      <c r="E24" s="30">
        <v>0</v>
      </c>
      <c r="F24" s="30">
        <v>0</v>
      </c>
      <c r="G24" s="30">
        <v>0</v>
      </c>
      <c r="H24" s="30">
        <v>0</v>
      </c>
      <c r="I24" s="30">
        <v>0</v>
      </c>
      <c r="J24" s="30">
        <v>0</v>
      </c>
      <c r="K24" s="30">
        <v>0</v>
      </c>
      <c r="L24" s="30">
        <v>0</v>
      </c>
      <c r="M24" s="30">
        <v>0</v>
      </c>
      <c r="N24" s="30">
        <v>0</v>
      </c>
      <c r="O24" s="30">
        <v>0</v>
      </c>
      <c r="P24" s="30">
        <v>0</v>
      </c>
      <c r="Q24" s="30">
        <v>0</v>
      </c>
      <c r="R24" s="30">
        <v>0</v>
      </c>
      <c r="S24" s="30">
        <v>0</v>
      </c>
      <c r="T24" s="30">
        <v>0</v>
      </c>
      <c r="U24" s="30">
        <v>0</v>
      </c>
      <c r="V24" s="30">
        <v>0</v>
      </c>
      <c r="W24" s="30">
        <v>0</v>
      </c>
      <c r="X24" s="30">
        <v>0</v>
      </c>
      <c r="Y24" s="30">
        <v>0</v>
      </c>
      <c r="Z24" s="57">
        <v>0</v>
      </c>
      <c r="AA24" s="57">
        <v>0</v>
      </c>
      <c r="AB24" s="30">
        <v>0</v>
      </c>
      <c r="AC24" s="30">
        <v>0</v>
      </c>
      <c r="AD24" s="57" t="s">
        <v>217</v>
      </c>
      <c r="AE24" s="57">
        <v>0</v>
      </c>
      <c r="AF24" s="30">
        <v>0</v>
      </c>
      <c r="AG24" s="58">
        <v>0</v>
      </c>
      <c r="AH24" s="30">
        <v>0</v>
      </c>
      <c r="AI24" s="30">
        <v>0</v>
      </c>
      <c r="AJ24" s="27"/>
      <c r="AK24" s="14"/>
      <c r="AL24" s="78">
        <f t="shared" si="0"/>
        <v>30</v>
      </c>
      <c r="AM24" s="7">
        <f t="shared" si="1"/>
        <v>0</v>
      </c>
    </row>
    <row r="25" spans="1:39" ht="26.25">
      <c r="B25" s="72">
        <v>44</v>
      </c>
      <c r="C25" s="5" t="s">
        <v>260</v>
      </c>
      <c r="E25" s="30">
        <v>0</v>
      </c>
      <c r="F25" s="30">
        <v>0</v>
      </c>
      <c r="G25" s="30">
        <v>0</v>
      </c>
      <c r="H25" s="30">
        <v>0</v>
      </c>
      <c r="I25" s="30">
        <v>0</v>
      </c>
      <c r="J25" s="30">
        <v>0</v>
      </c>
      <c r="K25" s="30">
        <v>0</v>
      </c>
      <c r="L25" s="30">
        <v>0</v>
      </c>
      <c r="M25" s="30">
        <v>0</v>
      </c>
      <c r="N25" s="30">
        <v>0</v>
      </c>
      <c r="O25" s="30">
        <v>0</v>
      </c>
      <c r="P25" s="30">
        <v>0</v>
      </c>
      <c r="Q25" s="30">
        <v>0</v>
      </c>
      <c r="R25" s="30">
        <v>0</v>
      </c>
      <c r="S25" s="30">
        <v>0</v>
      </c>
      <c r="T25" s="30">
        <v>0</v>
      </c>
      <c r="U25" s="30">
        <v>0</v>
      </c>
      <c r="V25" s="30">
        <v>0</v>
      </c>
      <c r="W25" s="30">
        <v>0</v>
      </c>
      <c r="X25" s="30">
        <v>0</v>
      </c>
      <c r="Y25" s="30">
        <v>0</v>
      </c>
      <c r="Z25" s="57">
        <v>0.9</v>
      </c>
      <c r="AA25" s="57">
        <v>0.9</v>
      </c>
      <c r="AB25" s="30">
        <v>0</v>
      </c>
      <c r="AC25" s="30">
        <v>0</v>
      </c>
      <c r="AD25" s="57" t="s">
        <v>217</v>
      </c>
      <c r="AE25" s="57">
        <v>0</v>
      </c>
      <c r="AF25" s="30">
        <v>0</v>
      </c>
      <c r="AG25" s="58">
        <v>0</v>
      </c>
      <c r="AH25" s="30">
        <v>0</v>
      </c>
      <c r="AI25" s="30">
        <v>0</v>
      </c>
      <c r="AJ25" s="27"/>
      <c r="AK25" s="14"/>
      <c r="AL25" s="78">
        <f t="shared" si="0"/>
        <v>30</v>
      </c>
      <c r="AM25" s="7">
        <f t="shared" si="1"/>
        <v>6.0000000000000005E-2</v>
      </c>
    </row>
    <row r="26" spans="1:39" ht="26.25">
      <c r="A26" t="s">
        <v>166</v>
      </c>
      <c r="B26" s="72">
        <v>45</v>
      </c>
      <c r="C26" s="5" t="s">
        <v>261</v>
      </c>
      <c r="E26" s="30">
        <v>0</v>
      </c>
      <c r="F26" s="30">
        <v>0</v>
      </c>
      <c r="G26" s="30">
        <v>0</v>
      </c>
      <c r="H26" s="30">
        <v>0</v>
      </c>
      <c r="I26" s="30">
        <v>0</v>
      </c>
      <c r="J26" s="30">
        <v>0</v>
      </c>
      <c r="K26" s="30">
        <v>0</v>
      </c>
      <c r="L26" s="30">
        <v>0</v>
      </c>
      <c r="M26" s="30">
        <v>0</v>
      </c>
      <c r="N26" s="30">
        <v>0</v>
      </c>
      <c r="O26" s="30">
        <v>0</v>
      </c>
      <c r="P26" s="30">
        <v>0</v>
      </c>
      <c r="Q26" s="30">
        <v>0</v>
      </c>
      <c r="R26" s="30">
        <v>0</v>
      </c>
      <c r="S26" s="30">
        <v>0</v>
      </c>
      <c r="T26" s="30">
        <v>0</v>
      </c>
      <c r="U26" s="30">
        <v>0</v>
      </c>
      <c r="V26" s="30">
        <v>0</v>
      </c>
      <c r="W26" s="30">
        <v>0</v>
      </c>
      <c r="X26" s="30">
        <v>0</v>
      </c>
      <c r="Y26" s="30">
        <v>0</v>
      </c>
      <c r="Z26" s="57">
        <v>0</v>
      </c>
      <c r="AA26" s="57">
        <v>0</v>
      </c>
      <c r="AB26" s="30">
        <v>0</v>
      </c>
      <c r="AC26" s="30">
        <v>0</v>
      </c>
      <c r="AD26" s="57" t="s">
        <v>217</v>
      </c>
      <c r="AE26" s="57">
        <v>0</v>
      </c>
      <c r="AF26" s="30">
        <v>0</v>
      </c>
      <c r="AG26" s="58">
        <v>0</v>
      </c>
      <c r="AH26" s="30">
        <v>0</v>
      </c>
      <c r="AI26" s="30">
        <v>0</v>
      </c>
      <c r="AJ26" s="27"/>
      <c r="AK26" s="14"/>
      <c r="AL26" s="78">
        <f t="shared" si="0"/>
        <v>30</v>
      </c>
      <c r="AM26" s="7">
        <f t="shared" si="1"/>
        <v>0</v>
      </c>
    </row>
    <row r="27" spans="1:39" ht="26.25">
      <c r="B27" s="72">
        <v>47</v>
      </c>
      <c r="C27" s="5" t="s">
        <v>262</v>
      </c>
      <c r="E27" s="30">
        <v>0</v>
      </c>
      <c r="F27" s="30">
        <v>0</v>
      </c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>
        <v>0</v>
      </c>
      <c r="M27" s="30">
        <v>0</v>
      </c>
      <c r="N27" s="30">
        <v>0</v>
      </c>
      <c r="O27" s="30">
        <v>0</v>
      </c>
      <c r="P27" s="30">
        <v>0</v>
      </c>
      <c r="Q27" s="30">
        <v>0</v>
      </c>
      <c r="R27" s="30">
        <v>0</v>
      </c>
      <c r="S27" s="30">
        <v>0</v>
      </c>
      <c r="T27" s="30">
        <v>0</v>
      </c>
      <c r="U27" s="30">
        <v>0</v>
      </c>
      <c r="V27" s="30">
        <v>0</v>
      </c>
      <c r="W27" s="30">
        <v>0</v>
      </c>
      <c r="X27" s="30">
        <v>0</v>
      </c>
      <c r="Y27" s="30">
        <v>0</v>
      </c>
      <c r="Z27" s="57">
        <v>0</v>
      </c>
      <c r="AA27" s="57">
        <v>0</v>
      </c>
      <c r="AB27" s="30">
        <v>0</v>
      </c>
      <c r="AC27" s="30">
        <v>0</v>
      </c>
      <c r="AD27" s="57" t="s">
        <v>217</v>
      </c>
      <c r="AE27" s="57">
        <v>0</v>
      </c>
      <c r="AF27" s="30">
        <v>0</v>
      </c>
      <c r="AG27" s="58">
        <v>0</v>
      </c>
      <c r="AH27" s="30">
        <v>0</v>
      </c>
      <c r="AI27" s="30">
        <v>0</v>
      </c>
      <c r="AJ27" s="27"/>
      <c r="AK27" s="14"/>
      <c r="AL27" s="78">
        <f t="shared" si="0"/>
        <v>30</v>
      </c>
      <c r="AM27" s="7">
        <f t="shared" si="1"/>
        <v>0</v>
      </c>
    </row>
    <row r="28" spans="1:39" ht="26.25">
      <c r="B28" s="72">
        <v>48</v>
      </c>
      <c r="C28" s="5" t="s">
        <v>263</v>
      </c>
      <c r="E28" s="30">
        <v>0</v>
      </c>
      <c r="F28" s="30">
        <v>0</v>
      </c>
      <c r="G28" s="30">
        <v>0</v>
      </c>
      <c r="H28" s="30">
        <v>0</v>
      </c>
      <c r="I28" s="30">
        <v>0</v>
      </c>
      <c r="J28" s="30">
        <v>0</v>
      </c>
      <c r="K28" s="30">
        <v>0</v>
      </c>
      <c r="L28" s="30">
        <v>0</v>
      </c>
      <c r="M28" s="30">
        <v>0</v>
      </c>
      <c r="N28" s="30">
        <v>0</v>
      </c>
      <c r="O28" s="30">
        <v>0</v>
      </c>
      <c r="P28" s="30">
        <v>0</v>
      </c>
      <c r="Q28" s="30">
        <v>0</v>
      </c>
      <c r="R28" s="30">
        <v>0</v>
      </c>
      <c r="S28" s="30">
        <v>0</v>
      </c>
      <c r="T28" s="30">
        <v>0</v>
      </c>
      <c r="U28" s="30">
        <v>0</v>
      </c>
      <c r="V28" s="30">
        <v>0</v>
      </c>
      <c r="W28" s="30">
        <v>0</v>
      </c>
      <c r="X28" s="30">
        <v>0</v>
      </c>
      <c r="Y28" s="30">
        <v>0</v>
      </c>
      <c r="Z28" s="57">
        <v>0</v>
      </c>
      <c r="AA28" s="57">
        <v>0</v>
      </c>
      <c r="AB28" s="30">
        <v>0</v>
      </c>
      <c r="AC28" s="30">
        <v>0</v>
      </c>
      <c r="AD28" s="57" t="s">
        <v>217</v>
      </c>
      <c r="AE28" s="57">
        <v>0</v>
      </c>
      <c r="AF28" s="30">
        <v>0</v>
      </c>
      <c r="AG28" s="58">
        <v>0</v>
      </c>
      <c r="AH28" s="30">
        <v>0</v>
      </c>
      <c r="AI28" s="30">
        <v>0</v>
      </c>
      <c r="AJ28" s="27"/>
      <c r="AK28" s="14"/>
      <c r="AL28" s="78">
        <f t="shared" si="0"/>
        <v>30</v>
      </c>
      <c r="AM28" s="7">
        <f t="shared" si="1"/>
        <v>0</v>
      </c>
    </row>
    <row r="29" spans="1:39" ht="26.25">
      <c r="B29" s="72">
        <v>49</v>
      </c>
      <c r="C29" s="5" t="s">
        <v>264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>
        <v>0</v>
      </c>
      <c r="M29" s="30">
        <v>0</v>
      </c>
      <c r="N29" s="30">
        <v>0</v>
      </c>
      <c r="O29" s="30">
        <v>0</v>
      </c>
      <c r="P29" s="30">
        <v>0</v>
      </c>
      <c r="Q29" s="30">
        <v>0</v>
      </c>
      <c r="R29" s="30">
        <v>0</v>
      </c>
      <c r="S29" s="30">
        <v>0</v>
      </c>
      <c r="T29" s="30">
        <v>0</v>
      </c>
      <c r="U29" s="30">
        <v>0</v>
      </c>
      <c r="V29" s="30">
        <v>0</v>
      </c>
      <c r="W29" s="30">
        <v>0</v>
      </c>
      <c r="X29" s="30">
        <v>0</v>
      </c>
      <c r="Y29" s="30">
        <v>0</v>
      </c>
      <c r="Z29" s="57">
        <v>0</v>
      </c>
      <c r="AA29" s="57">
        <v>0</v>
      </c>
      <c r="AB29" s="30">
        <v>0</v>
      </c>
      <c r="AC29" s="30">
        <v>0</v>
      </c>
      <c r="AD29" s="57" t="s">
        <v>217</v>
      </c>
      <c r="AE29" s="57">
        <v>0</v>
      </c>
      <c r="AF29" s="30">
        <v>0</v>
      </c>
      <c r="AG29" s="58">
        <v>0</v>
      </c>
      <c r="AH29" s="30">
        <v>0</v>
      </c>
      <c r="AI29" s="30">
        <v>0</v>
      </c>
      <c r="AJ29" s="27"/>
      <c r="AK29" s="14"/>
      <c r="AL29" s="78">
        <f t="shared" si="0"/>
        <v>30</v>
      </c>
      <c r="AM29" s="7">
        <f t="shared" si="1"/>
        <v>0</v>
      </c>
    </row>
    <row r="30" spans="1:39" ht="26.25">
      <c r="A30" t="s">
        <v>241</v>
      </c>
      <c r="B30" s="72">
        <v>50</v>
      </c>
      <c r="C30" s="5" t="s">
        <v>265</v>
      </c>
      <c r="E30" s="30">
        <v>0</v>
      </c>
      <c r="F30" s="30">
        <v>0</v>
      </c>
      <c r="G30" s="30">
        <v>0</v>
      </c>
      <c r="H30" s="30">
        <v>0</v>
      </c>
      <c r="I30" s="30">
        <v>0</v>
      </c>
      <c r="J30" s="30">
        <v>0</v>
      </c>
      <c r="K30" s="30">
        <v>0</v>
      </c>
      <c r="L30" s="30">
        <v>0</v>
      </c>
      <c r="M30" s="30">
        <v>0</v>
      </c>
      <c r="N30" s="30">
        <v>0</v>
      </c>
      <c r="O30" s="30">
        <v>0</v>
      </c>
      <c r="P30" s="30">
        <v>0</v>
      </c>
      <c r="Q30" s="30">
        <v>0</v>
      </c>
      <c r="R30" s="30">
        <v>0</v>
      </c>
      <c r="S30" s="30">
        <v>0</v>
      </c>
      <c r="T30" s="30">
        <v>0</v>
      </c>
      <c r="U30" s="30">
        <v>0</v>
      </c>
      <c r="V30" s="30">
        <v>0</v>
      </c>
      <c r="W30" s="30">
        <v>0</v>
      </c>
      <c r="X30" s="30">
        <v>0</v>
      </c>
      <c r="Y30" s="30">
        <v>0</v>
      </c>
      <c r="Z30" s="57">
        <v>0</v>
      </c>
      <c r="AA30" s="57">
        <v>0</v>
      </c>
      <c r="AB30" s="30">
        <v>0</v>
      </c>
      <c r="AC30" s="30">
        <v>0</v>
      </c>
      <c r="AD30" s="57" t="s">
        <v>217</v>
      </c>
      <c r="AE30" s="57">
        <v>0</v>
      </c>
      <c r="AF30" s="30">
        <v>0</v>
      </c>
      <c r="AG30" s="58">
        <v>0</v>
      </c>
      <c r="AH30" s="30">
        <v>0</v>
      </c>
      <c r="AI30" s="30">
        <v>0</v>
      </c>
      <c r="AJ30" s="27"/>
      <c r="AK30" s="14"/>
      <c r="AL30" s="78">
        <f t="shared" si="0"/>
        <v>30</v>
      </c>
      <c r="AM30" s="7">
        <f t="shared" si="1"/>
        <v>0</v>
      </c>
    </row>
    <row r="31" spans="1:39" ht="26.25">
      <c r="B31" s="72">
        <v>53</v>
      </c>
      <c r="C31" s="5"/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0</v>
      </c>
      <c r="K31" s="30">
        <v>0</v>
      </c>
      <c r="L31" s="30">
        <v>0</v>
      </c>
      <c r="M31" s="30">
        <v>0</v>
      </c>
      <c r="N31" s="30">
        <v>0</v>
      </c>
      <c r="O31" s="30">
        <v>0</v>
      </c>
      <c r="P31" s="30">
        <v>0</v>
      </c>
      <c r="Q31" s="30">
        <v>0</v>
      </c>
      <c r="R31" s="30">
        <v>0</v>
      </c>
      <c r="S31" s="30">
        <v>0</v>
      </c>
      <c r="T31" s="30">
        <v>0</v>
      </c>
      <c r="U31" s="30">
        <v>0</v>
      </c>
      <c r="V31" s="30">
        <v>0</v>
      </c>
      <c r="W31" s="30">
        <v>0</v>
      </c>
      <c r="X31" s="30">
        <v>0</v>
      </c>
      <c r="Y31" s="30">
        <v>0</v>
      </c>
      <c r="Z31" s="57">
        <v>0</v>
      </c>
      <c r="AA31" s="57">
        <v>0</v>
      </c>
      <c r="AB31" s="30">
        <v>0</v>
      </c>
      <c r="AC31" s="30">
        <v>0</v>
      </c>
      <c r="AD31" s="57" t="s">
        <v>217</v>
      </c>
      <c r="AE31" s="57">
        <v>0</v>
      </c>
      <c r="AF31" s="30">
        <v>0</v>
      </c>
      <c r="AG31" s="58">
        <v>0</v>
      </c>
      <c r="AH31" s="30">
        <v>0</v>
      </c>
      <c r="AI31" s="30">
        <v>0</v>
      </c>
      <c r="AJ31" s="27"/>
      <c r="AK31" s="14"/>
      <c r="AL31" s="78">
        <f t="shared" si="0"/>
        <v>30</v>
      </c>
      <c r="AM31" s="7">
        <f t="shared" si="1"/>
        <v>0</v>
      </c>
    </row>
    <row r="32" spans="1:39" ht="26.25">
      <c r="B32" s="72">
        <v>54</v>
      </c>
      <c r="C32" s="5"/>
      <c r="E32" s="30">
        <v>0</v>
      </c>
      <c r="F32" s="30">
        <v>0</v>
      </c>
      <c r="G32" s="30">
        <v>0</v>
      </c>
      <c r="H32" s="30">
        <v>0</v>
      </c>
      <c r="I32" s="30">
        <v>0</v>
      </c>
      <c r="J32" s="30">
        <v>0</v>
      </c>
      <c r="K32" s="30">
        <v>0</v>
      </c>
      <c r="L32" s="30">
        <v>0</v>
      </c>
      <c r="M32" s="30">
        <v>0</v>
      </c>
      <c r="N32" s="30">
        <v>0</v>
      </c>
      <c r="O32" s="30">
        <v>0</v>
      </c>
      <c r="P32" s="30">
        <v>0</v>
      </c>
      <c r="Q32" s="30">
        <v>0</v>
      </c>
      <c r="R32" s="30">
        <v>0</v>
      </c>
      <c r="S32" s="30">
        <v>0</v>
      </c>
      <c r="T32" s="30">
        <v>0</v>
      </c>
      <c r="U32" s="30">
        <v>0</v>
      </c>
      <c r="V32" s="30">
        <v>0</v>
      </c>
      <c r="W32" s="30">
        <v>0</v>
      </c>
      <c r="X32" s="30">
        <v>0</v>
      </c>
      <c r="Y32" s="30">
        <v>0</v>
      </c>
      <c r="Z32" s="57">
        <v>0</v>
      </c>
      <c r="AA32" s="57">
        <v>0</v>
      </c>
      <c r="AB32" s="30">
        <v>0</v>
      </c>
      <c r="AC32" s="30">
        <v>0</v>
      </c>
      <c r="AD32" s="57" t="s">
        <v>217</v>
      </c>
      <c r="AE32" s="57">
        <v>0</v>
      </c>
      <c r="AF32" s="30">
        <v>0</v>
      </c>
      <c r="AG32" s="58">
        <v>0</v>
      </c>
      <c r="AH32" s="30">
        <v>0</v>
      </c>
      <c r="AI32" s="30">
        <v>0</v>
      </c>
      <c r="AJ32" s="27"/>
      <c r="AK32" s="14"/>
      <c r="AL32" s="78">
        <f t="shared" si="0"/>
        <v>30</v>
      </c>
      <c r="AM32" s="7">
        <f t="shared" si="1"/>
        <v>0</v>
      </c>
    </row>
    <row r="33" spans="2:39" ht="26.25">
      <c r="B33" s="72">
        <v>55</v>
      </c>
      <c r="C33" s="5"/>
      <c r="E33" s="30">
        <v>0</v>
      </c>
      <c r="F33" s="30">
        <v>0</v>
      </c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>
        <v>0</v>
      </c>
      <c r="M33" s="30">
        <v>0</v>
      </c>
      <c r="N33" s="30">
        <v>0</v>
      </c>
      <c r="O33" s="30">
        <v>0</v>
      </c>
      <c r="P33" s="30">
        <v>0</v>
      </c>
      <c r="Q33" s="30">
        <v>0</v>
      </c>
      <c r="R33" s="30">
        <v>0</v>
      </c>
      <c r="S33" s="30">
        <v>0</v>
      </c>
      <c r="T33" s="30">
        <v>0</v>
      </c>
      <c r="U33" s="30">
        <v>0</v>
      </c>
      <c r="V33" s="30">
        <v>0</v>
      </c>
      <c r="W33" s="30">
        <v>0</v>
      </c>
      <c r="X33" s="30">
        <v>0</v>
      </c>
      <c r="Y33" s="30">
        <v>0</v>
      </c>
      <c r="Z33" s="57">
        <v>0</v>
      </c>
      <c r="AA33" s="57">
        <v>0</v>
      </c>
      <c r="AB33" s="30">
        <v>0</v>
      </c>
      <c r="AC33" s="30">
        <v>0</v>
      </c>
      <c r="AD33" s="57" t="s">
        <v>217</v>
      </c>
      <c r="AE33" s="57">
        <v>0</v>
      </c>
      <c r="AF33" s="30">
        <v>0</v>
      </c>
      <c r="AG33" s="58">
        <v>0</v>
      </c>
      <c r="AH33" s="30">
        <v>0</v>
      </c>
      <c r="AI33" s="30">
        <v>0</v>
      </c>
      <c r="AJ33" s="27"/>
      <c r="AK33" s="14"/>
      <c r="AL33" s="78">
        <f t="shared" si="0"/>
        <v>30</v>
      </c>
      <c r="AM33" s="7">
        <f t="shared" si="1"/>
        <v>0</v>
      </c>
    </row>
    <row r="34" spans="2:39" ht="26.25">
      <c r="B34" s="72">
        <v>56</v>
      </c>
      <c r="C34" s="5"/>
      <c r="E34" s="30">
        <v>0</v>
      </c>
      <c r="F34" s="30">
        <v>0</v>
      </c>
      <c r="G34" s="30">
        <v>0</v>
      </c>
      <c r="H34" s="30">
        <v>0</v>
      </c>
      <c r="I34" s="30">
        <v>0</v>
      </c>
      <c r="J34" s="30">
        <v>0</v>
      </c>
      <c r="K34" s="30">
        <v>0</v>
      </c>
      <c r="L34" s="30">
        <v>0</v>
      </c>
      <c r="M34" s="30">
        <v>0</v>
      </c>
      <c r="N34" s="30">
        <v>0</v>
      </c>
      <c r="O34" s="30">
        <v>0</v>
      </c>
      <c r="P34" s="30">
        <v>0</v>
      </c>
      <c r="Q34" s="30">
        <v>0</v>
      </c>
      <c r="R34" s="30">
        <v>0</v>
      </c>
      <c r="S34" s="30">
        <v>0</v>
      </c>
      <c r="T34" s="30">
        <v>0</v>
      </c>
      <c r="U34" s="30">
        <v>0</v>
      </c>
      <c r="V34" s="30">
        <v>0</v>
      </c>
      <c r="W34" s="30">
        <v>0</v>
      </c>
      <c r="X34" s="30">
        <v>0</v>
      </c>
      <c r="Y34" s="30">
        <v>0</v>
      </c>
      <c r="Z34" s="57">
        <v>0</v>
      </c>
      <c r="AA34" s="57">
        <v>0</v>
      </c>
      <c r="AB34" s="30">
        <v>0</v>
      </c>
      <c r="AC34" s="30">
        <v>0</v>
      </c>
      <c r="AD34" s="57" t="s">
        <v>217</v>
      </c>
      <c r="AE34" s="57">
        <v>0</v>
      </c>
      <c r="AF34" s="30">
        <v>0</v>
      </c>
      <c r="AG34" s="58">
        <v>0</v>
      </c>
      <c r="AH34" s="30">
        <v>0</v>
      </c>
      <c r="AI34" s="30">
        <v>0</v>
      </c>
      <c r="AJ34" s="27"/>
      <c r="AK34" s="14"/>
      <c r="AL34" s="78">
        <f t="shared" si="0"/>
        <v>30</v>
      </c>
      <c r="AM34" s="7">
        <f t="shared" si="1"/>
        <v>0</v>
      </c>
    </row>
    <row r="35" spans="2:39" ht="26.25">
      <c r="B35" s="72">
        <v>57</v>
      </c>
      <c r="C35" s="5"/>
      <c r="E35" s="30">
        <v>0</v>
      </c>
      <c r="F35" s="30">
        <v>0</v>
      </c>
      <c r="G35" s="30">
        <v>0</v>
      </c>
      <c r="H35" s="30">
        <v>0</v>
      </c>
      <c r="I35" s="30">
        <v>0</v>
      </c>
      <c r="J35" s="30">
        <v>0</v>
      </c>
      <c r="K35" s="30">
        <v>0</v>
      </c>
      <c r="L35" s="30">
        <v>0</v>
      </c>
      <c r="M35" s="30">
        <v>0</v>
      </c>
      <c r="N35" s="30">
        <v>0</v>
      </c>
      <c r="O35" s="30">
        <v>0</v>
      </c>
      <c r="P35" s="30">
        <v>0</v>
      </c>
      <c r="Q35" s="30">
        <v>0</v>
      </c>
      <c r="R35" s="30">
        <v>0</v>
      </c>
      <c r="S35" s="30">
        <v>0</v>
      </c>
      <c r="T35" s="30">
        <v>0</v>
      </c>
      <c r="U35" s="30">
        <v>0</v>
      </c>
      <c r="V35" s="30">
        <v>0</v>
      </c>
      <c r="W35" s="30">
        <v>0</v>
      </c>
      <c r="X35" s="30">
        <v>0</v>
      </c>
      <c r="Y35" s="30">
        <v>0</v>
      </c>
      <c r="Z35" s="57">
        <v>0</v>
      </c>
      <c r="AA35" s="57">
        <v>0</v>
      </c>
      <c r="AB35" s="30">
        <v>0</v>
      </c>
      <c r="AC35" s="30">
        <v>0</v>
      </c>
      <c r="AD35" s="57" t="s">
        <v>217</v>
      </c>
      <c r="AE35" s="57">
        <v>0</v>
      </c>
      <c r="AF35" s="30">
        <v>0</v>
      </c>
      <c r="AG35" s="58">
        <v>0</v>
      </c>
      <c r="AH35" s="30">
        <v>0</v>
      </c>
      <c r="AI35" s="30">
        <v>0</v>
      </c>
      <c r="AJ35" s="27"/>
      <c r="AK35" s="14"/>
      <c r="AL35" s="78">
        <f t="shared" si="0"/>
        <v>30</v>
      </c>
      <c r="AM35" s="7">
        <f t="shared" si="1"/>
        <v>0</v>
      </c>
    </row>
  </sheetData>
  <mergeCells count="7">
    <mergeCell ref="AB1:AE1"/>
    <mergeCell ref="AF1:AJ1"/>
    <mergeCell ref="B3:B4"/>
    <mergeCell ref="C3:C4"/>
    <mergeCell ref="E1:O1"/>
    <mergeCell ref="P1:T1"/>
    <mergeCell ref="U1:AA1"/>
  </mergeCells>
  <conditionalFormatting sqref="E5:AI35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{4014091D-0AE1-48C1-888C-F222D2F01BDB}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14091D-0AE1-48C1-888C-F222D2F01B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E5:AI35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44124-080B-4120-8C54-C516D062E088}">
  <sheetPr>
    <tabColor rgb="FF263A50"/>
    <pageSetUpPr fitToPage="1"/>
  </sheetPr>
  <dimension ref="A1:R24"/>
  <sheetViews>
    <sheetView showGridLines="0" zoomScaleNormal="100" workbookViewId="0">
      <pane xSplit="4" ySplit="8" topLeftCell="E9" activePane="bottomRight" state="frozen"/>
      <selection pane="bottomRight" activeCell="I24" sqref="I9:I24"/>
      <selection pane="bottomLeft" activeCell="A9" sqref="A9"/>
      <selection pane="topRight" activeCell="E1" sqref="E1"/>
    </sheetView>
  </sheetViews>
  <sheetFormatPr defaultColWidth="8.7109375" defaultRowHeight="15"/>
  <cols>
    <col min="1" max="1" width="13" customWidth="1"/>
    <col min="2" max="2" width="18" customWidth="1"/>
    <col min="3" max="3" width="46" customWidth="1"/>
    <col min="4" max="4" width="26.140625" customWidth="1"/>
    <col min="5" max="7" width="10" customWidth="1"/>
    <col min="8" max="8" width="15" customWidth="1"/>
    <col min="9" max="9" width="20" customWidth="1"/>
    <col min="10" max="10" width="16.140625" customWidth="1"/>
    <col min="11" max="11" width="20" customWidth="1"/>
    <col min="12" max="12" width="17.5703125" bestFit="1" customWidth="1"/>
    <col min="13" max="13" width="13" customWidth="1"/>
    <col min="14" max="14" width="17.28515625" customWidth="1"/>
    <col min="15" max="17" width="20" customWidth="1"/>
    <col min="18" max="18" width="17" customWidth="1"/>
  </cols>
  <sheetData>
    <row r="1" spans="1:18" ht="36" customHeight="1">
      <c r="A1" s="292" t="s">
        <v>266</v>
      </c>
      <c r="B1" s="292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292"/>
      <c r="P1" s="292"/>
      <c r="Q1" s="292"/>
      <c r="R1" s="292"/>
    </row>
    <row r="2" spans="1:18" ht="18" customHeight="1">
      <c r="A2" s="293" t="s">
        <v>188</v>
      </c>
      <c r="B2" s="293"/>
      <c r="C2" s="293" t="s">
        <v>98</v>
      </c>
      <c r="D2" s="293"/>
      <c r="E2" s="293" t="s">
        <v>267</v>
      </c>
      <c r="F2" s="293"/>
      <c r="G2" s="293" t="s">
        <v>268</v>
      </c>
      <c r="H2" s="293"/>
      <c r="I2" s="293" t="s">
        <v>269</v>
      </c>
      <c r="J2" s="293"/>
      <c r="K2" s="293" t="s">
        <v>270</v>
      </c>
      <c r="L2" s="293"/>
    </row>
    <row r="3" spans="1:18" ht="27.75" customHeight="1">
      <c r="A3" s="294">
        <f>COUNTA(A9:A24)</f>
        <v>16</v>
      </c>
      <c r="B3" s="294"/>
      <c r="C3" s="295">
        <f>COUNTIF(I9:I24,"Realizado")</f>
        <v>11</v>
      </c>
      <c r="D3" s="295"/>
      <c r="E3" s="296">
        <f>COUNTIF(I9:I24,"Em andamento")</f>
        <v>3</v>
      </c>
      <c r="F3" s="296"/>
      <c r="G3" s="297">
        <f>COUNTIF(M9:M24,"Sim")</f>
        <v>6</v>
      </c>
      <c r="H3" s="297"/>
      <c r="I3" s="297">
        <f>COUNTIF(R9:R24,"Manter")</f>
        <v>0</v>
      </c>
      <c r="J3" s="297"/>
      <c r="K3" s="291">
        <f>COUNTIF(R9:R24,"Bloquear")</f>
        <v>1</v>
      </c>
      <c r="L3" s="291"/>
    </row>
    <row r="4" spans="1:18" ht="4.5" customHeight="1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</row>
    <row r="5" spans="1:18" ht="21.75" customHeight="1">
      <c r="A5" s="290" t="s">
        <v>271</v>
      </c>
      <c r="B5" s="290"/>
      <c r="C5" s="290"/>
      <c r="D5" s="290"/>
      <c r="E5" s="290" t="s">
        <v>272</v>
      </c>
      <c r="F5" s="290"/>
      <c r="G5" s="290"/>
      <c r="H5" s="105" t="s">
        <v>273</v>
      </c>
      <c r="I5" s="290" t="s">
        <v>274</v>
      </c>
      <c r="J5" s="290"/>
      <c r="K5" s="290" t="s">
        <v>275</v>
      </c>
      <c r="L5" s="290"/>
      <c r="M5" s="290" t="s">
        <v>276</v>
      </c>
      <c r="N5" s="290"/>
      <c r="O5" s="105" t="s">
        <v>277</v>
      </c>
      <c r="P5" s="105" t="s">
        <v>278</v>
      </c>
      <c r="Q5" s="105" t="s">
        <v>279</v>
      </c>
      <c r="R5" s="105" t="s">
        <v>280</v>
      </c>
    </row>
    <row r="6" spans="1:18" ht="16.5" customHeight="1">
      <c r="A6" s="106"/>
      <c r="B6" s="106"/>
      <c r="C6" s="106"/>
      <c r="D6" s="106"/>
      <c r="E6" s="106"/>
      <c r="F6" s="106"/>
      <c r="G6" s="106"/>
      <c r="H6" s="106" t="s">
        <v>281</v>
      </c>
      <c r="I6" s="106" t="s">
        <v>282</v>
      </c>
      <c r="J6" s="106" t="s">
        <v>282</v>
      </c>
      <c r="K6" s="106" t="s">
        <v>282</v>
      </c>
      <c r="L6" s="106" t="s">
        <v>282</v>
      </c>
      <c r="M6" s="106" t="s">
        <v>282</v>
      </c>
      <c r="N6" s="106" t="s">
        <v>282</v>
      </c>
      <c r="O6" s="106" t="s">
        <v>107</v>
      </c>
      <c r="P6" s="106" t="s">
        <v>107</v>
      </c>
      <c r="Q6" s="106" t="s">
        <v>283</v>
      </c>
      <c r="R6" s="106" t="s">
        <v>107</v>
      </c>
    </row>
    <row r="7" spans="1:18" ht="28.5" customHeight="1">
      <c r="A7" s="129" t="s">
        <v>54</v>
      </c>
      <c r="B7" s="129" t="s">
        <v>284</v>
      </c>
      <c r="C7" s="129" t="s">
        <v>51</v>
      </c>
      <c r="D7" s="129" t="s">
        <v>285</v>
      </c>
      <c r="E7" s="129" t="s">
        <v>286</v>
      </c>
      <c r="F7" s="129" t="s">
        <v>287</v>
      </c>
      <c r="G7" s="129" t="s">
        <v>188</v>
      </c>
      <c r="H7" s="129" t="s">
        <v>288</v>
      </c>
      <c r="I7" s="129" t="s">
        <v>3</v>
      </c>
      <c r="J7" s="129" t="s">
        <v>289</v>
      </c>
      <c r="K7" s="129" t="s">
        <v>3</v>
      </c>
      <c r="L7" s="129" t="s">
        <v>289</v>
      </c>
      <c r="M7" s="129" t="s">
        <v>290</v>
      </c>
      <c r="N7" s="129" t="s">
        <v>289</v>
      </c>
      <c r="O7" s="129" t="s">
        <v>3</v>
      </c>
      <c r="P7" s="129" t="s">
        <v>3</v>
      </c>
      <c r="Q7" s="129" t="s">
        <v>3</v>
      </c>
      <c r="R7" s="129" t="s">
        <v>291</v>
      </c>
    </row>
    <row r="8" spans="1:18" ht="4.5" customHeight="1">
      <c r="A8" s="130"/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0"/>
      <c r="N8" s="130"/>
      <c r="O8" s="130"/>
      <c r="P8" s="130"/>
      <c r="Q8" s="130"/>
      <c r="R8" s="130"/>
    </row>
    <row r="9" spans="1:18" ht="27.75" customHeight="1">
      <c r="A9" s="131" t="s">
        <v>292</v>
      </c>
      <c r="B9" s="132" t="s">
        <v>293</v>
      </c>
      <c r="C9" s="128" t="s">
        <v>294</v>
      </c>
      <c r="D9" s="128"/>
      <c r="E9" s="133">
        <v>969</v>
      </c>
      <c r="F9" s="133">
        <v>202</v>
      </c>
      <c r="G9" s="134">
        <v>1171</v>
      </c>
      <c r="H9" s="135"/>
      <c r="I9" s="136" t="s">
        <v>98</v>
      </c>
      <c r="J9" s="135">
        <v>46141</v>
      </c>
      <c r="K9" s="136" t="s">
        <v>98</v>
      </c>
      <c r="L9" s="135">
        <v>46162</v>
      </c>
      <c r="M9" s="136" t="s">
        <v>117</v>
      </c>
      <c r="N9" s="135">
        <v>46141</v>
      </c>
      <c r="O9" s="136" t="s">
        <v>295</v>
      </c>
      <c r="P9" s="136" t="s">
        <v>295</v>
      </c>
      <c r="Q9" s="136" t="s">
        <v>295</v>
      </c>
      <c r="R9" s="136"/>
    </row>
    <row r="10" spans="1:18" ht="27.75" customHeight="1">
      <c r="A10" s="137" t="s">
        <v>296</v>
      </c>
      <c r="B10" s="138" t="s">
        <v>297</v>
      </c>
      <c r="C10" s="139" t="s">
        <v>298</v>
      </c>
      <c r="D10" s="139"/>
      <c r="E10" s="140">
        <v>1941</v>
      </c>
      <c r="F10" s="140">
        <v>169</v>
      </c>
      <c r="G10" s="141">
        <v>2110</v>
      </c>
      <c r="H10" s="142"/>
      <c r="I10" s="144" t="s">
        <v>98</v>
      </c>
      <c r="J10" s="135">
        <v>46162</v>
      </c>
      <c r="K10" s="136" t="s">
        <v>98</v>
      </c>
      <c r="L10" s="135">
        <v>46142</v>
      </c>
      <c r="M10" s="143" t="s">
        <v>117</v>
      </c>
      <c r="N10" s="135">
        <v>46167</v>
      </c>
      <c r="O10" s="143" t="s">
        <v>295</v>
      </c>
      <c r="P10" s="143" t="s">
        <v>295</v>
      </c>
      <c r="Q10" s="143" t="s">
        <v>295</v>
      </c>
      <c r="R10" s="143"/>
    </row>
    <row r="11" spans="1:18" ht="27.75" customHeight="1">
      <c r="A11" s="131" t="s">
        <v>299</v>
      </c>
      <c r="B11" s="132" t="s">
        <v>300</v>
      </c>
      <c r="C11" s="128" t="s">
        <v>301</v>
      </c>
      <c r="D11" s="128"/>
      <c r="E11" s="133">
        <v>1003</v>
      </c>
      <c r="F11" s="133">
        <v>28</v>
      </c>
      <c r="G11" s="134">
        <v>1031</v>
      </c>
      <c r="H11" s="135"/>
      <c r="I11" s="136" t="s">
        <v>98</v>
      </c>
      <c r="J11" s="135">
        <v>46107</v>
      </c>
      <c r="K11" s="136" t="s">
        <v>98</v>
      </c>
      <c r="L11" s="135">
        <v>46142</v>
      </c>
      <c r="M11" s="136" t="s">
        <v>117</v>
      </c>
      <c r="N11" s="135">
        <v>46107</v>
      </c>
      <c r="O11" s="136" t="s">
        <v>295</v>
      </c>
      <c r="P11" s="136" t="s">
        <v>295</v>
      </c>
      <c r="Q11" s="136" t="s">
        <v>295</v>
      </c>
      <c r="R11" s="136"/>
    </row>
    <row r="12" spans="1:18" ht="27.75" customHeight="1">
      <c r="A12" s="137" t="s">
        <v>302</v>
      </c>
      <c r="B12" s="138" t="s">
        <v>303</v>
      </c>
      <c r="C12" s="139" t="s">
        <v>304</v>
      </c>
      <c r="D12" s="139"/>
      <c r="E12" s="140">
        <v>497</v>
      </c>
      <c r="F12" s="140">
        <v>0</v>
      </c>
      <c r="G12" s="141">
        <v>497</v>
      </c>
      <c r="H12" s="142"/>
      <c r="I12" s="136" t="s">
        <v>98</v>
      </c>
      <c r="J12" s="142">
        <v>46162</v>
      </c>
      <c r="K12" s="136" t="s">
        <v>98</v>
      </c>
      <c r="L12" s="135">
        <v>46142</v>
      </c>
      <c r="M12" s="143" t="s">
        <v>117</v>
      </c>
      <c r="N12" s="135">
        <v>46167</v>
      </c>
      <c r="O12" s="143" t="s">
        <v>295</v>
      </c>
      <c r="P12" s="143" t="s">
        <v>295</v>
      </c>
      <c r="Q12" s="143" t="s">
        <v>295</v>
      </c>
      <c r="R12" s="143"/>
    </row>
    <row r="13" spans="1:18" ht="27.75" customHeight="1">
      <c r="A13" s="131" t="s">
        <v>305</v>
      </c>
      <c r="B13" s="132" t="s">
        <v>306</v>
      </c>
      <c r="C13" s="128" t="s">
        <v>307</v>
      </c>
      <c r="D13" s="128"/>
      <c r="E13" s="133">
        <v>55</v>
      </c>
      <c r="F13" s="133">
        <v>35</v>
      </c>
      <c r="G13" s="134">
        <v>90</v>
      </c>
      <c r="H13" s="135"/>
      <c r="I13" s="136" t="s">
        <v>98</v>
      </c>
      <c r="J13" s="142">
        <v>46178</v>
      </c>
      <c r="K13" s="136" t="s">
        <v>98</v>
      </c>
      <c r="L13" s="135">
        <v>46178</v>
      </c>
      <c r="M13" s="136"/>
      <c r="N13" s="135">
        <v>46167</v>
      </c>
      <c r="O13" s="136" t="s">
        <v>295</v>
      </c>
      <c r="P13" s="136" t="s">
        <v>295</v>
      </c>
      <c r="Q13" s="136" t="s">
        <v>295</v>
      </c>
      <c r="R13" s="136"/>
    </row>
    <row r="14" spans="1:18" ht="27.75" customHeight="1">
      <c r="A14" s="137" t="s">
        <v>308</v>
      </c>
      <c r="B14" s="138" t="s">
        <v>309</v>
      </c>
      <c r="C14" s="139" t="s">
        <v>310</v>
      </c>
      <c r="D14" s="139"/>
      <c r="E14" s="140">
        <v>273</v>
      </c>
      <c r="F14" s="140">
        <v>0</v>
      </c>
      <c r="G14" s="141">
        <v>273</v>
      </c>
      <c r="H14" s="142"/>
      <c r="I14" s="136" t="s">
        <v>98</v>
      </c>
      <c r="J14" s="142">
        <v>46141</v>
      </c>
      <c r="K14" s="136" t="s">
        <v>98</v>
      </c>
      <c r="L14" s="135">
        <v>46146</v>
      </c>
      <c r="M14" s="143"/>
      <c r="N14" s="135">
        <v>46167</v>
      </c>
      <c r="O14" s="143" t="s">
        <v>295</v>
      </c>
      <c r="P14" s="143" t="s">
        <v>295</v>
      </c>
      <c r="Q14" s="143" t="s">
        <v>295</v>
      </c>
      <c r="R14" s="143"/>
    </row>
    <row r="15" spans="1:18" ht="27.75" customHeight="1">
      <c r="A15" s="131" t="s">
        <v>311</v>
      </c>
      <c r="B15" s="132" t="s">
        <v>312</v>
      </c>
      <c r="C15" s="128" t="s">
        <v>313</v>
      </c>
      <c r="D15" s="128"/>
      <c r="E15" s="133">
        <v>1392</v>
      </c>
      <c r="F15" s="133">
        <v>0</v>
      </c>
      <c r="G15" s="134">
        <v>1392</v>
      </c>
      <c r="H15" s="135"/>
      <c r="I15" s="136" t="s">
        <v>98</v>
      </c>
      <c r="J15" s="142">
        <v>46178</v>
      </c>
      <c r="K15" s="136" t="s">
        <v>98</v>
      </c>
      <c r="L15" s="135">
        <v>46178</v>
      </c>
      <c r="M15" s="136"/>
      <c r="N15" s="135">
        <v>46167</v>
      </c>
      <c r="O15" s="136" t="s">
        <v>295</v>
      </c>
      <c r="P15" s="136" t="s">
        <v>295</v>
      </c>
      <c r="Q15" s="136" t="s">
        <v>295</v>
      </c>
      <c r="R15" s="136"/>
    </row>
    <row r="16" spans="1:18" ht="27.75" customHeight="1">
      <c r="A16" s="137" t="s">
        <v>314</v>
      </c>
      <c r="B16" s="138" t="s">
        <v>315</v>
      </c>
      <c r="C16" s="139" t="s">
        <v>316</v>
      </c>
      <c r="D16" s="139"/>
      <c r="E16" s="140">
        <v>0</v>
      </c>
      <c r="F16" s="140">
        <v>0</v>
      </c>
      <c r="G16" s="141">
        <v>0</v>
      </c>
      <c r="H16" s="142"/>
      <c r="I16" s="136" t="s">
        <v>98</v>
      </c>
      <c r="J16" s="142">
        <v>46177</v>
      </c>
      <c r="K16" s="136" t="s">
        <v>98</v>
      </c>
      <c r="L16" s="135">
        <v>46177</v>
      </c>
      <c r="M16" s="143"/>
      <c r="N16" s="135">
        <v>46167</v>
      </c>
      <c r="O16" s="136" t="s">
        <v>295</v>
      </c>
      <c r="P16" s="136" t="s">
        <v>295</v>
      </c>
      <c r="Q16" s="143" t="s">
        <v>295</v>
      </c>
      <c r="R16" s="143"/>
    </row>
    <row r="17" spans="1:18" ht="27.75" customHeight="1">
      <c r="A17" s="131" t="s">
        <v>317</v>
      </c>
      <c r="B17" s="132" t="s">
        <v>318</v>
      </c>
      <c r="C17" s="128" t="s">
        <v>319</v>
      </c>
      <c r="D17" s="128"/>
      <c r="E17" s="133">
        <v>0</v>
      </c>
      <c r="F17" s="133">
        <v>0</v>
      </c>
      <c r="G17" s="134">
        <v>0</v>
      </c>
      <c r="H17" s="135"/>
      <c r="I17" s="136" t="s">
        <v>267</v>
      </c>
      <c r="J17" s="142">
        <v>46183</v>
      </c>
      <c r="K17" s="136" t="s">
        <v>295</v>
      </c>
      <c r="L17" s="142">
        <v>46183</v>
      </c>
      <c r="M17" s="136"/>
      <c r="N17" s="135">
        <v>46188</v>
      </c>
      <c r="O17" s="143" t="s">
        <v>295</v>
      </c>
      <c r="P17" s="143" t="s">
        <v>295</v>
      </c>
      <c r="Q17" s="136" t="s">
        <v>295</v>
      </c>
      <c r="R17" s="136"/>
    </row>
    <row r="18" spans="1:18" ht="27.75" customHeight="1">
      <c r="A18" s="137" t="s">
        <v>320</v>
      </c>
      <c r="B18" s="138" t="s">
        <v>321</v>
      </c>
      <c r="C18" s="139" t="s">
        <v>322</v>
      </c>
      <c r="D18" s="139"/>
      <c r="E18" s="140">
        <v>509</v>
      </c>
      <c r="F18" s="140">
        <v>0</v>
      </c>
      <c r="G18" s="141">
        <v>509</v>
      </c>
      <c r="H18" s="142"/>
      <c r="I18" s="136" t="s">
        <v>267</v>
      </c>
      <c r="J18" s="142">
        <v>46183</v>
      </c>
      <c r="K18" s="136" t="s">
        <v>295</v>
      </c>
      <c r="L18" s="142">
        <v>46183</v>
      </c>
      <c r="M18" s="143"/>
      <c r="N18" s="135">
        <v>46188</v>
      </c>
      <c r="O18" s="136" t="s">
        <v>295</v>
      </c>
      <c r="P18" s="136" t="s">
        <v>295</v>
      </c>
      <c r="Q18" s="143" t="s">
        <v>295</v>
      </c>
      <c r="R18" s="143"/>
    </row>
    <row r="19" spans="1:18" ht="27.75" customHeight="1">
      <c r="A19" s="131" t="s">
        <v>323</v>
      </c>
      <c r="B19" s="132" t="s">
        <v>324</v>
      </c>
      <c r="C19" s="128" t="s">
        <v>325</v>
      </c>
      <c r="D19" s="128"/>
      <c r="E19" s="133">
        <v>14</v>
      </c>
      <c r="F19" s="133">
        <v>0</v>
      </c>
      <c r="G19" s="134">
        <v>14</v>
      </c>
      <c r="H19" s="135"/>
      <c r="I19" s="136" t="s">
        <v>295</v>
      </c>
      <c r="J19" s="142">
        <v>46183</v>
      </c>
      <c r="K19" s="136" t="s">
        <v>295</v>
      </c>
      <c r="L19" s="142">
        <v>46183</v>
      </c>
      <c r="M19" s="136"/>
      <c r="N19" s="135">
        <v>46188</v>
      </c>
      <c r="O19" s="143" t="s">
        <v>295</v>
      </c>
      <c r="P19" s="143" t="s">
        <v>295</v>
      </c>
      <c r="Q19" s="136" t="s">
        <v>295</v>
      </c>
      <c r="R19" s="136"/>
    </row>
    <row r="20" spans="1:18" ht="27.75" customHeight="1">
      <c r="A20" s="137" t="s">
        <v>326</v>
      </c>
      <c r="B20" s="138" t="s">
        <v>327</v>
      </c>
      <c r="C20" s="139" t="s">
        <v>328</v>
      </c>
      <c r="D20" s="139"/>
      <c r="E20" s="140">
        <v>0</v>
      </c>
      <c r="F20" s="140">
        <v>0</v>
      </c>
      <c r="G20" s="141">
        <v>0</v>
      </c>
      <c r="H20" s="142"/>
      <c r="I20" s="136" t="s">
        <v>98</v>
      </c>
      <c r="J20" s="142">
        <v>46183</v>
      </c>
      <c r="K20" s="136" t="s">
        <v>98</v>
      </c>
      <c r="L20" s="142">
        <v>46183</v>
      </c>
      <c r="M20" s="143"/>
      <c r="N20" s="135">
        <v>46188</v>
      </c>
      <c r="O20" s="136" t="s">
        <v>295</v>
      </c>
      <c r="P20" s="136" t="s">
        <v>295</v>
      </c>
      <c r="Q20" s="143" t="s">
        <v>295</v>
      </c>
      <c r="R20" s="143"/>
    </row>
    <row r="21" spans="1:18" ht="27.75" customHeight="1">
      <c r="A21" s="131" t="s">
        <v>329</v>
      </c>
      <c r="B21" s="132" t="s">
        <v>330</v>
      </c>
      <c r="C21" s="128" t="s">
        <v>331</v>
      </c>
      <c r="D21" s="128"/>
      <c r="E21" s="133">
        <v>0</v>
      </c>
      <c r="F21" s="133">
        <v>356</v>
      </c>
      <c r="G21" s="134">
        <v>356</v>
      </c>
      <c r="H21" s="135"/>
      <c r="I21" s="136" t="s">
        <v>98</v>
      </c>
      <c r="J21" s="135">
        <v>46120</v>
      </c>
      <c r="K21" s="136" t="s">
        <v>98</v>
      </c>
      <c r="L21" s="135">
        <v>46140</v>
      </c>
      <c r="M21" s="136" t="s">
        <v>117</v>
      </c>
      <c r="N21" s="135">
        <v>46140</v>
      </c>
      <c r="O21" s="143" t="s">
        <v>295</v>
      </c>
      <c r="P21" s="143" t="s">
        <v>295</v>
      </c>
      <c r="Q21" s="136" t="s">
        <v>295</v>
      </c>
      <c r="R21" s="136"/>
    </row>
    <row r="22" spans="1:18" ht="27.75" customHeight="1">
      <c r="A22" s="137" t="s">
        <v>332</v>
      </c>
      <c r="B22" s="138" t="s">
        <v>333</v>
      </c>
      <c r="C22" s="139" t="s">
        <v>334</v>
      </c>
      <c r="D22" s="139"/>
      <c r="E22" s="140">
        <v>1000</v>
      </c>
      <c r="F22" s="140">
        <v>365</v>
      </c>
      <c r="G22" s="141">
        <v>1365</v>
      </c>
      <c r="H22" s="142"/>
      <c r="I22" s="136" t="s">
        <v>98</v>
      </c>
      <c r="J22" s="142">
        <v>46122</v>
      </c>
      <c r="K22" s="136" t="s">
        <v>98</v>
      </c>
      <c r="L22" s="142">
        <v>46122</v>
      </c>
      <c r="M22" s="143" t="s">
        <v>117</v>
      </c>
      <c r="N22" s="142">
        <v>46122</v>
      </c>
      <c r="O22" s="136" t="s">
        <v>295</v>
      </c>
      <c r="P22" s="136" t="s">
        <v>295</v>
      </c>
      <c r="Q22" s="143" t="s">
        <v>295</v>
      </c>
      <c r="R22" s="143"/>
    </row>
    <row r="23" spans="1:18" ht="27.75" customHeight="1">
      <c r="A23" s="131" t="s">
        <v>335</v>
      </c>
      <c r="B23" s="132" t="s">
        <v>327</v>
      </c>
      <c r="C23" s="128" t="s">
        <v>336</v>
      </c>
      <c r="D23" s="128"/>
      <c r="E23" s="133">
        <v>0</v>
      </c>
      <c r="F23" s="133">
        <v>0</v>
      </c>
      <c r="G23" s="134">
        <v>0</v>
      </c>
      <c r="H23" s="135"/>
      <c r="I23" s="143" t="s">
        <v>295</v>
      </c>
      <c r="J23" s="135">
        <v>46183</v>
      </c>
      <c r="K23" s="136" t="s">
        <v>295</v>
      </c>
      <c r="L23" s="142">
        <v>46183</v>
      </c>
      <c r="M23" s="136"/>
      <c r="N23" s="135">
        <v>46188</v>
      </c>
      <c r="O23" s="143" t="s">
        <v>295</v>
      </c>
      <c r="P23" s="143" t="s">
        <v>295</v>
      </c>
      <c r="Q23" s="136" t="s">
        <v>295</v>
      </c>
      <c r="R23" s="136"/>
    </row>
    <row r="24" spans="1:18" ht="27.75" customHeight="1">
      <c r="A24" s="137" t="s">
        <v>337</v>
      </c>
      <c r="B24" s="138" t="s">
        <v>338</v>
      </c>
      <c r="C24" s="139" t="s">
        <v>339</v>
      </c>
      <c r="D24" s="139"/>
      <c r="E24" s="140">
        <v>0</v>
      </c>
      <c r="F24" s="140">
        <v>0</v>
      </c>
      <c r="G24" s="141">
        <v>0</v>
      </c>
      <c r="H24" s="142"/>
      <c r="I24" s="143" t="s">
        <v>267</v>
      </c>
      <c r="J24" s="142">
        <v>46183</v>
      </c>
      <c r="K24" s="136" t="s">
        <v>295</v>
      </c>
      <c r="L24" s="142">
        <v>46183</v>
      </c>
      <c r="M24" s="143"/>
      <c r="N24" s="135">
        <v>46188</v>
      </c>
      <c r="O24" s="143" t="s">
        <v>295</v>
      </c>
      <c r="P24" s="143" t="s">
        <v>295</v>
      </c>
      <c r="Q24" s="143" t="s">
        <v>295</v>
      </c>
      <c r="R24" s="143" t="s">
        <v>270</v>
      </c>
    </row>
  </sheetData>
  <mergeCells count="18">
    <mergeCell ref="K3:L3"/>
    <mergeCell ref="A1:R1"/>
    <mergeCell ref="A2:B2"/>
    <mergeCell ref="C2:D2"/>
    <mergeCell ref="E2:F2"/>
    <mergeCell ref="G2:H2"/>
    <mergeCell ref="I2:J2"/>
    <mergeCell ref="K2:L2"/>
    <mergeCell ref="A3:B3"/>
    <mergeCell ref="C3:D3"/>
    <mergeCell ref="E3:F3"/>
    <mergeCell ref="G3:H3"/>
    <mergeCell ref="I3:J3"/>
    <mergeCell ref="A5:D5"/>
    <mergeCell ref="E5:G5"/>
    <mergeCell ref="I5:J5"/>
    <mergeCell ref="K5:L5"/>
    <mergeCell ref="M5:N5"/>
  </mergeCells>
  <conditionalFormatting sqref="I9:I22">
    <cfRule type="expression" dxfId="31" priority="4">
      <formula>$I9="Realizado"</formula>
    </cfRule>
    <cfRule type="expression" dxfId="30" priority="5">
      <formula>$I9="Em andamento"</formula>
    </cfRule>
    <cfRule type="expression" dxfId="29" priority="6">
      <formula>$I9="Não realizado"</formula>
    </cfRule>
  </conditionalFormatting>
  <conditionalFormatting sqref="I23">
    <cfRule type="expression" dxfId="28" priority="13">
      <formula>$Q23="Realizado"</formula>
    </cfRule>
    <cfRule type="expression" dxfId="27" priority="14">
      <formula>$Q23="Em andamento"</formula>
    </cfRule>
    <cfRule type="expression" dxfId="26" priority="15">
      <formula>$Q23="Não realizado"</formula>
    </cfRule>
  </conditionalFormatting>
  <conditionalFormatting sqref="I24">
    <cfRule type="expression" dxfId="25" priority="16">
      <formula>$O24="Realizado"</formula>
    </cfRule>
    <cfRule type="expression" dxfId="24" priority="17">
      <formula>$O24="Em andamento"</formula>
    </cfRule>
    <cfRule type="expression" dxfId="23" priority="18">
      <formula>$O24="Não realizado"</formula>
    </cfRule>
  </conditionalFormatting>
  <conditionalFormatting sqref="K9:K12">
    <cfRule type="expression" dxfId="22" priority="58">
      <formula>$K9="Realizado"</formula>
    </cfRule>
    <cfRule type="expression" dxfId="21" priority="59">
      <formula>$K9="Em andamento"</formula>
    </cfRule>
    <cfRule type="expression" dxfId="20" priority="60">
      <formula>$K9="Não realizado"</formula>
    </cfRule>
  </conditionalFormatting>
  <conditionalFormatting sqref="K13:K24">
    <cfRule type="expression" dxfId="19" priority="7">
      <formula>$I13="Realizado"</formula>
    </cfRule>
    <cfRule type="expression" dxfId="18" priority="8">
      <formula>$I13="Em andamento"</formula>
    </cfRule>
    <cfRule type="expression" dxfId="17" priority="9">
      <formula>$I13="Não realizado"</formula>
    </cfRule>
  </conditionalFormatting>
  <conditionalFormatting sqref="M9:M24">
    <cfRule type="expression" dxfId="16" priority="70">
      <formula>$M9="Sim"</formula>
    </cfRule>
    <cfRule type="expression" dxfId="15" priority="71">
      <formula>$M9="Não"</formula>
    </cfRule>
  </conditionalFormatting>
  <conditionalFormatting sqref="O9:O15 O24">
    <cfRule type="expression" dxfId="14" priority="61">
      <formula>$O9="Realizado"</formula>
    </cfRule>
    <cfRule type="expression" dxfId="13" priority="62">
      <formula>$O9="Em andamento"</formula>
    </cfRule>
    <cfRule type="expression" dxfId="12" priority="63">
      <formula>$O9="Não realizado"</formula>
    </cfRule>
  </conditionalFormatting>
  <conditionalFormatting sqref="O16:P23">
    <cfRule type="expression" dxfId="11" priority="43">
      <formula>$Q16="Realizado"</formula>
    </cfRule>
    <cfRule type="expression" dxfId="10" priority="44">
      <formula>$Q16="Em andamento"</formula>
    </cfRule>
    <cfRule type="expression" dxfId="9" priority="45">
      <formula>$Q16="Não realizado"</formula>
    </cfRule>
  </conditionalFormatting>
  <conditionalFormatting sqref="P9:P15 P24">
    <cfRule type="expression" dxfId="8" priority="64">
      <formula>$P9="Realizado"</formula>
    </cfRule>
    <cfRule type="expression" dxfId="7" priority="65">
      <formula>$P9="Em andamento"</formula>
    </cfRule>
    <cfRule type="expression" dxfId="6" priority="66">
      <formula>$P9="Não realizado"</formula>
    </cfRule>
  </conditionalFormatting>
  <conditionalFormatting sqref="Q9:Q24">
    <cfRule type="expression" dxfId="5" priority="67">
      <formula>$Q9="Realizado"</formula>
    </cfRule>
    <cfRule type="expression" dxfId="4" priority="68">
      <formula>$Q9="Em andamento"</formula>
    </cfRule>
    <cfRule type="expression" dxfId="3" priority="69">
      <formula>$Q9="Não realizado"</formula>
    </cfRule>
  </conditionalFormatting>
  <conditionalFormatting sqref="R9:R24">
    <cfRule type="expression" dxfId="2" priority="72">
      <formula>$R9="Manter"</formula>
    </cfRule>
    <cfRule type="expression" dxfId="1" priority="73">
      <formula>$R9="Bloquear"</formula>
    </cfRule>
    <cfRule type="expression" dxfId="0" priority="74">
      <formula>$R9="Desbloquear"</formula>
    </cfRule>
  </conditionalFormatting>
  <dataValidations count="3">
    <dataValidation type="list" allowBlank="1" sqref="I9:I24 O9:Q24 K9:K24" xr:uid="{53BCD2F7-2900-49F3-8F93-514FAB1C20D8}">
      <formula1>"Não realizado,Em andamento,Realizado"</formula1>
      <formula2>0</formula2>
    </dataValidation>
    <dataValidation type="list" allowBlank="1" sqref="M9:M24" xr:uid="{32695ACD-BFB2-44BB-9C4B-2F4CA186C859}">
      <formula1>"Sim,Não"</formula1>
      <formula2>0</formula2>
    </dataValidation>
    <dataValidation type="list" allowBlank="1" sqref="R9:R24" xr:uid="{133EE143-FBA7-4C2D-AF20-8CDA257D3C19}">
      <formula1>"Manter,Bloquear,Desbloquear"</formula1>
      <formula2>0</formula2>
    </dataValidation>
  </dataValidations>
  <pageMargins left="0.75" right="0.75" top="1" bottom="1" header="0.511811023622047" footer="0.511811023622047"/>
  <pageSetup orientation="landscape" horizontalDpi="300" verticalDpi="30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48903-7575-4002-BC4E-BCD24E447FCD}">
  <sheetPr filterMode="1"/>
  <dimension ref="A1:AV77"/>
  <sheetViews>
    <sheetView workbookViewId="0">
      <pane ySplit="1" topLeftCell="A11" activePane="bottomLeft" state="frozen"/>
      <selection pane="bottomLeft" activeCell="B87" sqref="B87"/>
    </sheetView>
  </sheetViews>
  <sheetFormatPr defaultColWidth="9.140625" defaultRowHeight="15"/>
  <cols>
    <col min="1" max="1" width="23.42578125" bestFit="1" customWidth="1"/>
    <col min="2" max="2" width="28.7109375" style="172" customWidth="1"/>
    <col min="3" max="3" width="131.7109375" customWidth="1"/>
    <col min="4" max="4" width="31" style="161" customWidth="1"/>
    <col min="5" max="5" width="24.28515625" bestFit="1" customWidth="1"/>
    <col min="6" max="6" width="8.28515625" bestFit="1" customWidth="1"/>
    <col min="7" max="7" width="13.42578125" bestFit="1" customWidth="1"/>
    <col min="8" max="8" width="10.7109375" bestFit="1" customWidth="1"/>
    <col min="9" max="9" width="61.5703125" customWidth="1"/>
    <col min="10" max="10" width="18.28515625" customWidth="1"/>
    <col min="11" max="11" width="18.5703125" customWidth="1"/>
    <col min="12" max="12" width="14.85546875" customWidth="1"/>
    <col min="13" max="13" width="51.7109375" bestFit="1" customWidth="1"/>
    <col min="14" max="14" width="13.28515625" bestFit="1" customWidth="1"/>
    <col min="15" max="15" width="23.28515625" customWidth="1"/>
    <col min="16" max="17" width="15" customWidth="1"/>
    <col min="18" max="18" width="20.7109375" bestFit="1" customWidth="1"/>
    <col min="19" max="19" width="8.42578125" bestFit="1" customWidth="1"/>
    <col min="20" max="20" width="20" bestFit="1" customWidth="1"/>
    <col min="21" max="21" width="19.85546875" customWidth="1"/>
    <col min="22" max="25" width="20" customWidth="1"/>
    <col min="26" max="26" width="13.42578125" customWidth="1"/>
    <col min="32" max="32" width="12.7109375" bestFit="1" customWidth="1"/>
    <col min="47" max="47" width="19" customWidth="1"/>
  </cols>
  <sheetData>
    <row r="1" spans="1:48" ht="50.25" customHeight="1">
      <c r="A1" s="107" t="s">
        <v>340</v>
      </c>
      <c r="B1" s="158" t="s">
        <v>54</v>
      </c>
      <c r="C1" s="107" t="s">
        <v>341</v>
      </c>
      <c r="D1" s="158" t="s">
        <v>342</v>
      </c>
      <c r="E1" s="107" t="s">
        <v>343</v>
      </c>
      <c r="F1" s="107" t="s">
        <v>344</v>
      </c>
      <c r="G1" s="107" t="s">
        <v>345</v>
      </c>
      <c r="H1" s="107" t="s">
        <v>346</v>
      </c>
      <c r="I1" s="107" t="s">
        <v>347</v>
      </c>
      <c r="J1" s="107" t="s">
        <v>348</v>
      </c>
      <c r="K1" s="107" t="s">
        <v>349</v>
      </c>
      <c r="L1" s="107" t="s">
        <v>350</v>
      </c>
      <c r="M1" s="107" t="s">
        <v>351</v>
      </c>
      <c r="N1" s="107" t="s">
        <v>352</v>
      </c>
      <c r="O1" s="107" t="s">
        <v>353</v>
      </c>
      <c r="P1" s="107" t="s">
        <v>354</v>
      </c>
      <c r="Q1" s="107" t="s">
        <v>355</v>
      </c>
      <c r="R1" s="107" t="s">
        <v>356</v>
      </c>
      <c r="S1" s="107" t="s">
        <v>357</v>
      </c>
      <c r="T1" s="107" t="s">
        <v>358</v>
      </c>
      <c r="U1" s="107" t="s">
        <v>359</v>
      </c>
      <c r="V1" s="107" t="s">
        <v>360</v>
      </c>
      <c r="W1" s="107" t="s">
        <v>361</v>
      </c>
      <c r="X1" s="107" t="s">
        <v>362</v>
      </c>
      <c r="Y1" s="107" t="s">
        <v>363</v>
      </c>
      <c r="Z1" s="107" t="s">
        <v>237</v>
      </c>
      <c r="AC1" s="298" t="s">
        <v>364</v>
      </c>
      <c r="AD1" s="298"/>
      <c r="AE1" s="298"/>
      <c r="AF1" s="298"/>
      <c r="AG1" s="298"/>
      <c r="AH1" s="298"/>
      <c r="AI1" s="298"/>
      <c r="AJ1" s="298"/>
      <c r="AK1" s="298"/>
      <c r="AL1" s="298"/>
      <c r="AM1" s="298"/>
      <c r="AN1" s="298"/>
      <c r="AO1" s="298"/>
      <c r="AP1" s="298"/>
      <c r="AQ1" s="298"/>
      <c r="AR1" s="298"/>
      <c r="AS1" s="298"/>
      <c r="AT1" s="298"/>
      <c r="AU1" s="298"/>
      <c r="AV1" s="298"/>
    </row>
    <row r="2" spans="1:48">
      <c r="A2" s="108" t="s">
        <v>365</v>
      </c>
      <c r="B2" s="170"/>
      <c r="C2" s="109" t="s">
        <v>366</v>
      </c>
      <c r="D2" s="160" t="s">
        <v>367</v>
      </c>
      <c r="E2" s="109" t="s">
        <v>368</v>
      </c>
      <c r="F2" s="109" t="s">
        <v>369</v>
      </c>
      <c r="G2" s="109" t="s">
        <v>370</v>
      </c>
      <c r="H2" s="109"/>
      <c r="I2" s="109" t="s">
        <v>371</v>
      </c>
      <c r="J2" s="127" t="s">
        <v>117</v>
      </c>
      <c r="K2" s="113" t="s">
        <v>372</v>
      </c>
      <c r="L2" s="110" t="s">
        <v>98</v>
      </c>
      <c r="M2" s="110" t="s">
        <v>373</v>
      </c>
      <c r="N2" s="174"/>
      <c r="O2" s="174"/>
      <c r="P2" s="111" t="s">
        <v>295</v>
      </c>
      <c r="Q2" s="111"/>
      <c r="R2" s="111" t="s">
        <v>295</v>
      </c>
      <c r="S2" s="111" t="s">
        <v>374</v>
      </c>
      <c r="T2" s="109" t="s">
        <v>375</v>
      </c>
      <c r="U2" s="109"/>
      <c r="V2" s="109"/>
      <c r="W2" s="109"/>
      <c r="X2" s="109"/>
      <c r="Y2" s="109"/>
      <c r="Z2" s="109"/>
      <c r="AC2" s="299" t="s">
        <v>348</v>
      </c>
      <c r="AD2" s="300"/>
      <c r="AF2" s="299" t="s">
        <v>349</v>
      </c>
      <c r="AG2" s="300"/>
      <c r="AI2" s="299" t="s">
        <v>350</v>
      </c>
      <c r="AJ2" s="300"/>
      <c r="AL2" s="299" t="s">
        <v>354</v>
      </c>
      <c r="AM2" s="300"/>
      <c r="AO2" s="299" t="s">
        <v>356</v>
      </c>
      <c r="AP2" s="300"/>
      <c r="AR2" s="299" t="s">
        <v>357</v>
      </c>
      <c r="AS2" s="300"/>
      <c r="AU2" s="299" t="s">
        <v>376</v>
      </c>
      <c r="AV2" s="300"/>
    </row>
    <row r="3" spans="1:48">
      <c r="A3" s="108" t="s">
        <v>365</v>
      </c>
      <c r="B3" s="170" t="s">
        <v>377</v>
      </c>
      <c r="C3" s="112" t="s">
        <v>378</v>
      </c>
      <c r="D3" s="159" t="s">
        <v>379</v>
      </c>
      <c r="E3" s="112" t="s">
        <v>380</v>
      </c>
      <c r="F3" s="112" t="s">
        <v>369</v>
      </c>
      <c r="G3" s="112" t="s">
        <v>370</v>
      </c>
      <c r="H3" s="112"/>
      <c r="I3" s="112" t="s">
        <v>381</v>
      </c>
      <c r="J3" s="113" t="s">
        <v>117</v>
      </c>
      <c r="K3" s="113" t="s">
        <v>372</v>
      </c>
      <c r="L3" s="110" t="s">
        <v>98</v>
      </c>
      <c r="M3" s="110" t="s">
        <v>373</v>
      </c>
      <c r="N3" s="174"/>
      <c r="O3" s="174"/>
      <c r="P3" s="111" t="s">
        <v>295</v>
      </c>
      <c r="Q3" s="111"/>
      <c r="R3" s="111" t="s">
        <v>295</v>
      </c>
      <c r="S3" s="111" t="s">
        <v>374</v>
      </c>
      <c r="T3" s="112" t="s">
        <v>375</v>
      </c>
      <c r="U3" s="112"/>
      <c r="V3" s="112"/>
      <c r="W3" s="112"/>
      <c r="X3" s="112"/>
      <c r="Y3" s="112"/>
      <c r="Z3" s="112"/>
      <c r="AC3" s="114" t="s">
        <v>3</v>
      </c>
      <c r="AD3" s="114" t="s">
        <v>382</v>
      </c>
      <c r="AF3" s="114" t="s">
        <v>3</v>
      </c>
      <c r="AG3" s="114" t="s">
        <v>382</v>
      </c>
      <c r="AI3" s="114" t="s">
        <v>3</v>
      </c>
      <c r="AJ3" s="114" t="s">
        <v>382</v>
      </c>
      <c r="AL3" s="114" t="s">
        <v>3</v>
      </c>
      <c r="AM3" s="114" t="s">
        <v>382</v>
      </c>
      <c r="AO3" s="114" t="s">
        <v>3</v>
      </c>
      <c r="AP3" s="114" t="s">
        <v>382</v>
      </c>
      <c r="AR3" s="114" t="s">
        <v>3</v>
      </c>
      <c r="AS3" s="114" t="s">
        <v>382</v>
      </c>
      <c r="AU3" s="114" t="s">
        <v>3</v>
      </c>
      <c r="AV3" s="114" t="s">
        <v>382</v>
      </c>
    </row>
    <row r="4" spans="1:48">
      <c r="A4" s="108" t="s">
        <v>365</v>
      </c>
      <c r="B4" s="171" t="s">
        <v>383</v>
      </c>
      <c r="C4" s="109" t="s">
        <v>384</v>
      </c>
      <c r="D4" s="160" t="s">
        <v>385</v>
      </c>
      <c r="E4" s="109" t="s">
        <v>368</v>
      </c>
      <c r="F4" s="109" t="s">
        <v>369</v>
      </c>
      <c r="G4" s="109" t="s">
        <v>370</v>
      </c>
      <c r="H4" s="109"/>
      <c r="I4" s="109" t="s">
        <v>386</v>
      </c>
      <c r="J4" s="113" t="s">
        <v>117</v>
      </c>
      <c r="K4" s="113" t="s">
        <v>372</v>
      </c>
      <c r="L4" s="110" t="s">
        <v>98</v>
      </c>
      <c r="M4" s="110" t="s">
        <v>373</v>
      </c>
      <c r="N4" s="174"/>
      <c r="O4" s="174"/>
      <c r="P4" s="111" t="s">
        <v>295</v>
      </c>
      <c r="Q4" s="111"/>
      <c r="R4" s="111" t="s">
        <v>295</v>
      </c>
      <c r="S4" s="111" t="s">
        <v>374</v>
      </c>
      <c r="T4" s="109" t="s">
        <v>375</v>
      </c>
      <c r="U4" s="109"/>
      <c r="V4" s="109"/>
      <c r="W4" s="109"/>
      <c r="X4" s="109"/>
      <c r="Y4" s="109"/>
      <c r="Z4" s="109"/>
      <c r="AC4" s="115" t="s">
        <v>387</v>
      </c>
      <c r="AD4" s="110">
        <v>61</v>
      </c>
      <c r="AF4" s="116" t="s">
        <v>388</v>
      </c>
      <c r="AG4" s="111">
        <v>61</v>
      </c>
      <c r="AI4" s="115" t="s">
        <v>387</v>
      </c>
      <c r="AJ4" s="110">
        <v>78</v>
      </c>
      <c r="AL4" s="116" t="s">
        <v>295</v>
      </c>
      <c r="AM4" s="111">
        <v>78</v>
      </c>
      <c r="AO4" s="116" t="s">
        <v>295</v>
      </c>
      <c r="AP4" s="111">
        <v>78</v>
      </c>
      <c r="AR4" s="116" t="s">
        <v>374</v>
      </c>
      <c r="AS4" s="111">
        <v>78</v>
      </c>
      <c r="AU4" s="112" t="s">
        <v>389</v>
      </c>
      <c r="AV4" s="117">
        <v>37</v>
      </c>
    </row>
    <row r="5" spans="1:48" hidden="1">
      <c r="A5" s="108" t="s">
        <v>365</v>
      </c>
      <c r="B5" s="170"/>
      <c r="C5" s="112" t="s">
        <v>365</v>
      </c>
      <c r="D5" s="159" t="s">
        <v>390</v>
      </c>
      <c r="E5" s="112" t="s">
        <v>368</v>
      </c>
      <c r="F5" s="112" t="s">
        <v>369</v>
      </c>
      <c r="G5" s="112" t="s">
        <v>370</v>
      </c>
      <c r="H5" s="112"/>
      <c r="I5" s="112" t="s">
        <v>391</v>
      </c>
      <c r="J5" s="113" t="s">
        <v>117</v>
      </c>
      <c r="K5" s="113" t="s">
        <v>372</v>
      </c>
      <c r="L5" s="110" t="s">
        <v>387</v>
      </c>
      <c r="M5" s="110"/>
      <c r="N5" s="174"/>
      <c r="O5" s="174"/>
      <c r="P5" s="111" t="s">
        <v>295</v>
      </c>
      <c r="Q5" s="111"/>
      <c r="R5" s="111" t="s">
        <v>295</v>
      </c>
      <c r="S5" s="111" t="s">
        <v>374</v>
      </c>
      <c r="T5" s="112" t="s">
        <v>375</v>
      </c>
      <c r="U5" s="112"/>
      <c r="V5" s="112"/>
      <c r="W5" s="112"/>
      <c r="X5" s="112"/>
      <c r="Y5" s="112"/>
      <c r="Z5" s="112"/>
      <c r="AC5" s="118" t="s">
        <v>117</v>
      </c>
      <c r="AD5" s="113">
        <v>17</v>
      </c>
      <c r="AF5" s="118" t="s">
        <v>372</v>
      </c>
      <c r="AG5" s="113">
        <v>9</v>
      </c>
      <c r="AI5" s="119" t="s">
        <v>392</v>
      </c>
      <c r="AJ5" s="120">
        <v>78</v>
      </c>
      <c r="AL5" s="119" t="s">
        <v>392</v>
      </c>
      <c r="AM5" s="120">
        <v>78</v>
      </c>
      <c r="AO5" s="119" t="s">
        <v>392</v>
      </c>
      <c r="AP5" s="120">
        <v>78</v>
      </c>
      <c r="AR5" s="119" t="s">
        <v>392</v>
      </c>
      <c r="AS5" s="120">
        <v>78</v>
      </c>
      <c r="AU5" s="112" t="s">
        <v>365</v>
      </c>
      <c r="AV5" s="117">
        <v>21</v>
      </c>
    </row>
    <row r="6" spans="1:48" hidden="1">
      <c r="A6" s="108" t="s">
        <v>365</v>
      </c>
      <c r="B6" s="171"/>
      <c r="C6" s="109" t="s">
        <v>365</v>
      </c>
      <c r="D6" s="160" t="s">
        <v>393</v>
      </c>
      <c r="E6" s="109" t="s">
        <v>368</v>
      </c>
      <c r="F6" s="109" t="s">
        <v>369</v>
      </c>
      <c r="G6" s="109" t="s">
        <v>370</v>
      </c>
      <c r="H6" s="109"/>
      <c r="I6" s="109" t="s">
        <v>391</v>
      </c>
      <c r="J6" s="113" t="s">
        <v>117</v>
      </c>
      <c r="K6" s="113" t="s">
        <v>372</v>
      </c>
      <c r="L6" s="110" t="s">
        <v>387</v>
      </c>
      <c r="M6" s="110"/>
      <c r="N6" s="174"/>
      <c r="O6" s="174"/>
      <c r="P6" s="111" t="s">
        <v>295</v>
      </c>
      <c r="Q6" s="111"/>
      <c r="R6" s="111" t="s">
        <v>295</v>
      </c>
      <c r="S6" s="111" t="s">
        <v>374</v>
      </c>
      <c r="T6" s="109" t="s">
        <v>375</v>
      </c>
      <c r="U6" s="109"/>
      <c r="V6" s="109"/>
      <c r="W6" s="109"/>
      <c r="X6" s="109"/>
      <c r="Y6" s="109"/>
      <c r="Z6" s="109"/>
      <c r="AC6" s="119" t="s">
        <v>392</v>
      </c>
      <c r="AD6" s="120">
        <v>78</v>
      </c>
      <c r="AF6" s="115" t="s">
        <v>267</v>
      </c>
      <c r="AG6" s="110">
        <v>8</v>
      </c>
      <c r="AU6" s="112" t="s">
        <v>394</v>
      </c>
      <c r="AV6" s="117">
        <v>11</v>
      </c>
    </row>
    <row r="7" spans="1:48" hidden="1">
      <c r="A7" s="108" t="s">
        <v>365</v>
      </c>
      <c r="B7" s="159"/>
      <c r="C7" s="112" t="s">
        <v>365</v>
      </c>
      <c r="D7" s="159" t="s">
        <v>395</v>
      </c>
      <c r="E7" s="112" t="s">
        <v>368</v>
      </c>
      <c r="F7" s="112" t="s">
        <v>369</v>
      </c>
      <c r="G7" s="112" t="s">
        <v>370</v>
      </c>
      <c r="H7" s="112"/>
      <c r="I7" s="112" t="s">
        <v>391</v>
      </c>
      <c r="J7" s="127" t="s">
        <v>117</v>
      </c>
      <c r="K7" s="113" t="s">
        <v>372</v>
      </c>
      <c r="L7" s="110" t="s">
        <v>387</v>
      </c>
      <c r="M7" s="110"/>
      <c r="N7" s="174"/>
      <c r="O7" s="174"/>
      <c r="P7" s="111" t="s">
        <v>295</v>
      </c>
      <c r="Q7" s="111"/>
      <c r="R7" s="111" t="s">
        <v>295</v>
      </c>
      <c r="S7" s="111" t="s">
        <v>374</v>
      </c>
      <c r="T7" s="112" t="s">
        <v>375</v>
      </c>
      <c r="U7" s="112"/>
      <c r="V7" s="112"/>
      <c r="W7" s="112"/>
      <c r="X7" s="112"/>
      <c r="Y7" s="112"/>
      <c r="Z7" s="112"/>
      <c r="AF7" s="119" t="s">
        <v>392</v>
      </c>
      <c r="AG7" s="120">
        <v>78</v>
      </c>
      <c r="AU7" s="112" t="s">
        <v>396</v>
      </c>
      <c r="AV7" s="117">
        <v>6</v>
      </c>
    </row>
    <row r="8" spans="1:48">
      <c r="A8" s="108" t="s">
        <v>365</v>
      </c>
      <c r="B8" s="171" t="s">
        <v>397</v>
      </c>
      <c r="C8" s="109" t="s">
        <v>398</v>
      </c>
      <c r="D8" s="160" t="s">
        <v>399</v>
      </c>
      <c r="E8" s="109" t="s">
        <v>380</v>
      </c>
      <c r="F8" s="109" t="s">
        <v>369</v>
      </c>
      <c r="G8" s="109" t="s">
        <v>370</v>
      </c>
      <c r="H8" s="109"/>
      <c r="I8" s="109" t="s">
        <v>400</v>
      </c>
      <c r="J8" s="113" t="s">
        <v>117</v>
      </c>
      <c r="K8" s="113" t="s">
        <v>372</v>
      </c>
      <c r="L8" s="110" t="s">
        <v>98</v>
      </c>
      <c r="M8" s="110" t="s">
        <v>373</v>
      </c>
      <c r="N8" s="174"/>
      <c r="O8" s="174"/>
      <c r="P8" s="111" t="s">
        <v>295</v>
      </c>
      <c r="Q8" s="111"/>
      <c r="R8" s="111" t="s">
        <v>295</v>
      </c>
      <c r="S8" s="111" t="s">
        <v>374</v>
      </c>
      <c r="T8" s="109" t="s">
        <v>375</v>
      </c>
      <c r="U8" s="109"/>
      <c r="V8" s="109"/>
      <c r="W8" s="109"/>
      <c r="X8" s="109"/>
      <c r="Y8" s="109"/>
      <c r="Z8" s="109"/>
      <c r="AU8" s="112" t="s">
        <v>401</v>
      </c>
      <c r="AV8" s="117">
        <v>3</v>
      </c>
    </row>
    <row r="9" spans="1:48" hidden="1">
      <c r="A9" s="108" t="s">
        <v>365</v>
      </c>
      <c r="B9" s="159"/>
      <c r="C9" s="112" t="s">
        <v>365</v>
      </c>
      <c r="D9" s="159" t="s">
        <v>402</v>
      </c>
      <c r="E9" s="112" t="s">
        <v>403</v>
      </c>
      <c r="F9" s="112" t="s">
        <v>369</v>
      </c>
      <c r="G9" s="112" t="s">
        <v>370</v>
      </c>
      <c r="H9" s="112"/>
      <c r="I9" s="112" t="s">
        <v>391</v>
      </c>
      <c r="J9" s="113" t="s">
        <v>117</v>
      </c>
      <c r="K9" s="113" t="s">
        <v>372</v>
      </c>
      <c r="L9" s="110" t="s">
        <v>387</v>
      </c>
      <c r="M9" s="110"/>
      <c r="N9" s="174"/>
      <c r="O9" s="174"/>
      <c r="P9" s="111" t="s">
        <v>295</v>
      </c>
      <c r="Q9" s="111"/>
      <c r="R9" s="111" t="s">
        <v>295</v>
      </c>
      <c r="S9" s="111" t="s">
        <v>374</v>
      </c>
      <c r="T9" s="112" t="s">
        <v>375</v>
      </c>
      <c r="U9" s="112"/>
      <c r="V9" s="112"/>
      <c r="W9" s="112"/>
      <c r="X9" s="112"/>
      <c r="Y9" s="112"/>
      <c r="Z9" s="112"/>
      <c r="AU9" s="119" t="s">
        <v>392</v>
      </c>
      <c r="AV9" s="120">
        <v>78</v>
      </c>
    </row>
    <row r="10" spans="1:48" ht="16.5" hidden="1" customHeight="1">
      <c r="A10" s="108" t="s">
        <v>365</v>
      </c>
      <c r="B10" s="160"/>
      <c r="C10" s="109" t="s">
        <v>365</v>
      </c>
      <c r="D10" s="160" t="s">
        <v>385</v>
      </c>
      <c r="E10" s="109" t="s">
        <v>368</v>
      </c>
      <c r="F10" s="109" t="s">
        <v>369</v>
      </c>
      <c r="G10" s="109" t="s">
        <v>370</v>
      </c>
      <c r="H10" s="109"/>
      <c r="I10" s="173" t="s">
        <v>386</v>
      </c>
      <c r="J10" s="113" t="s">
        <v>117</v>
      </c>
      <c r="K10" s="113" t="s">
        <v>372</v>
      </c>
      <c r="L10" s="110" t="s">
        <v>387</v>
      </c>
      <c r="M10" s="110"/>
      <c r="N10" s="174"/>
      <c r="O10" s="174"/>
      <c r="P10" s="111" t="s">
        <v>295</v>
      </c>
      <c r="Q10" s="111"/>
      <c r="R10" s="111" t="s">
        <v>295</v>
      </c>
      <c r="S10" s="111" t="s">
        <v>374</v>
      </c>
      <c r="T10" s="109" t="s">
        <v>375</v>
      </c>
      <c r="U10" s="109"/>
      <c r="V10" s="109"/>
      <c r="W10" s="109"/>
      <c r="X10" s="109"/>
      <c r="Y10" s="109"/>
      <c r="Z10" s="109"/>
    </row>
    <row r="11" spans="1:48">
      <c r="A11" s="108" t="s">
        <v>365</v>
      </c>
      <c r="B11" s="170" t="s">
        <v>404</v>
      </c>
      <c r="C11" s="112" t="s">
        <v>405</v>
      </c>
      <c r="D11" s="159" t="s">
        <v>406</v>
      </c>
      <c r="E11" s="112" t="s">
        <v>380</v>
      </c>
      <c r="F11" s="112" t="s">
        <v>369</v>
      </c>
      <c r="G11" s="112" t="s">
        <v>370</v>
      </c>
      <c r="H11" s="112"/>
      <c r="I11" s="112" t="s">
        <v>407</v>
      </c>
      <c r="J11" s="113" t="s">
        <v>117</v>
      </c>
      <c r="K11" s="113" t="s">
        <v>372</v>
      </c>
      <c r="L11" s="110" t="s">
        <v>98</v>
      </c>
      <c r="M11" s="110" t="s">
        <v>373</v>
      </c>
      <c r="N11" s="174"/>
      <c r="O11" s="174"/>
      <c r="P11" s="111" t="s">
        <v>295</v>
      </c>
      <c r="Q11" s="111"/>
      <c r="R11" s="111" t="s">
        <v>295</v>
      </c>
      <c r="S11" s="111" t="s">
        <v>374</v>
      </c>
      <c r="T11" s="112" t="s">
        <v>375</v>
      </c>
      <c r="U11" s="112"/>
      <c r="V11" s="112"/>
      <c r="W11" s="112"/>
      <c r="X11" s="112"/>
      <c r="Y11" s="112"/>
      <c r="Z11" s="112"/>
    </row>
    <row r="12" spans="1:48">
      <c r="A12" s="108" t="s">
        <v>365</v>
      </c>
      <c r="B12" s="171" t="s">
        <v>408</v>
      </c>
      <c r="C12" s="109" t="s">
        <v>409</v>
      </c>
      <c r="D12" s="160" t="s">
        <v>410</v>
      </c>
      <c r="E12" s="109" t="s">
        <v>380</v>
      </c>
      <c r="F12" s="109" t="s">
        <v>369</v>
      </c>
      <c r="G12" s="109" t="s">
        <v>370</v>
      </c>
      <c r="H12" s="109"/>
      <c r="I12" s="109" t="s">
        <v>411</v>
      </c>
      <c r="J12" s="113" t="s">
        <v>117</v>
      </c>
      <c r="K12" s="113" t="s">
        <v>372</v>
      </c>
      <c r="L12" s="110" t="s">
        <v>98</v>
      </c>
      <c r="M12" s="110" t="s">
        <v>373</v>
      </c>
      <c r="N12" s="174"/>
      <c r="O12" s="174"/>
      <c r="P12" s="111" t="s">
        <v>295</v>
      </c>
      <c r="Q12" s="111"/>
      <c r="R12" s="111" t="s">
        <v>295</v>
      </c>
      <c r="S12" s="111" t="s">
        <v>374</v>
      </c>
      <c r="T12" s="109" t="s">
        <v>375</v>
      </c>
      <c r="U12" s="109"/>
      <c r="V12" s="109"/>
      <c r="W12" s="109"/>
      <c r="X12" s="109"/>
      <c r="Y12" s="109"/>
      <c r="Z12" s="109"/>
    </row>
    <row r="13" spans="1:48">
      <c r="A13" s="108" t="s">
        <v>365</v>
      </c>
      <c r="B13" s="170" t="s">
        <v>377</v>
      </c>
      <c r="C13" s="112" t="s">
        <v>378</v>
      </c>
      <c r="D13" s="159" t="s">
        <v>379</v>
      </c>
      <c r="E13" s="112" t="s">
        <v>380</v>
      </c>
      <c r="F13" s="112" t="s">
        <v>369</v>
      </c>
      <c r="G13" s="112" t="s">
        <v>370</v>
      </c>
      <c r="H13" s="112"/>
      <c r="I13" s="112" t="s">
        <v>412</v>
      </c>
      <c r="J13" s="113" t="s">
        <v>117</v>
      </c>
      <c r="K13" s="113" t="s">
        <v>372</v>
      </c>
      <c r="L13" s="110" t="s">
        <v>98</v>
      </c>
      <c r="M13" s="110" t="s">
        <v>373</v>
      </c>
      <c r="N13" s="174"/>
      <c r="O13" s="174"/>
      <c r="P13" s="111" t="s">
        <v>295</v>
      </c>
      <c r="Q13" s="111"/>
      <c r="R13" s="111" t="s">
        <v>295</v>
      </c>
      <c r="S13" s="111" t="s">
        <v>374</v>
      </c>
      <c r="T13" s="112" t="s">
        <v>375</v>
      </c>
      <c r="U13" s="112"/>
      <c r="V13" s="112"/>
      <c r="W13" s="112"/>
      <c r="X13" s="112"/>
      <c r="Y13" s="112"/>
      <c r="Z13" s="112"/>
    </row>
    <row r="14" spans="1:48">
      <c r="A14" s="108" t="s">
        <v>365</v>
      </c>
      <c r="B14" s="171" t="s">
        <v>397</v>
      </c>
      <c r="C14" s="109" t="s">
        <v>398</v>
      </c>
      <c r="D14" s="160" t="s">
        <v>399</v>
      </c>
      <c r="E14" s="109" t="s">
        <v>380</v>
      </c>
      <c r="F14" s="109" t="s">
        <v>369</v>
      </c>
      <c r="G14" s="109" t="s">
        <v>370</v>
      </c>
      <c r="H14" s="109"/>
      <c r="I14" s="109" t="s">
        <v>400</v>
      </c>
      <c r="J14" s="113" t="s">
        <v>117</v>
      </c>
      <c r="K14" s="113" t="s">
        <v>372</v>
      </c>
      <c r="L14" s="110" t="s">
        <v>98</v>
      </c>
      <c r="M14" s="110" t="s">
        <v>373</v>
      </c>
      <c r="N14" s="174"/>
      <c r="O14" s="174"/>
      <c r="P14" s="111" t="s">
        <v>295</v>
      </c>
      <c r="Q14" s="111"/>
      <c r="R14" s="111" t="s">
        <v>295</v>
      </c>
      <c r="S14" s="111" t="s">
        <v>374</v>
      </c>
      <c r="T14" s="109" t="s">
        <v>375</v>
      </c>
      <c r="U14" s="109"/>
      <c r="V14" s="109"/>
      <c r="W14" s="109"/>
      <c r="X14" s="109"/>
      <c r="Y14" s="109"/>
      <c r="Z14" s="109"/>
    </row>
    <row r="15" spans="1:48" hidden="1">
      <c r="A15" s="108" t="s">
        <v>365</v>
      </c>
      <c r="B15" s="159"/>
      <c r="C15" s="112" t="s">
        <v>365</v>
      </c>
      <c r="D15" s="159" t="s">
        <v>413</v>
      </c>
      <c r="E15" s="112" t="s">
        <v>403</v>
      </c>
      <c r="F15" s="112" t="s">
        <v>369</v>
      </c>
      <c r="G15" s="112" t="s">
        <v>370</v>
      </c>
      <c r="H15" s="112"/>
      <c r="I15" s="112" t="s">
        <v>391</v>
      </c>
      <c r="J15" s="127" t="s">
        <v>117</v>
      </c>
      <c r="K15" s="113" t="s">
        <v>372</v>
      </c>
      <c r="L15" s="110" t="s">
        <v>387</v>
      </c>
      <c r="M15" s="110"/>
      <c r="N15" s="174"/>
      <c r="O15" s="174"/>
      <c r="P15" s="111" t="s">
        <v>295</v>
      </c>
      <c r="Q15" s="111"/>
      <c r="R15" s="111" t="s">
        <v>295</v>
      </c>
      <c r="S15" s="111" t="s">
        <v>374</v>
      </c>
      <c r="T15" s="112" t="s">
        <v>375</v>
      </c>
      <c r="U15" s="112"/>
      <c r="V15" s="112"/>
      <c r="W15" s="112"/>
      <c r="X15" s="112"/>
      <c r="Y15" s="112"/>
      <c r="Z15" s="112"/>
    </row>
    <row r="16" spans="1:48">
      <c r="A16" s="108" t="s">
        <v>365</v>
      </c>
      <c r="B16" s="171" t="s">
        <v>414</v>
      </c>
      <c r="C16" s="109" t="s">
        <v>415</v>
      </c>
      <c r="D16" s="160" t="s">
        <v>416</v>
      </c>
      <c r="E16" s="109" t="s">
        <v>417</v>
      </c>
      <c r="F16" s="109" t="s">
        <v>369</v>
      </c>
      <c r="G16" s="109" t="s">
        <v>370</v>
      </c>
      <c r="H16" s="109"/>
      <c r="I16" s="109" t="s">
        <v>418</v>
      </c>
      <c r="J16" s="113" t="s">
        <v>117</v>
      </c>
      <c r="K16" s="113" t="s">
        <v>372</v>
      </c>
      <c r="L16" s="110" t="s">
        <v>98</v>
      </c>
      <c r="M16" s="110" t="s">
        <v>419</v>
      </c>
      <c r="N16" s="174"/>
      <c r="O16" s="174"/>
      <c r="P16" s="111" t="s">
        <v>295</v>
      </c>
      <c r="Q16" s="111"/>
      <c r="R16" s="111" t="s">
        <v>295</v>
      </c>
      <c r="S16" s="111" t="s">
        <v>374</v>
      </c>
      <c r="T16" s="109" t="s">
        <v>420</v>
      </c>
      <c r="U16" s="109"/>
      <c r="V16" s="109"/>
      <c r="W16" s="109"/>
      <c r="X16" s="109"/>
      <c r="Y16" s="109"/>
      <c r="Z16" s="109"/>
    </row>
    <row r="17" spans="1:26" hidden="1">
      <c r="A17" s="108" t="s">
        <v>365</v>
      </c>
      <c r="B17" s="159"/>
      <c r="C17" s="112" t="s">
        <v>365</v>
      </c>
      <c r="D17" s="159" t="s">
        <v>421</v>
      </c>
      <c r="E17" s="112" t="s">
        <v>368</v>
      </c>
      <c r="F17" s="112" t="s">
        <v>369</v>
      </c>
      <c r="G17" s="112" t="s">
        <v>370</v>
      </c>
      <c r="H17" s="112"/>
      <c r="I17" s="112" t="s">
        <v>422</v>
      </c>
      <c r="J17" s="113" t="s">
        <v>117</v>
      </c>
      <c r="K17" s="113" t="s">
        <v>372</v>
      </c>
      <c r="L17" s="110" t="s">
        <v>387</v>
      </c>
      <c r="M17" s="110"/>
      <c r="N17" s="174"/>
      <c r="O17" s="174"/>
      <c r="P17" s="111" t="s">
        <v>295</v>
      </c>
      <c r="Q17" s="111"/>
      <c r="R17" s="111" t="s">
        <v>295</v>
      </c>
      <c r="S17" s="111" t="s">
        <v>374</v>
      </c>
      <c r="T17" s="112" t="s">
        <v>375</v>
      </c>
      <c r="U17" s="112"/>
      <c r="V17" s="112"/>
      <c r="W17" s="112"/>
      <c r="X17" s="112"/>
      <c r="Y17" s="112"/>
      <c r="Z17" s="112"/>
    </row>
    <row r="18" spans="1:26" hidden="1">
      <c r="A18" s="108" t="s">
        <v>365</v>
      </c>
      <c r="B18" s="171"/>
      <c r="C18" s="109" t="s">
        <v>365</v>
      </c>
      <c r="D18" s="160" t="s">
        <v>423</v>
      </c>
      <c r="E18" s="109" t="s">
        <v>417</v>
      </c>
      <c r="F18" s="109" t="s">
        <v>369</v>
      </c>
      <c r="G18" s="109" t="s">
        <v>370</v>
      </c>
      <c r="H18" s="109"/>
      <c r="I18" s="109" t="s">
        <v>424</v>
      </c>
      <c r="J18" s="113" t="s">
        <v>117</v>
      </c>
      <c r="K18" s="113" t="s">
        <v>372</v>
      </c>
      <c r="L18" s="110" t="s">
        <v>387</v>
      </c>
      <c r="M18" s="110"/>
      <c r="N18" s="174"/>
      <c r="O18" s="174"/>
      <c r="P18" s="111" t="s">
        <v>295</v>
      </c>
      <c r="Q18" s="111"/>
      <c r="R18" s="111" t="s">
        <v>295</v>
      </c>
      <c r="S18" s="111" t="s">
        <v>374</v>
      </c>
      <c r="T18" s="109" t="s">
        <v>375</v>
      </c>
      <c r="U18" s="109"/>
      <c r="V18" s="109"/>
      <c r="W18" s="109"/>
      <c r="X18" s="109"/>
      <c r="Y18" s="109"/>
      <c r="Z18" s="109"/>
    </row>
    <row r="19" spans="1:26" hidden="1">
      <c r="A19" s="108" t="s">
        <v>365</v>
      </c>
      <c r="B19" s="170"/>
      <c r="C19" s="112" t="s">
        <v>365</v>
      </c>
      <c r="D19" s="159" t="s">
        <v>425</v>
      </c>
      <c r="E19" s="112" t="s">
        <v>368</v>
      </c>
      <c r="F19" s="112" t="s">
        <v>369</v>
      </c>
      <c r="G19" s="109" t="s">
        <v>370</v>
      </c>
      <c r="H19" s="112"/>
      <c r="I19" s="112" t="s">
        <v>426</v>
      </c>
      <c r="J19" s="148" t="s">
        <v>117</v>
      </c>
      <c r="K19" s="113" t="s">
        <v>372</v>
      </c>
      <c r="L19" s="110" t="s">
        <v>387</v>
      </c>
      <c r="M19" s="110"/>
      <c r="N19" s="174"/>
      <c r="O19" s="174"/>
      <c r="P19" s="111" t="s">
        <v>295</v>
      </c>
      <c r="Q19" s="111"/>
      <c r="R19" s="111" t="s">
        <v>295</v>
      </c>
      <c r="S19" s="111" t="s">
        <v>374</v>
      </c>
      <c r="T19" s="112" t="s">
        <v>375</v>
      </c>
      <c r="U19" s="112"/>
      <c r="V19" s="112"/>
      <c r="W19" s="112"/>
      <c r="X19" s="112"/>
      <c r="Y19" s="112"/>
      <c r="Z19" s="112"/>
    </row>
    <row r="20" spans="1:26" ht="18.75" hidden="1" customHeight="1">
      <c r="A20" s="108" t="s">
        <v>365</v>
      </c>
      <c r="B20" s="160"/>
      <c r="C20" s="109" t="s">
        <v>365</v>
      </c>
      <c r="D20" s="160" t="s">
        <v>427</v>
      </c>
      <c r="E20" s="109" t="s">
        <v>428</v>
      </c>
      <c r="F20" s="109" t="s">
        <v>369</v>
      </c>
      <c r="G20" s="109" t="s">
        <v>370</v>
      </c>
      <c r="H20" s="109"/>
      <c r="I20" s="169" t="s">
        <v>429</v>
      </c>
      <c r="J20" s="145" t="s">
        <v>387</v>
      </c>
      <c r="K20" s="147" t="s">
        <v>388</v>
      </c>
      <c r="L20" s="110" t="s">
        <v>387</v>
      </c>
      <c r="M20" s="110"/>
      <c r="N20" s="174"/>
      <c r="O20" s="174"/>
      <c r="P20" s="111" t="s">
        <v>295</v>
      </c>
      <c r="Q20" s="111"/>
      <c r="R20" s="111" t="s">
        <v>295</v>
      </c>
      <c r="S20" s="111" t="s">
        <v>374</v>
      </c>
      <c r="T20" s="109" t="s">
        <v>420</v>
      </c>
      <c r="U20" s="109"/>
      <c r="V20" s="109"/>
      <c r="W20" s="109"/>
      <c r="X20" s="109"/>
      <c r="Y20" s="109"/>
      <c r="Z20" s="109"/>
    </row>
    <row r="21" spans="1:26" hidden="1">
      <c r="A21" s="108" t="s">
        <v>365</v>
      </c>
      <c r="B21" s="159" t="s">
        <v>430</v>
      </c>
      <c r="C21" s="112" t="s">
        <v>365</v>
      </c>
      <c r="D21" s="159" t="s">
        <v>431</v>
      </c>
      <c r="E21" s="112" t="s">
        <v>368</v>
      </c>
      <c r="F21" s="112" t="s">
        <v>369</v>
      </c>
      <c r="G21" s="112" t="s">
        <v>370</v>
      </c>
      <c r="H21" s="112"/>
      <c r="I21" s="112" t="s">
        <v>391</v>
      </c>
      <c r="J21" s="150" t="s">
        <v>117</v>
      </c>
      <c r="K21" s="110" t="s">
        <v>267</v>
      </c>
      <c r="L21" s="110" t="s">
        <v>387</v>
      </c>
      <c r="M21" s="110"/>
      <c r="N21" s="174"/>
      <c r="O21" s="174"/>
      <c r="P21" s="111" t="s">
        <v>295</v>
      </c>
      <c r="Q21" s="111"/>
      <c r="R21" s="111" t="s">
        <v>295</v>
      </c>
      <c r="S21" s="111" t="s">
        <v>374</v>
      </c>
      <c r="T21" s="112" t="s">
        <v>375</v>
      </c>
      <c r="U21" s="112"/>
      <c r="V21" s="112"/>
      <c r="W21" s="112"/>
      <c r="X21" s="112"/>
      <c r="Y21" s="112"/>
      <c r="Z21" s="112"/>
    </row>
    <row r="22" spans="1:26" hidden="1">
      <c r="A22" s="108" t="s">
        <v>365</v>
      </c>
      <c r="B22" s="160" t="s">
        <v>432</v>
      </c>
      <c r="C22" s="109" t="s">
        <v>365</v>
      </c>
      <c r="D22" s="160" t="s">
        <v>433</v>
      </c>
      <c r="E22" s="109" t="s">
        <v>368</v>
      </c>
      <c r="F22" s="109" t="s">
        <v>369</v>
      </c>
      <c r="G22" s="109" t="s">
        <v>370</v>
      </c>
      <c r="H22" s="109"/>
      <c r="I22" s="109" t="s">
        <v>434</v>
      </c>
      <c r="J22" s="148" t="s">
        <v>117</v>
      </c>
      <c r="K22" s="113" t="s">
        <v>372</v>
      </c>
      <c r="L22" s="110" t="s">
        <v>387</v>
      </c>
      <c r="M22" s="110"/>
      <c r="N22" s="174"/>
      <c r="O22" s="174"/>
      <c r="P22" s="111" t="s">
        <v>295</v>
      </c>
      <c r="Q22" s="111"/>
      <c r="R22" s="111" t="s">
        <v>295</v>
      </c>
      <c r="S22" s="111" t="s">
        <v>374</v>
      </c>
      <c r="T22" s="109" t="s">
        <v>375</v>
      </c>
      <c r="U22" s="109"/>
      <c r="V22" s="109"/>
      <c r="W22" s="109"/>
      <c r="X22" s="109"/>
      <c r="Y22" s="109"/>
      <c r="Z22" s="109"/>
    </row>
    <row r="23" spans="1:26" hidden="1">
      <c r="A23" s="121" t="s">
        <v>396</v>
      </c>
      <c r="B23" s="159" t="s">
        <v>435</v>
      </c>
      <c r="C23" s="112" t="s">
        <v>436</v>
      </c>
      <c r="D23" s="159" t="s">
        <v>437</v>
      </c>
      <c r="E23" s="112" t="s">
        <v>438</v>
      </c>
      <c r="F23" s="112" t="s">
        <v>369</v>
      </c>
      <c r="G23" s="112" t="s">
        <v>370</v>
      </c>
      <c r="H23" s="112"/>
      <c r="I23" s="149" t="s">
        <v>439</v>
      </c>
      <c r="J23" s="156" t="s">
        <v>387</v>
      </c>
      <c r="K23" s="147" t="s">
        <v>388</v>
      </c>
      <c r="L23" s="110" t="s">
        <v>387</v>
      </c>
      <c r="M23" s="110"/>
      <c r="N23" s="174"/>
      <c r="O23" s="174"/>
      <c r="P23" s="111" t="s">
        <v>295</v>
      </c>
      <c r="Q23" s="111"/>
      <c r="R23" s="111" t="s">
        <v>295</v>
      </c>
      <c r="S23" s="111" t="s">
        <v>374</v>
      </c>
      <c r="T23" s="112"/>
      <c r="U23" s="112"/>
      <c r="V23" s="112"/>
      <c r="W23" s="112"/>
      <c r="X23" s="112"/>
      <c r="Y23" s="112"/>
      <c r="Z23" s="112"/>
    </row>
    <row r="24" spans="1:26" hidden="1">
      <c r="A24" s="121" t="s">
        <v>396</v>
      </c>
      <c r="B24" s="160" t="s">
        <v>440</v>
      </c>
      <c r="C24" s="109" t="s">
        <v>441</v>
      </c>
      <c r="D24" s="160" t="s">
        <v>442</v>
      </c>
      <c r="E24" s="109" t="s">
        <v>443</v>
      </c>
      <c r="F24" s="109" t="s">
        <v>369</v>
      </c>
      <c r="G24" s="109" t="s">
        <v>370</v>
      </c>
      <c r="H24" s="109"/>
      <c r="I24" s="146" t="s">
        <v>444</v>
      </c>
      <c r="J24" s="145" t="s">
        <v>387</v>
      </c>
      <c r="K24" s="147" t="s">
        <v>388</v>
      </c>
      <c r="L24" s="110" t="s">
        <v>387</v>
      </c>
      <c r="M24" s="110"/>
      <c r="N24" s="174"/>
      <c r="O24" s="174"/>
      <c r="P24" s="111" t="s">
        <v>295</v>
      </c>
      <c r="Q24" s="111"/>
      <c r="R24" s="111" t="s">
        <v>295</v>
      </c>
      <c r="S24" s="111" t="s">
        <v>374</v>
      </c>
      <c r="T24" s="109" t="s">
        <v>445</v>
      </c>
      <c r="U24" s="109"/>
      <c r="V24" s="109"/>
      <c r="W24" s="109"/>
      <c r="X24" s="109"/>
      <c r="Y24" s="109"/>
      <c r="Z24" s="109"/>
    </row>
    <row r="25" spans="1:26" hidden="1">
      <c r="A25" s="121" t="s">
        <v>396</v>
      </c>
      <c r="B25" s="159" t="s">
        <v>446</v>
      </c>
      <c r="C25" s="112" t="s">
        <v>447</v>
      </c>
      <c r="D25" s="159" t="s">
        <v>448</v>
      </c>
      <c r="E25" s="109" t="s">
        <v>443</v>
      </c>
      <c r="F25" s="112" t="s">
        <v>369</v>
      </c>
      <c r="G25" s="112" t="s">
        <v>370</v>
      </c>
      <c r="H25" s="112"/>
      <c r="I25" s="112" t="s">
        <v>449</v>
      </c>
      <c r="J25" s="145" t="s">
        <v>387</v>
      </c>
      <c r="K25" s="111" t="s">
        <v>388</v>
      </c>
      <c r="L25" s="110" t="s">
        <v>387</v>
      </c>
      <c r="M25" s="110"/>
      <c r="N25" s="174"/>
      <c r="O25" s="174"/>
      <c r="P25" s="111" t="s">
        <v>295</v>
      </c>
      <c r="Q25" s="111"/>
      <c r="R25" s="111" t="s">
        <v>295</v>
      </c>
      <c r="S25" s="111" t="s">
        <v>374</v>
      </c>
      <c r="T25" s="112" t="s">
        <v>445</v>
      </c>
      <c r="U25" s="112"/>
      <c r="V25" s="112"/>
      <c r="W25" s="112"/>
      <c r="X25" s="112"/>
      <c r="Y25" s="112"/>
      <c r="Z25" s="112"/>
    </row>
    <row r="26" spans="1:26" hidden="1">
      <c r="A26" s="121" t="s">
        <v>396</v>
      </c>
      <c r="B26" s="160" t="s">
        <v>450</v>
      </c>
      <c r="C26" s="109" t="s">
        <v>451</v>
      </c>
      <c r="D26" s="160" t="s">
        <v>452</v>
      </c>
      <c r="E26" s="109" t="s">
        <v>443</v>
      </c>
      <c r="F26" s="109" t="s">
        <v>369</v>
      </c>
      <c r="G26" s="109" t="s">
        <v>370</v>
      </c>
      <c r="H26" s="109"/>
      <c r="I26" s="146" t="s">
        <v>453</v>
      </c>
      <c r="J26" s="145" t="s">
        <v>387</v>
      </c>
      <c r="K26" s="147" t="s">
        <v>388</v>
      </c>
      <c r="L26" s="110" t="s">
        <v>387</v>
      </c>
      <c r="M26" s="110"/>
      <c r="N26" s="174"/>
      <c r="O26" s="174"/>
      <c r="P26" s="111" t="s">
        <v>295</v>
      </c>
      <c r="Q26" s="111"/>
      <c r="R26" s="111" t="s">
        <v>295</v>
      </c>
      <c r="S26" s="111" t="s">
        <v>374</v>
      </c>
      <c r="T26" s="109" t="s">
        <v>420</v>
      </c>
      <c r="U26" s="109"/>
      <c r="V26" s="109"/>
      <c r="W26" s="109"/>
      <c r="X26" s="109"/>
      <c r="Y26" s="109"/>
      <c r="Z26" s="109"/>
    </row>
    <row r="27" spans="1:26" hidden="1">
      <c r="A27" s="121" t="s">
        <v>396</v>
      </c>
      <c r="B27" s="159" t="s">
        <v>454</v>
      </c>
      <c r="C27" s="112" t="s">
        <v>455</v>
      </c>
      <c r="D27" s="159" t="s">
        <v>456</v>
      </c>
      <c r="E27" s="112" t="s">
        <v>438</v>
      </c>
      <c r="F27" s="112" t="s">
        <v>369</v>
      </c>
      <c r="G27" s="112" t="s">
        <v>370</v>
      </c>
      <c r="H27" s="112"/>
      <c r="I27" s="149" t="s">
        <v>457</v>
      </c>
      <c r="J27" s="165" t="s">
        <v>387</v>
      </c>
      <c r="K27" s="147" t="s">
        <v>388</v>
      </c>
      <c r="L27" s="110" t="s">
        <v>387</v>
      </c>
      <c r="M27" s="110"/>
      <c r="N27" s="174"/>
      <c r="O27" s="174"/>
      <c r="P27" s="111" t="s">
        <v>295</v>
      </c>
      <c r="Q27" s="111"/>
      <c r="R27" s="111" t="s">
        <v>295</v>
      </c>
      <c r="S27" s="111" t="s">
        <v>374</v>
      </c>
      <c r="T27" s="112" t="s">
        <v>458</v>
      </c>
      <c r="U27" s="112"/>
      <c r="V27" s="112"/>
      <c r="W27" s="112"/>
      <c r="X27" s="112"/>
      <c r="Y27" s="112"/>
      <c r="Z27" s="112"/>
    </row>
    <row r="28" spans="1:26" hidden="1">
      <c r="A28" s="121" t="s">
        <v>396</v>
      </c>
      <c r="B28" s="160" t="s">
        <v>459</v>
      </c>
      <c r="C28" s="109" t="s">
        <v>460</v>
      </c>
      <c r="D28" s="160" t="s">
        <v>461</v>
      </c>
      <c r="E28" s="109" t="s">
        <v>462</v>
      </c>
      <c r="F28" s="109" t="s">
        <v>369</v>
      </c>
      <c r="G28" s="109" t="s">
        <v>463</v>
      </c>
      <c r="H28" s="109"/>
      <c r="I28" s="146" t="s">
        <v>464</v>
      </c>
      <c r="J28" s="145" t="s">
        <v>387</v>
      </c>
      <c r="K28" s="147" t="s">
        <v>388</v>
      </c>
      <c r="L28" s="110" t="s">
        <v>387</v>
      </c>
      <c r="M28" s="110"/>
      <c r="N28" s="174"/>
      <c r="O28" s="174"/>
      <c r="P28" s="111" t="s">
        <v>295</v>
      </c>
      <c r="Q28" s="111"/>
      <c r="R28" s="111" t="s">
        <v>295</v>
      </c>
      <c r="S28" s="111" t="s">
        <v>374</v>
      </c>
      <c r="T28" s="109" t="s">
        <v>445</v>
      </c>
      <c r="U28" s="109"/>
      <c r="V28" s="109"/>
      <c r="W28" s="109"/>
      <c r="X28" s="109"/>
      <c r="Y28" s="109"/>
      <c r="Z28" s="109"/>
    </row>
    <row r="29" spans="1:26">
      <c r="A29" s="122" t="s">
        <v>389</v>
      </c>
      <c r="B29" s="170" t="s">
        <v>465</v>
      </c>
      <c r="C29" s="112" t="s">
        <v>466</v>
      </c>
      <c r="D29" s="159" t="s">
        <v>467</v>
      </c>
      <c r="E29" s="112" t="s">
        <v>468</v>
      </c>
      <c r="F29" s="112" t="s">
        <v>469</v>
      </c>
      <c r="G29" s="112" t="s">
        <v>463</v>
      </c>
      <c r="H29" s="112"/>
      <c r="I29" s="112" t="s">
        <v>470</v>
      </c>
      <c r="J29" s="150" t="s">
        <v>117</v>
      </c>
      <c r="K29" s="127" t="s">
        <v>372</v>
      </c>
      <c r="L29" s="110" t="s">
        <v>98</v>
      </c>
      <c r="M29" s="110" t="s">
        <v>471</v>
      </c>
      <c r="N29" s="174"/>
      <c r="O29" s="174"/>
      <c r="P29" s="111" t="s">
        <v>295</v>
      </c>
      <c r="Q29" s="111"/>
      <c r="R29" s="111" t="s">
        <v>295</v>
      </c>
      <c r="S29" s="111" t="s">
        <v>374</v>
      </c>
      <c r="T29" s="112" t="s">
        <v>458</v>
      </c>
      <c r="U29" s="112"/>
      <c r="V29" s="112"/>
      <c r="W29" s="112"/>
      <c r="X29" s="112"/>
      <c r="Y29" s="112"/>
      <c r="Z29" s="112"/>
    </row>
    <row r="30" spans="1:26">
      <c r="A30" s="122" t="s">
        <v>389</v>
      </c>
      <c r="B30" s="171" t="s">
        <v>472</v>
      </c>
      <c r="C30" s="109" t="s">
        <v>473</v>
      </c>
      <c r="D30" s="160" t="s">
        <v>467</v>
      </c>
      <c r="E30" s="109" t="s">
        <v>468</v>
      </c>
      <c r="F30" s="109" t="s">
        <v>469</v>
      </c>
      <c r="G30" s="109" t="s">
        <v>463</v>
      </c>
      <c r="H30" s="109"/>
      <c r="I30" s="109" t="s">
        <v>474</v>
      </c>
      <c r="J30" s="148" t="s">
        <v>117</v>
      </c>
      <c r="K30" s="127" t="s">
        <v>372</v>
      </c>
      <c r="L30" s="110" t="s">
        <v>98</v>
      </c>
      <c r="M30" s="110" t="s">
        <v>475</v>
      </c>
      <c r="N30" s="174"/>
      <c r="O30" s="174"/>
      <c r="P30" s="111" t="s">
        <v>295</v>
      </c>
      <c r="Q30" s="111"/>
      <c r="R30" s="111" t="s">
        <v>295</v>
      </c>
      <c r="S30" s="111" t="s">
        <v>374</v>
      </c>
      <c r="T30" s="109" t="s">
        <v>476</v>
      </c>
      <c r="U30" s="109"/>
      <c r="V30" s="109"/>
      <c r="W30" s="109"/>
      <c r="X30" s="109"/>
      <c r="Y30" s="109"/>
      <c r="Z30" s="109"/>
    </row>
    <row r="31" spans="1:26" hidden="1">
      <c r="A31" s="122" t="s">
        <v>389</v>
      </c>
      <c r="B31" s="170" t="s">
        <v>477</v>
      </c>
      <c r="C31" s="112" t="s">
        <v>478</v>
      </c>
      <c r="D31" s="159" t="s">
        <v>479</v>
      </c>
      <c r="E31" s="112" t="s">
        <v>480</v>
      </c>
      <c r="F31" s="112" t="s">
        <v>469</v>
      </c>
      <c r="G31" s="112" t="s">
        <v>463</v>
      </c>
      <c r="H31" s="112"/>
      <c r="I31" s="149" t="s">
        <v>481</v>
      </c>
      <c r="J31" s="148" t="s">
        <v>117</v>
      </c>
      <c r="K31" s="110" t="s">
        <v>267</v>
      </c>
      <c r="L31" s="110" t="s">
        <v>387</v>
      </c>
      <c r="M31" s="110"/>
      <c r="N31" s="174"/>
      <c r="O31" s="174"/>
      <c r="P31" s="111" t="s">
        <v>295</v>
      </c>
      <c r="Q31" s="111"/>
      <c r="R31" s="111" t="s">
        <v>295</v>
      </c>
      <c r="S31" s="111" t="s">
        <v>374</v>
      </c>
      <c r="T31" s="112" t="s">
        <v>458</v>
      </c>
      <c r="U31" s="112"/>
      <c r="V31" s="112"/>
      <c r="W31" s="112"/>
      <c r="X31" s="112"/>
      <c r="Y31" s="112"/>
      <c r="Z31" s="112"/>
    </row>
    <row r="32" spans="1:26" hidden="1">
      <c r="A32" s="122" t="s">
        <v>389</v>
      </c>
      <c r="B32" s="171" t="s">
        <v>482</v>
      </c>
      <c r="C32" s="109" t="s">
        <v>483</v>
      </c>
      <c r="D32" s="160" t="s">
        <v>479</v>
      </c>
      <c r="E32" s="109" t="s">
        <v>480</v>
      </c>
      <c r="F32" s="109" t="s">
        <v>469</v>
      </c>
      <c r="G32" s="109" t="s">
        <v>463</v>
      </c>
      <c r="H32" s="109"/>
      <c r="I32" s="146" t="s">
        <v>481</v>
      </c>
      <c r="J32" s="148" t="s">
        <v>117</v>
      </c>
      <c r="K32" s="110" t="s">
        <v>267</v>
      </c>
      <c r="L32" s="110" t="s">
        <v>387</v>
      </c>
      <c r="M32" s="110"/>
      <c r="N32" s="174"/>
      <c r="O32" s="174"/>
      <c r="P32" s="111" t="s">
        <v>295</v>
      </c>
      <c r="Q32" s="111"/>
      <c r="R32" s="111" t="s">
        <v>295</v>
      </c>
      <c r="S32" s="111" t="s">
        <v>374</v>
      </c>
      <c r="T32" s="109" t="s">
        <v>458</v>
      </c>
      <c r="U32" s="109"/>
      <c r="V32" s="109"/>
      <c r="W32" s="109"/>
      <c r="X32" s="109"/>
      <c r="Y32" s="109"/>
      <c r="Z32" s="109"/>
    </row>
    <row r="33" spans="1:26" hidden="1">
      <c r="A33" s="122" t="s">
        <v>389</v>
      </c>
      <c r="B33" s="170" t="s">
        <v>484</v>
      </c>
      <c r="C33" s="112" t="s">
        <v>485</v>
      </c>
      <c r="D33" s="159" t="s">
        <v>486</v>
      </c>
      <c r="E33" s="112"/>
      <c r="F33" s="112"/>
      <c r="G33" s="112" t="s">
        <v>370</v>
      </c>
      <c r="H33" s="112"/>
      <c r="I33" s="149" t="s">
        <v>487</v>
      </c>
      <c r="J33" s="148" t="s">
        <v>117</v>
      </c>
      <c r="K33" s="127" t="s">
        <v>372</v>
      </c>
      <c r="L33" s="110" t="s">
        <v>387</v>
      </c>
      <c r="M33" s="110"/>
      <c r="N33" s="174"/>
      <c r="O33" s="174"/>
      <c r="P33" s="111" t="s">
        <v>295</v>
      </c>
      <c r="Q33" s="111"/>
      <c r="R33" s="111" t="s">
        <v>295</v>
      </c>
      <c r="S33" s="111" t="s">
        <v>374</v>
      </c>
      <c r="T33" s="112" t="s">
        <v>458</v>
      </c>
      <c r="U33" s="112"/>
      <c r="V33" s="112"/>
      <c r="W33" s="112"/>
      <c r="X33" s="112"/>
      <c r="Y33" s="112"/>
      <c r="Z33" s="112"/>
    </row>
    <row r="34" spans="1:26" hidden="1">
      <c r="A34" s="122" t="s">
        <v>389</v>
      </c>
      <c r="B34" s="171" t="s">
        <v>488</v>
      </c>
      <c r="C34" s="109" t="s">
        <v>489</v>
      </c>
      <c r="D34" s="160" t="s">
        <v>486</v>
      </c>
      <c r="E34" s="109"/>
      <c r="F34" s="109"/>
      <c r="G34" s="109" t="s">
        <v>370</v>
      </c>
      <c r="H34" s="109"/>
      <c r="I34" s="146" t="s">
        <v>487</v>
      </c>
      <c r="J34" s="148" t="s">
        <v>117</v>
      </c>
      <c r="K34" s="127" t="s">
        <v>372</v>
      </c>
      <c r="L34" s="110" t="s">
        <v>387</v>
      </c>
      <c r="M34" s="110"/>
      <c r="N34" s="174"/>
      <c r="O34" s="174"/>
      <c r="P34" s="111" t="s">
        <v>295</v>
      </c>
      <c r="Q34" s="111"/>
      <c r="R34" s="111" t="s">
        <v>295</v>
      </c>
      <c r="S34" s="111" t="s">
        <v>374</v>
      </c>
      <c r="T34" s="109" t="s">
        <v>458</v>
      </c>
      <c r="U34" s="109"/>
      <c r="V34" s="109"/>
      <c r="W34" s="109"/>
      <c r="X34" s="109"/>
      <c r="Y34" s="109"/>
      <c r="Z34" s="109"/>
    </row>
    <row r="35" spans="1:26">
      <c r="A35" s="122" t="s">
        <v>389</v>
      </c>
      <c r="B35" s="170" t="s">
        <v>490</v>
      </c>
      <c r="C35" s="112" t="s">
        <v>491</v>
      </c>
      <c r="D35" s="159" t="s">
        <v>492</v>
      </c>
      <c r="E35" s="112" t="s">
        <v>468</v>
      </c>
      <c r="F35" s="112" t="s">
        <v>469</v>
      </c>
      <c r="G35" s="112" t="s">
        <v>463</v>
      </c>
      <c r="H35" s="112"/>
      <c r="I35" s="112" t="s">
        <v>493</v>
      </c>
      <c r="J35" s="150" t="s">
        <v>117</v>
      </c>
      <c r="K35" s="127" t="s">
        <v>372</v>
      </c>
      <c r="L35" s="110" t="s">
        <v>98</v>
      </c>
      <c r="M35" s="110" t="s">
        <v>494</v>
      </c>
      <c r="N35" s="174"/>
      <c r="O35" s="174"/>
      <c r="P35" s="111" t="s">
        <v>295</v>
      </c>
      <c r="Q35" s="111"/>
      <c r="R35" s="111" t="s">
        <v>295</v>
      </c>
      <c r="S35" s="111" t="s">
        <v>374</v>
      </c>
      <c r="T35" s="112" t="s">
        <v>458</v>
      </c>
      <c r="U35" s="112"/>
      <c r="V35" s="112"/>
      <c r="W35" s="112"/>
      <c r="X35" s="112"/>
      <c r="Y35" s="112"/>
      <c r="Z35" s="112"/>
    </row>
    <row r="36" spans="1:26">
      <c r="A36" s="122" t="s">
        <v>389</v>
      </c>
      <c r="B36" s="171" t="s">
        <v>495</v>
      </c>
      <c r="C36" s="109" t="s">
        <v>496</v>
      </c>
      <c r="D36" s="160" t="s">
        <v>492</v>
      </c>
      <c r="E36" s="109" t="s">
        <v>468</v>
      </c>
      <c r="F36" s="109" t="s">
        <v>469</v>
      </c>
      <c r="G36" s="109" t="s">
        <v>463</v>
      </c>
      <c r="H36" s="109"/>
      <c r="I36" s="109" t="s">
        <v>493</v>
      </c>
      <c r="J36" s="113" t="s">
        <v>117</v>
      </c>
      <c r="K36" s="127" t="s">
        <v>372</v>
      </c>
      <c r="L36" s="110" t="s">
        <v>98</v>
      </c>
      <c r="M36" s="110" t="s">
        <v>497</v>
      </c>
      <c r="N36" s="174"/>
      <c r="O36" s="174"/>
      <c r="P36" s="111" t="s">
        <v>295</v>
      </c>
      <c r="Q36" s="111"/>
      <c r="R36" s="111" t="s">
        <v>295</v>
      </c>
      <c r="S36" s="111" t="s">
        <v>374</v>
      </c>
      <c r="T36" s="109" t="s">
        <v>458</v>
      </c>
      <c r="U36" s="109"/>
      <c r="V36" s="109"/>
      <c r="W36" s="109"/>
      <c r="X36" s="109"/>
      <c r="Y36" s="109"/>
      <c r="Z36" s="109"/>
    </row>
    <row r="37" spans="1:26">
      <c r="A37" s="122" t="s">
        <v>389</v>
      </c>
      <c r="B37" s="170" t="s">
        <v>498</v>
      </c>
      <c r="C37" s="112" t="s">
        <v>499</v>
      </c>
      <c r="D37" s="159" t="s">
        <v>500</v>
      </c>
      <c r="E37" s="112" t="s">
        <v>468</v>
      </c>
      <c r="F37" s="112" t="s">
        <v>469</v>
      </c>
      <c r="G37" s="112" t="s">
        <v>463</v>
      </c>
      <c r="H37" s="112"/>
      <c r="I37" s="112" t="s">
        <v>501</v>
      </c>
      <c r="J37" s="148" t="s">
        <v>117</v>
      </c>
      <c r="K37" s="127" t="s">
        <v>372</v>
      </c>
      <c r="L37" s="110" t="s">
        <v>98</v>
      </c>
      <c r="M37" s="110" t="s">
        <v>502</v>
      </c>
      <c r="N37" s="174"/>
      <c r="O37" s="174"/>
      <c r="P37" s="111" t="s">
        <v>295</v>
      </c>
      <c r="Q37" s="111"/>
      <c r="R37" s="111" t="s">
        <v>295</v>
      </c>
      <c r="S37" s="111" t="s">
        <v>374</v>
      </c>
      <c r="T37" s="112" t="s">
        <v>458</v>
      </c>
      <c r="U37" s="112"/>
      <c r="V37" s="112"/>
      <c r="W37" s="112"/>
      <c r="X37" s="112"/>
      <c r="Y37" s="112"/>
      <c r="Z37" s="112"/>
    </row>
    <row r="38" spans="1:26" hidden="1">
      <c r="A38" s="122" t="s">
        <v>389</v>
      </c>
      <c r="B38" s="160" t="s">
        <v>503</v>
      </c>
      <c r="C38" s="109" t="s">
        <v>504</v>
      </c>
      <c r="D38" s="160" t="s">
        <v>505</v>
      </c>
      <c r="E38" s="109" t="s">
        <v>438</v>
      </c>
      <c r="F38" s="109" t="s">
        <v>369</v>
      </c>
      <c r="G38" s="109" t="s">
        <v>370</v>
      </c>
      <c r="H38" s="109"/>
      <c r="I38" s="146" t="s">
        <v>506</v>
      </c>
      <c r="J38" s="145" t="s">
        <v>387</v>
      </c>
      <c r="K38" s="147" t="s">
        <v>388</v>
      </c>
      <c r="L38" s="110" t="s">
        <v>387</v>
      </c>
      <c r="M38" s="110"/>
      <c r="N38" s="174"/>
      <c r="O38" s="174"/>
      <c r="P38" s="111" t="s">
        <v>295</v>
      </c>
      <c r="Q38" s="111"/>
      <c r="R38" s="111" t="s">
        <v>295</v>
      </c>
      <c r="S38" s="111" t="s">
        <v>374</v>
      </c>
      <c r="T38" s="109" t="s">
        <v>458</v>
      </c>
      <c r="U38" s="109"/>
      <c r="V38" s="109"/>
      <c r="W38" s="109"/>
      <c r="X38" s="109"/>
      <c r="Y38" s="109"/>
      <c r="Z38" s="109"/>
    </row>
    <row r="39" spans="1:26">
      <c r="A39" s="122" t="s">
        <v>389</v>
      </c>
      <c r="B39" s="170" t="s">
        <v>507</v>
      </c>
      <c r="C39" s="112" t="s">
        <v>508</v>
      </c>
      <c r="D39" s="159" t="s">
        <v>500</v>
      </c>
      <c r="E39" s="112" t="s">
        <v>468</v>
      </c>
      <c r="F39" s="112" t="s">
        <v>469</v>
      </c>
      <c r="G39" s="112" t="s">
        <v>463</v>
      </c>
      <c r="H39" s="112"/>
      <c r="I39" s="112" t="s">
        <v>501</v>
      </c>
      <c r="J39" s="150" t="s">
        <v>117</v>
      </c>
      <c r="K39" s="127" t="s">
        <v>372</v>
      </c>
      <c r="L39" s="110" t="s">
        <v>98</v>
      </c>
      <c r="M39" s="110" t="s">
        <v>509</v>
      </c>
      <c r="N39" s="174"/>
      <c r="O39" s="174"/>
      <c r="P39" s="111" t="s">
        <v>295</v>
      </c>
      <c r="Q39" s="111"/>
      <c r="R39" s="111" t="s">
        <v>295</v>
      </c>
      <c r="S39" s="111" t="s">
        <v>374</v>
      </c>
      <c r="T39" s="112" t="s">
        <v>458</v>
      </c>
      <c r="U39" s="112"/>
      <c r="V39" s="112"/>
      <c r="W39" s="112"/>
      <c r="X39" s="112"/>
      <c r="Y39" s="112"/>
      <c r="Z39" s="112"/>
    </row>
    <row r="40" spans="1:26" hidden="1">
      <c r="A40" s="122" t="s">
        <v>389</v>
      </c>
      <c r="B40" s="170" t="s">
        <v>510</v>
      </c>
      <c r="C40" s="112" t="s">
        <v>511</v>
      </c>
      <c r="D40" s="159" t="s">
        <v>512</v>
      </c>
      <c r="E40" s="112" t="s">
        <v>513</v>
      </c>
      <c r="F40" s="112"/>
      <c r="G40" s="112" t="s">
        <v>370</v>
      </c>
      <c r="H40" s="112"/>
      <c r="I40" s="112" t="s">
        <v>514</v>
      </c>
      <c r="J40" s="150" t="s">
        <v>117</v>
      </c>
      <c r="K40" s="127" t="s">
        <v>372</v>
      </c>
      <c r="L40" s="110" t="s">
        <v>387</v>
      </c>
      <c r="M40" s="110"/>
      <c r="N40" s="174"/>
      <c r="O40" s="174"/>
      <c r="P40" s="111" t="s">
        <v>295</v>
      </c>
      <c r="Q40" s="111"/>
      <c r="R40" s="111" t="s">
        <v>295</v>
      </c>
      <c r="S40" s="111" t="s">
        <v>374</v>
      </c>
      <c r="T40" s="112"/>
      <c r="U40" s="112"/>
      <c r="V40" s="112"/>
      <c r="W40" s="112"/>
      <c r="X40" s="112"/>
      <c r="Y40" s="112"/>
      <c r="Z40" s="112"/>
    </row>
    <row r="41" spans="1:26">
      <c r="A41" s="122" t="s">
        <v>389</v>
      </c>
      <c r="B41" s="171" t="s">
        <v>515</v>
      </c>
      <c r="C41" s="109" t="s">
        <v>516</v>
      </c>
      <c r="D41" s="160" t="s">
        <v>517</v>
      </c>
      <c r="E41" s="109" t="s">
        <v>468</v>
      </c>
      <c r="F41" s="109" t="s">
        <v>469</v>
      </c>
      <c r="G41" s="109" t="s">
        <v>463</v>
      </c>
      <c r="H41" s="109"/>
      <c r="I41" s="109" t="s">
        <v>518</v>
      </c>
      <c r="J41" s="113" t="s">
        <v>117</v>
      </c>
      <c r="K41" s="127" t="s">
        <v>372</v>
      </c>
      <c r="L41" s="110" t="s">
        <v>98</v>
      </c>
      <c r="M41" s="110" t="s">
        <v>519</v>
      </c>
      <c r="N41" s="174"/>
      <c r="O41" s="174"/>
      <c r="P41" s="111" t="s">
        <v>295</v>
      </c>
      <c r="Q41" s="111"/>
      <c r="R41" s="111" t="s">
        <v>295</v>
      </c>
      <c r="S41" s="111" t="s">
        <v>374</v>
      </c>
      <c r="T41" s="109" t="s">
        <v>458</v>
      </c>
      <c r="U41" s="109"/>
      <c r="V41" s="109"/>
      <c r="W41" s="109"/>
      <c r="X41" s="109"/>
      <c r="Y41" s="109"/>
      <c r="Z41" s="109"/>
    </row>
    <row r="42" spans="1:26">
      <c r="A42" s="122" t="s">
        <v>389</v>
      </c>
      <c r="B42" s="170" t="s">
        <v>520</v>
      </c>
      <c r="C42" s="112" t="s">
        <v>521</v>
      </c>
      <c r="D42" s="159" t="s">
        <v>479</v>
      </c>
      <c r="E42" s="112" t="s">
        <v>480</v>
      </c>
      <c r="F42" s="112" t="s">
        <v>469</v>
      </c>
      <c r="G42" s="112" t="s">
        <v>463</v>
      </c>
      <c r="H42" s="112"/>
      <c r="I42" s="112" t="s">
        <v>522</v>
      </c>
      <c r="J42" s="113" t="s">
        <v>117</v>
      </c>
      <c r="K42" s="113" t="s">
        <v>372</v>
      </c>
      <c r="L42" s="110" t="s">
        <v>98</v>
      </c>
      <c r="M42" s="110" t="s">
        <v>523</v>
      </c>
      <c r="N42" s="174"/>
      <c r="O42" s="174"/>
      <c r="P42" s="111" t="s">
        <v>295</v>
      </c>
      <c r="Q42" s="111"/>
      <c r="R42" s="111" t="s">
        <v>295</v>
      </c>
      <c r="S42" s="111" t="s">
        <v>374</v>
      </c>
      <c r="T42" s="112" t="s">
        <v>458</v>
      </c>
      <c r="U42" s="112"/>
      <c r="V42" s="112"/>
      <c r="W42" s="112"/>
      <c r="X42" s="112"/>
      <c r="Y42" s="112"/>
      <c r="Z42" s="112"/>
    </row>
    <row r="43" spans="1:26">
      <c r="A43" s="122" t="s">
        <v>389</v>
      </c>
      <c r="B43" s="170" t="s">
        <v>524</v>
      </c>
      <c r="C43" s="112" t="s">
        <v>525</v>
      </c>
      <c r="D43" s="159" t="s">
        <v>526</v>
      </c>
      <c r="E43" s="112" t="s">
        <v>468</v>
      </c>
      <c r="F43" s="112" t="s">
        <v>469</v>
      </c>
      <c r="G43" s="112" t="s">
        <v>463</v>
      </c>
      <c r="H43" s="112"/>
      <c r="I43" s="112" t="s">
        <v>527</v>
      </c>
      <c r="J43" s="113" t="s">
        <v>117</v>
      </c>
      <c r="K43" s="127" t="s">
        <v>372</v>
      </c>
      <c r="L43" s="110" t="s">
        <v>98</v>
      </c>
      <c r="M43" s="110" t="s">
        <v>528</v>
      </c>
      <c r="N43" s="174"/>
      <c r="O43" s="174"/>
      <c r="P43" s="111" t="s">
        <v>295</v>
      </c>
      <c r="Q43" s="111"/>
      <c r="R43" s="111" t="s">
        <v>295</v>
      </c>
      <c r="S43" s="111" t="s">
        <v>374</v>
      </c>
      <c r="T43" s="112" t="s">
        <v>458</v>
      </c>
      <c r="U43" s="112"/>
      <c r="V43" s="112"/>
      <c r="W43" s="112"/>
      <c r="X43" s="112"/>
      <c r="Y43" s="112"/>
      <c r="Z43" s="112"/>
    </row>
    <row r="44" spans="1:26">
      <c r="A44" s="122" t="s">
        <v>389</v>
      </c>
      <c r="B44" s="171" t="s">
        <v>529</v>
      </c>
      <c r="C44" s="109" t="s">
        <v>530</v>
      </c>
      <c r="D44" s="160" t="s">
        <v>531</v>
      </c>
      <c r="E44" s="109" t="s">
        <v>468</v>
      </c>
      <c r="F44" s="109" t="s">
        <v>469</v>
      </c>
      <c r="G44" s="109" t="s">
        <v>463</v>
      </c>
      <c r="H44" s="109"/>
      <c r="I44" s="109" t="s">
        <v>532</v>
      </c>
      <c r="J44" s="155" t="s">
        <v>117</v>
      </c>
      <c r="K44" s="127" t="s">
        <v>372</v>
      </c>
      <c r="L44" s="110" t="s">
        <v>98</v>
      </c>
      <c r="M44" s="110" t="s">
        <v>533</v>
      </c>
      <c r="N44" s="174"/>
      <c r="O44" s="174"/>
      <c r="P44" s="111" t="s">
        <v>295</v>
      </c>
      <c r="Q44" s="111"/>
      <c r="R44" s="111" t="s">
        <v>295</v>
      </c>
      <c r="S44" s="111" t="s">
        <v>374</v>
      </c>
      <c r="T44" s="109" t="s">
        <v>458</v>
      </c>
      <c r="U44" s="109"/>
      <c r="V44" s="109"/>
      <c r="W44" s="109"/>
      <c r="X44" s="109"/>
      <c r="Y44" s="109"/>
      <c r="Z44" s="109"/>
    </row>
    <row r="45" spans="1:26" hidden="1">
      <c r="A45" s="122" t="s">
        <v>389</v>
      </c>
      <c r="B45" s="159" t="s">
        <v>534</v>
      </c>
      <c r="C45" s="112" t="s">
        <v>535</v>
      </c>
      <c r="D45" s="159" t="s">
        <v>536</v>
      </c>
      <c r="E45" s="112" t="s">
        <v>438</v>
      </c>
      <c r="F45" s="112" t="s">
        <v>369</v>
      </c>
      <c r="G45" s="112" t="s">
        <v>370</v>
      </c>
      <c r="H45" s="112"/>
      <c r="I45" s="149" t="s">
        <v>537</v>
      </c>
      <c r="J45" s="156" t="s">
        <v>387</v>
      </c>
      <c r="K45" s="147" t="s">
        <v>388</v>
      </c>
      <c r="L45" s="110" t="s">
        <v>387</v>
      </c>
      <c r="M45" s="110"/>
      <c r="N45" s="174"/>
      <c r="O45" s="174"/>
      <c r="P45" s="111" t="s">
        <v>295</v>
      </c>
      <c r="Q45" s="111"/>
      <c r="R45" s="111" t="s">
        <v>295</v>
      </c>
      <c r="S45" s="111" t="s">
        <v>374</v>
      </c>
      <c r="T45" s="112"/>
      <c r="U45" s="112"/>
      <c r="V45" s="112"/>
      <c r="W45" s="112"/>
      <c r="X45" s="112"/>
      <c r="Y45" s="112"/>
      <c r="Z45" s="112"/>
    </row>
    <row r="46" spans="1:26" hidden="1">
      <c r="A46" s="122" t="s">
        <v>389</v>
      </c>
      <c r="B46" s="160" t="s">
        <v>534</v>
      </c>
      <c r="C46" s="109" t="s">
        <v>538</v>
      </c>
      <c r="D46" s="160" t="s">
        <v>536</v>
      </c>
      <c r="E46" s="109" t="s">
        <v>438</v>
      </c>
      <c r="F46" s="109" t="s">
        <v>369</v>
      </c>
      <c r="G46" s="109" t="s">
        <v>370</v>
      </c>
      <c r="H46" s="109"/>
      <c r="I46" s="146" t="s">
        <v>537</v>
      </c>
      <c r="J46" s="145" t="s">
        <v>387</v>
      </c>
      <c r="K46" s="147" t="s">
        <v>388</v>
      </c>
      <c r="L46" s="110" t="s">
        <v>387</v>
      </c>
      <c r="M46" s="110"/>
      <c r="N46" s="174"/>
      <c r="O46" s="174"/>
      <c r="P46" s="111" t="s">
        <v>295</v>
      </c>
      <c r="Q46" s="111"/>
      <c r="R46" s="111" t="s">
        <v>295</v>
      </c>
      <c r="S46" s="111" t="s">
        <v>374</v>
      </c>
      <c r="T46" s="109"/>
      <c r="U46" s="109"/>
      <c r="V46" s="109"/>
      <c r="W46" s="109"/>
      <c r="X46" s="109"/>
      <c r="Y46" s="109"/>
      <c r="Z46" s="109"/>
    </row>
    <row r="47" spans="1:26" hidden="1">
      <c r="A47" s="122" t="s">
        <v>389</v>
      </c>
      <c r="B47" s="170" t="s">
        <v>539</v>
      </c>
      <c r="C47" s="112" t="s">
        <v>540</v>
      </c>
      <c r="D47" s="159" t="s">
        <v>541</v>
      </c>
      <c r="E47" s="112"/>
      <c r="F47" s="112"/>
      <c r="G47" s="112"/>
      <c r="H47" s="112"/>
      <c r="I47" s="112" t="s">
        <v>542</v>
      </c>
      <c r="J47" s="157" t="s">
        <v>117</v>
      </c>
      <c r="K47" s="127" t="s">
        <v>372</v>
      </c>
      <c r="L47" s="110" t="s">
        <v>387</v>
      </c>
      <c r="M47" s="110"/>
      <c r="N47" s="174"/>
      <c r="O47" s="174"/>
      <c r="P47" s="111" t="s">
        <v>295</v>
      </c>
      <c r="Q47" s="111"/>
      <c r="R47" s="111" t="s">
        <v>295</v>
      </c>
      <c r="S47" s="111" t="s">
        <v>374</v>
      </c>
      <c r="T47" s="112"/>
      <c r="U47" s="112"/>
      <c r="V47" s="112"/>
      <c r="W47" s="112"/>
      <c r="X47" s="112"/>
      <c r="Y47" s="112"/>
      <c r="Z47" s="112"/>
    </row>
    <row r="48" spans="1:26" hidden="1">
      <c r="A48" s="122" t="s">
        <v>389</v>
      </c>
      <c r="B48" s="171" t="s">
        <v>539</v>
      </c>
      <c r="C48" s="109" t="s">
        <v>543</v>
      </c>
      <c r="D48" s="160" t="s">
        <v>541</v>
      </c>
      <c r="E48" s="109"/>
      <c r="F48" s="109"/>
      <c r="G48" s="109" t="s">
        <v>370</v>
      </c>
      <c r="H48" s="109"/>
      <c r="I48" s="112" t="s">
        <v>542</v>
      </c>
      <c r="J48" s="155" t="s">
        <v>117</v>
      </c>
      <c r="K48" s="127" t="s">
        <v>372</v>
      </c>
      <c r="L48" s="110" t="s">
        <v>387</v>
      </c>
      <c r="M48" s="110"/>
      <c r="N48" s="174"/>
      <c r="O48" s="174"/>
      <c r="P48" s="111" t="s">
        <v>295</v>
      </c>
      <c r="Q48" s="111"/>
      <c r="R48" s="111" t="s">
        <v>295</v>
      </c>
      <c r="S48" s="111" t="s">
        <v>374</v>
      </c>
      <c r="T48" s="109"/>
      <c r="U48" s="109"/>
      <c r="V48" s="109"/>
      <c r="W48" s="109"/>
      <c r="X48" s="109"/>
      <c r="Y48" s="109"/>
      <c r="Z48" s="109"/>
    </row>
    <row r="49" spans="1:26" hidden="1">
      <c r="A49" s="122" t="s">
        <v>389</v>
      </c>
      <c r="B49" s="159" t="s">
        <v>544</v>
      </c>
      <c r="C49" s="112" t="s">
        <v>545</v>
      </c>
      <c r="D49" s="159" t="s">
        <v>546</v>
      </c>
      <c r="E49" s="112" t="s">
        <v>438</v>
      </c>
      <c r="F49" s="112" t="s">
        <v>369</v>
      </c>
      <c r="G49" s="112" t="s">
        <v>370</v>
      </c>
      <c r="H49" s="112"/>
      <c r="I49" s="149" t="s">
        <v>537</v>
      </c>
      <c r="J49" s="145" t="s">
        <v>387</v>
      </c>
      <c r="K49" s="147" t="s">
        <v>388</v>
      </c>
      <c r="L49" s="110" t="s">
        <v>387</v>
      </c>
      <c r="M49" s="110"/>
      <c r="N49" s="174"/>
      <c r="O49" s="174"/>
      <c r="P49" s="111" t="s">
        <v>295</v>
      </c>
      <c r="Q49" s="111"/>
      <c r="R49" s="111" t="s">
        <v>295</v>
      </c>
      <c r="S49" s="111" t="s">
        <v>374</v>
      </c>
      <c r="T49" s="112"/>
      <c r="U49" s="112"/>
      <c r="V49" s="112"/>
      <c r="W49" s="112"/>
      <c r="X49" s="112"/>
      <c r="Y49" s="112"/>
      <c r="Z49" s="112"/>
    </row>
    <row r="50" spans="1:26">
      <c r="A50" s="122" t="s">
        <v>389</v>
      </c>
      <c r="B50" s="171" t="s">
        <v>547</v>
      </c>
      <c r="C50" s="109" t="s">
        <v>548</v>
      </c>
      <c r="D50" s="160" t="s">
        <v>549</v>
      </c>
      <c r="E50" s="109" t="s">
        <v>468</v>
      </c>
      <c r="F50" s="109" t="s">
        <v>469</v>
      </c>
      <c r="G50" s="109" t="s">
        <v>463</v>
      </c>
      <c r="H50" s="109"/>
      <c r="I50" s="109" t="s">
        <v>550</v>
      </c>
      <c r="J50" s="157" t="s">
        <v>117</v>
      </c>
      <c r="K50" s="127" t="s">
        <v>372</v>
      </c>
      <c r="L50" s="110" t="s">
        <v>98</v>
      </c>
      <c r="M50" s="110" t="s">
        <v>551</v>
      </c>
      <c r="N50" s="174"/>
      <c r="O50" s="174"/>
      <c r="P50" s="111" t="s">
        <v>295</v>
      </c>
      <c r="Q50" s="111"/>
      <c r="R50" s="111" t="s">
        <v>295</v>
      </c>
      <c r="S50" s="111" t="s">
        <v>374</v>
      </c>
      <c r="T50" s="109" t="s">
        <v>458</v>
      </c>
      <c r="U50" s="109"/>
      <c r="V50" s="109"/>
      <c r="W50" s="109"/>
      <c r="X50" s="109"/>
      <c r="Y50" s="109"/>
      <c r="Z50" s="109"/>
    </row>
    <row r="51" spans="1:26">
      <c r="A51" s="122" t="s">
        <v>389</v>
      </c>
      <c r="B51" s="170" t="s">
        <v>552</v>
      </c>
      <c r="C51" s="112" t="s">
        <v>553</v>
      </c>
      <c r="D51" s="159" t="s">
        <v>549</v>
      </c>
      <c r="E51" s="112" t="s">
        <v>468</v>
      </c>
      <c r="F51" s="112" t="s">
        <v>469</v>
      </c>
      <c r="G51" s="112" t="s">
        <v>463</v>
      </c>
      <c r="H51" s="112"/>
      <c r="I51" s="112" t="s">
        <v>550</v>
      </c>
      <c r="J51" s="127" t="s">
        <v>117</v>
      </c>
      <c r="K51" s="127" t="s">
        <v>372</v>
      </c>
      <c r="L51" s="110" t="s">
        <v>98</v>
      </c>
      <c r="M51" s="110" t="s">
        <v>554</v>
      </c>
      <c r="N51" s="174"/>
      <c r="O51" s="174"/>
      <c r="P51" s="111" t="s">
        <v>295</v>
      </c>
      <c r="Q51" s="111"/>
      <c r="R51" s="111" t="s">
        <v>295</v>
      </c>
      <c r="S51" s="111" t="s">
        <v>374</v>
      </c>
      <c r="T51" s="112" t="s">
        <v>458</v>
      </c>
      <c r="U51" s="112"/>
      <c r="V51" s="112"/>
      <c r="W51" s="112"/>
      <c r="X51" s="112"/>
      <c r="Y51" s="112"/>
      <c r="Z51" s="112"/>
    </row>
    <row r="52" spans="1:26">
      <c r="A52" s="122" t="s">
        <v>389</v>
      </c>
      <c r="B52" s="171" t="s">
        <v>555</v>
      </c>
      <c r="C52" s="109" t="s">
        <v>556</v>
      </c>
      <c r="D52" s="160" t="s">
        <v>557</v>
      </c>
      <c r="E52" s="109" t="s">
        <v>468</v>
      </c>
      <c r="F52" s="109" t="s">
        <v>469</v>
      </c>
      <c r="G52" s="109" t="s">
        <v>463</v>
      </c>
      <c r="H52" s="109"/>
      <c r="I52" s="109" t="s">
        <v>558</v>
      </c>
      <c r="J52" s="127" t="s">
        <v>117</v>
      </c>
      <c r="K52" s="127" t="s">
        <v>372</v>
      </c>
      <c r="L52" s="110" t="s">
        <v>98</v>
      </c>
      <c r="M52" s="110" t="s">
        <v>559</v>
      </c>
      <c r="N52" s="174"/>
      <c r="O52" s="174"/>
      <c r="P52" s="111" t="s">
        <v>295</v>
      </c>
      <c r="Q52" s="111"/>
      <c r="R52" s="111" t="s">
        <v>295</v>
      </c>
      <c r="S52" s="111" t="s">
        <v>374</v>
      </c>
      <c r="T52" s="109" t="s">
        <v>458</v>
      </c>
      <c r="U52" s="109"/>
      <c r="V52" s="109"/>
      <c r="W52" s="109"/>
      <c r="X52" s="109"/>
      <c r="Y52" s="109"/>
      <c r="Z52" s="109"/>
    </row>
    <row r="53" spans="1:26">
      <c r="A53" s="122" t="s">
        <v>389</v>
      </c>
      <c r="B53" s="170" t="s">
        <v>560</v>
      </c>
      <c r="C53" s="112" t="s">
        <v>561</v>
      </c>
      <c r="D53" s="159" t="s">
        <v>557</v>
      </c>
      <c r="E53" s="112" t="s">
        <v>468</v>
      </c>
      <c r="F53" s="112" t="s">
        <v>469</v>
      </c>
      <c r="G53" s="112" t="s">
        <v>463</v>
      </c>
      <c r="H53" s="112"/>
      <c r="I53" s="112" t="s">
        <v>558</v>
      </c>
      <c r="J53" s="127" t="s">
        <v>117</v>
      </c>
      <c r="K53" s="127" t="s">
        <v>372</v>
      </c>
      <c r="L53" s="110" t="s">
        <v>98</v>
      </c>
      <c r="M53" s="110" t="s">
        <v>562</v>
      </c>
      <c r="N53" s="174"/>
      <c r="O53" s="174"/>
      <c r="P53" s="111" t="s">
        <v>295</v>
      </c>
      <c r="Q53" s="111"/>
      <c r="R53" s="111" t="s">
        <v>295</v>
      </c>
      <c r="S53" s="111" t="s">
        <v>374</v>
      </c>
      <c r="T53" s="112" t="s">
        <v>458</v>
      </c>
      <c r="U53" s="112"/>
      <c r="V53" s="112"/>
      <c r="W53" s="112"/>
      <c r="X53" s="112"/>
      <c r="Y53" s="112"/>
      <c r="Z53" s="112"/>
    </row>
    <row r="54" spans="1:26">
      <c r="A54" s="122" t="s">
        <v>389</v>
      </c>
      <c r="B54" s="171" t="s">
        <v>563</v>
      </c>
      <c r="C54" s="109" t="s">
        <v>564</v>
      </c>
      <c r="D54" s="160" t="s">
        <v>565</v>
      </c>
      <c r="E54" s="109" t="s">
        <v>468</v>
      </c>
      <c r="F54" s="109" t="s">
        <v>469</v>
      </c>
      <c r="G54" s="109" t="s">
        <v>463</v>
      </c>
      <c r="H54" s="109"/>
      <c r="I54" s="109" t="s">
        <v>566</v>
      </c>
      <c r="J54" s="127" t="s">
        <v>117</v>
      </c>
      <c r="K54" s="127" t="s">
        <v>372</v>
      </c>
      <c r="L54" s="110" t="s">
        <v>98</v>
      </c>
      <c r="M54" s="110" t="s">
        <v>567</v>
      </c>
      <c r="N54" s="174"/>
      <c r="O54" s="174"/>
      <c r="P54" s="111" t="s">
        <v>295</v>
      </c>
      <c r="Q54" s="111"/>
      <c r="R54" s="111" t="s">
        <v>295</v>
      </c>
      <c r="S54" s="111" t="s">
        <v>374</v>
      </c>
      <c r="T54" s="109" t="s">
        <v>458</v>
      </c>
      <c r="U54" s="109"/>
      <c r="V54" s="109"/>
      <c r="W54" s="109"/>
      <c r="X54" s="109"/>
      <c r="Y54" s="109"/>
      <c r="Z54" s="109"/>
    </row>
    <row r="55" spans="1:26">
      <c r="A55" s="122" t="s">
        <v>389</v>
      </c>
      <c r="B55" s="170" t="s">
        <v>568</v>
      </c>
      <c r="C55" s="112" t="s">
        <v>569</v>
      </c>
      <c r="D55" s="159" t="s">
        <v>565</v>
      </c>
      <c r="E55" s="112" t="s">
        <v>468</v>
      </c>
      <c r="F55" s="112" t="s">
        <v>469</v>
      </c>
      <c r="G55" s="112" t="s">
        <v>463</v>
      </c>
      <c r="H55" s="112"/>
      <c r="I55" s="112" t="s">
        <v>566</v>
      </c>
      <c r="J55" s="127" t="s">
        <v>117</v>
      </c>
      <c r="K55" s="127" t="s">
        <v>372</v>
      </c>
      <c r="L55" s="110" t="s">
        <v>98</v>
      </c>
      <c r="M55" s="110" t="s">
        <v>570</v>
      </c>
      <c r="N55" s="174"/>
      <c r="O55" s="174"/>
      <c r="P55" s="111" t="s">
        <v>295</v>
      </c>
      <c r="Q55" s="111"/>
      <c r="R55" s="111" t="s">
        <v>295</v>
      </c>
      <c r="S55" s="111" t="s">
        <v>374</v>
      </c>
      <c r="T55" s="112" t="s">
        <v>458</v>
      </c>
      <c r="U55" s="112"/>
      <c r="V55" s="112"/>
      <c r="W55" s="112"/>
      <c r="X55" s="112"/>
      <c r="Y55" s="112"/>
      <c r="Z55" s="112"/>
    </row>
    <row r="56" spans="1:26" hidden="1">
      <c r="A56" s="122" t="s">
        <v>389</v>
      </c>
      <c r="B56" s="160" t="s">
        <v>571</v>
      </c>
      <c r="C56" s="109" t="s">
        <v>572</v>
      </c>
      <c r="D56" s="160" t="s">
        <v>573</v>
      </c>
      <c r="E56" s="109"/>
      <c r="F56" s="109"/>
      <c r="G56" s="109"/>
      <c r="H56" s="109"/>
      <c r="I56" s="109" t="s">
        <v>574</v>
      </c>
      <c r="J56" s="110" t="s">
        <v>387</v>
      </c>
      <c r="K56" s="111" t="s">
        <v>388</v>
      </c>
      <c r="L56" s="110" t="s">
        <v>387</v>
      </c>
      <c r="M56" s="110"/>
      <c r="N56" s="174"/>
      <c r="O56" s="174"/>
      <c r="P56" s="111" t="s">
        <v>295</v>
      </c>
      <c r="Q56" s="111"/>
      <c r="R56" s="111" t="s">
        <v>295</v>
      </c>
      <c r="S56" s="111" t="s">
        <v>374</v>
      </c>
      <c r="T56" s="109" t="s">
        <v>458</v>
      </c>
      <c r="U56" s="109"/>
      <c r="V56" s="109"/>
      <c r="W56" s="109"/>
      <c r="X56" s="109"/>
      <c r="Y56" s="109"/>
      <c r="Z56" s="109"/>
    </row>
    <row r="57" spans="1:26" hidden="1">
      <c r="A57" s="122" t="s">
        <v>389</v>
      </c>
      <c r="B57" s="170" t="s">
        <v>575</v>
      </c>
      <c r="C57" s="112" t="s">
        <v>576</v>
      </c>
      <c r="D57" s="159" t="s">
        <v>577</v>
      </c>
      <c r="E57" s="112"/>
      <c r="F57" s="112"/>
      <c r="G57" s="112" t="s">
        <v>463</v>
      </c>
      <c r="H57" s="112"/>
      <c r="I57" s="112" t="s">
        <v>578</v>
      </c>
      <c r="J57" s="127" t="s">
        <v>117</v>
      </c>
      <c r="K57" s="127" t="s">
        <v>372</v>
      </c>
      <c r="L57" s="110" t="s">
        <v>387</v>
      </c>
      <c r="M57" s="110"/>
      <c r="N57" s="174"/>
      <c r="O57" s="174"/>
      <c r="P57" s="111" t="s">
        <v>295</v>
      </c>
      <c r="Q57" s="111"/>
      <c r="R57" s="111" t="s">
        <v>295</v>
      </c>
      <c r="S57" s="111" t="s">
        <v>374</v>
      </c>
      <c r="T57" s="112" t="s">
        <v>458</v>
      </c>
      <c r="U57" s="112"/>
      <c r="V57" s="112"/>
      <c r="W57" s="112"/>
      <c r="X57" s="112"/>
      <c r="Y57" s="112"/>
      <c r="Z57" s="112"/>
    </row>
    <row r="58" spans="1:26" hidden="1">
      <c r="A58" s="122" t="s">
        <v>389</v>
      </c>
      <c r="B58" s="171" t="s">
        <v>579</v>
      </c>
      <c r="C58" s="109" t="s">
        <v>580</v>
      </c>
      <c r="D58" s="160" t="s">
        <v>577</v>
      </c>
      <c r="E58" s="109"/>
      <c r="F58" s="109"/>
      <c r="G58" s="109" t="s">
        <v>463</v>
      </c>
      <c r="H58" s="109"/>
      <c r="I58" s="109" t="s">
        <v>578</v>
      </c>
      <c r="J58" s="127" t="s">
        <v>117</v>
      </c>
      <c r="K58" s="127" t="s">
        <v>372</v>
      </c>
      <c r="L58" s="110" t="s">
        <v>387</v>
      </c>
      <c r="M58" s="110"/>
      <c r="N58" s="174"/>
      <c r="O58" s="174"/>
      <c r="P58" s="111" t="s">
        <v>295</v>
      </c>
      <c r="Q58" s="111"/>
      <c r="R58" s="111" t="s">
        <v>295</v>
      </c>
      <c r="S58" s="111" t="s">
        <v>374</v>
      </c>
      <c r="T58" s="109" t="s">
        <v>458</v>
      </c>
      <c r="U58" s="109"/>
      <c r="V58" s="109"/>
      <c r="W58" s="109"/>
      <c r="X58" s="109"/>
      <c r="Y58" s="109"/>
      <c r="Z58" s="109"/>
    </row>
    <row r="59" spans="1:26">
      <c r="A59" s="122" t="s">
        <v>389</v>
      </c>
      <c r="B59" s="170" t="s">
        <v>581</v>
      </c>
      <c r="C59" s="112" t="s">
        <v>582</v>
      </c>
      <c r="D59" s="159" t="s">
        <v>583</v>
      </c>
      <c r="E59" s="112" t="s">
        <v>468</v>
      </c>
      <c r="F59" s="112" t="s">
        <v>469</v>
      </c>
      <c r="G59" s="112" t="s">
        <v>463</v>
      </c>
      <c r="H59" s="112"/>
      <c r="I59" s="112" t="s">
        <v>584</v>
      </c>
      <c r="J59" s="127" t="s">
        <v>117</v>
      </c>
      <c r="K59" s="127" t="s">
        <v>372</v>
      </c>
      <c r="L59" s="110" t="s">
        <v>98</v>
      </c>
      <c r="M59" s="110" t="s">
        <v>585</v>
      </c>
      <c r="N59" s="174"/>
      <c r="O59" s="174"/>
      <c r="P59" s="111" t="s">
        <v>295</v>
      </c>
      <c r="Q59" s="111"/>
      <c r="R59" s="111" t="s">
        <v>295</v>
      </c>
      <c r="S59" s="111" t="s">
        <v>374</v>
      </c>
      <c r="T59" s="112" t="s">
        <v>458</v>
      </c>
      <c r="U59" s="112"/>
      <c r="V59" s="112"/>
      <c r="W59" s="112"/>
      <c r="X59" s="112"/>
      <c r="Y59" s="112"/>
      <c r="Z59" s="112"/>
    </row>
    <row r="60" spans="1:26">
      <c r="A60" s="122" t="s">
        <v>389</v>
      </c>
      <c r="B60" s="171" t="s">
        <v>586</v>
      </c>
      <c r="C60" s="109" t="s">
        <v>587</v>
      </c>
      <c r="D60" s="160" t="s">
        <v>583</v>
      </c>
      <c r="E60" s="109" t="s">
        <v>468</v>
      </c>
      <c r="F60" s="109" t="s">
        <v>469</v>
      </c>
      <c r="G60" s="109" t="s">
        <v>463</v>
      </c>
      <c r="H60" s="109"/>
      <c r="I60" s="146" t="s">
        <v>584</v>
      </c>
      <c r="J60" s="127" t="s">
        <v>117</v>
      </c>
      <c r="K60" s="163" t="s">
        <v>372</v>
      </c>
      <c r="L60" s="110" t="s">
        <v>98</v>
      </c>
      <c r="M60" s="110" t="s">
        <v>588</v>
      </c>
      <c r="N60" s="174"/>
      <c r="O60" s="174"/>
      <c r="P60" s="111" t="s">
        <v>295</v>
      </c>
      <c r="Q60" s="111"/>
      <c r="R60" s="111" t="s">
        <v>295</v>
      </c>
      <c r="S60" s="111" t="s">
        <v>374</v>
      </c>
      <c r="T60" s="109" t="s">
        <v>458</v>
      </c>
      <c r="U60" s="109"/>
      <c r="V60" s="109"/>
      <c r="W60" s="109"/>
      <c r="X60" s="109"/>
      <c r="Y60" s="109"/>
      <c r="Z60" s="109"/>
    </row>
    <row r="61" spans="1:26" hidden="1">
      <c r="A61" s="122" t="s">
        <v>389</v>
      </c>
      <c r="B61" s="170" t="s">
        <v>589</v>
      </c>
      <c r="C61" s="112" t="s">
        <v>590</v>
      </c>
      <c r="D61" s="159" t="s">
        <v>591</v>
      </c>
      <c r="E61" s="153" t="s">
        <v>480</v>
      </c>
      <c r="F61" s="112" t="s">
        <v>469</v>
      </c>
      <c r="G61" s="112" t="s">
        <v>463</v>
      </c>
      <c r="H61" s="112"/>
      <c r="I61" s="149" t="s">
        <v>592</v>
      </c>
      <c r="J61" s="127" t="s">
        <v>117</v>
      </c>
      <c r="K61" s="163" t="s">
        <v>267</v>
      </c>
      <c r="L61" s="110" t="s">
        <v>387</v>
      </c>
      <c r="M61" s="110" t="s">
        <v>593</v>
      </c>
      <c r="N61" s="174"/>
      <c r="O61" s="174"/>
      <c r="P61" s="111" t="s">
        <v>295</v>
      </c>
      <c r="Q61" s="111"/>
      <c r="R61" s="111" t="s">
        <v>295</v>
      </c>
      <c r="S61" s="111" t="s">
        <v>374</v>
      </c>
      <c r="T61" s="112" t="s">
        <v>458</v>
      </c>
      <c r="U61" s="112"/>
      <c r="V61" s="112"/>
      <c r="W61" s="112"/>
      <c r="X61" s="112"/>
      <c r="Y61" s="112"/>
      <c r="Z61" s="112"/>
    </row>
    <row r="62" spans="1:26" hidden="1">
      <c r="A62" s="122" t="s">
        <v>389</v>
      </c>
      <c r="B62" s="171" t="s">
        <v>594</v>
      </c>
      <c r="C62" s="109" t="s">
        <v>595</v>
      </c>
      <c r="D62" s="162" t="s">
        <v>591</v>
      </c>
      <c r="E62" s="151" t="s">
        <v>480</v>
      </c>
      <c r="F62" s="152" t="s">
        <v>469</v>
      </c>
      <c r="G62" s="109" t="s">
        <v>463</v>
      </c>
      <c r="H62" s="109"/>
      <c r="I62" s="146" t="s">
        <v>592</v>
      </c>
      <c r="J62" s="127" t="s">
        <v>117</v>
      </c>
      <c r="K62" s="163" t="s">
        <v>267</v>
      </c>
      <c r="L62" s="110" t="s">
        <v>387</v>
      </c>
      <c r="M62" s="110" t="s">
        <v>593</v>
      </c>
      <c r="N62" s="174"/>
      <c r="O62" s="174"/>
      <c r="P62" s="111" t="s">
        <v>295</v>
      </c>
      <c r="Q62" s="111"/>
      <c r="R62" s="111" t="s">
        <v>295</v>
      </c>
      <c r="S62" s="111" t="s">
        <v>374</v>
      </c>
      <c r="T62" s="109" t="s">
        <v>458</v>
      </c>
      <c r="U62" s="109"/>
      <c r="V62" s="109"/>
      <c r="W62" s="109"/>
      <c r="X62" s="109"/>
      <c r="Y62" s="109"/>
      <c r="Z62" s="109"/>
    </row>
    <row r="63" spans="1:26">
      <c r="A63" s="122" t="s">
        <v>389</v>
      </c>
      <c r="B63" s="170" t="s">
        <v>596</v>
      </c>
      <c r="C63" s="112" t="s">
        <v>597</v>
      </c>
      <c r="D63" s="159" t="s">
        <v>598</v>
      </c>
      <c r="E63" s="154" t="s">
        <v>480</v>
      </c>
      <c r="F63" s="112" t="s">
        <v>469</v>
      </c>
      <c r="G63" s="112" t="s">
        <v>463</v>
      </c>
      <c r="H63" s="112"/>
      <c r="I63" s="149" t="s">
        <v>599</v>
      </c>
      <c r="J63" s="127" t="s">
        <v>117</v>
      </c>
      <c r="K63" s="164" t="s">
        <v>372</v>
      </c>
      <c r="L63" s="110" t="s">
        <v>98</v>
      </c>
      <c r="M63" s="110" t="s">
        <v>600</v>
      </c>
      <c r="N63" s="174"/>
      <c r="O63" s="174"/>
      <c r="P63" s="111" t="s">
        <v>295</v>
      </c>
      <c r="Q63" s="111"/>
      <c r="R63" s="111" t="s">
        <v>295</v>
      </c>
      <c r="S63" s="111" t="s">
        <v>374</v>
      </c>
      <c r="T63" s="112" t="s">
        <v>458</v>
      </c>
      <c r="U63" s="112"/>
      <c r="V63" s="112"/>
      <c r="W63" s="112"/>
      <c r="X63" s="112"/>
      <c r="Y63" s="112"/>
      <c r="Z63" s="112"/>
    </row>
    <row r="64" spans="1:26" hidden="1">
      <c r="A64" s="123" t="s">
        <v>394</v>
      </c>
      <c r="B64" s="171" t="s">
        <v>601</v>
      </c>
      <c r="C64" s="109" t="s">
        <v>602</v>
      </c>
      <c r="D64" s="160" t="s">
        <v>603</v>
      </c>
      <c r="E64" s="109" t="s">
        <v>604</v>
      </c>
      <c r="F64" s="109"/>
      <c r="G64" s="109" t="s">
        <v>463</v>
      </c>
      <c r="H64" s="109"/>
      <c r="I64" s="109" t="s">
        <v>605</v>
      </c>
      <c r="J64" s="157" t="s">
        <v>117</v>
      </c>
      <c r="K64" s="127" t="s">
        <v>372</v>
      </c>
      <c r="L64" s="110" t="s">
        <v>387</v>
      </c>
      <c r="M64" s="110"/>
      <c r="N64" s="174"/>
      <c r="O64" s="174"/>
      <c r="P64" s="111" t="s">
        <v>295</v>
      </c>
      <c r="Q64" s="111"/>
      <c r="R64" s="111" t="s">
        <v>295</v>
      </c>
      <c r="S64" s="111" t="s">
        <v>374</v>
      </c>
      <c r="T64" s="109" t="s">
        <v>420</v>
      </c>
      <c r="U64" s="109"/>
      <c r="V64" s="109"/>
      <c r="W64" s="109"/>
      <c r="X64" s="109"/>
      <c r="Y64" s="109"/>
      <c r="Z64" s="109"/>
    </row>
    <row r="65" spans="1:26" hidden="1">
      <c r="A65" s="123" t="s">
        <v>394</v>
      </c>
      <c r="B65" s="170" t="s">
        <v>606</v>
      </c>
      <c r="C65" s="112" t="s">
        <v>607</v>
      </c>
      <c r="D65" s="159" t="s">
        <v>608</v>
      </c>
      <c r="E65" s="112" t="s">
        <v>604</v>
      </c>
      <c r="F65" s="112"/>
      <c r="G65" s="112" t="s">
        <v>463</v>
      </c>
      <c r="H65" s="112"/>
      <c r="I65" s="112" t="s">
        <v>609</v>
      </c>
      <c r="J65" s="113" t="s">
        <v>117</v>
      </c>
      <c r="K65" s="113" t="s">
        <v>372</v>
      </c>
      <c r="L65" s="110" t="s">
        <v>387</v>
      </c>
      <c r="M65" s="110"/>
      <c r="N65" s="174"/>
      <c r="O65" s="174"/>
      <c r="P65" s="111" t="s">
        <v>295</v>
      </c>
      <c r="Q65" s="111"/>
      <c r="R65" s="111" t="s">
        <v>295</v>
      </c>
      <c r="S65" s="111" t="s">
        <v>374</v>
      </c>
      <c r="T65" s="112" t="s">
        <v>420</v>
      </c>
      <c r="U65" s="112"/>
      <c r="V65" s="112"/>
      <c r="W65" s="112"/>
      <c r="X65" s="112"/>
      <c r="Y65" s="112"/>
      <c r="Z65" s="112"/>
    </row>
    <row r="66" spans="1:26" hidden="1">
      <c r="A66" s="123" t="s">
        <v>394</v>
      </c>
      <c r="B66" s="171" t="s">
        <v>610</v>
      </c>
      <c r="C66" s="109" t="s">
        <v>611</v>
      </c>
      <c r="D66" s="160" t="s">
        <v>603</v>
      </c>
      <c r="E66" s="109" t="s">
        <v>604</v>
      </c>
      <c r="F66" s="109"/>
      <c r="G66" s="109" t="s">
        <v>463</v>
      </c>
      <c r="H66" s="109"/>
      <c r="I66" s="109" t="s">
        <v>612</v>
      </c>
      <c r="J66" s="127" t="s">
        <v>117</v>
      </c>
      <c r="K66" s="127" t="s">
        <v>372</v>
      </c>
      <c r="L66" s="110" t="s">
        <v>387</v>
      </c>
      <c r="M66" s="110"/>
      <c r="N66" s="174"/>
      <c r="O66" s="174"/>
      <c r="P66" s="111" t="s">
        <v>295</v>
      </c>
      <c r="Q66" s="111"/>
      <c r="R66" s="111" t="s">
        <v>295</v>
      </c>
      <c r="S66" s="111" t="s">
        <v>374</v>
      </c>
      <c r="T66" s="109" t="s">
        <v>420</v>
      </c>
      <c r="U66" s="109"/>
      <c r="V66" s="109"/>
      <c r="W66" s="109"/>
      <c r="X66" s="109"/>
      <c r="Y66" s="109"/>
      <c r="Z66" s="109"/>
    </row>
    <row r="67" spans="1:26" hidden="1">
      <c r="A67" s="123" t="s">
        <v>394</v>
      </c>
      <c r="B67" s="170" t="s">
        <v>613</v>
      </c>
      <c r="C67" s="112" t="s">
        <v>614</v>
      </c>
      <c r="D67" s="159" t="s">
        <v>608</v>
      </c>
      <c r="E67" s="112" t="s">
        <v>604</v>
      </c>
      <c r="F67" s="112"/>
      <c r="G67" s="112" t="s">
        <v>463</v>
      </c>
      <c r="H67" s="112"/>
      <c r="I67" s="112" t="s">
        <v>615</v>
      </c>
      <c r="J67" s="127" t="s">
        <v>117</v>
      </c>
      <c r="K67" s="127" t="s">
        <v>372</v>
      </c>
      <c r="L67" s="110" t="s">
        <v>387</v>
      </c>
      <c r="M67" s="110"/>
      <c r="N67" s="174"/>
      <c r="O67" s="174"/>
      <c r="P67" s="111" t="s">
        <v>295</v>
      </c>
      <c r="Q67" s="111"/>
      <c r="R67" s="111" t="s">
        <v>295</v>
      </c>
      <c r="S67" s="111" t="s">
        <v>374</v>
      </c>
      <c r="T67" s="112"/>
      <c r="U67" s="112"/>
      <c r="V67" s="112"/>
      <c r="W67" s="112"/>
      <c r="X67" s="112"/>
      <c r="Y67" s="112"/>
      <c r="Z67" s="112"/>
    </row>
    <row r="68" spans="1:26" hidden="1">
      <c r="A68" s="123" t="s">
        <v>394</v>
      </c>
      <c r="B68" s="171" t="s">
        <v>616</v>
      </c>
      <c r="C68" s="109" t="s">
        <v>617</v>
      </c>
      <c r="D68" s="160" t="s">
        <v>608</v>
      </c>
      <c r="E68" s="109" t="s">
        <v>604</v>
      </c>
      <c r="F68" s="109"/>
      <c r="G68" s="109" t="s">
        <v>463</v>
      </c>
      <c r="H68" s="109"/>
      <c r="I68" s="109" t="s">
        <v>618</v>
      </c>
      <c r="J68" s="127" t="s">
        <v>117</v>
      </c>
      <c r="K68" s="127" t="s">
        <v>372</v>
      </c>
      <c r="L68" s="110" t="s">
        <v>387</v>
      </c>
      <c r="M68" s="110"/>
      <c r="N68" s="174"/>
      <c r="O68" s="174"/>
      <c r="P68" s="111" t="s">
        <v>295</v>
      </c>
      <c r="Q68" s="111"/>
      <c r="R68" s="111" t="s">
        <v>295</v>
      </c>
      <c r="S68" s="111" t="s">
        <v>374</v>
      </c>
      <c r="T68" s="109" t="s">
        <v>619</v>
      </c>
      <c r="U68" s="109"/>
      <c r="V68" s="109"/>
      <c r="W68" s="109"/>
      <c r="X68" s="109"/>
      <c r="Y68" s="109"/>
      <c r="Z68" s="109"/>
    </row>
    <row r="69" spans="1:26" hidden="1">
      <c r="A69" s="123" t="s">
        <v>394</v>
      </c>
      <c r="B69" s="170" t="s">
        <v>620</v>
      </c>
      <c r="C69" s="112" t="s">
        <v>621</v>
      </c>
      <c r="D69" s="159"/>
      <c r="E69" s="109" t="s">
        <v>604</v>
      </c>
      <c r="F69" s="112"/>
      <c r="G69" s="112"/>
      <c r="H69" s="112"/>
      <c r="I69" s="112" t="s">
        <v>622</v>
      </c>
      <c r="J69" s="127" t="s">
        <v>117</v>
      </c>
      <c r="K69" s="127" t="s">
        <v>372</v>
      </c>
      <c r="L69" s="110" t="s">
        <v>387</v>
      </c>
      <c r="M69" s="110"/>
      <c r="N69" s="174"/>
      <c r="O69" s="174"/>
      <c r="P69" s="111" t="s">
        <v>295</v>
      </c>
      <c r="Q69" s="111"/>
      <c r="R69" s="111" t="s">
        <v>295</v>
      </c>
      <c r="S69" s="111" t="s">
        <v>374</v>
      </c>
      <c r="T69" s="112" t="s">
        <v>619</v>
      </c>
      <c r="U69" s="112"/>
      <c r="V69" s="112"/>
      <c r="W69" s="112"/>
      <c r="X69" s="112"/>
      <c r="Y69" s="112"/>
      <c r="Z69" s="112"/>
    </row>
    <row r="70" spans="1:26" hidden="1">
      <c r="A70" s="123" t="s">
        <v>394</v>
      </c>
      <c r="B70" s="171" t="s">
        <v>623</v>
      </c>
      <c r="C70" s="109" t="s">
        <v>624</v>
      </c>
      <c r="D70" s="160" t="s">
        <v>625</v>
      </c>
      <c r="E70" s="109" t="s">
        <v>604</v>
      </c>
      <c r="F70" s="109"/>
      <c r="G70" s="109" t="s">
        <v>463</v>
      </c>
      <c r="H70" s="109"/>
      <c r="I70" s="109" t="s">
        <v>626</v>
      </c>
      <c r="J70" s="127" t="s">
        <v>117</v>
      </c>
      <c r="K70" s="127" t="s">
        <v>372</v>
      </c>
      <c r="L70" s="110" t="s">
        <v>387</v>
      </c>
      <c r="M70" s="110"/>
      <c r="N70" s="174"/>
      <c r="O70" s="174"/>
      <c r="P70" s="111" t="s">
        <v>295</v>
      </c>
      <c r="Q70" s="111"/>
      <c r="R70" s="111" t="s">
        <v>295</v>
      </c>
      <c r="S70" s="111" t="s">
        <v>374</v>
      </c>
      <c r="T70" s="109" t="s">
        <v>627</v>
      </c>
      <c r="U70" s="109"/>
      <c r="V70" s="109"/>
      <c r="W70" s="109"/>
      <c r="X70" s="109"/>
      <c r="Y70" s="109"/>
      <c r="Z70" s="109"/>
    </row>
    <row r="71" spans="1:26" hidden="1">
      <c r="A71" s="123" t="s">
        <v>394</v>
      </c>
      <c r="B71" s="170" t="s">
        <v>628</v>
      </c>
      <c r="C71" s="112" t="s">
        <v>629</v>
      </c>
      <c r="D71" s="159" t="s">
        <v>625</v>
      </c>
      <c r="E71" s="109" t="s">
        <v>604</v>
      </c>
      <c r="F71" s="112"/>
      <c r="G71" s="112" t="s">
        <v>463</v>
      </c>
      <c r="H71" s="112"/>
      <c r="I71" s="112" t="s">
        <v>630</v>
      </c>
      <c r="J71" s="127" t="s">
        <v>117</v>
      </c>
      <c r="K71" s="127" t="s">
        <v>372</v>
      </c>
      <c r="L71" s="110" t="s">
        <v>387</v>
      </c>
      <c r="M71" s="110"/>
      <c r="N71" s="174"/>
      <c r="O71" s="174"/>
      <c r="P71" s="111" t="s">
        <v>295</v>
      </c>
      <c r="Q71" s="111"/>
      <c r="R71" s="111" t="s">
        <v>295</v>
      </c>
      <c r="S71" s="111" t="s">
        <v>374</v>
      </c>
      <c r="T71" s="112" t="s">
        <v>627</v>
      </c>
      <c r="U71" s="112"/>
      <c r="V71" s="112"/>
      <c r="W71" s="112"/>
      <c r="X71" s="112"/>
      <c r="Y71" s="112"/>
      <c r="Z71" s="112"/>
    </row>
    <row r="72" spans="1:26" hidden="1">
      <c r="A72" s="123" t="s">
        <v>394</v>
      </c>
      <c r="B72" s="160" t="s">
        <v>631</v>
      </c>
      <c r="C72" s="109" t="s">
        <v>632</v>
      </c>
      <c r="D72" s="160" t="s">
        <v>633</v>
      </c>
      <c r="E72" s="109"/>
      <c r="F72" s="109"/>
      <c r="G72" s="109"/>
      <c r="H72" s="109"/>
      <c r="I72" s="109" t="s">
        <v>634</v>
      </c>
      <c r="J72" s="110" t="s">
        <v>387</v>
      </c>
      <c r="K72" s="111" t="s">
        <v>388</v>
      </c>
      <c r="L72" s="110" t="s">
        <v>387</v>
      </c>
      <c r="M72" s="110"/>
      <c r="N72" s="174"/>
      <c r="O72" s="174"/>
      <c r="P72" s="111" t="s">
        <v>295</v>
      </c>
      <c r="Q72" s="111"/>
      <c r="R72" s="111" t="s">
        <v>295</v>
      </c>
      <c r="S72" s="111" t="s">
        <v>374</v>
      </c>
      <c r="T72" s="109" t="s">
        <v>635</v>
      </c>
      <c r="U72" s="109"/>
      <c r="V72" s="109"/>
      <c r="W72" s="109"/>
      <c r="X72" s="109"/>
      <c r="Y72" s="109"/>
      <c r="Z72" s="109"/>
    </row>
    <row r="73" spans="1:26" hidden="1">
      <c r="A73" s="123" t="s">
        <v>394</v>
      </c>
      <c r="B73" s="159" t="s">
        <v>636</v>
      </c>
      <c r="C73" s="112" t="s">
        <v>637</v>
      </c>
      <c r="D73" s="159" t="s">
        <v>638</v>
      </c>
      <c r="E73" s="112"/>
      <c r="F73" s="112"/>
      <c r="G73" s="112"/>
      <c r="H73" s="112"/>
      <c r="I73" s="112" t="s">
        <v>639</v>
      </c>
      <c r="J73" s="110" t="s">
        <v>387</v>
      </c>
      <c r="K73" s="111" t="s">
        <v>388</v>
      </c>
      <c r="L73" s="110" t="s">
        <v>387</v>
      </c>
      <c r="M73" s="110"/>
      <c r="N73" s="174"/>
      <c r="O73" s="174"/>
      <c r="P73" s="111" t="s">
        <v>295</v>
      </c>
      <c r="Q73" s="111"/>
      <c r="R73" s="111" t="s">
        <v>295</v>
      </c>
      <c r="S73" s="111" t="s">
        <v>374</v>
      </c>
      <c r="T73" s="112" t="s">
        <v>640</v>
      </c>
      <c r="U73" s="112"/>
      <c r="V73" s="112"/>
      <c r="W73" s="112"/>
      <c r="X73" s="112"/>
      <c r="Y73" s="112"/>
      <c r="Z73" s="112"/>
    </row>
    <row r="74" spans="1:26" hidden="1">
      <c r="A74" s="123" t="s">
        <v>394</v>
      </c>
      <c r="B74" s="171" t="s">
        <v>641</v>
      </c>
      <c r="C74" s="109" t="s">
        <v>642</v>
      </c>
      <c r="D74" s="160" t="s">
        <v>643</v>
      </c>
      <c r="E74" s="109" t="s">
        <v>604</v>
      </c>
      <c r="F74" s="109"/>
      <c r="G74" s="109" t="s">
        <v>370</v>
      </c>
      <c r="H74" s="109"/>
      <c r="I74" s="109" t="s">
        <v>644</v>
      </c>
      <c r="J74" s="148" t="s">
        <v>117</v>
      </c>
      <c r="K74" s="127" t="s">
        <v>372</v>
      </c>
      <c r="L74" s="110" t="s">
        <v>387</v>
      </c>
      <c r="M74" s="110"/>
      <c r="N74" s="174"/>
      <c r="O74" s="174"/>
      <c r="P74" s="111" t="s">
        <v>295</v>
      </c>
      <c r="Q74" s="111"/>
      <c r="R74" s="111" t="s">
        <v>295</v>
      </c>
      <c r="S74" s="111" t="s">
        <v>374</v>
      </c>
      <c r="T74" s="109"/>
      <c r="U74" s="109"/>
      <c r="V74" s="109"/>
      <c r="W74" s="109"/>
      <c r="X74" s="109"/>
      <c r="Y74" s="109"/>
      <c r="Z74" s="109"/>
    </row>
    <row r="75" spans="1:26">
      <c r="A75" s="124" t="s">
        <v>401</v>
      </c>
      <c r="B75" s="170" t="s">
        <v>645</v>
      </c>
      <c r="C75" s="112" t="s">
        <v>646</v>
      </c>
      <c r="D75" s="159" t="s">
        <v>647</v>
      </c>
      <c r="E75" s="112" t="s">
        <v>468</v>
      </c>
      <c r="F75" s="112" t="s">
        <v>469</v>
      </c>
      <c r="G75" s="112" t="s">
        <v>463</v>
      </c>
      <c r="H75" s="112"/>
      <c r="I75" s="112" t="s">
        <v>648</v>
      </c>
      <c r="J75" s="148" t="s">
        <v>117</v>
      </c>
      <c r="K75" s="127" t="s">
        <v>372</v>
      </c>
      <c r="L75" s="110" t="s">
        <v>267</v>
      </c>
      <c r="M75" s="110" t="s">
        <v>649</v>
      </c>
      <c r="N75" s="174"/>
      <c r="O75" s="174"/>
      <c r="P75" s="111" t="s">
        <v>295</v>
      </c>
      <c r="Q75" s="111"/>
      <c r="R75" s="111" t="s">
        <v>295</v>
      </c>
      <c r="S75" s="111" t="s">
        <v>374</v>
      </c>
      <c r="T75" s="112"/>
      <c r="U75" s="112"/>
      <c r="V75" s="112"/>
      <c r="W75" s="112"/>
      <c r="X75" s="112"/>
      <c r="Y75" s="112"/>
      <c r="Z75" s="112"/>
    </row>
    <row r="76" spans="1:26">
      <c r="A76" s="124" t="s">
        <v>401</v>
      </c>
      <c r="B76" s="171" t="s">
        <v>650</v>
      </c>
      <c r="C76" s="109" t="s">
        <v>651</v>
      </c>
      <c r="D76" s="160" t="s">
        <v>652</v>
      </c>
      <c r="E76" s="109" t="s">
        <v>480</v>
      </c>
      <c r="F76" s="109" t="s">
        <v>469</v>
      </c>
      <c r="G76" s="109" t="s">
        <v>463</v>
      </c>
      <c r="H76" s="109"/>
      <c r="I76" s="146" t="s">
        <v>653</v>
      </c>
      <c r="J76" s="148" t="s">
        <v>117</v>
      </c>
      <c r="K76" s="155" t="s">
        <v>372</v>
      </c>
      <c r="L76" s="110" t="s">
        <v>267</v>
      </c>
      <c r="M76" s="110" t="s">
        <v>649</v>
      </c>
      <c r="N76" s="174"/>
      <c r="O76" s="174"/>
      <c r="P76" s="111" t="s">
        <v>295</v>
      </c>
      <c r="Q76" s="111"/>
      <c r="R76" s="111" t="s">
        <v>295</v>
      </c>
      <c r="S76" s="111" t="s">
        <v>374</v>
      </c>
      <c r="T76" s="109"/>
      <c r="U76" s="109"/>
      <c r="V76" s="109"/>
      <c r="W76" s="109"/>
      <c r="X76" s="109"/>
      <c r="Y76" s="109"/>
      <c r="Z76" s="109"/>
    </row>
    <row r="77" spans="1:26" ht="19.5" hidden="1" customHeight="1">
      <c r="A77" s="124" t="s">
        <v>401</v>
      </c>
      <c r="B77" s="159" t="s">
        <v>654</v>
      </c>
      <c r="C77" s="112" t="s">
        <v>655</v>
      </c>
      <c r="D77" s="159" t="s">
        <v>656</v>
      </c>
      <c r="E77" s="112" t="s">
        <v>657</v>
      </c>
      <c r="F77" s="112" t="s">
        <v>469</v>
      </c>
      <c r="G77" s="112" t="s">
        <v>370</v>
      </c>
      <c r="H77" s="112"/>
      <c r="I77" s="149" t="s">
        <v>658</v>
      </c>
      <c r="J77" s="167" t="s">
        <v>387</v>
      </c>
      <c r="K77" s="166" t="s">
        <v>388</v>
      </c>
      <c r="L77" s="168" t="s">
        <v>387</v>
      </c>
      <c r="M77" s="110"/>
      <c r="N77" s="174"/>
      <c r="O77" s="174"/>
      <c r="P77" s="111" t="s">
        <v>295</v>
      </c>
      <c r="Q77" s="111"/>
      <c r="R77" s="111" t="s">
        <v>295</v>
      </c>
      <c r="S77" s="111" t="s">
        <v>374</v>
      </c>
      <c r="T77" s="112"/>
      <c r="U77" s="112"/>
      <c r="V77" s="112"/>
      <c r="W77" s="112"/>
      <c r="X77" s="112"/>
      <c r="Y77" s="112"/>
      <c r="Z77" s="112"/>
    </row>
  </sheetData>
  <autoFilter ref="A1:AV77" xr:uid="{9D348903-7575-4002-BC4E-BCD24E447FCD}">
    <filterColumn colId="11">
      <filters>
        <filter val="Em andamento"/>
        <filter val="Realizado"/>
      </filters>
    </filterColumn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</autoFilter>
  <mergeCells count="8">
    <mergeCell ref="AC1:AV1"/>
    <mergeCell ref="AR2:AS2"/>
    <mergeCell ref="AU2:AV2"/>
    <mergeCell ref="AC2:AD2"/>
    <mergeCell ref="AF2:AG2"/>
    <mergeCell ref="AI2:AJ2"/>
    <mergeCell ref="AL2:AM2"/>
    <mergeCell ref="AO2:AP2"/>
  </mergeCells>
  <dataValidations count="7">
    <dataValidation type="list" allowBlank="1" showInputMessage="1" showErrorMessage="1" errorTitle="Valor inválido" error="Selecione uma opção válida para &quot;Revisão de Cadastro&quot;." promptTitle="Revisão de Cadastro" prompt="Clique na seta para selecionar o status." sqref="M5:O5 M7:O7 M9:O10 L2:L77" xr:uid="{0D699BBD-9070-4934-9E67-27421FC1E8E3}">
      <formula1>"Realizado,Em andamento,Pendente"</formula1>
    </dataValidation>
    <dataValidation allowBlank="1" showInputMessage="1" showErrorMessage="1" sqref="M2:O4 M6:O6 M8:O8 M11:O77" xr:uid="{7887BBB4-29D0-4CF1-BD7E-0179064D37EB}"/>
    <dataValidation type="list" allowBlank="1" showInputMessage="1" showErrorMessage="1" errorTitle="Valor inválido" error="Selecione uma opção válida para &quot;Estudos Gerais&quot;." promptTitle="Estudos Gerais" prompt="Clique na seta para selecionar o status." sqref="S2:S77" xr:uid="{ED07233A-2F08-4D25-BB9E-7B5B957E4875}">
      <formula1>"Presente,Ausente"</formula1>
    </dataValidation>
    <dataValidation type="list" allowBlank="1" showInputMessage="1" showErrorMessage="1" errorTitle="Valor inválido" error="Selecione uma opção válida para &quot;Elaboração de Instrução de Trabalho&quot;." promptTitle="Elaboração de Instrução de Trabalho" prompt="Clique na seta para selecionar o status." sqref="R2:R77" xr:uid="{8D7B8BFC-21DF-49D3-BE2F-7693E21BDD67}">
      <formula1>"Realizado,Em andamento,Não realizado"</formula1>
    </dataValidation>
    <dataValidation type="list" allowBlank="1" showInputMessage="1" showErrorMessage="1" errorTitle="Valor inválido" error="Selecione uma opção válida para &quot;Revisão de Etiquetas&quot;." promptTitle="Revisão de Etiquetas" prompt="Clique na seta para selecionar o status." sqref="P2:Q77" xr:uid="{22248492-0C6E-4F38-9BF0-1E57A77DF3D2}">
      <formula1>"Realizado,Em andamento,Não realizado"</formula1>
    </dataValidation>
    <dataValidation type="list" allowBlank="1" showInputMessage="1" showErrorMessage="1" errorTitle="Valor inválido" error="Selecione uma opção válida para &quot;Elaboração de Espec. Técnica&quot;." promptTitle="Elaboração de Espec. Técnica" prompt="Clique na seta para selecionar o status." sqref="K2:K77" xr:uid="{4F5ED5F9-BF62-4032-BB61-DAAD9CDB573B}">
      <formula1>"Finalizado,Em andamento,Não iniciado"</formula1>
    </dataValidation>
    <dataValidation type="list" allowBlank="1" showInputMessage="1" showErrorMessage="1" errorTitle="Valor inválido" error="Selecione uma opção válida para &quot;Levantamento de Informações&quot;." promptTitle="Levantamento de Informações" prompt="Clique na seta para selecionar o status." sqref="J2:J77" xr:uid="{79B57C8A-C23B-4DD4-A6A3-2882EBF50D7F}">
      <formula1>"Sim,Pendente"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A06EC-1E2E-411A-8B8F-7422A0F1ED49}">
  <dimension ref="A1:AT71"/>
  <sheetViews>
    <sheetView tabSelected="1" workbookViewId="0">
      <selection activeCell="L6" sqref="L6:L7"/>
    </sheetView>
  </sheetViews>
  <sheetFormatPr defaultRowHeight="15"/>
  <cols>
    <col min="1" max="1" width="12.7109375" customWidth="1"/>
    <col min="2" max="2" width="20.42578125" customWidth="1"/>
    <col min="3" max="3" width="15.7109375" customWidth="1"/>
    <col min="4" max="4" width="25.28515625" customWidth="1"/>
    <col min="5" max="5" width="21.42578125" customWidth="1"/>
    <col min="6" max="6" width="25.140625" customWidth="1"/>
    <col min="7" max="7" width="16" bestFit="1" customWidth="1"/>
    <col min="8" max="8" width="22.42578125" customWidth="1"/>
    <col min="9" max="9" width="22.28515625" customWidth="1"/>
    <col min="10" max="10" width="27.85546875" customWidth="1"/>
    <col min="11" max="11" width="14.42578125" customWidth="1"/>
    <col min="12" max="12" width="19.5703125" customWidth="1"/>
    <col min="13" max="13" width="22" customWidth="1"/>
    <col min="14" max="14" width="29.5703125" customWidth="1"/>
    <col min="15" max="15" width="23.7109375" customWidth="1"/>
    <col min="18" max="18" width="18.85546875" customWidth="1"/>
    <col min="19" max="19" width="13.5703125" customWidth="1"/>
  </cols>
  <sheetData>
    <row r="1" spans="1:46" ht="38.25" customHeight="1">
      <c r="A1" s="175" t="s">
        <v>659</v>
      </c>
      <c r="B1" s="181" t="s">
        <v>660</v>
      </c>
      <c r="C1" s="182" t="s">
        <v>54</v>
      </c>
      <c r="D1" s="182" t="s">
        <v>661</v>
      </c>
      <c r="E1" s="181" t="s">
        <v>662</v>
      </c>
      <c r="F1" s="181" t="s">
        <v>663</v>
      </c>
      <c r="G1" s="182" t="s">
        <v>664</v>
      </c>
      <c r="H1" s="182" t="s">
        <v>665</v>
      </c>
      <c r="I1" s="182" t="s">
        <v>666</v>
      </c>
      <c r="J1" s="182" t="s">
        <v>667</v>
      </c>
      <c r="K1" s="181" t="s">
        <v>668</v>
      </c>
      <c r="L1" s="181" t="s">
        <v>669</v>
      </c>
      <c r="M1" s="182" t="s">
        <v>359</v>
      </c>
      <c r="N1" s="182" t="s">
        <v>670</v>
      </c>
      <c r="O1" s="182" t="s">
        <v>671</v>
      </c>
      <c r="P1" s="182" t="s">
        <v>672</v>
      </c>
      <c r="Q1" s="183" t="s">
        <v>673</v>
      </c>
      <c r="R1" s="246" t="s">
        <v>674</v>
      </c>
      <c r="S1" s="246"/>
      <c r="T1" s="246"/>
      <c r="U1" s="246"/>
      <c r="V1" s="246"/>
      <c r="W1" s="246"/>
      <c r="X1" s="180"/>
      <c r="Y1" s="180"/>
      <c r="Z1" s="180"/>
      <c r="AA1" s="180"/>
      <c r="AB1" s="180"/>
      <c r="AC1" s="180"/>
      <c r="AD1" s="180"/>
      <c r="AE1" s="180"/>
      <c r="AF1" s="180"/>
      <c r="AG1" s="180"/>
      <c r="AH1" s="180"/>
      <c r="AI1" s="180"/>
      <c r="AJ1" s="180"/>
      <c r="AK1" s="180"/>
      <c r="AL1" s="180"/>
      <c r="AM1" s="180"/>
      <c r="AN1" s="180"/>
      <c r="AO1" s="180"/>
      <c r="AP1" s="180"/>
      <c r="AQ1" s="180"/>
      <c r="AR1" s="180"/>
      <c r="AS1" s="180"/>
      <c r="AT1" s="180"/>
    </row>
    <row r="2" spans="1:46" ht="15" customHeight="1">
      <c r="A2" s="226"/>
      <c r="B2" s="201"/>
      <c r="C2" s="226"/>
      <c r="D2" s="226"/>
      <c r="E2" s="201"/>
      <c r="F2" s="201"/>
      <c r="G2" s="226"/>
      <c r="H2" s="226"/>
      <c r="I2" s="226"/>
      <c r="J2" s="226"/>
      <c r="K2" s="201"/>
      <c r="L2" s="201"/>
      <c r="M2" s="226"/>
      <c r="N2" s="226"/>
      <c r="O2" s="226"/>
      <c r="P2" s="226"/>
      <c r="Q2" s="183"/>
      <c r="R2" s="246"/>
      <c r="S2" s="246"/>
      <c r="T2" s="246"/>
      <c r="U2" s="246"/>
      <c r="V2" s="246"/>
      <c r="W2" s="246"/>
      <c r="X2" s="180"/>
      <c r="Y2" s="180"/>
      <c r="Z2" s="180"/>
      <c r="AA2" s="180"/>
      <c r="AB2" s="180"/>
      <c r="AC2" s="180"/>
      <c r="AD2" s="180"/>
      <c r="AE2" s="180"/>
      <c r="AF2" s="180"/>
      <c r="AG2" s="180"/>
      <c r="AH2" s="180"/>
      <c r="AI2" s="180"/>
      <c r="AJ2" s="180"/>
      <c r="AK2" s="180"/>
      <c r="AL2" s="180"/>
      <c r="AM2" s="180"/>
      <c r="AN2" s="180"/>
      <c r="AO2" s="180"/>
      <c r="AP2" s="180"/>
      <c r="AQ2" s="180"/>
      <c r="AR2" s="180"/>
      <c r="AS2" s="180"/>
      <c r="AT2" s="180"/>
    </row>
    <row r="3" spans="1:46" ht="15" customHeight="1">
      <c r="A3" s="176" t="s">
        <v>673</v>
      </c>
      <c r="B3" s="184" t="s">
        <v>675</v>
      </c>
      <c r="C3" s="185" t="s">
        <v>673</v>
      </c>
      <c r="D3" s="185" t="s">
        <v>673</v>
      </c>
      <c r="E3" s="184" t="s">
        <v>675</v>
      </c>
      <c r="F3" s="184" t="s">
        <v>675</v>
      </c>
      <c r="G3" s="185" t="s">
        <v>673</v>
      </c>
      <c r="H3" s="185" t="s">
        <v>673</v>
      </c>
      <c r="I3" s="185" t="s">
        <v>673</v>
      </c>
      <c r="J3" s="185" t="s">
        <v>673</v>
      </c>
      <c r="K3" s="184" t="s">
        <v>675</v>
      </c>
      <c r="L3" s="184" t="s">
        <v>675</v>
      </c>
      <c r="M3" s="185" t="s">
        <v>673</v>
      </c>
      <c r="N3" s="185" t="s">
        <v>673</v>
      </c>
      <c r="O3" s="185" t="s">
        <v>673</v>
      </c>
      <c r="P3" s="185" t="s">
        <v>673</v>
      </c>
      <c r="Q3" s="183" t="s">
        <v>673</v>
      </c>
      <c r="R3" s="247" t="s">
        <v>676</v>
      </c>
      <c r="S3" s="247"/>
      <c r="T3" s="247"/>
      <c r="U3" s="247"/>
      <c r="V3" s="247"/>
      <c r="W3" s="247"/>
      <c r="X3" s="180"/>
      <c r="Y3" s="180"/>
      <c r="Z3" s="180"/>
      <c r="AA3" s="180"/>
      <c r="AB3" s="180"/>
      <c r="AC3" s="180"/>
      <c r="AD3" s="180"/>
      <c r="AE3" s="180"/>
      <c r="AF3" s="180"/>
      <c r="AG3" s="180"/>
      <c r="AH3" s="180"/>
      <c r="AI3" s="180"/>
      <c r="AJ3" s="180"/>
      <c r="AK3" s="180"/>
      <c r="AL3" s="180"/>
      <c r="AM3" s="180"/>
      <c r="AN3" s="180"/>
      <c r="AO3" s="180"/>
      <c r="AP3" s="180"/>
      <c r="AQ3" s="180"/>
      <c r="AR3" s="180"/>
      <c r="AS3" s="180"/>
      <c r="AT3" s="180"/>
    </row>
    <row r="4" spans="1:46" ht="25.5">
      <c r="A4" s="177" t="s">
        <v>677</v>
      </c>
      <c r="B4" s="202" t="s">
        <v>678</v>
      </c>
      <c r="C4" s="186"/>
      <c r="D4" s="186" t="s">
        <v>679</v>
      </c>
      <c r="E4" s="187" t="s">
        <v>201</v>
      </c>
      <c r="F4" s="188" t="s">
        <v>107</v>
      </c>
      <c r="G4" s="189">
        <v>46181</v>
      </c>
      <c r="H4" s="189"/>
      <c r="I4" s="186">
        <v>0</v>
      </c>
      <c r="J4" s="186">
        <v>3</v>
      </c>
      <c r="K4" s="190" t="s">
        <v>267</v>
      </c>
      <c r="L4" s="191" t="s">
        <v>680</v>
      </c>
      <c r="M4" s="186" t="s">
        <v>673</v>
      </c>
      <c r="N4" s="186" t="s">
        <v>673</v>
      </c>
      <c r="O4" s="186" t="s">
        <v>673</v>
      </c>
      <c r="P4" s="192" t="s">
        <v>681</v>
      </c>
      <c r="Q4" s="183" t="s">
        <v>673</v>
      </c>
      <c r="R4" s="180"/>
      <c r="S4" s="180"/>
      <c r="T4" s="180"/>
      <c r="U4" s="180"/>
      <c r="V4" s="180"/>
      <c r="W4" s="180"/>
      <c r="X4" s="180"/>
      <c r="Y4" s="180"/>
      <c r="Z4" s="180"/>
      <c r="AA4" s="180"/>
      <c r="AB4" s="180"/>
      <c r="AC4" s="180"/>
      <c r="AD4" s="180"/>
      <c r="AE4" s="180"/>
      <c r="AF4" s="180"/>
      <c r="AG4" s="180"/>
      <c r="AH4" s="180"/>
      <c r="AI4" s="180"/>
      <c r="AJ4" s="180"/>
      <c r="AK4" s="180"/>
      <c r="AL4" s="180"/>
      <c r="AM4" s="180"/>
      <c r="AN4" s="180"/>
      <c r="AO4" s="180"/>
      <c r="AP4" s="180"/>
      <c r="AQ4" s="180"/>
      <c r="AR4" s="180"/>
      <c r="AS4" s="180"/>
      <c r="AT4" s="180"/>
    </row>
    <row r="5" spans="1:46" ht="37.5" customHeight="1">
      <c r="A5" s="178" t="s">
        <v>682</v>
      </c>
      <c r="B5" s="202" t="s">
        <v>678</v>
      </c>
      <c r="C5" s="194"/>
      <c r="D5" s="186" t="s">
        <v>683</v>
      </c>
      <c r="E5" s="195" t="s">
        <v>201</v>
      </c>
      <c r="F5" s="196" t="s">
        <v>107</v>
      </c>
      <c r="G5" s="197">
        <v>46181</v>
      </c>
      <c r="H5" s="197"/>
      <c r="I5" s="194"/>
      <c r="J5" s="194"/>
      <c r="K5" s="198"/>
      <c r="L5" s="191" t="s">
        <v>680</v>
      </c>
      <c r="M5" s="194"/>
      <c r="N5" s="194"/>
      <c r="O5" s="194"/>
      <c r="P5" s="200"/>
      <c r="Q5" s="183" t="s">
        <v>673</v>
      </c>
      <c r="R5" s="248" t="s">
        <v>684</v>
      </c>
      <c r="S5" s="248"/>
      <c r="T5" s="248"/>
      <c r="U5" s="248"/>
      <c r="V5" s="248"/>
      <c r="W5" s="248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</row>
    <row r="6" spans="1:46" ht="40.5" customHeight="1">
      <c r="A6" s="179" t="s">
        <v>685</v>
      </c>
      <c r="B6" s="202" t="s">
        <v>678</v>
      </c>
      <c r="C6" s="202"/>
      <c r="D6" s="202" t="s">
        <v>686</v>
      </c>
      <c r="E6" s="187" t="s">
        <v>201</v>
      </c>
      <c r="F6" s="188" t="s">
        <v>107</v>
      </c>
      <c r="G6" s="189">
        <v>46181</v>
      </c>
      <c r="H6" s="205"/>
      <c r="I6" s="202"/>
      <c r="J6" s="202"/>
      <c r="K6" s="206"/>
      <c r="L6" s="191" t="s">
        <v>680</v>
      </c>
      <c r="M6" s="202"/>
      <c r="N6" s="202"/>
      <c r="O6" s="202"/>
      <c r="P6" s="192"/>
      <c r="Q6" s="183" t="s">
        <v>673</v>
      </c>
      <c r="R6" s="227" t="s">
        <v>687</v>
      </c>
      <c r="S6" s="228"/>
      <c r="T6" s="229" t="s">
        <v>688</v>
      </c>
      <c r="U6" s="230"/>
      <c r="V6" s="230"/>
      <c r="W6" s="230"/>
      <c r="X6" s="180"/>
      <c r="Y6" s="180"/>
      <c r="Z6" s="180"/>
      <c r="AA6" s="180"/>
      <c r="AB6" s="180"/>
      <c r="AC6" s="180"/>
      <c r="AD6" s="180"/>
      <c r="AE6" s="180"/>
      <c r="AF6" s="180"/>
      <c r="AG6" s="180"/>
      <c r="AH6" s="180"/>
      <c r="AI6" s="180"/>
      <c r="AJ6" s="180"/>
      <c r="AK6" s="180"/>
      <c r="AL6" s="180"/>
      <c r="AM6" s="180"/>
      <c r="AN6" s="180"/>
      <c r="AO6" s="180"/>
      <c r="AP6" s="180"/>
      <c r="AQ6" s="180"/>
      <c r="AR6" s="180"/>
      <c r="AS6" s="180"/>
      <c r="AT6" s="180"/>
    </row>
    <row r="7" spans="1:46" ht="36" customHeight="1">
      <c r="A7" s="178" t="s">
        <v>689</v>
      </c>
      <c r="B7" s="202" t="s">
        <v>678</v>
      </c>
      <c r="C7" s="194"/>
      <c r="D7" s="202" t="s">
        <v>690</v>
      </c>
      <c r="E7" s="195" t="s">
        <v>201</v>
      </c>
      <c r="F7" s="196" t="s">
        <v>107</v>
      </c>
      <c r="G7" s="197">
        <v>46181</v>
      </c>
      <c r="H7" s="197"/>
      <c r="I7" s="194"/>
      <c r="J7" s="194"/>
      <c r="K7" s="208"/>
      <c r="L7" s="191" t="s">
        <v>680</v>
      </c>
      <c r="M7" s="194"/>
      <c r="N7" s="194"/>
      <c r="O7" s="194"/>
      <c r="P7" s="200"/>
      <c r="Q7" s="183" t="s">
        <v>673</v>
      </c>
      <c r="R7" s="231">
        <v>40</v>
      </c>
      <c r="S7" s="232"/>
      <c r="T7" s="233">
        <v>7</v>
      </c>
      <c r="U7" s="234"/>
      <c r="V7" s="234"/>
      <c r="W7" s="234"/>
      <c r="X7" s="180"/>
      <c r="Y7" s="180"/>
      <c r="Z7" s="180"/>
      <c r="AA7" s="180"/>
      <c r="AB7" s="180"/>
      <c r="AC7" s="180"/>
      <c r="AD7" s="180"/>
      <c r="AE7" s="180"/>
      <c r="AF7" s="180"/>
      <c r="AG7" s="180"/>
      <c r="AH7" s="180"/>
      <c r="AI7" s="180"/>
      <c r="AJ7" s="180"/>
      <c r="AK7" s="180"/>
      <c r="AL7" s="180"/>
      <c r="AM7" s="180"/>
      <c r="AN7" s="180"/>
      <c r="AO7" s="180"/>
      <c r="AP7" s="180"/>
      <c r="AQ7" s="180"/>
      <c r="AR7" s="180"/>
      <c r="AS7" s="180"/>
      <c r="AT7" s="180"/>
    </row>
    <row r="8" spans="1:46">
      <c r="A8" s="179" t="s">
        <v>691</v>
      </c>
      <c r="B8" s="202"/>
      <c r="C8" s="202"/>
      <c r="D8" s="202"/>
      <c r="E8" s="203"/>
      <c r="F8" s="204"/>
      <c r="G8" s="205"/>
      <c r="H8" s="205"/>
      <c r="I8" s="202"/>
      <c r="J8" s="202"/>
      <c r="K8" s="206"/>
      <c r="L8" s="191"/>
      <c r="M8" s="202"/>
      <c r="N8" s="202"/>
      <c r="O8" s="202"/>
      <c r="P8" s="192"/>
      <c r="Q8" s="183" t="s">
        <v>673</v>
      </c>
      <c r="R8" s="180"/>
      <c r="S8" s="180"/>
      <c r="T8" s="180"/>
      <c r="U8" s="180"/>
      <c r="V8" s="180"/>
      <c r="W8" s="180"/>
      <c r="X8" s="180"/>
      <c r="Y8" s="180"/>
      <c r="Z8" s="180"/>
      <c r="AA8" s="180"/>
      <c r="AB8" s="180"/>
      <c r="AC8" s="180"/>
      <c r="AD8" s="180"/>
      <c r="AE8" s="180"/>
      <c r="AF8" s="180"/>
      <c r="AG8" s="180"/>
      <c r="AH8" s="180"/>
      <c r="AI8" s="180"/>
      <c r="AJ8" s="180"/>
      <c r="AK8" s="180"/>
      <c r="AL8" s="180"/>
      <c r="AM8" s="180"/>
      <c r="AN8" s="180"/>
      <c r="AO8" s="180"/>
      <c r="AP8" s="180"/>
      <c r="AQ8" s="180"/>
      <c r="AR8" s="180"/>
      <c r="AS8" s="180"/>
      <c r="AT8" s="180"/>
    </row>
    <row r="9" spans="1:46" ht="45" customHeight="1">
      <c r="A9" s="178" t="s">
        <v>692</v>
      </c>
      <c r="B9" s="193"/>
      <c r="C9" s="194"/>
      <c r="D9" s="194"/>
      <c r="E9" s="195"/>
      <c r="F9" s="196"/>
      <c r="G9" s="197"/>
      <c r="H9" s="197"/>
      <c r="I9" s="194"/>
      <c r="J9" s="194"/>
      <c r="K9" s="210"/>
      <c r="L9" s="211"/>
      <c r="M9" s="194"/>
      <c r="N9" s="194"/>
      <c r="O9" s="194"/>
      <c r="P9" s="200"/>
      <c r="Q9" s="183" t="s">
        <v>673</v>
      </c>
      <c r="R9" s="235" t="s">
        <v>693</v>
      </c>
      <c r="S9" s="236"/>
      <c r="T9" s="237" t="s">
        <v>694</v>
      </c>
      <c r="U9" s="238"/>
      <c r="V9" s="238"/>
      <c r="W9" s="238"/>
      <c r="X9" s="180"/>
      <c r="Y9" s="180"/>
      <c r="Z9" s="180"/>
      <c r="AA9" s="180"/>
      <c r="AB9" s="180"/>
      <c r="AC9" s="180"/>
      <c r="AD9" s="180"/>
      <c r="AE9" s="180"/>
      <c r="AF9" s="180"/>
      <c r="AG9" s="180"/>
      <c r="AH9" s="180"/>
      <c r="AI9" s="180"/>
      <c r="AJ9" s="180"/>
      <c r="AK9" s="180"/>
      <c r="AL9" s="180"/>
      <c r="AM9" s="180"/>
      <c r="AN9" s="180"/>
      <c r="AO9" s="180"/>
      <c r="AP9" s="180"/>
      <c r="AQ9" s="180"/>
      <c r="AR9" s="180"/>
      <c r="AS9" s="180"/>
      <c r="AT9" s="180"/>
    </row>
    <row r="10" spans="1:46" ht="30" customHeight="1">
      <c r="A10" s="179" t="s">
        <v>695</v>
      </c>
      <c r="B10" s="202"/>
      <c r="C10" s="202"/>
      <c r="D10" s="202"/>
      <c r="E10" s="203"/>
      <c r="F10" s="204"/>
      <c r="G10" s="205"/>
      <c r="H10" s="205"/>
      <c r="I10" s="212"/>
      <c r="J10" s="202"/>
      <c r="K10" s="213"/>
      <c r="L10" s="214"/>
      <c r="M10" s="202"/>
      <c r="N10" s="205"/>
      <c r="O10" s="202"/>
      <c r="P10" s="212"/>
      <c r="Q10" s="183" t="s">
        <v>673</v>
      </c>
      <c r="R10" s="239">
        <v>13</v>
      </c>
      <c r="S10" s="240"/>
      <c r="T10" s="241">
        <v>3</v>
      </c>
      <c r="U10" s="242"/>
      <c r="V10" s="242"/>
      <c r="W10" s="242"/>
      <c r="X10" s="180"/>
      <c r="Y10" s="180"/>
      <c r="Z10" s="180"/>
      <c r="AA10" s="180"/>
      <c r="AB10" s="180"/>
      <c r="AC10" s="180"/>
      <c r="AD10" s="180"/>
      <c r="AE10" s="180"/>
      <c r="AF10" s="180"/>
      <c r="AG10" s="180"/>
      <c r="AH10" s="180"/>
      <c r="AI10" s="180"/>
      <c r="AJ10" s="180"/>
      <c r="AK10" s="180"/>
      <c r="AL10" s="180"/>
      <c r="AM10" s="180"/>
      <c r="AN10" s="180"/>
      <c r="AO10" s="180"/>
      <c r="AP10" s="180"/>
      <c r="AQ10" s="180"/>
      <c r="AR10" s="180"/>
      <c r="AS10" s="180"/>
      <c r="AT10" s="180"/>
    </row>
    <row r="11" spans="1:46">
      <c r="A11" s="178" t="s">
        <v>696</v>
      </c>
      <c r="B11" s="193"/>
      <c r="C11" s="194"/>
      <c r="D11" s="194"/>
      <c r="E11" s="195"/>
      <c r="F11" s="196"/>
      <c r="G11" s="197"/>
      <c r="H11" s="197"/>
      <c r="I11" s="215"/>
      <c r="J11" s="194"/>
      <c r="K11" s="208"/>
      <c r="L11" s="216"/>
      <c r="M11" s="194"/>
      <c r="N11" s="194"/>
      <c r="O11" s="194"/>
      <c r="P11" s="215"/>
      <c r="Q11" s="183" t="s">
        <v>673</v>
      </c>
      <c r="R11" s="180"/>
      <c r="S11" s="180"/>
      <c r="T11" s="180"/>
      <c r="U11" s="180"/>
      <c r="V11" s="180"/>
      <c r="W11" s="180"/>
      <c r="X11" s="180"/>
      <c r="Y11" s="180"/>
      <c r="Z11" s="180"/>
      <c r="AA11" s="180"/>
      <c r="AB11" s="180"/>
      <c r="AC11" s="180"/>
      <c r="AD11" s="180"/>
      <c r="AE11" s="180"/>
      <c r="AF11" s="180"/>
      <c r="AG11" s="180"/>
      <c r="AH11" s="180"/>
      <c r="AI11" s="180"/>
      <c r="AJ11" s="180"/>
      <c r="AK11" s="180"/>
      <c r="AL11" s="180"/>
      <c r="AM11" s="180"/>
      <c r="AN11" s="180"/>
      <c r="AO11" s="180"/>
      <c r="AP11" s="180"/>
      <c r="AQ11" s="180"/>
      <c r="AR11" s="180"/>
      <c r="AS11" s="180"/>
      <c r="AT11" s="180"/>
    </row>
    <row r="12" spans="1:46" ht="15" customHeight="1">
      <c r="A12" s="179" t="s">
        <v>697</v>
      </c>
      <c r="B12" s="202"/>
      <c r="C12" s="202"/>
      <c r="D12" s="202"/>
      <c r="E12" s="203"/>
      <c r="F12" s="204"/>
      <c r="G12" s="205"/>
      <c r="H12" s="205"/>
      <c r="I12" s="212"/>
      <c r="J12" s="202"/>
      <c r="K12" s="206"/>
      <c r="L12" s="207"/>
      <c r="M12" s="202"/>
      <c r="N12" s="202"/>
      <c r="O12" s="202"/>
      <c r="P12" s="212"/>
      <c r="Q12" s="183" t="s">
        <v>673</v>
      </c>
      <c r="R12" s="248" t="s">
        <v>698</v>
      </c>
      <c r="S12" s="248"/>
      <c r="T12" s="248"/>
      <c r="U12" s="248"/>
      <c r="V12" s="248"/>
      <c r="W12" s="248"/>
      <c r="X12" s="180"/>
      <c r="Y12" s="180"/>
      <c r="Z12" s="180"/>
      <c r="AA12" s="180"/>
      <c r="AB12" s="180"/>
      <c r="AC12" s="180"/>
      <c r="AD12" s="180"/>
      <c r="AE12" s="180"/>
      <c r="AF12" s="180"/>
      <c r="AG12" s="180"/>
      <c r="AH12" s="180"/>
      <c r="AI12" s="180"/>
      <c r="AJ12" s="180"/>
      <c r="AK12" s="180"/>
      <c r="AL12" s="180"/>
      <c r="AM12" s="180"/>
      <c r="AN12" s="180"/>
      <c r="AO12" s="180"/>
      <c r="AP12" s="180"/>
      <c r="AQ12" s="180"/>
      <c r="AR12" s="180"/>
      <c r="AS12" s="180"/>
      <c r="AT12" s="180"/>
    </row>
    <row r="13" spans="1:46" ht="12" customHeight="1">
      <c r="A13" s="178" t="s">
        <v>699</v>
      </c>
      <c r="B13" s="193"/>
      <c r="C13" s="194"/>
      <c r="D13" s="194"/>
      <c r="E13" s="195"/>
      <c r="F13" s="196"/>
      <c r="G13" s="197"/>
      <c r="H13" s="197"/>
      <c r="I13" s="215"/>
      <c r="J13" s="194"/>
      <c r="K13" s="217"/>
      <c r="L13" s="209"/>
      <c r="M13" s="194"/>
      <c r="N13" s="197"/>
      <c r="O13" s="194"/>
      <c r="P13" s="215"/>
      <c r="Q13" s="183" t="s">
        <v>673</v>
      </c>
      <c r="R13" s="227" t="s">
        <v>700</v>
      </c>
      <c r="S13" s="228"/>
      <c r="T13" s="227" t="s">
        <v>701</v>
      </c>
      <c r="U13" s="228"/>
      <c r="V13" s="228"/>
      <c r="W13" s="228"/>
      <c r="X13" s="180"/>
      <c r="Y13" s="180"/>
      <c r="Z13" s="180"/>
      <c r="AA13" s="180"/>
      <c r="AB13" s="180"/>
      <c r="AC13" s="180"/>
      <c r="AD13" s="180"/>
      <c r="AE13" s="180"/>
      <c r="AF13" s="180"/>
      <c r="AG13" s="180"/>
      <c r="AH13" s="180"/>
      <c r="AI13" s="180"/>
      <c r="AJ13" s="180"/>
      <c r="AK13" s="180"/>
      <c r="AL13" s="180"/>
      <c r="AM13" s="180"/>
      <c r="AN13" s="180"/>
      <c r="AO13" s="180"/>
      <c r="AP13" s="180"/>
      <c r="AQ13" s="180"/>
      <c r="AR13" s="180"/>
      <c r="AS13" s="180"/>
      <c r="AT13" s="180"/>
    </row>
    <row r="14" spans="1:46" ht="28.5" customHeight="1">
      <c r="A14" s="179" t="s">
        <v>702</v>
      </c>
      <c r="B14" s="202"/>
      <c r="C14" s="202"/>
      <c r="D14" s="202"/>
      <c r="E14" s="203"/>
      <c r="F14" s="204"/>
      <c r="G14" s="205"/>
      <c r="H14" s="205"/>
      <c r="I14" s="202"/>
      <c r="J14" s="202"/>
      <c r="K14" s="206"/>
      <c r="L14" s="207"/>
      <c r="M14" s="202"/>
      <c r="N14" s="202"/>
      <c r="O14" s="202"/>
      <c r="P14" s="192"/>
      <c r="Q14" s="183" t="s">
        <v>673</v>
      </c>
      <c r="R14" s="231" t="s">
        <v>703</v>
      </c>
      <c r="S14" s="232"/>
      <c r="T14" s="231" t="s">
        <v>704</v>
      </c>
      <c r="U14" s="232"/>
      <c r="V14" s="232"/>
      <c r="W14" s="232"/>
      <c r="X14" s="180"/>
      <c r="Y14" s="180"/>
      <c r="Z14" s="180"/>
      <c r="AA14" s="180"/>
      <c r="AB14" s="180"/>
      <c r="AC14" s="180"/>
      <c r="AD14" s="180"/>
      <c r="AE14" s="180"/>
      <c r="AF14" s="180"/>
      <c r="AG14" s="180"/>
      <c r="AH14" s="180"/>
      <c r="AI14" s="180"/>
      <c r="AJ14" s="180"/>
      <c r="AK14" s="180"/>
      <c r="AL14" s="180"/>
      <c r="AM14" s="180"/>
      <c r="AN14" s="180"/>
      <c r="AO14" s="180"/>
      <c r="AP14" s="180"/>
      <c r="AQ14" s="180"/>
      <c r="AR14" s="180"/>
      <c r="AS14" s="180"/>
      <c r="AT14" s="180"/>
    </row>
    <row r="15" spans="1:46">
      <c r="A15" s="178" t="s">
        <v>705</v>
      </c>
      <c r="B15" s="193"/>
      <c r="C15" s="194"/>
      <c r="D15" s="194"/>
      <c r="E15" s="195"/>
      <c r="F15" s="196"/>
      <c r="G15" s="197"/>
      <c r="H15" s="197"/>
      <c r="I15" s="194"/>
      <c r="J15" s="194"/>
      <c r="K15" s="208"/>
      <c r="L15" s="209"/>
      <c r="M15" s="194"/>
      <c r="N15" s="194"/>
      <c r="O15" s="194"/>
      <c r="P15" s="200"/>
      <c r="Q15" s="183" t="s">
        <v>673</v>
      </c>
      <c r="R15" s="180"/>
      <c r="S15" s="180"/>
      <c r="T15" s="180"/>
      <c r="U15" s="180"/>
      <c r="V15" s="180"/>
      <c r="W15" s="180"/>
      <c r="X15" s="180"/>
      <c r="Y15" s="180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180"/>
      <c r="AO15" s="180"/>
      <c r="AP15" s="180"/>
      <c r="AQ15" s="180"/>
      <c r="AR15" s="180"/>
      <c r="AS15" s="180"/>
      <c r="AT15" s="180"/>
    </row>
    <row r="16" spans="1:46" ht="15" customHeight="1">
      <c r="A16" s="179" t="s">
        <v>706</v>
      </c>
      <c r="B16" s="202"/>
      <c r="C16" s="202"/>
      <c r="D16" s="202"/>
      <c r="E16" s="203"/>
      <c r="F16" s="204"/>
      <c r="G16" s="205"/>
      <c r="H16" s="205"/>
      <c r="I16" s="202"/>
      <c r="J16" s="202"/>
      <c r="K16" s="190"/>
      <c r="L16" s="191"/>
      <c r="M16" s="202"/>
      <c r="N16" s="202"/>
      <c r="O16" s="202"/>
      <c r="P16" s="192"/>
      <c r="Q16" s="183" t="s">
        <v>673</v>
      </c>
      <c r="R16" s="229" t="s">
        <v>707</v>
      </c>
      <c r="S16" s="230"/>
      <c r="T16" s="227" t="s">
        <v>708</v>
      </c>
      <c r="U16" s="228"/>
      <c r="V16" s="228"/>
      <c r="W16" s="228"/>
      <c r="X16" s="180"/>
      <c r="Y16" s="180"/>
      <c r="Z16" s="180"/>
      <c r="AA16" s="180"/>
      <c r="AB16" s="180"/>
      <c r="AC16" s="180"/>
      <c r="AD16" s="180"/>
      <c r="AE16" s="180"/>
      <c r="AF16" s="180"/>
      <c r="AG16" s="180"/>
      <c r="AH16" s="180"/>
      <c r="AI16" s="180"/>
      <c r="AJ16" s="180"/>
      <c r="AK16" s="180"/>
      <c r="AL16" s="180"/>
      <c r="AM16" s="180"/>
      <c r="AN16" s="180"/>
      <c r="AO16" s="180"/>
      <c r="AP16" s="180"/>
      <c r="AQ16" s="180"/>
      <c r="AR16" s="180"/>
      <c r="AS16" s="180"/>
      <c r="AT16" s="180"/>
    </row>
    <row r="17" spans="1:46" ht="29.25" customHeight="1">
      <c r="A17" s="178" t="s">
        <v>709</v>
      </c>
      <c r="B17" s="193"/>
      <c r="C17" s="194"/>
      <c r="D17" s="194"/>
      <c r="E17" s="195"/>
      <c r="F17" s="196"/>
      <c r="G17" s="197"/>
      <c r="H17" s="197"/>
      <c r="I17" s="194"/>
      <c r="J17" s="194"/>
      <c r="K17" s="218"/>
      <c r="L17" s="209"/>
      <c r="M17" s="194"/>
      <c r="N17" s="194"/>
      <c r="O17" s="194"/>
      <c r="P17" s="200"/>
      <c r="Q17" s="183" t="s">
        <v>673</v>
      </c>
      <c r="R17" s="245">
        <v>0.17499999999999999</v>
      </c>
      <c r="S17" s="234"/>
      <c r="T17" s="231">
        <v>40</v>
      </c>
      <c r="U17" s="232"/>
      <c r="V17" s="232"/>
      <c r="W17" s="232"/>
      <c r="X17" s="180"/>
      <c r="Y17" s="180"/>
      <c r="Z17" s="180"/>
      <c r="AA17" s="180"/>
      <c r="AB17" s="180"/>
      <c r="AC17" s="180"/>
      <c r="AD17" s="180"/>
      <c r="AE17" s="180"/>
      <c r="AF17" s="180"/>
      <c r="AG17" s="180"/>
      <c r="AH17" s="180"/>
      <c r="AI17" s="180"/>
      <c r="AJ17" s="180"/>
      <c r="AK17" s="180"/>
      <c r="AL17" s="180"/>
      <c r="AM17" s="180"/>
      <c r="AN17" s="180"/>
      <c r="AO17" s="180"/>
      <c r="AP17" s="180"/>
      <c r="AQ17" s="180"/>
      <c r="AR17" s="180"/>
      <c r="AS17" s="180"/>
      <c r="AT17" s="180"/>
    </row>
    <row r="18" spans="1:46">
      <c r="A18" s="179" t="s">
        <v>710</v>
      </c>
      <c r="B18" s="202"/>
      <c r="C18" s="202"/>
      <c r="D18" s="202"/>
      <c r="E18" s="203"/>
      <c r="F18" s="204"/>
      <c r="G18" s="205"/>
      <c r="H18" s="205"/>
      <c r="I18" s="212"/>
      <c r="J18" s="202"/>
      <c r="K18" s="206"/>
      <c r="L18" s="214"/>
      <c r="M18" s="202"/>
      <c r="N18" s="202"/>
      <c r="O18" s="202"/>
      <c r="P18" s="212"/>
      <c r="Q18" s="183" t="s">
        <v>673</v>
      </c>
      <c r="R18" s="180"/>
      <c r="S18" s="180"/>
      <c r="T18" s="180"/>
      <c r="U18" s="180"/>
      <c r="V18" s="180"/>
      <c r="W18" s="180"/>
      <c r="X18" s="180"/>
      <c r="Y18" s="180"/>
      <c r="Z18" s="180"/>
      <c r="AA18" s="180"/>
      <c r="AB18" s="180"/>
      <c r="AC18" s="180"/>
      <c r="AD18" s="180"/>
      <c r="AE18" s="180"/>
      <c r="AF18" s="180"/>
      <c r="AG18" s="180"/>
      <c r="AH18" s="180"/>
      <c r="AI18" s="180"/>
      <c r="AJ18" s="180"/>
      <c r="AK18" s="180"/>
      <c r="AL18" s="180"/>
      <c r="AM18" s="180"/>
      <c r="AN18" s="180"/>
      <c r="AO18" s="180"/>
      <c r="AP18" s="180"/>
      <c r="AQ18" s="180"/>
      <c r="AR18" s="180"/>
      <c r="AS18" s="180"/>
      <c r="AT18" s="180"/>
    </row>
    <row r="19" spans="1:46">
      <c r="A19" s="178" t="s">
        <v>711</v>
      </c>
      <c r="B19" s="193"/>
      <c r="C19" s="194"/>
      <c r="D19" s="194"/>
      <c r="E19" s="195"/>
      <c r="F19" s="196"/>
      <c r="G19" s="197"/>
      <c r="H19" s="197"/>
      <c r="I19" s="194"/>
      <c r="J19" s="194"/>
      <c r="K19" s="218"/>
      <c r="L19" s="216"/>
      <c r="M19" s="194"/>
      <c r="N19" s="194"/>
      <c r="O19" s="194"/>
      <c r="P19" s="200"/>
      <c r="Q19" s="183" t="s">
        <v>673</v>
      </c>
      <c r="R19" s="180"/>
      <c r="S19" s="180"/>
      <c r="T19" s="180"/>
      <c r="U19" s="180"/>
      <c r="V19" s="180"/>
      <c r="W19" s="180"/>
      <c r="X19" s="180"/>
      <c r="Y19" s="180"/>
      <c r="Z19" s="180"/>
      <c r="AA19" s="180"/>
      <c r="AB19" s="180"/>
      <c r="AC19" s="180"/>
      <c r="AD19" s="180"/>
      <c r="AE19" s="180"/>
      <c r="AF19" s="180"/>
      <c r="AG19" s="180"/>
      <c r="AH19" s="180"/>
      <c r="AI19" s="180"/>
      <c r="AJ19" s="180"/>
      <c r="AK19" s="180"/>
      <c r="AL19" s="180"/>
      <c r="AM19" s="180"/>
      <c r="AN19" s="180"/>
      <c r="AO19" s="180"/>
      <c r="AP19" s="180"/>
      <c r="AQ19" s="180"/>
      <c r="AR19" s="180"/>
      <c r="AS19" s="180"/>
      <c r="AT19" s="180"/>
    </row>
    <row r="20" spans="1:46" ht="15" customHeight="1">
      <c r="A20" s="179" t="s">
        <v>712</v>
      </c>
      <c r="B20" s="202"/>
      <c r="C20" s="202"/>
      <c r="D20" s="202"/>
      <c r="E20" s="203"/>
      <c r="F20" s="204"/>
      <c r="G20" s="205"/>
      <c r="H20" s="205"/>
      <c r="I20" s="212"/>
      <c r="J20" s="202"/>
      <c r="K20" s="213"/>
      <c r="L20" s="214"/>
      <c r="M20" s="202"/>
      <c r="N20" s="205"/>
      <c r="O20" s="202"/>
      <c r="P20" s="212"/>
      <c r="Q20" s="183" t="s">
        <v>673</v>
      </c>
      <c r="R20" s="261" t="s">
        <v>713</v>
      </c>
      <c r="S20" s="261"/>
      <c r="T20" s="261" t="s">
        <v>714</v>
      </c>
      <c r="U20" s="261"/>
      <c r="V20" s="261"/>
      <c r="W20" s="180"/>
      <c r="X20" s="180"/>
      <c r="Y20" s="180"/>
      <c r="Z20" s="180"/>
      <c r="AA20" s="180"/>
      <c r="AB20" s="180"/>
      <c r="AC20" s="180"/>
      <c r="AD20" s="180"/>
      <c r="AE20" s="180"/>
      <c r="AF20" s="180"/>
      <c r="AG20" s="180"/>
      <c r="AH20" s="180"/>
      <c r="AI20" s="180"/>
      <c r="AJ20" s="180"/>
      <c r="AK20" s="180"/>
      <c r="AL20" s="180"/>
      <c r="AM20" s="180"/>
      <c r="AN20" s="180"/>
      <c r="AO20" s="180"/>
      <c r="AP20" s="180"/>
      <c r="AQ20" s="180"/>
      <c r="AR20" s="180"/>
      <c r="AS20" s="180"/>
      <c r="AT20" s="180"/>
    </row>
    <row r="21" spans="1:46" ht="15" customHeight="1">
      <c r="A21" s="178" t="s">
        <v>715</v>
      </c>
      <c r="B21" s="193"/>
      <c r="C21" s="194"/>
      <c r="D21" s="194"/>
      <c r="E21" s="195"/>
      <c r="F21" s="196"/>
      <c r="G21" s="197"/>
      <c r="H21" s="197"/>
      <c r="I21" s="215"/>
      <c r="J21" s="194"/>
      <c r="K21" s="210"/>
      <c r="L21" s="211"/>
      <c r="M21" s="194"/>
      <c r="N21" s="194"/>
      <c r="O21" s="194"/>
      <c r="P21" s="215"/>
      <c r="Q21" s="183" t="s">
        <v>673</v>
      </c>
      <c r="R21" s="262" t="s">
        <v>387</v>
      </c>
      <c r="S21" s="263"/>
      <c r="T21" s="264" t="s">
        <v>716</v>
      </c>
      <c r="U21" s="265"/>
      <c r="V21" s="219">
        <v>9</v>
      </c>
      <c r="W21" s="180"/>
      <c r="X21" s="180"/>
      <c r="Y21" s="180"/>
      <c r="Z21" s="180"/>
      <c r="AA21" s="180"/>
      <c r="AB21" s="180"/>
      <c r="AC21" s="180"/>
      <c r="AD21" s="180"/>
      <c r="AE21" s="180"/>
      <c r="AF21" s="180"/>
      <c r="AG21" s="180"/>
      <c r="AH21" s="180"/>
      <c r="AI21" s="180"/>
      <c r="AJ21" s="180"/>
      <c r="AK21" s="180"/>
      <c r="AL21" s="180"/>
      <c r="AM21" s="180"/>
      <c r="AN21" s="180"/>
      <c r="AO21" s="180"/>
      <c r="AP21" s="180"/>
      <c r="AQ21" s="180"/>
      <c r="AR21" s="180"/>
      <c r="AS21" s="180"/>
      <c r="AT21" s="180"/>
    </row>
    <row r="22" spans="1:46" ht="15" customHeight="1">
      <c r="A22" s="179" t="s">
        <v>717</v>
      </c>
      <c r="B22" s="202"/>
      <c r="C22" s="202"/>
      <c r="D22" s="202"/>
      <c r="E22" s="203"/>
      <c r="F22" s="204"/>
      <c r="G22" s="205"/>
      <c r="H22" s="205"/>
      <c r="I22" s="202"/>
      <c r="J22" s="202"/>
      <c r="K22" s="220"/>
      <c r="L22" s="191"/>
      <c r="M22" s="202"/>
      <c r="N22" s="202"/>
      <c r="O22" s="202"/>
      <c r="P22" s="192"/>
      <c r="Q22" s="183" t="s">
        <v>673</v>
      </c>
      <c r="R22" s="266" t="s">
        <v>267</v>
      </c>
      <c r="S22" s="267"/>
      <c r="T22" s="243" t="s">
        <v>718</v>
      </c>
      <c r="U22" s="244"/>
      <c r="V22" s="221">
        <v>9</v>
      </c>
      <c r="W22" s="180"/>
      <c r="X22" s="180"/>
      <c r="Y22" s="180"/>
      <c r="Z22" s="180"/>
      <c r="AA22" s="180"/>
      <c r="AB22" s="180"/>
      <c r="AC22" s="180"/>
      <c r="AD22" s="180"/>
      <c r="AE22" s="180"/>
      <c r="AF22" s="180"/>
      <c r="AG22" s="180"/>
      <c r="AH22" s="180"/>
      <c r="AI22" s="180"/>
      <c r="AJ22" s="180"/>
      <c r="AK22" s="180"/>
      <c r="AL22" s="180"/>
      <c r="AM22" s="180"/>
      <c r="AN22" s="180"/>
      <c r="AO22" s="180"/>
      <c r="AP22" s="180"/>
      <c r="AQ22" s="180"/>
      <c r="AR22" s="180"/>
      <c r="AS22" s="180"/>
      <c r="AT22" s="180"/>
    </row>
    <row r="23" spans="1:46" ht="15" customHeight="1">
      <c r="A23" s="178" t="s">
        <v>719</v>
      </c>
      <c r="B23" s="193"/>
      <c r="C23" s="194"/>
      <c r="D23" s="194"/>
      <c r="E23" s="195"/>
      <c r="F23" s="196"/>
      <c r="G23" s="197"/>
      <c r="H23" s="197"/>
      <c r="I23" s="194"/>
      <c r="J23" s="194"/>
      <c r="K23" s="208"/>
      <c r="L23" s="216"/>
      <c r="M23" s="194"/>
      <c r="N23" s="194"/>
      <c r="O23" s="194"/>
      <c r="P23" s="200"/>
      <c r="Q23" s="183" t="s">
        <v>673</v>
      </c>
      <c r="R23" s="249" t="s">
        <v>720</v>
      </c>
      <c r="S23" s="250"/>
      <c r="T23" s="251" t="s">
        <v>721</v>
      </c>
      <c r="U23" s="252"/>
      <c r="V23" s="222">
        <v>12</v>
      </c>
      <c r="W23" s="180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180"/>
      <c r="AN23" s="180"/>
      <c r="AO23" s="180"/>
      <c r="AP23" s="180"/>
      <c r="AQ23" s="180"/>
      <c r="AR23" s="180"/>
      <c r="AS23" s="180"/>
      <c r="AT23" s="180"/>
    </row>
    <row r="24" spans="1:46" ht="15" customHeight="1">
      <c r="A24" s="179" t="s">
        <v>722</v>
      </c>
      <c r="B24" s="202"/>
      <c r="C24" s="202"/>
      <c r="D24" s="202"/>
      <c r="E24" s="203"/>
      <c r="F24" s="204"/>
      <c r="G24" s="205"/>
      <c r="H24" s="205"/>
      <c r="I24" s="202"/>
      <c r="J24" s="202"/>
      <c r="K24" s="213"/>
      <c r="L24" s="191"/>
      <c r="M24" s="202"/>
      <c r="N24" s="205"/>
      <c r="O24" s="202"/>
      <c r="P24" s="192"/>
      <c r="Q24" s="183" t="s">
        <v>673</v>
      </c>
      <c r="R24" s="253" t="s">
        <v>723</v>
      </c>
      <c r="S24" s="254"/>
      <c r="T24" s="255" t="s">
        <v>724</v>
      </c>
      <c r="U24" s="256"/>
      <c r="V24" s="223">
        <v>3</v>
      </c>
      <c r="W24" s="180"/>
      <c r="X24" s="180"/>
      <c r="Y24" s="180"/>
      <c r="Z24" s="180"/>
      <c r="AA24" s="180"/>
      <c r="AB24" s="180"/>
      <c r="AC24" s="180"/>
      <c r="AD24" s="180"/>
      <c r="AE24" s="180"/>
      <c r="AF24" s="180"/>
      <c r="AG24" s="180"/>
      <c r="AH24" s="180"/>
      <c r="AI24" s="180"/>
      <c r="AJ24" s="180"/>
      <c r="AK24" s="180"/>
      <c r="AL24" s="180"/>
      <c r="AM24" s="180"/>
      <c r="AN24" s="180"/>
      <c r="AO24" s="180"/>
      <c r="AP24" s="180"/>
      <c r="AQ24" s="180"/>
      <c r="AR24" s="180"/>
      <c r="AS24" s="180"/>
      <c r="AT24" s="180"/>
    </row>
    <row r="25" spans="1:46" ht="15" customHeight="1">
      <c r="A25" s="178" t="s">
        <v>725</v>
      </c>
      <c r="B25" s="193"/>
      <c r="C25" s="194"/>
      <c r="D25" s="194"/>
      <c r="E25" s="195"/>
      <c r="F25" s="196"/>
      <c r="G25" s="197"/>
      <c r="H25" s="197"/>
      <c r="I25" s="194"/>
      <c r="J25" s="194"/>
      <c r="K25" s="217"/>
      <c r="L25" s="199"/>
      <c r="M25" s="194"/>
      <c r="N25" s="197"/>
      <c r="O25" s="194"/>
      <c r="P25" s="200"/>
      <c r="Q25" s="183" t="s">
        <v>673</v>
      </c>
      <c r="R25" s="257" t="s">
        <v>726</v>
      </c>
      <c r="S25" s="258"/>
      <c r="T25" s="259" t="s">
        <v>727</v>
      </c>
      <c r="U25" s="260"/>
      <c r="V25" s="224">
        <v>7</v>
      </c>
      <c r="W25" s="180"/>
      <c r="X25" s="180"/>
      <c r="Y25" s="180"/>
      <c r="Z25" s="180"/>
      <c r="AA25" s="180"/>
      <c r="AB25" s="180"/>
      <c r="AC25" s="180"/>
      <c r="AD25" s="180"/>
      <c r="AE25" s="180"/>
      <c r="AF25" s="180"/>
      <c r="AG25" s="180"/>
      <c r="AH25" s="180"/>
      <c r="AI25" s="180"/>
      <c r="AJ25" s="180"/>
      <c r="AK25" s="180"/>
      <c r="AL25" s="180"/>
      <c r="AM25" s="180"/>
      <c r="AN25" s="180"/>
      <c r="AO25" s="180"/>
      <c r="AP25" s="180"/>
      <c r="AQ25" s="180"/>
      <c r="AR25" s="180"/>
      <c r="AS25" s="180"/>
      <c r="AT25" s="180"/>
    </row>
    <row r="26" spans="1:46" ht="15" customHeight="1">
      <c r="A26" s="179" t="s">
        <v>728</v>
      </c>
      <c r="B26" s="202"/>
      <c r="C26" s="202"/>
      <c r="D26" s="202"/>
      <c r="E26" s="203"/>
      <c r="F26" s="204"/>
      <c r="G26" s="205"/>
      <c r="H26" s="205"/>
      <c r="I26" s="202"/>
      <c r="J26" s="202"/>
      <c r="K26" s="190"/>
      <c r="L26" s="191"/>
      <c r="M26" s="202"/>
      <c r="N26" s="202"/>
      <c r="O26" s="202"/>
      <c r="P26" s="192"/>
      <c r="Q26" s="183" t="s">
        <v>673</v>
      </c>
      <c r="R26" s="180"/>
      <c r="S26" s="180"/>
      <c r="T26" s="180"/>
      <c r="U26" s="180"/>
      <c r="V26" s="180"/>
      <c r="W26" s="180"/>
      <c r="X26" s="180"/>
      <c r="Y26" s="180"/>
      <c r="Z26" s="180"/>
      <c r="AA26" s="180"/>
      <c r="AB26" s="180"/>
      <c r="AC26" s="301"/>
      <c r="AD26" s="301"/>
      <c r="AE26" s="301"/>
      <c r="AF26" s="301"/>
      <c r="AG26" s="301"/>
      <c r="AH26" s="301"/>
      <c r="AI26" s="301"/>
      <c r="AJ26" s="301"/>
      <c r="AK26" s="301"/>
      <c r="AL26" s="301"/>
      <c r="AM26" s="301"/>
      <c r="AN26" s="301"/>
      <c r="AO26" s="301"/>
      <c r="AP26" s="301"/>
      <c r="AQ26" s="301"/>
      <c r="AR26" s="301"/>
      <c r="AS26" s="301"/>
      <c r="AT26" s="301"/>
    </row>
    <row r="27" spans="1:46">
      <c r="A27" s="178" t="s">
        <v>729</v>
      </c>
      <c r="B27" s="193"/>
      <c r="C27" s="194"/>
      <c r="D27" s="194"/>
      <c r="E27" s="195"/>
      <c r="F27" s="196"/>
      <c r="G27" s="197"/>
      <c r="H27" s="197"/>
      <c r="I27" s="194"/>
      <c r="J27" s="194"/>
      <c r="K27" s="208"/>
      <c r="L27" s="199"/>
      <c r="M27" s="194"/>
      <c r="N27" s="194"/>
      <c r="O27" s="194"/>
      <c r="P27" s="200"/>
      <c r="Q27" s="183" t="s">
        <v>673</v>
      </c>
      <c r="R27" s="180"/>
      <c r="S27" s="180"/>
      <c r="T27" s="180"/>
      <c r="U27" s="180"/>
      <c r="V27" s="180"/>
      <c r="W27" s="180"/>
      <c r="X27" s="180"/>
      <c r="Y27" s="180"/>
      <c r="Z27" s="180"/>
      <c r="AA27" s="180"/>
      <c r="AB27" s="180"/>
      <c r="AC27" s="301"/>
      <c r="AD27" s="301"/>
      <c r="AE27" s="301"/>
      <c r="AF27" s="301"/>
      <c r="AG27" s="301"/>
      <c r="AH27" s="301"/>
      <c r="AI27" s="301"/>
      <c r="AJ27" s="301"/>
      <c r="AK27" s="301"/>
      <c r="AL27" s="301"/>
      <c r="AM27" s="301"/>
      <c r="AN27" s="301"/>
      <c r="AO27" s="301"/>
      <c r="AP27" s="301"/>
      <c r="AQ27" s="301"/>
      <c r="AR27" s="301"/>
      <c r="AS27" s="301"/>
      <c r="AT27" s="301"/>
    </row>
    <row r="28" spans="1:46">
      <c r="A28" s="179" t="s">
        <v>730</v>
      </c>
      <c r="B28" s="202"/>
      <c r="C28" s="202"/>
      <c r="D28" s="202"/>
      <c r="E28" s="203"/>
      <c r="F28" s="204"/>
      <c r="G28" s="205"/>
      <c r="H28" s="205"/>
      <c r="I28" s="212"/>
      <c r="J28" s="202"/>
      <c r="K28" s="220"/>
      <c r="L28" s="214"/>
      <c r="M28" s="202"/>
      <c r="N28" s="202"/>
      <c r="O28" s="202"/>
      <c r="P28" s="212"/>
      <c r="Q28" s="183" t="s">
        <v>673</v>
      </c>
      <c r="R28" s="180"/>
      <c r="S28" s="180"/>
      <c r="T28" s="180"/>
      <c r="U28" s="180"/>
      <c r="V28" s="180"/>
      <c r="W28" s="180"/>
      <c r="X28" s="180"/>
      <c r="Y28" s="180"/>
      <c r="Z28" s="180"/>
      <c r="AA28" s="180"/>
      <c r="AB28" s="180"/>
      <c r="AC28" s="301"/>
      <c r="AD28" s="301"/>
      <c r="AE28" s="301"/>
      <c r="AF28" s="301"/>
      <c r="AG28" s="301"/>
      <c r="AH28" s="301"/>
      <c r="AI28" s="301"/>
      <c r="AJ28" s="301"/>
      <c r="AK28" s="301"/>
      <c r="AL28" s="301"/>
      <c r="AM28" s="301"/>
      <c r="AN28" s="301"/>
      <c r="AO28" s="301"/>
      <c r="AP28" s="301"/>
      <c r="AQ28" s="301"/>
      <c r="AR28" s="301"/>
      <c r="AS28" s="301"/>
      <c r="AT28" s="301"/>
    </row>
    <row r="29" spans="1:46">
      <c r="A29" s="178" t="s">
        <v>731</v>
      </c>
      <c r="B29" s="193"/>
      <c r="C29" s="194"/>
      <c r="D29" s="194"/>
      <c r="E29" s="195"/>
      <c r="F29" s="196"/>
      <c r="G29" s="197"/>
      <c r="H29" s="197"/>
      <c r="I29" s="194"/>
      <c r="J29" s="194"/>
      <c r="K29" s="198"/>
      <c r="L29" s="216"/>
      <c r="M29" s="194"/>
      <c r="N29" s="194"/>
      <c r="O29" s="194"/>
      <c r="P29" s="200"/>
      <c r="Q29" s="183" t="s">
        <v>673</v>
      </c>
      <c r="R29" s="180"/>
      <c r="S29" s="180"/>
      <c r="T29" s="180"/>
      <c r="U29" s="180"/>
      <c r="V29" s="180"/>
      <c r="W29" s="180"/>
      <c r="X29" s="180"/>
      <c r="Y29" s="180"/>
      <c r="Z29" s="180"/>
      <c r="AA29" s="180"/>
      <c r="AB29" s="180"/>
      <c r="AC29" s="301"/>
      <c r="AD29" s="301"/>
      <c r="AE29" s="301"/>
      <c r="AF29" s="301"/>
      <c r="AG29" s="301"/>
      <c r="AH29" s="301"/>
      <c r="AI29" s="301"/>
      <c r="AJ29" s="301"/>
      <c r="AK29" s="301"/>
      <c r="AL29" s="301"/>
      <c r="AM29" s="301"/>
      <c r="AN29" s="301"/>
      <c r="AO29" s="301"/>
      <c r="AP29" s="301"/>
      <c r="AQ29" s="301"/>
      <c r="AR29" s="301"/>
      <c r="AS29" s="301"/>
      <c r="AT29" s="301"/>
    </row>
    <row r="30" spans="1:46">
      <c r="A30" s="179" t="s">
        <v>732</v>
      </c>
      <c r="B30" s="202"/>
      <c r="C30" s="202"/>
      <c r="D30" s="202"/>
      <c r="E30" s="203"/>
      <c r="F30" s="204"/>
      <c r="G30" s="205"/>
      <c r="H30" s="205"/>
      <c r="I30" s="202"/>
      <c r="J30" s="202"/>
      <c r="K30" s="190"/>
      <c r="L30" s="207"/>
      <c r="M30" s="202"/>
      <c r="N30" s="202"/>
      <c r="O30" s="202"/>
      <c r="P30" s="192"/>
      <c r="Q30" s="183" t="s">
        <v>673</v>
      </c>
      <c r="R30" s="180"/>
      <c r="S30" s="180"/>
      <c r="T30" s="180"/>
      <c r="U30" s="180"/>
      <c r="V30" s="180"/>
      <c r="W30" s="180"/>
      <c r="X30" s="180"/>
      <c r="Y30" s="180"/>
      <c r="Z30" s="180"/>
      <c r="AA30" s="180"/>
      <c r="AB30" s="180"/>
      <c r="AC30" s="301"/>
      <c r="AD30" s="301"/>
      <c r="AE30" s="301"/>
      <c r="AF30" s="301"/>
      <c r="AG30" s="301"/>
      <c r="AH30" s="301"/>
      <c r="AI30" s="301"/>
      <c r="AJ30" s="301"/>
      <c r="AK30" s="301"/>
      <c r="AL30" s="301"/>
      <c r="AM30" s="301"/>
      <c r="AN30" s="301"/>
      <c r="AO30" s="301"/>
      <c r="AP30" s="301"/>
      <c r="AQ30" s="301"/>
      <c r="AR30" s="301"/>
      <c r="AS30" s="301"/>
      <c r="AT30" s="301"/>
    </row>
    <row r="31" spans="1:46">
      <c r="A31" s="178" t="s">
        <v>733</v>
      </c>
      <c r="B31" s="193"/>
      <c r="C31" s="194"/>
      <c r="D31" s="194"/>
      <c r="E31" s="195"/>
      <c r="F31" s="196"/>
      <c r="G31" s="197"/>
      <c r="H31" s="197"/>
      <c r="I31" s="194"/>
      <c r="J31" s="194"/>
      <c r="K31" s="208"/>
      <c r="L31" s="211"/>
      <c r="M31" s="194"/>
      <c r="N31" s="194"/>
      <c r="O31" s="194"/>
      <c r="P31" s="200"/>
      <c r="Q31" s="183" t="s">
        <v>673</v>
      </c>
      <c r="R31" s="180"/>
      <c r="S31" s="180"/>
      <c r="T31" s="180"/>
      <c r="U31" s="180"/>
      <c r="V31" s="180"/>
      <c r="W31" s="180"/>
      <c r="X31" s="180"/>
      <c r="Y31" s="180"/>
      <c r="Z31" s="180"/>
      <c r="AA31" s="180"/>
      <c r="AB31" s="180"/>
      <c r="AC31" s="301"/>
      <c r="AD31" s="301"/>
      <c r="AE31" s="301"/>
      <c r="AF31" s="301"/>
      <c r="AG31" s="301"/>
      <c r="AH31" s="301"/>
      <c r="AI31" s="301"/>
      <c r="AJ31" s="301"/>
      <c r="AK31" s="301"/>
      <c r="AL31" s="301"/>
      <c r="AM31" s="301"/>
      <c r="AN31" s="301"/>
      <c r="AO31" s="301"/>
      <c r="AP31" s="301"/>
      <c r="AQ31" s="301"/>
      <c r="AR31" s="301"/>
      <c r="AS31" s="301"/>
      <c r="AT31" s="301"/>
    </row>
    <row r="32" spans="1:46">
      <c r="A32" s="179" t="s">
        <v>734</v>
      </c>
      <c r="B32" s="202"/>
      <c r="C32" s="202"/>
      <c r="D32" s="202"/>
      <c r="E32" s="203"/>
      <c r="F32" s="204"/>
      <c r="G32" s="205"/>
      <c r="H32" s="205"/>
      <c r="I32" s="202"/>
      <c r="J32" s="202"/>
      <c r="K32" s="190"/>
      <c r="L32" s="225"/>
      <c r="M32" s="202"/>
      <c r="N32" s="202"/>
      <c r="O32" s="202"/>
      <c r="P32" s="192"/>
      <c r="Q32" s="183" t="s">
        <v>673</v>
      </c>
      <c r="R32" s="180"/>
      <c r="S32" s="180"/>
      <c r="T32" s="180"/>
      <c r="U32" s="180"/>
      <c r="V32" s="180"/>
      <c r="W32" s="180"/>
      <c r="X32" s="180"/>
      <c r="Y32" s="180"/>
      <c r="Z32" s="180"/>
      <c r="AA32" s="180"/>
      <c r="AB32" s="180"/>
      <c r="AC32" s="301"/>
      <c r="AD32" s="301"/>
      <c r="AE32" s="301"/>
      <c r="AF32" s="301"/>
      <c r="AG32" s="301"/>
      <c r="AH32" s="301"/>
      <c r="AI32" s="301"/>
      <c r="AJ32" s="301"/>
      <c r="AK32" s="301"/>
      <c r="AL32" s="301"/>
      <c r="AM32" s="301"/>
      <c r="AN32" s="301"/>
      <c r="AO32" s="301"/>
      <c r="AP32" s="301"/>
      <c r="AQ32" s="301"/>
      <c r="AR32" s="301"/>
      <c r="AS32" s="301"/>
      <c r="AT32" s="301"/>
    </row>
    <row r="33" spans="1:46">
      <c r="A33" s="178" t="s">
        <v>735</v>
      </c>
      <c r="B33" s="193"/>
      <c r="C33" s="194"/>
      <c r="D33" s="194"/>
      <c r="E33" s="195"/>
      <c r="F33" s="196"/>
      <c r="G33" s="197"/>
      <c r="H33" s="197"/>
      <c r="I33" s="194"/>
      <c r="J33" s="194"/>
      <c r="K33" s="218"/>
      <c r="L33" s="209"/>
      <c r="M33" s="194"/>
      <c r="N33" s="194"/>
      <c r="O33" s="194"/>
      <c r="P33" s="200"/>
      <c r="Q33" s="183" t="s">
        <v>673</v>
      </c>
      <c r="R33" s="180"/>
      <c r="S33" s="180"/>
      <c r="T33" s="180"/>
      <c r="U33" s="180"/>
      <c r="V33" s="180"/>
      <c r="W33" s="180"/>
      <c r="X33" s="180"/>
      <c r="Y33" s="180"/>
      <c r="Z33" s="180"/>
      <c r="AA33" s="180"/>
      <c r="AB33" s="180"/>
      <c r="AC33" s="301"/>
      <c r="AD33" s="301"/>
      <c r="AE33" s="301"/>
      <c r="AF33" s="301"/>
      <c r="AG33" s="301"/>
      <c r="AH33" s="301"/>
      <c r="AI33" s="301"/>
      <c r="AJ33" s="301"/>
      <c r="AK33" s="301"/>
      <c r="AL33" s="301"/>
      <c r="AM33" s="301"/>
      <c r="AN33" s="301"/>
      <c r="AO33" s="301"/>
      <c r="AP33" s="301"/>
      <c r="AQ33" s="301"/>
      <c r="AR33" s="301"/>
      <c r="AS33" s="301"/>
      <c r="AT33" s="301"/>
    </row>
    <row r="34" spans="1:46">
      <c r="A34" s="179" t="s">
        <v>736</v>
      </c>
      <c r="B34" s="202"/>
      <c r="C34" s="202"/>
      <c r="D34" s="202"/>
      <c r="E34" s="203"/>
      <c r="F34" s="204"/>
      <c r="G34" s="205"/>
      <c r="H34" s="205"/>
      <c r="I34" s="202"/>
      <c r="J34" s="202"/>
      <c r="K34" s="190"/>
      <c r="L34" s="191"/>
      <c r="M34" s="202"/>
      <c r="N34" s="202"/>
      <c r="O34" s="202"/>
      <c r="P34" s="192"/>
      <c r="Q34" s="183" t="s">
        <v>673</v>
      </c>
      <c r="R34" s="180"/>
      <c r="S34" s="180"/>
      <c r="T34" s="180"/>
      <c r="U34" s="180"/>
      <c r="V34" s="180"/>
      <c r="W34" s="180"/>
      <c r="X34" s="180"/>
      <c r="Y34" s="180"/>
      <c r="Z34" s="180"/>
      <c r="AA34" s="180"/>
      <c r="AB34" s="180"/>
      <c r="AC34" s="301"/>
      <c r="AD34" s="301"/>
      <c r="AE34" s="301"/>
      <c r="AF34" s="301"/>
      <c r="AG34" s="301"/>
      <c r="AH34" s="301"/>
      <c r="AI34" s="301"/>
      <c r="AJ34" s="301"/>
      <c r="AK34" s="301"/>
      <c r="AL34" s="301"/>
      <c r="AM34" s="301"/>
      <c r="AN34" s="301"/>
      <c r="AO34" s="301"/>
      <c r="AP34" s="301"/>
      <c r="AQ34" s="301"/>
      <c r="AR34" s="301"/>
      <c r="AS34" s="301"/>
      <c r="AT34" s="301"/>
    </row>
    <row r="35" spans="1:46">
      <c r="A35" s="178" t="s">
        <v>737</v>
      </c>
      <c r="B35" s="193"/>
      <c r="C35" s="194"/>
      <c r="D35" s="194"/>
      <c r="E35" s="195"/>
      <c r="F35" s="196"/>
      <c r="G35" s="197"/>
      <c r="H35" s="197"/>
      <c r="I35" s="215"/>
      <c r="J35" s="194"/>
      <c r="K35" s="198"/>
      <c r="L35" s="199"/>
      <c r="M35" s="194"/>
      <c r="N35" s="194"/>
      <c r="O35" s="194"/>
      <c r="P35" s="215"/>
      <c r="Q35" s="183" t="s">
        <v>673</v>
      </c>
      <c r="R35" s="180"/>
      <c r="S35" s="180"/>
      <c r="T35" s="180"/>
      <c r="U35" s="180"/>
      <c r="V35" s="180"/>
      <c r="W35" s="180"/>
      <c r="X35" s="180"/>
      <c r="Y35" s="180"/>
      <c r="Z35" s="180"/>
      <c r="AA35" s="180"/>
      <c r="AB35" s="180"/>
      <c r="AC35" s="301"/>
      <c r="AD35" s="301"/>
      <c r="AE35" s="301"/>
      <c r="AF35" s="301"/>
      <c r="AG35" s="301"/>
      <c r="AH35" s="301"/>
      <c r="AI35" s="301"/>
      <c r="AJ35" s="301"/>
      <c r="AK35" s="301"/>
      <c r="AL35" s="301"/>
      <c r="AM35" s="301"/>
      <c r="AN35" s="301"/>
      <c r="AO35" s="301"/>
      <c r="AP35" s="301"/>
      <c r="AQ35" s="301"/>
      <c r="AR35" s="301"/>
      <c r="AS35" s="301"/>
      <c r="AT35" s="301"/>
    </row>
    <row r="36" spans="1:46">
      <c r="A36" s="179" t="s">
        <v>738</v>
      </c>
      <c r="B36" s="202"/>
      <c r="C36" s="202"/>
      <c r="D36" s="202"/>
      <c r="E36" s="203"/>
      <c r="F36" s="204"/>
      <c r="G36" s="205"/>
      <c r="H36" s="205"/>
      <c r="I36" s="212"/>
      <c r="J36" s="202"/>
      <c r="K36" s="190"/>
      <c r="L36" s="225"/>
      <c r="M36" s="202"/>
      <c r="N36" s="202"/>
      <c r="O36" s="202"/>
      <c r="P36" s="212"/>
      <c r="Q36" s="183" t="s">
        <v>673</v>
      </c>
      <c r="R36" s="180"/>
      <c r="S36" s="180"/>
      <c r="T36" s="180"/>
      <c r="U36" s="180"/>
      <c r="V36" s="180"/>
      <c r="W36" s="180"/>
      <c r="X36" s="180"/>
      <c r="Y36" s="180"/>
      <c r="Z36" s="180"/>
      <c r="AA36" s="180"/>
      <c r="AB36" s="180"/>
      <c r="AC36" s="301"/>
      <c r="AD36" s="301"/>
      <c r="AE36" s="301"/>
      <c r="AF36" s="301"/>
      <c r="AG36" s="301"/>
      <c r="AH36" s="301"/>
      <c r="AI36" s="301"/>
      <c r="AJ36" s="301"/>
      <c r="AK36" s="301"/>
      <c r="AL36" s="301"/>
      <c r="AM36" s="301"/>
      <c r="AN36" s="301"/>
      <c r="AO36" s="301"/>
      <c r="AP36" s="301"/>
      <c r="AQ36" s="301"/>
      <c r="AR36" s="301"/>
      <c r="AS36" s="301"/>
      <c r="AT36" s="301"/>
    </row>
    <row r="37" spans="1:46">
      <c r="A37" s="178" t="s">
        <v>739</v>
      </c>
      <c r="B37" s="193"/>
      <c r="C37" s="194"/>
      <c r="D37" s="194"/>
      <c r="E37" s="195"/>
      <c r="F37" s="196"/>
      <c r="G37" s="197"/>
      <c r="H37" s="197"/>
      <c r="I37" s="194"/>
      <c r="J37" s="194"/>
      <c r="K37" s="210"/>
      <c r="L37" s="209"/>
      <c r="M37" s="194"/>
      <c r="N37" s="194"/>
      <c r="O37" s="194"/>
      <c r="P37" s="200"/>
      <c r="Q37" s="183" t="s">
        <v>673</v>
      </c>
      <c r="R37" s="180"/>
      <c r="S37" s="180"/>
      <c r="T37" s="180"/>
      <c r="U37" s="180"/>
      <c r="V37" s="180"/>
      <c r="W37" s="180"/>
      <c r="X37" s="180"/>
      <c r="Y37" s="180"/>
      <c r="Z37" s="180"/>
      <c r="AA37" s="180"/>
      <c r="AB37" s="180"/>
      <c r="AC37" s="301"/>
      <c r="AD37" s="301"/>
      <c r="AE37" s="301"/>
      <c r="AF37" s="301"/>
      <c r="AG37" s="301"/>
      <c r="AH37" s="301"/>
      <c r="AI37" s="301"/>
      <c r="AJ37" s="301"/>
      <c r="AK37" s="301"/>
      <c r="AL37" s="301"/>
      <c r="AM37" s="301"/>
      <c r="AN37" s="301"/>
      <c r="AO37" s="301"/>
      <c r="AP37" s="301"/>
      <c r="AQ37" s="301"/>
      <c r="AR37" s="301"/>
      <c r="AS37" s="301"/>
      <c r="AT37" s="301"/>
    </row>
    <row r="38" spans="1:46">
      <c r="A38" s="179" t="s">
        <v>740</v>
      </c>
      <c r="B38" s="202"/>
      <c r="C38" s="202"/>
      <c r="D38" s="202"/>
      <c r="E38" s="203"/>
      <c r="F38" s="204"/>
      <c r="G38" s="205"/>
      <c r="H38" s="205"/>
      <c r="I38" s="202"/>
      <c r="J38" s="202"/>
      <c r="K38" s="213"/>
      <c r="L38" s="214"/>
      <c r="M38" s="202"/>
      <c r="N38" s="205"/>
      <c r="O38" s="202"/>
      <c r="P38" s="192"/>
      <c r="Q38" s="183" t="s">
        <v>673</v>
      </c>
      <c r="R38" s="180"/>
      <c r="S38" s="180"/>
      <c r="T38" s="180"/>
      <c r="U38" s="180"/>
      <c r="V38" s="180"/>
      <c r="W38" s="180"/>
      <c r="X38" s="180"/>
      <c r="Y38" s="180"/>
      <c r="Z38" s="180"/>
      <c r="AA38" s="180"/>
      <c r="AB38" s="180"/>
      <c r="AC38" s="301"/>
      <c r="AD38" s="301"/>
      <c r="AE38" s="301"/>
      <c r="AF38" s="301"/>
      <c r="AG38" s="301"/>
      <c r="AH38" s="301"/>
      <c r="AI38" s="301"/>
      <c r="AJ38" s="301"/>
      <c r="AK38" s="301"/>
      <c r="AL38" s="301"/>
      <c r="AM38" s="301"/>
      <c r="AN38" s="301"/>
      <c r="AO38" s="301"/>
      <c r="AP38" s="301"/>
      <c r="AQ38" s="301"/>
      <c r="AR38" s="301"/>
      <c r="AS38" s="301"/>
      <c r="AT38" s="301"/>
    </row>
    <row r="39" spans="1:46">
      <c r="A39" s="178" t="s">
        <v>741</v>
      </c>
      <c r="B39" s="193"/>
      <c r="C39" s="194"/>
      <c r="D39" s="194"/>
      <c r="E39" s="195"/>
      <c r="F39" s="196"/>
      <c r="G39" s="197"/>
      <c r="H39" s="197"/>
      <c r="I39" s="215"/>
      <c r="J39" s="194"/>
      <c r="K39" s="198"/>
      <c r="L39" s="211"/>
      <c r="M39" s="194"/>
      <c r="N39" s="194"/>
      <c r="O39" s="194"/>
      <c r="P39" s="215"/>
      <c r="Q39" s="183" t="s">
        <v>673</v>
      </c>
      <c r="R39" s="180"/>
      <c r="S39" s="180"/>
      <c r="T39" s="180"/>
      <c r="U39" s="180"/>
      <c r="V39" s="180"/>
      <c r="W39" s="180"/>
      <c r="X39" s="180"/>
      <c r="Y39" s="180"/>
      <c r="Z39" s="180"/>
      <c r="AA39" s="180"/>
      <c r="AB39" s="180"/>
      <c r="AC39" s="301"/>
      <c r="AD39" s="301"/>
      <c r="AE39" s="301"/>
      <c r="AF39" s="301"/>
      <c r="AG39" s="301"/>
      <c r="AH39" s="301"/>
      <c r="AI39" s="301"/>
      <c r="AJ39" s="301"/>
      <c r="AK39" s="301"/>
      <c r="AL39" s="301"/>
      <c r="AM39" s="301"/>
      <c r="AN39" s="301"/>
      <c r="AO39" s="301"/>
      <c r="AP39" s="301"/>
      <c r="AQ39" s="301"/>
      <c r="AR39" s="301"/>
      <c r="AS39" s="301"/>
      <c r="AT39" s="301"/>
    </row>
    <row r="40" spans="1:46">
      <c r="A40" s="179" t="s">
        <v>742</v>
      </c>
      <c r="B40" s="202"/>
      <c r="C40" s="202"/>
      <c r="D40" s="202"/>
      <c r="E40" s="203"/>
      <c r="F40" s="204"/>
      <c r="G40" s="205"/>
      <c r="H40" s="205"/>
      <c r="I40" s="212"/>
      <c r="J40" s="202"/>
      <c r="K40" s="190"/>
      <c r="L40" s="214"/>
      <c r="M40" s="202"/>
      <c r="N40" s="202"/>
      <c r="O40" s="202"/>
      <c r="P40" s="212"/>
      <c r="Q40" s="183" t="s">
        <v>673</v>
      </c>
      <c r="R40" s="180"/>
      <c r="S40" s="180"/>
      <c r="T40" s="180"/>
      <c r="U40" s="180"/>
      <c r="V40" s="180"/>
      <c r="W40" s="180"/>
      <c r="X40" s="180"/>
      <c r="Y40" s="180"/>
      <c r="Z40" s="180"/>
      <c r="AA40" s="180"/>
      <c r="AB40" s="180"/>
      <c r="AC40" s="301"/>
      <c r="AD40" s="301"/>
      <c r="AE40" s="301"/>
      <c r="AF40" s="301"/>
      <c r="AG40" s="301"/>
      <c r="AH40" s="301"/>
      <c r="AI40" s="301"/>
      <c r="AJ40" s="301"/>
      <c r="AK40" s="301"/>
      <c r="AL40" s="301"/>
      <c r="AM40" s="301"/>
      <c r="AN40" s="301"/>
      <c r="AO40" s="301"/>
      <c r="AP40" s="301"/>
      <c r="AQ40" s="301"/>
      <c r="AR40" s="301"/>
      <c r="AS40" s="301"/>
      <c r="AT40" s="301"/>
    </row>
    <row r="41" spans="1:46">
      <c r="A41" s="178" t="s">
        <v>743</v>
      </c>
      <c r="B41" s="193"/>
      <c r="C41" s="194"/>
      <c r="D41" s="194"/>
      <c r="E41" s="195"/>
      <c r="F41" s="196"/>
      <c r="G41" s="197"/>
      <c r="H41" s="197"/>
      <c r="I41" s="194"/>
      <c r="J41" s="194"/>
      <c r="K41" s="210"/>
      <c r="L41" s="216"/>
      <c r="M41" s="194"/>
      <c r="N41" s="194"/>
      <c r="O41" s="194"/>
      <c r="P41" s="200"/>
      <c r="Q41" s="183" t="s">
        <v>673</v>
      </c>
      <c r="R41" s="180"/>
      <c r="S41" s="180"/>
      <c r="T41" s="180"/>
      <c r="U41" s="180"/>
      <c r="V41" s="180"/>
      <c r="W41" s="180"/>
      <c r="X41" s="180"/>
      <c r="Y41" s="180"/>
      <c r="Z41" s="180"/>
      <c r="AA41" s="180"/>
      <c r="AB41" s="180"/>
      <c r="AC41" s="301"/>
      <c r="AD41" s="301"/>
      <c r="AE41" s="301"/>
      <c r="AF41" s="301"/>
      <c r="AG41" s="301"/>
      <c r="AH41" s="301"/>
      <c r="AI41" s="301"/>
      <c r="AJ41" s="301"/>
      <c r="AK41" s="301"/>
      <c r="AL41" s="301"/>
      <c r="AM41" s="301"/>
      <c r="AN41" s="301"/>
      <c r="AO41" s="301"/>
      <c r="AP41" s="301"/>
      <c r="AQ41" s="301"/>
      <c r="AR41" s="301"/>
      <c r="AS41" s="301"/>
      <c r="AT41" s="301"/>
    </row>
    <row r="42" spans="1:46">
      <c r="A42" s="179" t="s">
        <v>744</v>
      </c>
      <c r="B42" s="202"/>
      <c r="C42" s="202"/>
      <c r="D42" s="202"/>
      <c r="E42" s="203"/>
      <c r="F42" s="204"/>
      <c r="G42" s="205"/>
      <c r="H42" s="205"/>
      <c r="I42" s="202"/>
      <c r="J42" s="202"/>
      <c r="K42" s="220"/>
      <c r="L42" s="214"/>
      <c r="M42" s="202"/>
      <c r="N42" s="202"/>
      <c r="O42" s="202"/>
      <c r="P42" s="192"/>
      <c r="Q42" s="183" t="s">
        <v>673</v>
      </c>
      <c r="R42" s="180"/>
      <c r="S42" s="180"/>
      <c r="T42" s="180"/>
      <c r="U42" s="180"/>
      <c r="V42" s="180"/>
      <c r="W42" s="180"/>
      <c r="X42" s="180"/>
      <c r="Y42" s="180"/>
      <c r="Z42" s="180"/>
      <c r="AA42" s="180"/>
      <c r="AB42" s="180"/>
      <c r="AC42" s="301"/>
      <c r="AD42" s="301"/>
      <c r="AE42" s="301"/>
      <c r="AF42" s="301"/>
      <c r="AG42" s="301"/>
      <c r="AH42" s="301"/>
      <c r="AI42" s="301"/>
      <c r="AJ42" s="301"/>
      <c r="AK42" s="301"/>
      <c r="AL42" s="301"/>
      <c r="AM42" s="301"/>
      <c r="AN42" s="301"/>
      <c r="AO42" s="301"/>
      <c r="AP42" s="301"/>
      <c r="AQ42" s="301"/>
      <c r="AR42" s="301"/>
      <c r="AS42" s="301"/>
      <c r="AT42" s="301"/>
    </row>
    <row r="43" spans="1:46">
      <c r="A43" s="178" t="s">
        <v>745</v>
      </c>
      <c r="B43" s="193"/>
      <c r="C43" s="194"/>
      <c r="D43" s="194"/>
      <c r="E43" s="195"/>
      <c r="F43" s="196"/>
      <c r="G43" s="197"/>
      <c r="H43" s="197"/>
      <c r="I43" s="215"/>
      <c r="J43" s="194"/>
      <c r="K43" s="217"/>
      <c r="L43" s="216"/>
      <c r="M43" s="194"/>
      <c r="N43" s="197"/>
      <c r="O43" s="194"/>
      <c r="P43" s="215"/>
      <c r="Q43" s="183" t="s">
        <v>673</v>
      </c>
      <c r="R43" s="180"/>
      <c r="S43" s="180"/>
      <c r="T43" s="180"/>
      <c r="U43" s="180"/>
      <c r="V43" s="180"/>
      <c r="W43" s="180"/>
      <c r="X43" s="180"/>
      <c r="Y43" s="180"/>
      <c r="Z43" s="180"/>
      <c r="AA43" s="180"/>
      <c r="AB43" s="180"/>
      <c r="AC43" s="301"/>
      <c r="AD43" s="301"/>
      <c r="AE43" s="301"/>
      <c r="AF43" s="301"/>
      <c r="AG43" s="301"/>
      <c r="AH43" s="301"/>
      <c r="AI43" s="301"/>
      <c r="AJ43" s="301"/>
      <c r="AK43" s="301"/>
      <c r="AL43" s="301"/>
      <c r="AM43" s="301"/>
      <c r="AN43" s="301"/>
      <c r="AO43" s="301"/>
      <c r="AP43" s="301"/>
      <c r="AQ43" s="301"/>
      <c r="AR43" s="301"/>
      <c r="AS43" s="301"/>
      <c r="AT43" s="301"/>
    </row>
    <row r="44" spans="1:46">
      <c r="A44" s="180"/>
      <c r="B44" s="180"/>
      <c r="C44" s="180"/>
      <c r="D44" s="180"/>
      <c r="E44" s="180"/>
      <c r="F44" s="180"/>
      <c r="G44" s="180"/>
      <c r="H44" s="180"/>
      <c r="I44" s="180"/>
      <c r="J44" s="180"/>
      <c r="K44" s="180"/>
      <c r="L44" s="180"/>
      <c r="M44" s="180"/>
      <c r="N44" s="180"/>
      <c r="O44" s="180"/>
      <c r="P44" s="180"/>
      <c r="Q44" s="183" t="s">
        <v>673</v>
      </c>
      <c r="R44" s="180"/>
      <c r="S44" s="180"/>
      <c r="T44" s="180"/>
      <c r="U44" s="180"/>
      <c r="V44" s="180"/>
      <c r="W44" s="180"/>
      <c r="X44" s="180"/>
      <c r="Y44" s="180"/>
      <c r="Z44" s="180"/>
      <c r="AA44" s="180"/>
      <c r="AB44" s="180"/>
      <c r="AC44" s="180"/>
      <c r="AD44" s="180"/>
      <c r="AE44" s="180"/>
      <c r="AF44" s="180"/>
      <c r="AG44" s="180"/>
      <c r="AH44" s="180"/>
      <c r="AI44" s="180"/>
      <c r="AJ44" s="180"/>
      <c r="AK44" s="180"/>
      <c r="AL44" s="180"/>
      <c r="AM44" s="180"/>
      <c r="AN44" s="180"/>
      <c r="AO44" s="180"/>
      <c r="AP44" s="180"/>
      <c r="AQ44" s="180"/>
      <c r="AR44" s="180"/>
      <c r="AS44" s="180"/>
      <c r="AT44" s="180"/>
    </row>
    <row r="45" spans="1:46">
      <c r="A45" s="180"/>
      <c r="B45" s="180"/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  <c r="N45" s="180"/>
      <c r="O45" s="180"/>
      <c r="P45" s="180"/>
      <c r="Q45" s="183" t="s">
        <v>673</v>
      </c>
      <c r="R45" s="180"/>
      <c r="S45" s="180"/>
      <c r="T45" s="180"/>
      <c r="U45" s="180"/>
      <c r="V45" s="180"/>
      <c r="W45" s="180"/>
      <c r="X45" s="180"/>
      <c r="Y45" s="180"/>
      <c r="Z45" s="180"/>
      <c r="AA45" s="180"/>
      <c r="AB45" s="180"/>
      <c r="AC45" s="180"/>
      <c r="AD45" s="180"/>
      <c r="AE45" s="180"/>
      <c r="AF45" s="180"/>
      <c r="AG45" s="180"/>
      <c r="AH45" s="180"/>
      <c r="AI45" s="180"/>
      <c r="AJ45" s="180"/>
      <c r="AK45" s="180"/>
      <c r="AL45" s="180"/>
      <c r="AM45" s="180"/>
      <c r="AN45" s="180"/>
      <c r="AO45" s="180"/>
      <c r="AP45" s="180"/>
      <c r="AQ45" s="180"/>
      <c r="AR45" s="180"/>
      <c r="AS45" s="180"/>
      <c r="AT45" s="180"/>
    </row>
    <row r="46" spans="1:46">
      <c r="A46" s="180"/>
      <c r="B46" s="180"/>
      <c r="C46" s="180"/>
      <c r="D46" s="180"/>
      <c r="E46" s="180"/>
      <c r="F46" s="180"/>
      <c r="G46" s="180"/>
      <c r="H46" s="180"/>
      <c r="I46" s="180"/>
      <c r="J46" s="180"/>
      <c r="K46" s="180"/>
      <c r="L46" s="180"/>
      <c r="M46" s="180"/>
      <c r="N46" s="180"/>
      <c r="O46" s="180"/>
      <c r="P46" s="180"/>
      <c r="Q46" s="183" t="s">
        <v>673</v>
      </c>
      <c r="R46" s="180"/>
      <c r="S46" s="180"/>
      <c r="T46" s="180"/>
      <c r="U46" s="180"/>
      <c r="V46" s="180"/>
      <c r="W46" s="180"/>
      <c r="X46" s="180"/>
      <c r="Y46" s="180"/>
      <c r="Z46" s="180"/>
      <c r="AA46" s="180"/>
      <c r="AB46" s="180"/>
      <c r="AC46" s="180"/>
      <c r="AD46" s="180"/>
      <c r="AE46" s="180"/>
      <c r="AF46" s="180"/>
      <c r="AG46" s="180"/>
      <c r="AH46" s="180"/>
      <c r="AI46" s="180"/>
      <c r="AJ46" s="180"/>
      <c r="AK46" s="180"/>
      <c r="AL46" s="180"/>
      <c r="AM46" s="180"/>
      <c r="AN46" s="180"/>
      <c r="AO46" s="180"/>
      <c r="AP46" s="180"/>
      <c r="AQ46" s="180"/>
      <c r="AR46" s="180"/>
      <c r="AS46" s="180"/>
      <c r="AT46" s="180"/>
    </row>
    <row r="47" spans="1:46">
      <c r="A47" s="180"/>
      <c r="B47" s="180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3" t="s">
        <v>673</v>
      </c>
      <c r="R47" s="180"/>
      <c r="S47" s="180"/>
      <c r="T47" s="180"/>
      <c r="U47" s="180"/>
      <c r="V47" s="180"/>
      <c r="W47" s="180"/>
      <c r="X47" s="180"/>
      <c r="Y47" s="180"/>
      <c r="Z47" s="180"/>
      <c r="AA47" s="180"/>
      <c r="AB47" s="180"/>
      <c r="AC47" s="180"/>
      <c r="AD47" s="180"/>
      <c r="AE47" s="180"/>
      <c r="AF47" s="180"/>
      <c r="AG47" s="180"/>
      <c r="AH47" s="180"/>
      <c r="AI47" s="180"/>
      <c r="AJ47" s="180"/>
      <c r="AK47" s="180"/>
      <c r="AL47" s="180"/>
      <c r="AM47" s="180"/>
      <c r="AN47" s="180"/>
      <c r="AO47" s="180"/>
      <c r="AP47" s="180"/>
      <c r="AQ47" s="180"/>
      <c r="AR47" s="180"/>
      <c r="AS47" s="180"/>
      <c r="AT47" s="180"/>
    </row>
    <row r="48" spans="1:46">
      <c r="A48" s="180"/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0"/>
      <c r="R48" s="180"/>
      <c r="S48" s="180"/>
      <c r="T48" s="180"/>
      <c r="U48" s="180"/>
      <c r="V48" s="180"/>
      <c r="W48" s="180"/>
      <c r="X48" s="180"/>
      <c r="Y48" s="180"/>
      <c r="Z48" s="180"/>
      <c r="AA48" s="180"/>
      <c r="AB48" s="180"/>
      <c r="AC48" s="180"/>
      <c r="AD48" s="180"/>
      <c r="AE48" s="180"/>
      <c r="AF48" s="180"/>
      <c r="AG48" s="180"/>
      <c r="AH48" s="180"/>
      <c r="AI48" s="180"/>
      <c r="AJ48" s="180"/>
      <c r="AK48" s="180"/>
      <c r="AL48" s="180"/>
      <c r="AM48" s="180"/>
      <c r="AN48" s="180"/>
      <c r="AO48" s="180"/>
      <c r="AP48" s="180"/>
      <c r="AQ48" s="180"/>
      <c r="AR48" s="180"/>
      <c r="AS48" s="180"/>
      <c r="AT48" s="180"/>
    </row>
    <row r="49" spans="1:46">
      <c r="A49" s="180"/>
      <c r="B49" s="180"/>
      <c r="C49" s="180"/>
      <c r="D49" s="180"/>
      <c r="E49" s="180"/>
      <c r="F49" s="180"/>
      <c r="G49" s="180"/>
      <c r="H49" s="180"/>
      <c r="I49" s="180"/>
      <c r="J49" s="180"/>
      <c r="K49" s="180"/>
      <c r="L49" s="180"/>
      <c r="M49" s="180"/>
      <c r="N49" s="180"/>
      <c r="O49" s="180"/>
      <c r="P49" s="180"/>
      <c r="Q49" s="180"/>
      <c r="R49" s="180"/>
      <c r="S49" s="180"/>
      <c r="T49" s="180"/>
      <c r="U49" s="180"/>
      <c r="V49" s="180"/>
      <c r="W49" s="180"/>
      <c r="X49" s="180"/>
      <c r="Y49" s="180"/>
      <c r="Z49" s="180"/>
      <c r="AA49" s="180"/>
      <c r="AB49" s="180"/>
      <c r="AC49" s="180"/>
      <c r="AD49" s="180"/>
      <c r="AE49" s="180"/>
      <c r="AF49" s="180"/>
      <c r="AG49" s="180"/>
      <c r="AH49" s="180"/>
      <c r="AI49" s="180"/>
      <c r="AJ49" s="180"/>
      <c r="AK49" s="180"/>
      <c r="AL49" s="180"/>
      <c r="AM49" s="180"/>
      <c r="AN49" s="180"/>
      <c r="AO49" s="180"/>
      <c r="AP49" s="180"/>
      <c r="AQ49" s="180"/>
      <c r="AR49" s="180"/>
      <c r="AS49" s="180"/>
      <c r="AT49" s="180"/>
    </row>
    <row r="50" spans="1:46">
      <c r="A50" s="180"/>
      <c r="B50" s="180"/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S50" s="180"/>
      <c r="T50" s="180"/>
      <c r="U50" s="180"/>
      <c r="V50" s="180"/>
      <c r="W50" s="180"/>
      <c r="X50" s="180"/>
      <c r="Y50" s="180"/>
      <c r="Z50" s="180"/>
      <c r="AA50" s="180"/>
      <c r="AB50" s="180"/>
      <c r="AC50" s="180"/>
      <c r="AD50" s="180"/>
      <c r="AE50" s="180"/>
      <c r="AF50" s="180"/>
      <c r="AG50" s="180"/>
      <c r="AH50" s="180"/>
      <c r="AI50" s="180"/>
      <c r="AJ50" s="180"/>
      <c r="AK50" s="180"/>
      <c r="AL50" s="180"/>
      <c r="AM50" s="180"/>
      <c r="AN50" s="180"/>
      <c r="AO50" s="180"/>
      <c r="AP50" s="180"/>
      <c r="AQ50" s="180"/>
      <c r="AR50" s="180"/>
      <c r="AS50" s="180"/>
      <c r="AT50" s="180"/>
    </row>
    <row r="51" spans="1:46">
      <c r="A51" s="180"/>
      <c r="B51" s="180"/>
      <c r="C51" s="180"/>
      <c r="D51" s="180"/>
      <c r="E51" s="180"/>
      <c r="F51" s="180"/>
      <c r="G51" s="180"/>
      <c r="H51" s="180"/>
      <c r="I51" s="180"/>
      <c r="J51" s="180"/>
      <c r="K51" s="180"/>
      <c r="L51" s="180"/>
      <c r="M51" s="180"/>
      <c r="N51" s="180"/>
      <c r="O51" s="180"/>
      <c r="P51" s="180"/>
      <c r="Q51" s="180"/>
      <c r="R51" s="180"/>
      <c r="S51" s="180"/>
      <c r="T51" s="180"/>
      <c r="U51" s="180"/>
      <c r="V51" s="180"/>
      <c r="W51" s="180"/>
      <c r="X51" s="180"/>
      <c r="Y51" s="180"/>
      <c r="Z51" s="180"/>
      <c r="AA51" s="180"/>
      <c r="AB51" s="180"/>
      <c r="AC51" s="180"/>
      <c r="AD51" s="180"/>
      <c r="AE51" s="180"/>
      <c r="AF51" s="180"/>
      <c r="AG51" s="180"/>
      <c r="AH51" s="180"/>
      <c r="AI51" s="180"/>
      <c r="AJ51" s="180"/>
      <c r="AK51" s="180"/>
      <c r="AL51" s="180"/>
      <c r="AM51" s="180"/>
      <c r="AN51" s="180"/>
      <c r="AO51" s="180"/>
      <c r="AP51" s="180"/>
      <c r="AQ51" s="180"/>
      <c r="AR51" s="180"/>
      <c r="AS51" s="180"/>
      <c r="AT51" s="180"/>
    </row>
    <row r="52" spans="1:46">
      <c r="A52" s="180"/>
      <c r="B52" s="180"/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S52" s="180"/>
      <c r="T52" s="180"/>
      <c r="U52" s="180"/>
      <c r="V52" s="180"/>
      <c r="W52" s="180"/>
      <c r="X52" s="180"/>
      <c r="Y52" s="180"/>
      <c r="Z52" s="180"/>
      <c r="AA52" s="180"/>
      <c r="AB52" s="180"/>
      <c r="AC52" s="180"/>
      <c r="AD52" s="180"/>
      <c r="AE52" s="180"/>
      <c r="AF52" s="180"/>
      <c r="AG52" s="180"/>
      <c r="AH52" s="180"/>
      <c r="AI52" s="180"/>
      <c r="AJ52" s="180"/>
      <c r="AK52" s="180"/>
      <c r="AL52" s="180"/>
      <c r="AM52" s="180"/>
      <c r="AN52" s="180"/>
      <c r="AO52" s="180"/>
      <c r="AP52" s="180"/>
      <c r="AQ52" s="180"/>
      <c r="AR52" s="180"/>
      <c r="AS52" s="180"/>
      <c r="AT52" s="180"/>
    </row>
    <row r="53" spans="1:46">
      <c r="A53" s="180"/>
      <c r="B53" s="180"/>
      <c r="C53" s="180"/>
      <c r="D53" s="180"/>
      <c r="E53" s="180"/>
      <c r="F53" s="180"/>
      <c r="G53" s="180"/>
      <c r="H53" s="180"/>
      <c r="I53" s="180"/>
      <c r="J53" s="180"/>
      <c r="K53" s="180"/>
      <c r="L53" s="180"/>
      <c r="M53" s="180"/>
      <c r="N53" s="180"/>
      <c r="O53" s="180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Z53" s="180"/>
      <c r="AA53" s="180"/>
      <c r="AB53" s="180"/>
      <c r="AC53" s="180"/>
      <c r="AD53" s="180"/>
      <c r="AE53" s="180"/>
      <c r="AF53" s="180"/>
      <c r="AG53" s="180"/>
      <c r="AH53" s="180"/>
      <c r="AI53" s="180"/>
      <c r="AJ53" s="180"/>
      <c r="AK53" s="180"/>
      <c r="AL53" s="180"/>
      <c r="AM53" s="180"/>
      <c r="AN53" s="180"/>
      <c r="AO53" s="180"/>
      <c r="AP53" s="180"/>
      <c r="AQ53" s="180"/>
      <c r="AR53" s="180"/>
      <c r="AS53" s="180"/>
      <c r="AT53" s="180"/>
    </row>
    <row r="54" spans="1:46">
      <c r="A54" s="180"/>
      <c r="B54" s="180"/>
      <c r="C54" s="180"/>
      <c r="D54" s="180"/>
      <c r="E54" s="180"/>
      <c r="F54" s="180"/>
      <c r="G54" s="180"/>
      <c r="H54" s="180"/>
      <c r="I54" s="180"/>
      <c r="J54" s="180"/>
      <c r="K54" s="180"/>
      <c r="L54" s="180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180"/>
      <c r="AB54" s="180"/>
      <c r="AC54" s="180"/>
      <c r="AD54" s="180"/>
      <c r="AE54" s="180"/>
      <c r="AF54" s="180"/>
      <c r="AG54" s="180"/>
      <c r="AH54" s="180"/>
      <c r="AI54" s="180"/>
      <c r="AJ54" s="180"/>
      <c r="AK54" s="180"/>
      <c r="AL54" s="180"/>
      <c r="AM54" s="180"/>
      <c r="AN54" s="180"/>
      <c r="AO54" s="180"/>
      <c r="AP54" s="180"/>
      <c r="AQ54" s="180"/>
      <c r="AR54" s="180"/>
      <c r="AS54" s="180"/>
      <c r="AT54" s="180"/>
    </row>
    <row r="55" spans="1:46">
      <c r="A55" s="180"/>
      <c r="B55" s="180"/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  <c r="N55" s="180"/>
      <c r="O55" s="180"/>
      <c r="P55" s="180"/>
      <c r="Q55" s="180"/>
      <c r="R55" s="180"/>
      <c r="S55" s="180"/>
      <c r="T55" s="180"/>
      <c r="U55" s="180"/>
      <c r="V55" s="180"/>
      <c r="W55" s="180"/>
      <c r="X55" s="180"/>
      <c r="Y55" s="180"/>
      <c r="Z55" s="180"/>
      <c r="AA55" s="180"/>
      <c r="AB55" s="180"/>
      <c r="AC55" s="180"/>
      <c r="AD55" s="180"/>
      <c r="AE55" s="180"/>
      <c r="AF55" s="180"/>
      <c r="AG55" s="180"/>
      <c r="AH55" s="180"/>
      <c r="AI55" s="180"/>
      <c r="AJ55" s="180"/>
      <c r="AK55" s="180"/>
      <c r="AL55" s="180"/>
      <c r="AM55" s="180"/>
      <c r="AN55" s="180"/>
      <c r="AO55" s="180"/>
      <c r="AP55" s="180"/>
      <c r="AQ55" s="180"/>
      <c r="AR55" s="180"/>
      <c r="AS55" s="180"/>
      <c r="AT55" s="180"/>
    </row>
    <row r="56" spans="1:46">
      <c r="A56" s="180"/>
      <c r="B56" s="180"/>
      <c r="C56" s="180"/>
      <c r="D56" s="180"/>
      <c r="E56" s="180"/>
      <c r="F56" s="180"/>
      <c r="G56" s="180"/>
      <c r="H56" s="180"/>
      <c r="I56" s="180"/>
      <c r="J56" s="180"/>
      <c r="K56" s="180"/>
      <c r="L56" s="180"/>
      <c r="M56" s="180"/>
      <c r="N56" s="180"/>
      <c r="O56" s="180"/>
      <c r="P56" s="180"/>
      <c r="Q56" s="180"/>
      <c r="R56" s="180"/>
      <c r="S56" s="180"/>
      <c r="T56" s="180"/>
      <c r="U56" s="180"/>
      <c r="V56" s="180"/>
      <c r="W56" s="180"/>
      <c r="X56" s="180"/>
      <c r="Y56" s="180"/>
      <c r="Z56" s="180"/>
      <c r="AA56" s="180"/>
      <c r="AB56" s="180"/>
      <c r="AC56" s="180"/>
      <c r="AD56" s="180"/>
      <c r="AE56" s="180"/>
      <c r="AF56" s="180"/>
      <c r="AG56" s="180"/>
      <c r="AH56" s="180"/>
      <c r="AI56" s="180"/>
      <c r="AJ56" s="180"/>
      <c r="AK56" s="180"/>
      <c r="AL56" s="180"/>
      <c r="AM56" s="180"/>
      <c r="AN56" s="180"/>
      <c r="AO56" s="180"/>
      <c r="AP56" s="180"/>
      <c r="AQ56" s="180"/>
      <c r="AR56" s="180"/>
      <c r="AS56" s="180"/>
      <c r="AT56" s="180"/>
    </row>
    <row r="57" spans="1:46">
      <c r="A57" s="180"/>
      <c r="B57" s="180"/>
      <c r="C57" s="180"/>
      <c r="D57" s="180"/>
      <c r="E57" s="180"/>
      <c r="F57" s="180"/>
      <c r="G57" s="180"/>
      <c r="H57" s="180"/>
      <c r="I57" s="180"/>
      <c r="J57" s="180"/>
      <c r="K57" s="180"/>
      <c r="L57" s="180"/>
      <c r="M57" s="180"/>
      <c r="N57" s="180"/>
      <c r="O57" s="180"/>
      <c r="P57" s="180"/>
      <c r="Q57" s="180"/>
      <c r="R57" s="180"/>
      <c r="S57" s="180"/>
      <c r="T57" s="180"/>
      <c r="U57" s="180"/>
      <c r="V57" s="180"/>
      <c r="W57" s="180"/>
      <c r="X57" s="180"/>
      <c r="Y57" s="180"/>
      <c r="Z57" s="180"/>
      <c r="AA57" s="180"/>
      <c r="AB57" s="180"/>
      <c r="AC57" s="180"/>
      <c r="AD57" s="180"/>
      <c r="AE57" s="180"/>
      <c r="AF57" s="180"/>
      <c r="AG57" s="180"/>
      <c r="AH57" s="180"/>
      <c r="AI57" s="180"/>
      <c r="AJ57" s="180"/>
      <c r="AK57" s="180"/>
      <c r="AL57" s="180"/>
      <c r="AM57" s="180"/>
      <c r="AN57" s="180"/>
      <c r="AO57" s="180"/>
      <c r="AP57" s="180"/>
      <c r="AQ57" s="180"/>
      <c r="AR57" s="180"/>
      <c r="AS57" s="180"/>
      <c r="AT57" s="180"/>
    </row>
    <row r="58" spans="1:46">
      <c r="A58" s="180"/>
      <c r="B58" s="180"/>
      <c r="C58" s="180"/>
      <c r="D58" s="180"/>
      <c r="E58" s="180"/>
      <c r="F58" s="180"/>
      <c r="G58" s="180"/>
      <c r="H58" s="180"/>
      <c r="I58" s="180"/>
      <c r="J58" s="180"/>
      <c r="K58" s="180"/>
      <c r="L58" s="180"/>
      <c r="M58" s="180"/>
      <c r="N58" s="180"/>
      <c r="O58" s="180"/>
      <c r="P58" s="180"/>
      <c r="Q58" s="180"/>
      <c r="R58" s="180"/>
      <c r="S58" s="180"/>
      <c r="T58" s="180"/>
      <c r="U58" s="180"/>
      <c r="V58" s="180"/>
      <c r="W58" s="180"/>
      <c r="X58" s="180"/>
      <c r="Y58" s="180"/>
      <c r="Z58" s="180"/>
      <c r="AA58" s="180"/>
      <c r="AB58" s="180"/>
      <c r="AC58" s="180"/>
      <c r="AD58" s="180"/>
      <c r="AE58" s="180"/>
      <c r="AF58" s="180"/>
      <c r="AG58" s="180"/>
      <c r="AH58" s="180"/>
      <c r="AI58" s="180"/>
      <c r="AJ58" s="180"/>
      <c r="AK58" s="180"/>
      <c r="AL58" s="180"/>
      <c r="AM58" s="180"/>
      <c r="AN58" s="180"/>
      <c r="AO58" s="180"/>
      <c r="AP58" s="180"/>
      <c r="AQ58" s="180"/>
      <c r="AR58" s="180"/>
      <c r="AS58" s="180"/>
      <c r="AT58" s="180"/>
    </row>
    <row r="59" spans="1:46">
      <c r="A59" s="180"/>
      <c r="B59" s="180"/>
      <c r="C59" s="180"/>
      <c r="D59" s="180"/>
      <c r="E59" s="180"/>
      <c r="F59" s="180"/>
      <c r="G59" s="180"/>
      <c r="H59" s="180"/>
      <c r="I59" s="180"/>
      <c r="J59" s="180"/>
      <c r="K59" s="180"/>
      <c r="L59" s="180"/>
      <c r="M59" s="180"/>
      <c r="N59" s="180"/>
      <c r="O59" s="180"/>
      <c r="P59" s="180"/>
      <c r="Q59" s="180"/>
      <c r="R59" s="180"/>
      <c r="S59" s="180"/>
      <c r="T59" s="180"/>
      <c r="U59" s="180"/>
      <c r="V59" s="180"/>
      <c r="W59" s="180"/>
      <c r="X59" s="180"/>
      <c r="Y59" s="180"/>
      <c r="Z59" s="180"/>
      <c r="AA59" s="180"/>
      <c r="AB59" s="180"/>
      <c r="AC59" s="180"/>
      <c r="AD59" s="180"/>
      <c r="AE59" s="180"/>
      <c r="AF59" s="180"/>
      <c r="AG59" s="180"/>
      <c r="AH59" s="180"/>
      <c r="AI59" s="180"/>
      <c r="AJ59" s="180"/>
      <c r="AK59" s="180"/>
      <c r="AL59" s="180"/>
      <c r="AM59" s="180"/>
      <c r="AN59" s="180"/>
      <c r="AO59" s="180"/>
      <c r="AP59" s="180"/>
      <c r="AQ59" s="180"/>
      <c r="AR59" s="180"/>
      <c r="AS59" s="180"/>
      <c r="AT59" s="180"/>
    </row>
    <row r="60" spans="1:46">
      <c r="A60" s="180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180"/>
      <c r="M60" s="180"/>
      <c r="N60" s="180"/>
      <c r="O60" s="180"/>
      <c r="P60" s="180"/>
      <c r="Q60" s="180"/>
      <c r="R60" s="180"/>
      <c r="S60" s="180"/>
      <c r="T60" s="180"/>
      <c r="U60" s="180"/>
      <c r="V60" s="180"/>
      <c r="W60" s="180"/>
      <c r="X60" s="180"/>
      <c r="Y60" s="180"/>
      <c r="Z60" s="180"/>
      <c r="AA60" s="180"/>
      <c r="AB60" s="180"/>
      <c r="AC60" s="180"/>
      <c r="AD60" s="180"/>
      <c r="AE60" s="180"/>
      <c r="AF60" s="180"/>
      <c r="AG60" s="180"/>
      <c r="AH60" s="180"/>
      <c r="AI60" s="180"/>
      <c r="AJ60" s="180"/>
      <c r="AK60" s="180"/>
      <c r="AL60" s="180"/>
      <c r="AM60" s="180"/>
      <c r="AN60" s="180"/>
      <c r="AO60" s="180"/>
      <c r="AP60" s="180"/>
      <c r="AQ60" s="180"/>
      <c r="AR60" s="180"/>
      <c r="AS60" s="180"/>
      <c r="AT60" s="180"/>
    </row>
    <row r="61" spans="1:46">
      <c r="A61" s="180"/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  <c r="N61" s="180"/>
      <c r="O61" s="180"/>
      <c r="P61" s="180"/>
      <c r="Q61" s="180"/>
      <c r="R61" s="180"/>
      <c r="S61" s="180"/>
      <c r="T61" s="180"/>
      <c r="U61" s="180"/>
      <c r="V61" s="180"/>
      <c r="W61" s="180"/>
      <c r="X61" s="180"/>
      <c r="Y61" s="180"/>
      <c r="Z61" s="180"/>
      <c r="AA61" s="180"/>
      <c r="AB61" s="180"/>
      <c r="AC61" s="180"/>
      <c r="AD61" s="180"/>
      <c r="AE61" s="180"/>
      <c r="AF61" s="180"/>
      <c r="AG61" s="180"/>
      <c r="AH61" s="180"/>
      <c r="AI61" s="180"/>
      <c r="AJ61" s="180"/>
      <c r="AK61" s="180"/>
      <c r="AL61" s="180"/>
      <c r="AM61" s="180"/>
      <c r="AN61" s="180"/>
      <c r="AO61" s="180"/>
      <c r="AP61" s="180"/>
      <c r="AQ61" s="180"/>
      <c r="AR61" s="180"/>
      <c r="AS61" s="180"/>
      <c r="AT61" s="180"/>
    </row>
    <row r="62" spans="1:46">
      <c r="A62" s="180"/>
      <c r="B62" s="180"/>
      <c r="C62" s="180"/>
      <c r="D62" s="180"/>
      <c r="E62" s="180"/>
      <c r="F62" s="180"/>
      <c r="G62" s="180"/>
      <c r="H62" s="180"/>
      <c r="I62" s="180"/>
      <c r="J62" s="180"/>
      <c r="K62" s="180"/>
      <c r="L62" s="180"/>
      <c r="M62" s="180"/>
      <c r="N62" s="180"/>
      <c r="O62" s="180"/>
      <c r="P62" s="180"/>
      <c r="Q62" s="180"/>
      <c r="R62" s="180"/>
      <c r="S62" s="180"/>
      <c r="T62" s="180"/>
      <c r="U62" s="180"/>
      <c r="V62" s="180"/>
      <c r="W62" s="180"/>
      <c r="X62" s="180"/>
      <c r="Y62" s="180"/>
      <c r="Z62" s="180"/>
      <c r="AA62" s="180"/>
      <c r="AB62" s="180"/>
      <c r="AC62" s="180"/>
      <c r="AD62" s="180"/>
      <c r="AE62" s="180"/>
      <c r="AF62" s="180"/>
      <c r="AG62" s="180"/>
      <c r="AH62" s="180"/>
      <c r="AI62" s="180"/>
      <c r="AJ62" s="180"/>
      <c r="AK62" s="180"/>
      <c r="AL62" s="180"/>
      <c r="AM62" s="180"/>
      <c r="AN62" s="180"/>
      <c r="AO62" s="180"/>
      <c r="AP62" s="180"/>
      <c r="AQ62" s="180"/>
      <c r="AR62" s="180"/>
      <c r="AS62" s="180"/>
      <c r="AT62" s="180"/>
    </row>
    <row r="63" spans="1:46">
      <c r="A63" s="180"/>
      <c r="B63" s="180"/>
      <c r="C63" s="180"/>
      <c r="D63" s="180"/>
      <c r="E63" s="180"/>
      <c r="F63" s="180"/>
      <c r="G63" s="180"/>
      <c r="H63" s="180"/>
      <c r="I63" s="180"/>
      <c r="J63" s="180"/>
      <c r="K63" s="180"/>
      <c r="L63" s="180"/>
      <c r="M63" s="180"/>
      <c r="N63" s="180"/>
      <c r="O63" s="180"/>
      <c r="P63" s="180"/>
      <c r="Q63" s="180"/>
      <c r="R63" s="180"/>
      <c r="S63" s="180"/>
      <c r="T63" s="180"/>
      <c r="U63" s="180"/>
      <c r="V63" s="180"/>
      <c r="W63" s="180"/>
      <c r="X63" s="180"/>
      <c r="Y63" s="180"/>
      <c r="Z63" s="180"/>
      <c r="AA63" s="180"/>
      <c r="AB63" s="180"/>
      <c r="AC63" s="180"/>
      <c r="AD63" s="180"/>
      <c r="AE63" s="180"/>
      <c r="AF63" s="180"/>
      <c r="AG63" s="180"/>
      <c r="AH63" s="180"/>
      <c r="AI63" s="180"/>
      <c r="AJ63" s="180"/>
      <c r="AK63" s="180"/>
      <c r="AL63" s="180"/>
      <c r="AM63" s="180"/>
      <c r="AN63" s="180"/>
      <c r="AO63" s="180"/>
      <c r="AP63" s="180"/>
      <c r="AQ63" s="180"/>
      <c r="AR63" s="180"/>
      <c r="AS63" s="180"/>
      <c r="AT63" s="180"/>
    </row>
    <row r="64" spans="1:46">
      <c r="A64" s="180"/>
      <c r="B64" s="180"/>
      <c r="C64" s="180"/>
      <c r="D64" s="180"/>
      <c r="E64" s="180"/>
      <c r="F64" s="180"/>
      <c r="G64" s="180"/>
      <c r="H64" s="180"/>
      <c r="I64" s="180"/>
      <c r="J64" s="180"/>
      <c r="K64" s="180"/>
      <c r="L64" s="180"/>
      <c r="M64" s="180"/>
      <c r="N64" s="180"/>
      <c r="O64" s="180"/>
      <c r="P64" s="180"/>
      <c r="Q64" s="180"/>
      <c r="R64" s="180"/>
      <c r="S64" s="180"/>
      <c r="T64" s="180"/>
      <c r="U64" s="180"/>
      <c r="V64" s="180"/>
      <c r="W64" s="180"/>
      <c r="X64" s="180"/>
      <c r="Y64" s="180"/>
      <c r="Z64" s="180"/>
      <c r="AA64" s="180"/>
      <c r="AB64" s="180"/>
      <c r="AC64" s="180"/>
      <c r="AD64" s="180"/>
      <c r="AE64" s="180"/>
      <c r="AF64" s="180"/>
      <c r="AG64" s="180"/>
      <c r="AH64" s="180"/>
      <c r="AI64" s="180"/>
      <c r="AJ64" s="180"/>
      <c r="AK64" s="180"/>
      <c r="AL64" s="180"/>
      <c r="AM64" s="180"/>
      <c r="AN64" s="180"/>
      <c r="AO64" s="180"/>
      <c r="AP64" s="180"/>
      <c r="AQ64" s="180"/>
      <c r="AR64" s="180"/>
      <c r="AS64" s="180"/>
      <c r="AT64" s="180"/>
    </row>
    <row r="65" spans="1:46">
      <c r="A65" s="180"/>
      <c r="B65" s="180"/>
      <c r="C65" s="180"/>
      <c r="D65" s="180"/>
      <c r="E65" s="180"/>
      <c r="F65" s="180"/>
      <c r="G65" s="180"/>
      <c r="H65" s="180"/>
      <c r="I65" s="180"/>
      <c r="J65" s="180"/>
      <c r="K65" s="180"/>
      <c r="L65" s="180"/>
      <c r="M65" s="180"/>
      <c r="N65" s="180"/>
      <c r="O65" s="180"/>
      <c r="P65" s="180"/>
      <c r="Q65" s="180"/>
      <c r="R65" s="180"/>
      <c r="S65" s="180"/>
      <c r="T65" s="180"/>
      <c r="U65" s="180"/>
      <c r="V65" s="180"/>
      <c r="W65" s="180"/>
      <c r="X65" s="180"/>
      <c r="Y65" s="180"/>
      <c r="Z65" s="180"/>
      <c r="AA65" s="180"/>
      <c r="AB65" s="180"/>
      <c r="AC65" s="180"/>
      <c r="AD65" s="180"/>
      <c r="AE65" s="180"/>
      <c r="AF65" s="180"/>
      <c r="AG65" s="180"/>
      <c r="AH65" s="180"/>
      <c r="AI65" s="180"/>
      <c r="AJ65" s="180"/>
      <c r="AK65" s="180"/>
      <c r="AL65" s="180"/>
      <c r="AM65" s="180"/>
      <c r="AN65" s="180"/>
      <c r="AO65" s="180"/>
      <c r="AP65" s="180"/>
      <c r="AQ65" s="180"/>
      <c r="AR65" s="180"/>
      <c r="AS65" s="180"/>
      <c r="AT65" s="180"/>
    </row>
    <row r="66" spans="1:46">
      <c r="A66" s="180"/>
      <c r="B66" s="180"/>
      <c r="C66" s="180"/>
      <c r="D66" s="180"/>
      <c r="E66" s="180"/>
      <c r="F66" s="180"/>
      <c r="G66" s="180"/>
      <c r="H66" s="180"/>
      <c r="I66" s="180"/>
      <c r="J66" s="180"/>
      <c r="K66" s="180"/>
      <c r="L66" s="180"/>
      <c r="M66" s="180"/>
      <c r="N66" s="180"/>
      <c r="O66" s="180"/>
      <c r="P66" s="180"/>
      <c r="Q66" s="180"/>
      <c r="R66" s="180"/>
      <c r="S66" s="180"/>
      <c r="T66" s="180"/>
      <c r="U66" s="180"/>
      <c r="V66" s="180"/>
      <c r="W66" s="180"/>
      <c r="X66" s="180"/>
      <c r="Y66" s="180"/>
      <c r="Z66" s="180"/>
      <c r="AA66" s="180"/>
      <c r="AB66" s="180"/>
      <c r="AC66" s="180"/>
      <c r="AD66" s="180"/>
      <c r="AE66" s="180"/>
      <c r="AF66" s="180"/>
      <c r="AG66" s="180"/>
      <c r="AH66" s="180"/>
      <c r="AI66" s="180"/>
      <c r="AJ66" s="180"/>
      <c r="AK66" s="180"/>
      <c r="AL66" s="180"/>
      <c r="AM66" s="180"/>
      <c r="AN66" s="180"/>
      <c r="AO66" s="180"/>
      <c r="AP66" s="180"/>
      <c r="AQ66" s="180"/>
      <c r="AR66" s="180"/>
      <c r="AS66" s="180"/>
      <c r="AT66" s="180"/>
    </row>
    <row r="67" spans="1:46">
      <c r="A67" s="180"/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0"/>
      <c r="P67" s="180"/>
      <c r="Q67" s="180"/>
      <c r="R67" s="180"/>
      <c r="S67" s="180"/>
      <c r="T67" s="180"/>
      <c r="U67" s="180"/>
      <c r="V67" s="180"/>
      <c r="W67" s="180"/>
      <c r="X67" s="180"/>
      <c r="Y67" s="180"/>
      <c r="Z67" s="180"/>
      <c r="AA67" s="180"/>
      <c r="AB67" s="180"/>
      <c r="AC67" s="180"/>
      <c r="AD67" s="180"/>
      <c r="AE67" s="180"/>
      <c r="AF67" s="180"/>
      <c r="AG67" s="180"/>
      <c r="AH67" s="180"/>
      <c r="AI67" s="180"/>
      <c r="AJ67" s="180"/>
      <c r="AK67" s="180"/>
      <c r="AL67" s="180"/>
      <c r="AM67" s="180"/>
      <c r="AN67" s="180"/>
      <c r="AO67" s="180"/>
      <c r="AP67" s="180"/>
      <c r="AQ67" s="180"/>
      <c r="AR67" s="180"/>
      <c r="AS67" s="180"/>
      <c r="AT67" s="180"/>
    </row>
    <row r="68" spans="1:46">
      <c r="A68" s="180"/>
      <c r="B68" s="180"/>
      <c r="C68" s="180"/>
      <c r="D68" s="180"/>
      <c r="E68" s="180"/>
      <c r="F68" s="180"/>
      <c r="G68" s="180"/>
      <c r="H68" s="180"/>
      <c r="I68" s="180"/>
      <c r="J68" s="180"/>
      <c r="K68" s="180"/>
      <c r="L68" s="180"/>
      <c r="M68" s="180"/>
      <c r="N68" s="180"/>
      <c r="O68" s="180"/>
      <c r="P68" s="180"/>
      <c r="Q68" s="180"/>
      <c r="R68" s="180"/>
      <c r="S68" s="180"/>
      <c r="T68" s="180"/>
      <c r="U68" s="180"/>
      <c r="V68" s="180"/>
      <c r="W68" s="180"/>
      <c r="X68" s="180"/>
      <c r="Y68" s="180"/>
      <c r="Z68" s="180"/>
      <c r="AA68" s="180"/>
      <c r="AB68" s="180"/>
      <c r="AC68" s="180"/>
      <c r="AD68" s="180"/>
      <c r="AE68" s="180"/>
      <c r="AF68" s="180"/>
      <c r="AG68" s="180"/>
      <c r="AH68" s="180"/>
      <c r="AI68" s="180"/>
      <c r="AJ68" s="180"/>
      <c r="AK68" s="180"/>
      <c r="AL68" s="180"/>
      <c r="AM68" s="180"/>
      <c r="AN68" s="180"/>
      <c r="AO68" s="180"/>
      <c r="AP68" s="180"/>
      <c r="AQ68" s="180"/>
      <c r="AR68" s="180"/>
      <c r="AS68" s="180"/>
      <c r="AT68" s="180"/>
    </row>
    <row r="69" spans="1:46">
      <c r="A69" s="180"/>
      <c r="B69" s="180"/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80"/>
      <c r="Y69" s="180"/>
      <c r="Z69" s="180"/>
      <c r="AA69" s="180"/>
      <c r="AB69" s="180"/>
      <c r="AC69" s="180"/>
      <c r="AD69" s="180"/>
      <c r="AE69" s="180"/>
      <c r="AF69" s="180"/>
      <c r="AG69" s="180"/>
      <c r="AH69" s="180"/>
      <c r="AI69" s="180"/>
      <c r="AJ69" s="180"/>
      <c r="AK69" s="180"/>
      <c r="AL69" s="180"/>
      <c r="AM69" s="180"/>
      <c r="AN69" s="180"/>
      <c r="AO69" s="180"/>
      <c r="AP69" s="180"/>
      <c r="AQ69" s="180"/>
      <c r="AR69" s="180"/>
      <c r="AS69" s="180"/>
      <c r="AT69" s="180"/>
    </row>
    <row r="70" spans="1:46">
      <c r="A70" s="180"/>
      <c r="B70" s="180"/>
      <c r="C70" s="180"/>
      <c r="D70" s="180"/>
      <c r="E70" s="180"/>
      <c r="F70" s="180"/>
      <c r="G70" s="180"/>
      <c r="H70" s="180"/>
      <c r="I70" s="180"/>
      <c r="J70" s="180"/>
      <c r="K70" s="180"/>
      <c r="L70" s="180"/>
      <c r="M70" s="180"/>
      <c r="N70" s="180"/>
      <c r="O70" s="180"/>
      <c r="P70" s="180"/>
      <c r="Q70" s="180"/>
      <c r="R70" s="180"/>
      <c r="S70" s="180"/>
      <c r="T70" s="180"/>
      <c r="U70" s="180"/>
      <c r="V70" s="180"/>
      <c r="W70" s="180"/>
      <c r="X70" s="180"/>
      <c r="Y70" s="180"/>
      <c r="Z70" s="180"/>
      <c r="AA70" s="180"/>
      <c r="AB70" s="180"/>
      <c r="AC70" s="180"/>
      <c r="AD70" s="180"/>
      <c r="AE70" s="180"/>
      <c r="AF70" s="180"/>
      <c r="AG70" s="180"/>
      <c r="AH70" s="180"/>
      <c r="AI70" s="180"/>
      <c r="AJ70" s="180"/>
      <c r="AK70" s="180"/>
      <c r="AL70" s="180"/>
      <c r="AM70" s="180"/>
      <c r="AN70" s="180"/>
      <c r="AO70" s="180"/>
      <c r="AP70" s="180"/>
      <c r="AQ70" s="180"/>
      <c r="AR70" s="180"/>
      <c r="AS70" s="180"/>
      <c r="AT70" s="180"/>
    </row>
    <row r="71" spans="1:46">
      <c r="A71" s="180"/>
      <c r="B71" s="180"/>
      <c r="C71" s="180"/>
      <c r="D71" s="180"/>
      <c r="E71" s="180"/>
      <c r="F71" s="180"/>
      <c r="G71" s="180"/>
      <c r="H71" s="180"/>
      <c r="I71" s="180"/>
      <c r="J71" s="180"/>
      <c r="K71" s="180"/>
      <c r="L71" s="180"/>
      <c r="M71" s="180"/>
      <c r="N71" s="180"/>
      <c r="O71" s="180"/>
      <c r="P71" s="180"/>
      <c r="Q71" s="180"/>
      <c r="R71" s="180"/>
      <c r="S71" s="180"/>
      <c r="T71" s="180"/>
      <c r="U71" s="180"/>
      <c r="V71" s="180"/>
      <c r="W71" s="180"/>
      <c r="X71" s="180"/>
      <c r="Y71" s="180"/>
      <c r="Z71" s="180"/>
      <c r="AA71" s="180"/>
      <c r="AB71" s="180"/>
      <c r="AC71" s="180"/>
      <c r="AD71" s="180"/>
      <c r="AE71" s="180"/>
      <c r="AF71" s="180"/>
      <c r="AG71" s="180"/>
      <c r="AH71" s="180"/>
      <c r="AI71" s="180"/>
      <c r="AJ71" s="180"/>
      <c r="AK71" s="180"/>
      <c r="AL71" s="180"/>
      <c r="AM71" s="180"/>
      <c r="AN71" s="180"/>
      <c r="AO71" s="180"/>
      <c r="AP71" s="180"/>
      <c r="AQ71" s="180"/>
      <c r="AR71" s="180"/>
      <c r="AS71" s="180"/>
      <c r="AT71" s="180"/>
    </row>
  </sheetData>
  <mergeCells count="33">
    <mergeCell ref="AC26:AT43"/>
    <mergeCell ref="R1:W2"/>
    <mergeCell ref="R3:W3"/>
    <mergeCell ref="R5:W5"/>
    <mergeCell ref="R12:W12"/>
    <mergeCell ref="R23:S23"/>
    <mergeCell ref="T23:U23"/>
    <mergeCell ref="R24:S24"/>
    <mergeCell ref="T24:U24"/>
    <mergeCell ref="R25:S25"/>
    <mergeCell ref="T25:U25"/>
    <mergeCell ref="R20:S20"/>
    <mergeCell ref="T20:V20"/>
    <mergeCell ref="R21:S21"/>
    <mergeCell ref="T21:U21"/>
    <mergeCell ref="R22:S22"/>
    <mergeCell ref="R10:S10"/>
    <mergeCell ref="T10:W10"/>
    <mergeCell ref="R13:S13"/>
    <mergeCell ref="T13:W13"/>
    <mergeCell ref="T22:U22"/>
    <mergeCell ref="R14:S14"/>
    <mergeCell ref="T14:W14"/>
    <mergeCell ref="R16:S16"/>
    <mergeCell ref="T16:W16"/>
    <mergeCell ref="R17:S17"/>
    <mergeCell ref="T17:W17"/>
    <mergeCell ref="R6:S6"/>
    <mergeCell ref="T6:W6"/>
    <mergeCell ref="R7:S7"/>
    <mergeCell ref="T7:W7"/>
    <mergeCell ref="R9:S9"/>
    <mergeCell ref="T9:W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1e50c46-b6d5-4489-a9b5-32945682305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19A8273B51A5545BD40C9F499DDAA20" ma:contentTypeVersion="15" ma:contentTypeDescription="Crie um novo documento." ma:contentTypeScope="" ma:versionID="9555eb2fa22694bbbd51ed1ae3fb9cbd">
  <xsd:schema xmlns:xsd="http://www.w3.org/2001/XMLSchema" xmlns:xs="http://www.w3.org/2001/XMLSchema" xmlns:p="http://schemas.microsoft.com/office/2006/metadata/properties" xmlns:ns3="3a43057a-0645-4d4a-998f-7a60cff8cd7e" xmlns:ns4="a1e50c46-b6d5-4489-a9b5-329456823058" targetNamespace="http://schemas.microsoft.com/office/2006/metadata/properties" ma:root="true" ma:fieldsID="4d1eaa7f328ad36efcd3250afcb0b66a" ns3:_="" ns4:_="">
    <xsd:import namespace="3a43057a-0645-4d4a-998f-7a60cff8cd7e"/>
    <xsd:import namespace="a1e50c46-b6d5-4489-a9b5-329456823058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DateTaken" minOccurs="0"/>
                <xsd:element ref="ns4:MediaLengthInSeconds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43057a-0645-4d4a-998f-7a60cff8cd7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e50c46-b6d5-4489-a9b5-3294568230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065683-C1B3-4D01-AE19-AFC52CECC4F8}"/>
</file>

<file path=customXml/itemProps2.xml><?xml version="1.0" encoding="utf-8"?>
<ds:datastoreItem xmlns:ds="http://schemas.openxmlformats.org/officeDocument/2006/customXml" ds:itemID="{A7C7620E-1518-477E-B7CB-49C8145C2155}"/>
</file>

<file path=customXml/itemProps3.xml><?xml version="1.0" encoding="utf-8"?>
<ds:datastoreItem xmlns:ds="http://schemas.openxmlformats.org/officeDocument/2006/customXml" ds:itemID="{5CA3EE8C-8F16-47E8-912D-723C45CB6B9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Nathaly Teles</dc:creator>
  <cp:keywords/>
  <dc:description/>
  <cp:lastModifiedBy>Egnaldo Rodrigues Alves [Loccus]</cp:lastModifiedBy>
  <cp:revision/>
  <dcterms:created xsi:type="dcterms:W3CDTF">2024-11-19T20:37:52Z</dcterms:created>
  <dcterms:modified xsi:type="dcterms:W3CDTF">2026-06-08T19:03:53Z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0x010100419A8273B51A5545BD40C9F499DDAA20</vt:lpwstr>
  </property>
</Properties>
</file>