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2.13 ping -&gt; trace length" sheetId="2" state="visible" r:id="rId3"/>
    <sheet name="signal -&gt; trace length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<sst xmlns="http://schemas.openxmlformats.org/spreadsheetml/2006/main" count="1111" uniqueCount="661">
  <si>
    <t xml:space="preserve">Connector PIN</t>
  </si>
  <si>
    <t xml:space="preserve">USB-FPGA-Module 2.13</t>
  </si>
  <si>
    <t xml:space="preserve">LITEX def</t>
  </si>
  <si>
    <t xml:space="preserve">Signal</t>
  </si>
  <si>
    <t xml:space="preserve">I/O Voltage</t>
  </si>
  <si>
    <t xml:space="preserve">FPGA PIN</t>
  </si>
  <si>
    <t xml:space="preserve">CPLD PIN</t>
  </si>
  <si>
    <t xml:space="preserve">Notes</t>
  </si>
  <si>
    <t xml:space="preserve">Number</t>
  </si>
  <si>
    <t xml:space="preserve">Used Pin</t>
  </si>
  <si>
    <t xml:space="preserve">2.13 trace length (mm)</t>
  </si>
  <si>
    <t xml:space="preserve">added length</t>
  </si>
  <si>
    <t xml:space="preserve">XDC PIN</t>
  </si>
  <si>
    <t xml:space="preserve">XDC TIMING IN</t>
  </si>
  <si>
    <t xml:space="preserve">DXC TIMING OUT</t>
  </si>
  <si>
    <t xml:space="preserve">https://forums.xilinx.com/t5/Timing-Analysis/Significance-of-set-output-delay-max-min-negative-and-positive/td-p/779277</t>
  </si>
  <si>
    <t xml:space="preserve">A1</t>
  </si>
  <si>
    <t xml:space="preserve">VIN</t>
  </si>
  <si>
    <t xml:space="preserve">4.5..16V</t>
  </si>
  <si>
    <t xml:space="preserve">B1</t>
  </si>
  <si>
    <t xml:space="preserve">TIS (min)</t>
  </si>
  <si>
    <t xml:space="preserve">TOD (max)</t>
  </si>
  <si>
    <t xml:space="preserve">22.5 in B0</t>
  </si>
  <si>
    <t xml:space="preserve">A2</t>
  </si>
  <si>
    <t xml:space="preserve">GND</t>
  </si>
  <si>
    <t xml:space="preserve">0 in B0</t>
  </si>
  <si>
    <t xml:space="preserve">TIH (min)</t>
  </si>
  <si>
    <t xml:space="preserve">TOH (min)</t>
  </si>
  <si>
    <t xml:space="preserve">B2</t>
  </si>
  <si>
    <t xml:space="preserve">mm/ns (fast so MIN)</t>
  </si>
  <si>
    <t xml:space="preserve">mm/ns (slow so MAX)</t>
  </si>
  <si>
    <t xml:space="preserve">A3</t>
  </si>
  <si>
    <t xml:space="preserve">K16~IO_25_15</t>
  </si>
  <si>
    <t xml:space="preserve">VCCO_AB</t>
  </si>
  <si>
    <t xml:space="preserve">K16</t>
  </si>
  <si>
    <t xml:space="preserve">nmrq_n </t>
  </si>
  <si>
    <t xml:space="preserve">IO</t>
  </si>
  <si>
    <t xml:space="preserve">B3</t>
  </si>
  <si>
    <t xml:space="preserve">J18~IO_L23N_T3_FWE_B_15</t>
  </si>
  <si>
    <t xml:space="preserve">J18</t>
  </si>
  <si>
    <t xml:space="preserve">rqst_n </t>
  </si>
  <si>
    <t xml:space="preserve">A4</t>
  </si>
  <si>
    <t xml:space="preserve">K15~IO_L24P_T3_RS1_15</t>
  </si>
  <si>
    <t xml:space="preserve">K15</t>
  </si>
  <si>
    <t xml:space="preserve">start_n </t>
  </si>
  <si>
    <t xml:space="preserve">B4</t>
  </si>
  <si>
    <t xml:space="preserve">J17~IO_L23P_T3_FOE_B_15</t>
  </si>
  <si>
    <t xml:space="preserve">J17</t>
  </si>
  <si>
    <t xml:space="preserve">ack_n </t>
  </si>
  <si>
    <t xml:space="preserve">A5</t>
  </si>
  <si>
    <t xml:space="preserve">J15~IO_L24N_T3_RS0_15</t>
  </si>
  <si>
    <t xml:space="preserve">J15</t>
  </si>
  <si>
    <t xml:space="preserve">arb_n2 </t>
  </si>
  <si>
    <t xml:space="preserve">B5</t>
  </si>
  <si>
    <t xml:space="preserve">K13~IO_L17P_T2_A26_15</t>
  </si>
  <si>
    <t xml:space="preserve">K13</t>
  </si>
  <si>
    <t xml:space="preserve">arb_n3 </t>
  </si>
  <si>
    <t xml:space="preserve">A6</t>
  </si>
  <si>
    <t xml:space="preserve">H15~IO_L19N_T3_A21_VREF_15</t>
  </si>
  <si>
    <t xml:space="preserve">H15</t>
  </si>
  <si>
    <t xml:space="preserve">VREF Bank 15</t>
  </si>
  <si>
    <t xml:space="preserve">arb_n0 </t>
  </si>
  <si>
    <t xml:space="preserve">O</t>
  </si>
  <si>
    <t xml:space="preserve">B6</t>
  </si>
  <si>
    <t xml:space="preserve">J13~IO_L17N_T2_A25_15</t>
  </si>
  <si>
    <t xml:space="preserve">J13</t>
  </si>
  <si>
    <t xml:space="preserve">arb_n1 </t>
  </si>
  <si>
    <t xml:space="preserve">A7</t>
  </si>
  <si>
    <t xml:space="preserve">J14~IO_L19P_T3_A22_15</t>
  </si>
  <si>
    <t xml:space="preserve">J14</t>
  </si>
  <si>
    <t xml:space="preserve">ad_n31 </t>
  </si>
  <si>
    <t xml:space="preserve">B7</t>
  </si>
  <si>
    <t xml:space="preserve">H14~IO_L15P_T2_DQS_15</t>
  </si>
  <si>
    <t xml:space="preserve">H14</t>
  </si>
  <si>
    <t xml:space="preserve">ad_n30 </t>
  </si>
  <si>
    <t xml:space="preserve">A8</t>
  </si>
  <si>
    <t xml:space="preserve">H17~IO_L18P_T2_A24_15</t>
  </si>
  <si>
    <t xml:space="preserve">H17</t>
  </si>
  <si>
    <t xml:space="preserve">ad_n29 </t>
  </si>
  <si>
    <t xml:space="preserve">B8</t>
  </si>
  <si>
    <t xml:space="preserve">G14~IO_L15N_T2_DQS_ADV_B_15</t>
  </si>
  <si>
    <t xml:space="preserve">G14</t>
  </si>
  <si>
    <t xml:space="preserve">ad_n28 </t>
  </si>
  <si>
    <t xml:space="preserve">A9</t>
  </si>
  <si>
    <t xml:space="preserve">G17~IO_L18N_T2_A23_15</t>
  </si>
  <si>
    <t xml:space="preserve">G17</t>
  </si>
  <si>
    <t xml:space="preserve">ad_n27 </t>
  </si>
  <si>
    <t xml:space="preserve">B9</t>
  </si>
  <si>
    <t xml:space="preserve">G16~IO_L13N_T2_MRCC_15</t>
  </si>
  <si>
    <t xml:space="preserve">G16</t>
  </si>
  <si>
    <t xml:space="preserve">MRCC</t>
  </si>
  <si>
    <t xml:space="preserve">ad_n26 </t>
  </si>
  <si>
    <t xml:space="preserve">A10</t>
  </si>
  <si>
    <t xml:space="preserve">G18~IO_L22P_T3_A17_15</t>
  </si>
  <si>
    <t xml:space="preserve">G18</t>
  </si>
  <si>
    <t xml:space="preserve">ad_n25 </t>
  </si>
  <si>
    <t xml:space="preserve">B10</t>
  </si>
  <si>
    <t xml:space="preserve">H16~IO_L13P_T2_MRCC_15</t>
  </si>
  <si>
    <t xml:space="preserve">H16</t>
  </si>
  <si>
    <t xml:space="preserve">clk_n </t>
  </si>
  <si>
    <t xml:space="preserve">A11</t>
  </si>
  <si>
    <t xml:space="preserve">F18~IO_L22N_T3_A16_15</t>
  </si>
  <si>
    <t xml:space="preserve">F18</t>
  </si>
  <si>
    <t xml:space="preserve">ad_n23 </t>
  </si>
  <si>
    <t xml:space="preserve">B11</t>
  </si>
  <si>
    <t xml:space="preserve">F16~IO_L14N_T2_SRCC_15</t>
  </si>
  <si>
    <t xml:space="preserve">F16</t>
  </si>
  <si>
    <t xml:space="preserve">SRCC</t>
  </si>
  <si>
    <t xml:space="preserve">ad_n24 </t>
  </si>
  <si>
    <t xml:space="preserve">A12</t>
  </si>
  <si>
    <t xml:space="preserve">E18~IO_L21P_T3_DQS_15</t>
  </si>
  <si>
    <t xml:space="preserve">E18</t>
  </si>
  <si>
    <t xml:space="preserve">ad_n21 </t>
  </si>
  <si>
    <t xml:space="preserve">B12</t>
  </si>
  <si>
    <t xml:space="preserve">F15~IO_L14P_T2_SRCC_15</t>
  </si>
  <si>
    <t xml:space="preserve">F15</t>
  </si>
  <si>
    <t xml:space="preserve">ad_n22 </t>
  </si>
  <si>
    <t xml:space="preserve">A13</t>
  </si>
  <si>
    <t xml:space="preserve">D18~IO_L21N_T3_DQS_A18_15</t>
  </si>
  <si>
    <t xml:space="preserve">D18</t>
  </si>
  <si>
    <t xml:space="preserve">ad_n18 </t>
  </si>
  <si>
    <t xml:space="preserve">B13</t>
  </si>
  <si>
    <t xml:space="preserve">E17~IO_L16P_T2_A28_15</t>
  </si>
  <si>
    <t xml:space="preserve">E17</t>
  </si>
  <si>
    <t xml:space="preserve">ad_n20 </t>
  </si>
  <si>
    <t xml:space="preserve">A14</t>
  </si>
  <si>
    <t xml:space="preserve">G13~IO_0_15</t>
  </si>
  <si>
    <t xml:space="preserve">G13</t>
  </si>
  <si>
    <t xml:space="preserve">ad_n16 </t>
  </si>
  <si>
    <t xml:space="preserve">B14</t>
  </si>
  <si>
    <t xml:space="preserve">D17~IO_L16N_T2_A27_15</t>
  </si>
  <si>
    <t xml:space="preserve">D17</t>
  </si>
  <si>
    <t xml:space="preserve">ad_n19</t>
  </si>
  <si>
    <t xml:space="preserve">A15</t>
  </si>
  <si>
    <t xml:space="preserve">3.3V</t>
  </si>
  <si>
    <t xml:space="preserve">B15</t>
  </si>
  <si>
    <t xml:space="preserve">A16</t>
  </si>
  <si>
    <t xml:space="preserve">B16</t>
  </si>
  <si>
    <t xml:space="preserve">A17</t>
  </si>
  <si>
    <t xml:space="preserve">default: 3.3V output, if R8 removed: 1.2V .. 3.3V input</t>
  </si>
  <si>
    <t xml:space="preserve">B17</t>
  </si>
  <si>
    <t xml:space="preserve">A18</t>
  </si>
  <si>
    <t xml:space="preserve">F13~IO_L5P_T0_AD9P_15</t>
  </si>
  <si>
    <t xml:space="preserve">F13</t>
  </si>
  <si>
    <t xml:space="preserve">nubus_oe </t>
  </si>
  <si>
    <t xml:space="preserve">B18</t>
  </si>
  <si>
    <t xml:space="preserve">F14~IO_L5N_T0_AD9N_15</t>
  </si>
  <si>
    <t xml:space="preserve">F14</t>
  </si>
  <si>
    <t xml:space="preserve">ad_n14 </t>
  </si>
  <si>
    <t xml:space="preserve">A19</t>
  </si>
  <si>
    <t xml:space="preserve">E16~IO_L11N_T1_SRCC_15</t>
  </si>
  <si>
    <t xml:space="preserve">E16</t>
  </si>
  <si>
    <t xml:space="preserve">ad_n17 </t>
  </si>
  <si>
    <t xml:space="preserve">B19</t>
  </si>
  <si>
    <t xml:space="preserve">E15~IO_L11P_T1_SRCC_15</t>
  </si>
  <si>
    <t xml:space="preserve">E15</t>
  </si>
  <si>
    <t xml:space="preserve">ad_n15 </t>
  </si>
  <si>
    <t xml:space="preserve">A20</t>
  </si>
  <si>
    <t xml:space="preserve">C17~IO_L20N_T3_A19_15</t>
  </si>
  <si>
    <t xml:space="preserve">C17</t>
  </si>
  <si>
    <t xml:space="preserve">ad_n12 </t>
  </si>
  <si>
    <t xml:space="preserve">B20</t>
  </si>
  <si>
    <t xml:space="preserve">C16~IO_L20P_T3_A20_15</t>
  </si>
  <si>
    <t xml:space="preserve">C16</t>
  </si>
  <si>
    <t xml:space="preserve">ad_n13 </t>
  </si>
  <si>
    <t xml:space="preserve">A21</t>
  </si>
  <si>
    <t xml:space="preserve">A18~IO_L10N_T1_AD11N_15</t>
  </si>
  <si>
    <t xml:space="preserve">q</t>
  </si>
  <si>
    <t xml:space="preserve">ad_n10 </t>
  </si>
  <si>
    <t xml:space="preserve">B21</t>
  </si>
  <si>
    <t xml:space="preserve">B18~IO_L10P_T1_AD11P_15</t>
  </si>
  <si>
    <t xml:space="preserve">ad_n11 </t>
  </si>
  <si>
    <t xml:space="preserve">A22</t>
  </si>
  <si>
    <t xml:space="preserve">C15~IO_L12N_T1_MRCC_15</t>
  </si>
  <si>
    <t xml:space="preserve">C15</t>
  </si>
  <si>
    <t xml:space="preserve">ad_n8 </t>
  </si>
  <si>
    <t xml:space="preserve">B22</t>
  </si>
  <si>
    <t xml:space="preserve">D15~IO_L12P_T1_MRCC_15</t>
  </si>
  <si>
    <t xml:space="preserve">D15</t>
  </si>
  <si>
    <t xml:space="preserve">clk2x_n </t>
  </si>
  <si>
    <t xml:space="preserve">A23</t>
  </si>
  <si>
    <t xml:space="preserve">B17~IO_L7N_T1_AD2N_15</t>
  </si>
  <si>
    <t xml:space="preserve">ad_n6 </t>
  </si>
  <si>
    <t xml:space="preserve">I</t>
  </si>
  <si>
    <t xml:space="preserve">B23</t>
  </si>
  <si>
    <t xml:space="preserve">B16~IO_L7P_T1_AD2P_15</t>
  </si>
  <si>
    <t xml:space="preserve">ad_n9 </t>
  </si>
  <si>
    <t xml:space="preserve">A24</t>
  </si>
  <si>
    <t xml:space="preserve">C14~IO_L1N_T0_AD0N_15</t>
  </si>
  <si>
    <t xml:space="preserve">C14</t>
  </si>
  <si>
    <t xml:space="preserve">ad_n4 </t>
  </si>
  <si>
    <t xml:space="preserve">B24</t>
  </si>
  <si>
    <t xml:space="preserve">D14~IO_L1P_T0_AD0P_15</t>
  </si>
  <si>
    <t xml:space="preserve">D14</t>
  </si>
  <si>
    <t xml:space="preserve">ad_n7 </t>
  </si>
  <si>
    <t xml:space="preserve">A25</t>
  </si>
  <si>
    <t xml:space="preserve">D13~IO_L6N_T0_VREF_15</t>
  </si>
  <si>
    <t xml:space="preserve">D13</t>
  </si>
  <si>
    <t xml:space="preserve">ad_n5 </t>
  </si>
  <si>
    <t xml:space="preserve">B25</t>
  </si>
  <si>
    <t xml:space="preserve">D12~IO_L6P_T0_15</t>
  </si>
  <si>
    <t xml:space="preserve">D12</t>
  </si>
  <si>
    <t xml:space="preserve">tm_n2 </t>
  </si>
  <si>
    <t xml:space="preserve">A26</t>
  </si>
  <si>
    <t xml:space="preserve">A16~IO_L8N_T1_AD10N_15</t>
  </si>
  <si>
    <t xml:space="preserve">ad_n3 </t>
  </si>
  <si>
    <t xml:space="preserve">B26</t>
  </si>
  <si>
    <t xml:space="preserve">A15~IO_L8P_T1_AD10P_15</t>
  </si>
  <si>
    <t xml:space="preserve">ad_n2 </t>
  </si>
  <si>
    <t xml:space="preserve">A27</t>
  </si>
  <si>
    <t xml:space="preserve">B14~IO_L2N_T0_AD8N_15</t>
  </si>
  <si>
    <t xml:space="preserve">ad_n0 </t>
  </si>
  <si>
    <t xml:space="preserve">B27</t>
  </si>
  <si>
    <t xml:space="preserve">B13~IO_L2P_T0_AD8P_15</t>
  </si>
  <si>
    <t xml:space="preserve">ad_n1 </t>
  </si>
  <si>
    <t xml:space="preserve">A28</t>
  </si>
  <si>
    <t xml:space="preserve">B12~IO_L3N_T0_DQS_AD1N_15</t>
  </si>
  <si>
    <t xml:space="preserve">tm_n1 </t>
  </si>
  <si>
    <t xml:space="preserve">B28</t>
  </si>
  <si>
    <t xml:space="preserve">C12~IO_L3P_T0_DQS_AD1P_15</t>
  </si>
  <si>
    <t xml:space="preserve">C12</t>
  </si>
  <si>
    <t xml:space="preserve">usbh0_p </t>
  </si>
  <si>
    <t xml:space="preserve">A29</t>
  </si>
  <si>
    <t xml:space="preserve">A14~IO_L9N_T1_DQS_AD3N_15</t>
  </si>
  <si>
    <t xml:space="preserve">tm_n0 </t>
  </si>
  <si>
    <t xml:space="preserve">B29</t>
  </si>
  <si>
    <t xml:space="preserve">A13~IO_L9P_T1_DQS_AD3P_15</t>
  </si>
  <si>
    <t xml:space="preserve">usbh0_n </t>
  </si>
  <si>
    <t xml:space="preserve">A30</t>
  </si>
  <si>
    <t xml:space="preserve">B11~IO_L4P_T0_15</t>
  </si>
  <si>
    <t xml:space="preserve">reset_n </t>
  </si>
  <si>
    <t xml:space="preserve">B30</t>
  </si>
  <si>
    <t xml:space="preserve">A11~IO_L4N_T0_15</t>
  </si>
  <si>
    <t xml:space="preserve">led8</t>
  </si>
  <si>
    <t xml:space="preserve">A31</t>
  </si>
  <si>
    <t xml:space="preserve">JTAG_TDI</t>
  </si>
  <si>
    <t xml:space="preserve">JTAG_VIO</t>
  </si>
  <si>
    <t xml:space="preserve">E11</t>
  </si>
  <si>
    <t xml:space="preserve">B31</t>
  </si>
  <si>
    <t xml:space="preserve">JTAG_TCK</t>
  </si>
  <si>
    <t xml:space="preserve">E10</t>
  </si>
  <si>
    <t xml:space="preserve">A32</t>
  </si>
  <si>
    <t xml:space="preserve">=3.3V</t>
  </si>
  <si>
    <t xml:space="preserve">B32</t>
  </si>
  <si>
    <t xml:space="preserve">C1</t>
  </si>
  <si>
    <t xml:space="preserve">USB_5V</t>
  </si>
  <si>
    <t xml:space="preserve">USB 5V output</t>
  </si>
  <si>
    <t xml:space="preserve">D1</t>
  </si>
  <si>
    <t xml:space="preserve">RESET#</t>
  </si>
  <si>
    <t xml:space="preserve">external FX2 reset, low-active, pulled high</t>
  </si>
  <si>
    <t xml:space="preserve">C2</t>
  </si>
  <si>
    <t xml:space="preserve">D2</t>
  </si>
  <si>
    <t xml:space="preserve">C3</t>
  </si>
  <si>
    <t xml:space="preserve">U9~IO_L21P_T3_DQS_34</t>
  </si>
  <si>
    <t xml:space="preserve">VCCO_CD</t>
  </si>
  <si>
    <t xml:space="preserve">U9</t>
  </si>
  <si>
    <t xml:space="preserve">RX </t>
  </si>
  <si>
    <t xml:space="preserve">D3</t>
  </si>
  <si>
    <t xml:space="preserve">V9~IO_L21N_T3_DQS_34</t>
  </si>
  <si>
    <t xml:space="preserve">V9</t>
  </si>
  <si>
    <t xml:space="preserve">TX </t>
  </si>
  <si>
    <t xml:space="preserve">C4</t>
  </si>
  <si>
    <t xml:space="preserve">U8~IO_25_34</t>
  </si>
  <si>
    <t xml:space="preserve">U8</t>
  </si>
  <si>
    <t xml:space="preserve">id_n3 </t>
  </si>
  <si>
    <t xml:space="preserve">D4</t>
  </si>
  <si>
    <t xml:space="preserve">V7~IO_L20P_T3_34</t>
  </si>
  <si>
    <t xml:space="preserve">V7</t>
  </si>
  <si>
    <t xml:space="preserve">id_n1</t>
  </si>
  <si>
    <t xml:space="preserve">C5</t>
  </si>
  <si>
    <t xml:space="preserve">U7~IO_L22P_T3_34</t>
  </si>
  <si>
    <t xml:space="preserve">U7</t>
  </si>
  <si>
    <t xml:space="preserve">id_n0 </t>
  </si>
  <si>
    <t xml:space="preserve">D5</t>
  </si>
  <si>
    <t xml:space="preserve">V6~IO_L20N_T3_34</t>
  </si>
  <si>
    <t xml:space="preserve">V6</t>
  </si>
  <si>
    <t xml:space="preserve">id_n2 </t>
  </si>
  <si>
    <t xml:space="preserve">C6</t>
  </si>
  <si>
    <t xml:space="preserve">U6~IO_L22N_T3_34</t>
  </si>
  <si>
    <t xml:space="preserve">U6</t>
  </si>
  <si>
    <t xml:space="preserve">D6</t>
  </si>
  <si>
    <t xml:space="preserve">V5~IO_L10P_T1_34</t>
  </si>
  <si>
    <t xml:space="preserve">V5</t>
  </si>
  <si>
    <t xml:space="preserve">led0</t>
  </si>
  <si>
    <t xml:space="preserve">C7</t>
  </si>
  <si>
    <t xml:space="preserve">T8~IO_L24N_T3_34</t>
  </si>
  <si>
    <t xml:space="preserve">T8</t>
  </si>
  <si>
    <t xml:space="preserve">HDMI_HPD_A</t>
  </si>
  <si>
    <t xml:space="preserve">D7</t>
  </si>
  <si>
    <t xml:space="preserve">V4~IO_L10N_T1_34</t>
  </si>
  <si>
    <t xml:space="preserve">V4</t>
  </si>
  <si>
    <t xml:space="preserve">led1</t>
  </si>
  <si>
    <t xml:space="preserve">C8</t>
  </si>
  <si>
    <t xml:space="preserve">R8~IO_L24P_T3_34</t>
  </si>
  <si>
    <t xml:space="preserve">R8</t>
  </si>
  <si>
    <t xml:space="preserve">HDMI_SDA_A</t>
  </si>
  <si>
    <t xml:space="preserve">D8</t>
  </si>
  <si>
    <t xml:space="preserve">T5~IO_L12P_T1_MRCC_34</t>
  </si>
  <si>
    <t xml:space="preserve">T5</t>
  </si>
  <si>
    <t xml:space="preserve">led2</t>
  </si>
  <si>
    <t xml:space="preserve">C9</t>
  </si>
  <si>
    <t xml:space="preserve">R7~IO_L23P_T3_34</t>
  </si>
  <si>
    <t xml:space="preserve">R7</t>
  </si>
  <si>
    <t xml:space="preserve">HDMI_SCL_A</t>
  </si>
  <si>
    <t xml:space="preserve">D9</t>
  </si>
  <si>
    <t xml:space="preserve">T4~IO_L12N_T1_MRCC_34</t>
  </si>
  <si>
    <t xml:space="preserve">T4</t>
  </si>
  <si>
    <t xml:space="preserve">led3</t>
  </si>
  <si>
    <t xml:space="preserve">C10</t>
  </si>
  <si>
    <t xml:space="preserve">T6~IO_L23N_T3_34</t>
  </si>
  <si>
    <t xml:space="preserve">T6</t>
  </si>
  <si>
    <t xml:space="preserve">HDMI_CEC_A</t>
  </si>
  <si>
    <t xml:space="preserve">D10</t>
  </si>
  <si>
    <t xml:space="preserve">U4~IO_L8P_T1_34</t>
  </si>
  <si>
    <t xml:space="preserve">U4</t>
  </si>
  <si>
    <t xml:space="preserve">vga_hs </t>
  </si>
  <si>
    <t xml:space="preserve">C11</t>
  </si>
  <si>
    <t xml:space="preserve">R6~IO_L19P_T3_34</t>
  </si>
  <si>
    <t xml:space="preserve">R6</t>
  </si>
  <si>
    <t xml:space="preserve">HDMI_CLK+</t>
  </si>
  <si>
    <t xml:space="preserve">D11</t>
  </si>
  <si>
    <t xml:space="preserve">U3~IO_L8N_T1_34</t>
  </si>
  <si>
    <t xml:space="preserve">U3</t>
  </si>
  <si>
    <t xml:space="preserve">vga_vs</t>
  </si>
  <si>
    <t xml:space="preserve">R5~IO_L19N_T3_VREF_34</t>
  </si>
  <si>
    <t xml:space="preserve">R5</t>
  </si>
  <si>
    <t xml:space="preserve">VREF Bank 34</t>
  </si>
  <si>
    <t xml:space="preserve">HDMI_CLK-</t>
  </si>
  <si>
    <t xml:space="preserve">V1~IO_L7N_T1_34</t>
  </si>
  <si>
    <t xml:space="preserve">V1</t>
  </si>
  <si>
    <t xml:space="preserve">HDMI_D0-</t>
  </si>
  <si>
    <t xml:space="preserve">C13</t>
  </si>
  <si>
    <t xml:space="preserve">V2~IO_L9N_T1_DQS_34</t>
  </si>
  <si>
    <t xml:space="preserve">V2</t>
  </si>
  <si>
    <t xml:space="preserve">HDMI_D1-</t>
  </si>
  <si>
    <t xml:space="preserve">U1~IO_L7P_T1_34</t>
  </si>
  <si>
    <t xml:space="preserve">U1</t>
  </si>
  <si>
    <t xml:space="preserve">HDMI_D0+</t>
  </si>
  <si>
    <t xml:space="preserve">U2~IO_L9P_T1_DQS_34</t>
  </si>
  <si>
    <t xml:space="preserve">U2</t>
  </si>
  <si>
    <t xml:space="preserve">HDMI_D1+</t>
  </si>
  <si>
    <t xml:space="preserve">T3~IO_L11N_T1_SRCC_34</t>
  </si>
  <si>
    <t xml:space="preserve">T3</t>
  </si>
  <si>
    <t xml:space="preserve">HDMI_D2-</t>
  </si>
  <si>
    <t xml:space="preserve">K6~IO_0_34</t>
  </si>
  <si>
    <t xml:space="preserve">K6</t>
  </si>
  <si>
    <t xml:space="preserve">vga_clk </t>
  </si>
  <si>
    <t xml:space="preserve">R3~IO_L11P_T1_SRCC_34</t>
  </si>
  <si>
    <t xml:space="preserve">R3</t>
  </si>
  <si>
    <t xml:space="preserve">HDMI_D2+</t>
  </si>
  <si>
    <t xml:space="preserve">default: 3.3V output, if R9 removed: 1.2V .. 3.3V input</t>
  </si>
  <si>
    <t xml:space="preserve">D16</t>
  </si>
  <si>
    <t xml:space="preserve">C18</t>
  </si>
  <si>
    <t xml:space="preserve">C19</t>
  </si>
  <si>
    <t xml:space="preserve">N6~IO_L18N_T2_34</t>
  </si>
  <si>
    <t xml:space="preserve">N6</t>
  </si>
  <si>
    <t xml:space="preserve">vga_b7 </t>
  </si>
  <si>
    <t xml:space="preserve">D19</t>
  </si>
  <si>
    <t xml:space="preserve">P5~IO_L13N_T2_MRCC_34</t>
  </si>
  <si>
    <t xml:space="preserve">P5</t>
  </si>
  <si>
    <t xml:space="preserve">vga_r0 </t>
  </si>
  <si>
    <t xml:space="preserve">C20</t>
  </si>
  <si>
    <t xml:space="preserve">M6~IO_L18P_T2_34</t>
  </si>
  <si>
    <t xml:space="preserve">M6</t>
  </si>
  <si>
    <t xml:space="preserve">vga_b6 </t>
  </si>
  <si>
    <t xml:space="preserve">D20</t>
  </si>
  <si>
    <t xml:space="preserve">N5~IO_L13P_T2_MRCC_34</t>
  </si>
  <si>
    <t xml:space="preserve">N5</t>
  </si>
  <si>
    <t xml:space="preserve">vga_r1 </t>
  </si>
  <si>
    <t xml:space="preserve">C21</t>
  </si>
  <si>
    <t xml:space="preserve">L6~IO_L6P_T0_34</t>
  </si>
  <si>
    <t xml:space="preserve">L6</t>
  </si>
  <si>
    <t xml:space="preserve">vga_b5 </t>
  </si>
  <si>
    <t xml:space="preserve">D21</t>
  </si>
  <si>
    <t xml:space="preserve">P4~IO_L14P_T2_SRCC_34</t>
  </si>
  <si>
    <t xml:space="preserve">P4</t>
  </si>
  <si>
    <t xml:space="preserve">vga_r2 </t>
  </si>
  <si>
    <t xml:space="preserve">C22</t>
  </si>
  <si>
    <t xml:space="preserve">L5~IO_L6N_T0_VREF_34</t>
  </si>
  <si>
    <t xml:space="preserve">L5</t>
  </si>
  <si>
    <t xml:space="preserve">vga_b4 </t>
  </si>
  <si>
    <t xml:space="preserve">D22</t>
  </si>
  <si>
    <t xml:space="preserve">P3~IO_L14N_T2_SRCC_34</t>
  </si>
  <si>
    <t xml:space="preserve">P3</t>
  </si>
  <si>
    <t xml:space="preserve">vga_r3 </t>
  </si>
  <si>
    <t xml:space="preserve">C23</t>
  </si>
  <si>
    <t xml:space="preserve">N4~IO_L16N_T2_34</t>
  </si>
  <si>
    <t xml:space="preserve">N4</t>
  </si>
  <si>
    <t xml:space="preserve">vga_b3 </t>
  </si>
  <si>
    <t xml:space="preserve">D23</t>
  </si>
  <si>
    <t xml:space="preserve">T1~IO_L17N_T2_34</t>
  </si>
  <si>
    <t xml:space="preserve">T1</t>
  </si>
  <si>
    <t xml:space="preserve">vga_r4 </t>
  </si>
  <si>
    <t xml:space="preserve">C24</t>
  </si>
  <si>
    <t xml:space="preserve">M4~IO_L16P_T2_34</t>
  </si>
  <si>
    <t xml:space="preserve">M4</t>
  </si>
  <si>
    <t xml:space="preserve">vga_b2 </t>
  </si>
  <si>
    <t xml:space="preserve">D24</t>
  </si>
  <si>
    <t xml:space="preserve">R1~IO_L17P_T2_34</t>
  </si>
  <si>
    <t xml:space="preserve">R1</t>
  </si>
  <si>
    <t xml:space="preserve">vga_r5 </t>
  </si>
  <si>
    <t xml:space="preserve">C25</t>
  </si>
  <si>
    <t xml:space="preserve">M3~IO_L4P_T0_34</t>
  </si>
  <si>
    <t xml:space="preserve">M3</t>
  </si>
  <si>
    <t xml:space="preserve">vga_b1 </t>
  </si>
  <si>
    <t xml:space="preserve">D25</t>
  </si>
  <si>
    <t xml:space="preserve">R2~IO_L15N_T2_DQS_34</t>
  </si>
  <si>
    <t xml:space="preserve">R2</t>
  </si>
  <si>
    <t xml:space="preserve">vga_r6 </t>
  </si>
  <si>
    <t xml:space="preserve">C26</t>
  </si>
  <si>
    <t xml:space="preserve">M2~IO_L4N_T0_34</t>
  </si>
  <si>
    <t xml:space="preserve">M2</t>
  </si>
  <si>
    <t xml:space="preserve">vga_b0 </t>
  </si>
  <si>
    <t xml:space="preserve">D26</t>
  </si>
  <si>
    <t xml:space="preserve">P2~IO_L15P_T2_DQS_34</t>
  </si>
  <si>
    <t xml:space="preserve">P2</t>
  </si>
  <si>
    <t xml:space="preserve">vga_r7 </t>
  </si>
  <si>
    <t xml:space="preserve">C27</t>
  </si>
  <si>
    <t xml:space="preserve">K5~IO_L5P_T0_34</t>
  </si>
  <si>
    <t xml:space="preserve">K5</t>
  </si>
  <si>
    <t xml:space="preserve">vga_g7 </t>
  </si>
  <si>
    <t xml:space="preserve">D27</t>
  </si>
  <si>
    <t xml:space="preserve">N2~IO_L3P_T0_DQS_34</t>
  </si>
  <si>
    <t xml:space="preserve">N2</t>
  </si>
  <si>
    <t xml:space="preserve">vga_g0 </t>
  </si>
  <si>
    <t xml:space="preserve">C28</t>
  </si>
  <si>
    <t xml:space="preserve">L4~IO_L5N_T0_34</t>
  </si>
  <si>
    <t xml:space="preserve">L4</t>
  </si>
  <si>
    <t xml:space="preserve">vga_g6 </t>
  </si>
  <si>
    <t xml:space="preserve">D28</t>
  </si>
  <si>
    <t xml:space="preserve">N1~IO_L3N_T0_DQS_34</t>
  </si>
  <si>
    <t xml:space="preserve">N1</t>
  </si>
  <si>
    <t xml:space="preserve">vga_g1 </t>
  </si>
  <si>
    <t xml:space="preserve">C29</t>
  </si>
  <si>
    <t xml:space="preserve">L3~IO_L2N_T0_34</t>
  </si>
  <si>
    <t xml:space="preserve">L3</t>
  </si>
  <si>
    <t xml:space="preserve">vga_g4 </t>
  </si>
  <si>
    <t xml:space="preserve">D29</t>
  </si>
  <si>
    <t xml:space="preserve">M1~IO_L1N_T0_34</t>
  </si>
  <si>
    <t xml:space="preserve">M1</t>
  </si>
  <si>
    <t xml:space="preserve">vga_g2 </t>
  </si>
  <si>
    <t xml:space="preserve">C30</t>
  </si>
  <si>
    <t xml:space="preserve">K3~IO_L2P_T0_34</t>
  </si>
  <si>
    <t xml:space="preserve">K3</t>
  </si>
  <si>
    <t xml:space="preserve">vga_g5 </t>
  </si>
  <si>
    <t xml:space="preserve">D30</t>
  </si>
  <si>
    <t xml:space="preserve">L1~IO_L1P_T0_34</t>
  </si>
  <si>
    <t xml:space="preserve">L1</t>
  </si>
  <si>
    <t xml:space="preserve">vga_g3</t>
  </si>
  <si>
    <t xml:space="preserve">C31</t>
  </si>
  <si>
    <t xml:space="preserve">JTAG_TDO</t>
  </si>
  <si>
    <t xml:space="preserve">D31</t>
  </si>
  <si>
    <t xml:space="preserve">JTAG_TMS</t>
  </si>
  <si>
    <t xml:space="preserve">E12</t>
  </si>
  <si>
    <t xml:space="preserve">MIN</t>
  </si>
  <si>
    <t xml:space="preserve">MIN+10%</t>
  </si>
  <si>
    <t xml:space="preserve">C32</t>
  </si>
  <si>
    <t xml:space="preserve">MAX</t>
  </si>
  <si>
    <t xml:space="preserve">D32</t>
  </si>
  <si>
    <t xml:space="preserve">MAX (no RST, no INT)</t>
  </si>
  <si>
    <t xml:space="preserve">CLKOUT/FXCLK</t>
  </si>
  <si>
    <t xml:space="preserve">P15</t>
  </si>
  <si>
    <t xml:space="preserve">diff</t>
  </si>
  <si>
    <t xml:space="preserve">diff in ~ns</t>
  </si>
  <si>
    <t xml:space="preserve">IFCLK</t>
  </si>
  <si>
    <t xml:space="preserve">P17</t>
  </si>
  <si>
    <t xml:space="preserve">diff (no RST, not INT)</t>
  </si>
  <si>
    <t xml:space="preserve">PB0/FD0</t>
  </si>
  <si>
    <t xml:space="preserve">M16</t>
  </si>
  <si>
    <t xml:space="preserve">CPLD</t>
  </si>
  <si>
    <t xml:space="preserve">PB1/FD1</t>
  </si>
  <si>
    <t xml:space="preserve">L16</t>
  </si>
  <si>
    <t xml:space="preserve">CLK</t>
  </si>
  <si>
    <t xml:space="preserve">PB2/FD2</t>
  </si>
  <si>
    <t xml:space="preserve">L14</t>
  </si>
  <si>
    <t xml:space="preserve">D2 during configuration</t>
  </si>
  <si>
    <t xml:space="preserve">REL_CLK MIN</t>
  </si>
  <si>
    <t xml:space="preserve">PB3/FD3</t>
  </si>
  <si>
    <t xml:space="preserve">M14</t>
  </si>
  <si>
    <t xml:space="preserve">D3 during configuration</t>
  </si>
  <si>
    <t xml:space="preserve">REL_CLK_MAX</t>
  </si>
  <si>
    <t xml:space="preserve">PB4/FD4</t>
  </si>
  <si>
    <t xml:space="preserve">L18</t>
  </si>
  <si>
    <t xml:space="preserve">D4 during configuration</t>
  </si>
  <si>
    <t xml:space="preserve">REL_CLK_MAX (no RST, not INT)</t>
  </si>
  <si>
    <t xml:space="preserve">PB5/FD5</t>
  </si>
  <si>
    <t xml:space="preserve">M18</t>
  </si>
  <si>
    <t xml:space="preserve">D5 during configuration</t>
  </si>
  <si>
    <t xml:space="preserve">PB6/FD6</t>
  </si>
  <si>
    <t xml:space="preserve">R12</t>
  </si>
  <si>
    <t xml:space="preserve">D6 during configuration</t>
  </si>
  <si>
    <t xml:space="preserve">PB7/FD7</t>
  </si>
  <si>
    <t xml:space="preserve">R13</t>
  </si>
  <si>
    <t xml:space="preserve">D7 during configuration</t>
  </si>
  <si>
    <t xml:space="preserve">PD0/FD8</t>
  </si>
  <si>
    <t xml:space="preserve">T9</t>
  </si>
  <si>
    <t xml:space="preserve">PD1/FD9</t>
  </si>
  <si>
    <t xml:space="preserve">V10</t>
  </si>
  <si>
    <t xml:space="preserve">PD2/FD10</t>
  </si>
  <si>
    <t xml:space="preserve">U11</t>
  </si>
  <si>
    <t xml:space="preserve">PD3/FD11</t>
  </si>
  <si>
    <t xml:space="preserve">V11</t>
  </si>
  <si>
    <t xml:space="preserve">PD4/FD12</t>
  </si>
  <si>
    <t xml:space="preserve">V12</t>
  </si>
  <si>
    <t xml:space="preserve">PD5/FD13</t>
  </si>
  <si>
    <t xml:space="preserve">U13</t>
  </si>
  <si>
    <t xml:space="preserve">PD6/FD14</t>
  </si>
  <si>
    <t xml:space="preserve">U14</t>
  </si>
  <si>
    <t xml:space="preserve">PD7/FD15</t>
  </si>
  <si>
    <t xml:space="preserve">V14</t>
  </si>
  <si>
    <t xml:space="preserve">PA0/INT0#</t>
  </si>
  <si>
    <t xml:space="preserve">R15</t>
  </si>
  <si>
    <t xml:space="preserve">PA1/INT1#</t>
  </si>
  <si>
    <t xml:space="preserve">T15</t>
  </si>
  <si>
    <t xml:space="preserve">PA2/*SLOE</t>
  </si>
  <si>
    <t xml:space="preserve">T14</t>
  </si>
  <si>
    <t xml:space="preserve">PA3/*WU2</t>
  </si>
  <si>
    <t xml:space="preserve">T13</t>
  </si>
  <si>
    <t xml:space="preserve">PA4/FIFOADR0</t>
  </si>
  <si>
    <t xml:space="preserve">R11</t>
  </si>
  <si>
    <t xml:space="preserve">PA5/FIFOADR1</t>
  </si>
  <si>
    <t xml:space="preserve">T11</t>
  </si>
  <si>
    <t xml:space="preserve">PA6/*PKTEND</t>
  </si>
  <si>
    <t xml:space="preserve">R10</t>
  </si>
  <si>
    <t xml:space="preserve">PA7/*FLAGD/SLCS#</t>
  </si>
  <si>
    <t xml:space="preserve">T10</t>
  </si>
  <si>
    <t xml:space="preserve">PC0/GPIFADR0</t>
  </si>
  <si>
    <t xml:space="preserve">R17</t>
  </si>
  <si>
    <t xml:space="preserve">PC1/GPIFADR1</t>
  </si>
  <si>
    <t xml:space="preserve">R18</t>
  </si>
  <si>
    <t xml:space="preserve">PC2/GPIFADR2</t>
  </si>
  <si>
    <t xml:space="preserve">P18</t>
  </si>
  <si>
    <t xml:space="preserve">PC3/GPIFADR3</t>
  </si>
  <si>
    <t xml:space="preserve">P14</t>
  </si>
  <si>
    <t xml:space="preserve">PC4/GPIFADR4</t>
  </si>
  <si>
    <t xml:space="preserve">K18</t>
  </si>
  <si>
    <t xml:space="preserve">Flash: DO, D1 during configuration</t>
  </si>
  <si>
    <t xml:space="preserve">PC5/GPIFADR5</t>
  </si>
  <si>
    <t xml:space="preserve">L13</t>
  </si>
  <si>
    <t xml:space="preserve">Flash: CS</t>
  </si>
  <si>
    <t xml:space="preserve">PC6/GPIFADR6</t>
  </si>
  <si>
    <t xml:space="preserve">E9</t>
  </si>
  <si>
    <t xml:space="preserve">Configuration: CCLK, Flash: CLK</t>
  </si>
  <si>
    <t xml:space="preserve">PC7/GPIFADR7</t>
  </si>
  <si>
    <t xml:space="preserve">K17</t>
  </si>
  <si>
    <t xml:space="preserve">Flash: DI, D0 during configuration</t>
  </si>
  <si>
    <t xml:space="preserve">PE0/T0OUT</t>
  </si>
  <si>
    <t xml:space="preserve">P10</t>
  </si>
  <si>
    <t xml:space="preserve">Configuration: DONE</t>
  </si>
  <si>
    <t xml:space="preserve">PE1/T1OUT</t>
  </si>
  <si>
    <t xml:space="preserve">P7</t>
  </si>
  <si>
    <t xml:space="preserve">Configuration: INIT_B</t>
  </si>
  <si>
    <t xml:space="preserve">PE2/T2OUT</t>
  </si>
  <si>
    <t xml:space="preserve">V15</t>
  </si>
  <si>
    <t xml:space="preserve">CSI during configuration</t>
  </si>
  <si>
    <t xml:space="preserve">PE3/RXD0OUT</t>
  </si>
  <si>
    <t xml:space="preserve">CPLD: CM0</t>
  </si>
  <si>
    <t xml:space="preserve">PE4/RXD1OUT</t>
  </si>
  <si>
    <t xml:space="preserve">CPLD: CM1</t>
  </si>
  <si>
    <t xml:space="preserve">PE5/INT6</t>
  </si>
  <si>
    <t xml:space="preserve">R16</t>
  </si>
  <si>
    <t xml:space="preserve">RDWR during configuration</t>
  </si>
  <si>
    <t xml:space="preserve">PE6/T2EX</t>
  </si>
  <si>
    <t xml:space="preserve">T16</t>
  </si>
  <si>
    <t xml:space="preserve">DOUT during configuratiin</t>
  </si>
  <si>
    <t xml:space="preserve">PE7/GPIFADR8</t>
  </si>
  <si>
    <t xml:space="preserve">CPLD: FPGA RESET</t>
  </si>
  <si>
    <t xml:space="preserve">RDY0/*SLRD</t>
  </si>
  <si>
    <t xml:space="preserve">V16</t>
  </si>
  <si>
    <t xml:space="preserve">RDY1/*SLWR</t>
  </si>
  <si>
    <t xml:space="preserve">U16</t>
  </si>
  <si>
    <t xml:space="preserve">RDY2</t>
  </si>
  <si>
    <t xml:space="preserve">V17</t>
  </si>
  <si>
    <t xml:space="preserve">RDY3</t>
  </si>
  <si>
    <t xml:space="preserve">U17</t>
  </si>
  <si>
    <t xml:space="preserve">RDY4</t>
  </si>
  <si>
    <t xml:space="preserve">U18</t>
  </si>
  <si>
    <t xml:space="preserve">RDY5</t>
  </si>
  <si>
    <t xml:space="preserve">T18</t>
  </si>
  <si>
    <t xml:space="preserve">CTL0/*FLAGA</t>
  </si>
  <si>
    <t xml:space="preserve">N16</t>
  </si>
  <si>
    <t xml:space="preserve">CTL1/*FLAGB</t>
  </si>
  <si>
    <t xml:space="preserve">N15</t>
  </si>
  <si>
    <t xml:space="preserve">CTL2/*FLAGC</t>
  </si>
  <si>
    <t xml:space="preserve">N14</t>
  </si>
  <si>
    <t xml:space="preserve">CTL3</t>
  </si>
  <si>
    <t xml:space="preserve">N17</t>
  </si>
  <si>
    <t xml:space="preserve">CTL4</t>
  </si>
  <si>
    <t xml:space="preserve">M13</t>
  </si>
  <si>
    <t xml:space="preserve">CTL5</t>
  </si>
  <si>
    <t xml:space="preserve">INT4</t>
  </si>
  <si>
    <t xml:space="preserve">INT5#</t>
  </si>
  <si>
    <t xml:space="preserve">U12</t>
  </si>
  <si>
    <t xml:space="preserve">T0</t>
  </si>
  <si>
    <t xml:space="preserve">M17</t>
  </si>
  <si>
    <t xml:space="preserve">SCL</t>
  </si>
  <si>
    <t xml:space="preserve">SDA</t>
  </si>
  <si>
    <t xml:space="preserve">RxD0</t>
  </si>
  <si>
    <t xml:space="preserve">TxD0</t>
  </si>
  <si>
    <t xml:space="preserve">JTAG_TDO_TDI</t>
  </si>
  <si>
    <t xml:space="preserve">E13</t>
  </si>
  <si>
    <t xml:space="preserve">PROG_B</t>
  </si>
  <si>
    <t xml:space="preserve">P9</t>
  </si>
  <si>
    <t xml:space="preserve">Configuration: PROG_B</t>
  </si>
  <si>
    <t xml:space="preserve">M0</t>
  </si>
  <si>
    <t xml:space="preserve">P12</t>
  </si>
  <si>
    <t xml:space="preserve">P13</t>
  </si>
  <si>
    <t xml:space="preserve">P11</t>
  </si>
  <si>
    <t xml:space="preserve">FLASH_R/H#</t>
  </si>
  <si>
    <t xml:space="preserve">Flash: R/H#, pulled up</t>
  </si>
  <si>
    <t xml:space="preserve">FLASH_WP#</t>
  </si>
  <si>
    <t xml:space="preserve">Flash: WP#, Pulled up</t>
  </si>
  <si>
    <t xml:space="preserve">3V3</t>
  </si>
  <si>
    <t xml:space="preserve">5V</t>
  </si>
  <si>
    <t xml:space="preserve">3V3+5V</t>
  </si>
  <si>
    <t xml:space="preserve">vga_b0</t>
  </si>
  <si>
    <t xml:space="preserve">vga_b1</t>
  </si>
  <si>
    <t xml:space="preserve">vga_b2</t>
  </si>
  <si>
    <t xml:space="preserve">vga_b3</t>
  </si>
  <si>
    <t xml:space="preserve">vga_b4</t>
  </si>
  <si>
    <t xml:space="preserve">vga_b5</t>
  </si>
  <si>
    <t xml:space="preserve">vga_b6</t>
  </si>
  <si>
    <t xml:space="preserve">vga_b7</t>
  </si>
  <si>
    <t xml:space="preserve">vga_clk</t>
  </si>
  <si>
    <t xml:space="preserve">vga_g0</t>
  </si>
  <si>
    <t xml:space="preserve">vga_g1</t>
  </si>
  <si>
    <t xml:space="preserve">vga_g2</t>
  </si>
  <si>
    <t xml:space="preserve">vga_g4</t>
  </si>
  <si>
    <t xml:space="preserve">vga_g5</t>
  </si>
  <si>
    <t xml:space="preserve">vga_g6</t>
  </si>
  <si>
    <t xml:space="preserve">vga_g7</t>
  </si>
  <si>
    <t xml:space="preserve">vga_r0</t>
  </si>
  <si>
    <t xml:space="preserve">vga_r1</t>
  </si>
  <si>
    <t xml:space="preserve">vga_r2</t>
  </si>
  <si>
    <t xml:space="preserve">vga_r3</t>
  </si>
  <si>
    <t xml:space="preserve">vga_r4</t>
  </si>
  <si>
    <t xml:space="preserve">vga_r5</t>
  </si>
  <si>
    <t xml:space="preserve">vga_r6</t>
  </si>
  <si>
    <t xml:space="preserve">vga_r7</t>
  </si>
  <si>
    <t xml:space="preserve">Slave</t>
  </si>
  <si>
    <t xml:space="preserve">Master</t>
  </si>
  <si>
    <t xml:space="preserve">nub_clkn</t>
  </si>
  <si>
    <t xml:space="preserve">nub_clk2xn</t>
  </si>
  <si>
    <t xml:space="preserve">N90</t>
  </si>
  <si>
    <t xml:space="preserve">nub_resetn</t>
  </si>
  <si>
    <t xml:space="preserve">nub_idn</t>
  </si>
  <si>
    <t xml:space="preserve">nub_adn</t>
  </si>
  <si>
    <t xml:space="preserve">I/O</t>
  </si>
  <si>
    <t xml:space="preserve">nub_tm0n</t>
  </si>
  <si>
    <t xml:space="preserve">I [I/0 for BT]</t>
  </si>
  <si>
    <t xml:space="preserve">O [/IO for BT]</t>
  </si>
  <si>
    <t xml:space="preserve">nub_tm1n</t>
  </si>
  <si>
    <t xml:space="preserve">nub_tm2n</t>
  </si>
  <si>
    <t xml:space="preserve">N/A [I for 2xBT]</t>
  </si>
  <si>
    <t xml:space="preserve">N/A [0 for 2xBT]</t>
  </si>
  <si>
    <t xml:space="preserve">nub_startn</t>
  </si>
  <si>
    <t xml:space="preserve">nub_rqstn</t>
  </si>
  <si>
    <t xml:space="preserve">N/A</t>
  </si>
  <si>
    <t xml:space="preserve">nub_ackn</t>
  </si>
  <si>
    <t xml:space="preserve">nub_arbn</t>
  </si>
  <si>
    <t xml:space="preserve">nub_nmrqn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</si>
</sst>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&quot; &quot;&quot;"/>
    <numFmt numFmtId="167" formatCode="&quot;TRUE&quot;;&quot;TRUE&quot;;&quot;FALSE&quot;"/>
    <numFmt numFmtId="168" formatCode="0.0000"/>
    <numFmt numFmtId="169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b val="true"/>
      <sz val="10"/>
      <color rgb="FF000000"/>
      <name val="Sans"/>
      <family val="0"/>
      <charset val="1"/>
    </font>
    <font>
      <sz val="10"/>
      <color rgb="FF0000FF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FFFFFF"/>
      <name val="Sans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CFE7F5"/>
        <bgColor rgb="FFE6E6FF"/>
      </patternFill>
    </fill>
    <fill>
      <patternFill patternType="solid">
        <fgColor rgb="FFCCCCCC"/>
        <bgColor rgb="FFC0C0C0"/>
      </patternFill>
    </fill>
    <fill>
      <patternFill patternType="solid">
        <fgColor rgb="FFFF80FF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950E"/>
        <bgColor rgb="FFFF6600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D32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9999FF"/>
      </patternFill>
    </fill>
    <fill>
      <patternFill patternType="solid">
        <fgColor rgb="FFFFD32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CCCCC"/>
      </patternFill>
    </fill>
    <fill>
      <patternFill patternType="solid">
        <fgColor rgb="FFCCFFFF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FF99CC"/>
        <bgColor rgb="FFFF80FF"/>
      </patternFill>
    </fill>
    <fill>
      <patternFill patternType="solid">
        <fgColor rgb="FF333399"/>
        <bgColor rgb="FF003366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CC"/>
      </patternFill>
    </fill>
    <fill>
      <patternFill patternType="solid">
        <fgColor rgb="FFE6E6FF"/>
        <bgColor rgb="FFCFE7F5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FF"/>
      <rgbColor rgb="FFCCFFFF"/>
      <rgbColor rgb="FF660066"/>
      <rgbColor rgb="FFFF80FF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rums.xilinx.com/t5/Timing-Analysis/Significance-of-set-output-delay-max-min-negative-and-positive/td-p/7792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31"/>
  <sheetViews>
    <sheetView showFormulas="false" showGridLines="true" showRowColHeaders="true" showZeros="true" rightToLeft="false" tabSelected="true" showOutlineSymbols="true" defaultGridColor="true" view="normal" topLeftCell="S98" colorId="64" zoomScale="100" zoomScaleNormal="100" zoomScalePageLayoutView="100" workbookViewId="0">
      <selection pane="topLeft" activeCell="AF104" activeCellId="0" sqref="AF104"/>
    </sheetView>
  </sheetViews>
  <sheetFormatPr defaultRowHeight="12.8" outlineLevelRow="0" outlineLevelCol="0"/>
  <cols>
    <col collapsed="false" customWidth="true" hidden="false" outlineLevel="0" max="1" min="1" style="1" width="23.18"/>
    <col collapsed="false" customWidth="true" hidden="false" outlineLevel="0" max="2" min="2" style="2" width="40.01"/>
    <col collapsed="false" customWidth="true" hidden="false" outlineLevel="0" max="3" min="3" style="2" width="16.33"/>
    <col collapsed="false" customWidth="true" hidden="false" outlineLevel="0" max="4" min="4" style="2" width="13.06"/>
    <col collapsed="false" customWidth="true" hidden="false" outlineLevel="0" max="5" min="5" style="2" width="12.44"/>
    <col collapsed="false" customWidth="true" hidden="false" outlineLevel="0" max="6" min="6" style="2" width="57.14"/>
    <col collapsed="false" customWidth="false" hidden="false" outlineLevel="0" max="7" min="7" style="0" width="11.52"/>
    <col collapsed="false" customWidth="true" hidden="false" outlineLevel="0" max="8" min="8" style="0" width="17.99"/>
    <col collapsed="false" customWidth="false" hidden="false" outlineLevel="0" max="9" min="9" style="0" width="11.52"/>
    <col collapsed="false" customWidth="true" hidden="false" outlineLevel="0" max="10" min="10" style="3" width="31.23"/>
    <col collapsed="false" customWidth="true" hidden="false" outlineLevel="0" max="11" min="11" style="3" width="17.99"/>
    <col collapsed="false" customWidth="false" hidden="false" outlineLevel="0" max="13" min="12" style="0" width="11.52"/>
    <col collapsed="false" customWidth="false" hidden="false" outlineLevel="0" max="14" min="14" style="4" width="11.52"/>
    <col collapsed="false" customWidth="false" hidden="false" outlineLevel="0" max="15" min="15" style="0" width="11.52"/>
    <col collapsed="false" customWidth="false" hidden="false" outlineLevel="0" max="16" min="16" style="4" width="11.52"/>
    <col collapsed="false" customWidth="true" hidden="false" outlineLevel="0" max="17" min="17" style="5" width="13.22"/>
    <col collapsed="false" customWidth="false" hidden="false" outlineLevel="0" max="18" min="18" style="0" width="11.52"/>
    <col collapsed="false" customWidth="false" hidden="false" outlineLevel="0" max="19" min="19" style="4" width="11.52"/>
    <col collapsed="false" customWidth="false" hidden="false" outlineLevel="0" max="20" min="20" style="0" width="11.52"/>
    <col collapsed="false" customWidth="false" hidden="false" outlineLevel="0" max="21" min="21" style="6" width="11.52"/>
    <col collapsed="false" customWidth="true" hidden="false" outlineLevel="0" max="23" min="22" style="0" width="17.27"/>
    <col collapsed="false" customWidth="false" hidden="false" outlineLevel="0" max="24" min="24" style="0" width="11.52"/>
    <col collapsed="false" customWidth="false" hidden="false" outlineLevel="0" max="25" min="25" style="7" width="11.52"/>
    <col collapsed="false" customWidth="false" hidden="false" outlineLevel="0" max="32" min="26" style="0" width="11.52"/>
    <col collapsed="false" customWidth="false" hidden="false" outlineLevel="0" max="33" min="33" style="8" width="11.52"/>
    <col collapsed="false" customWidth="false" hidden="false" outlineLevel="0" max="1025" min="34" style="0" width="11.52"/>
  </cols>
  <sheetData>
    <row r="1" customFormat="false" ht="14.55" hidden="false" customHeight="true" outlineLevel="0" collapsed="false">
      <c r="A1" s="9" t="s">
        <v>0</v>
      </c>
      <c r="B1" s="10" t="s">
        <v>1</v>
      </c>
      <c r="C1" s="10"/>
      <c r="D1" s="10"/>
      <c r="E1" s="10"/>
      <c r="F1" s="10"/>
      <c r="AG1" s="8" t="s">
        <v>2</v>
      </c>
    </row>
    <row r="2" customFormat="false" ht="14.55" hidden="false" customHeight="true" outlineLevel="0" collapsed="false">
      <c r="A2" s="9"/>
      <c r="B2" s="11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0" t="s">
        <v>8</v>
      </c>
      <c r="J2" s="3" t="s">
        <v>9</v>
      </c>
      <c r="K2" s="3" t="s">
        <v>3</v>
      </c>
      <c r="M2" s="0" t="s">
        <v>10</v>
      </c>
      <c r="N2" s="4" t="s">
        <v>11</v>
      </c>
      <c r="U2" s="6" t="s">
        <v>12</v>
      </c>
      <c r="V2" s="0" t="s">
        <v>13</v>
      </c>
      <c r="W2" s="0" t="s">
        <v>14</v>
      </c>
      <c r="Y2" s="14" t="s">
        <v>15</v>
      </c>
    </row>
    <row r="3" customFormat="false" ht="14.55" hidden="false" customHeight="true" outlineLevel="0" collapsed="false">
      <c r="A3" s="15" t="s">
        <v>16</v>
      </c>
      <c r="B3" s="16" t="s">
        <v>17</v>
      </c>
      <c r="C3" s="17"/>
      <c r="D3" s="18"/>
      <c r="E3" s="17"/>
      <c r="F3" s="18" t="s">
        <v>18</v>
      </c>
      <c r="G3" s="0" t="n">
        <v>1</v>
      </c>
      <c r="H3" s="0" t="e">
        <f aca="false">VLOOKUP(G3,#REF!,2,0)</f>
        <v>#VALUE!</v>
      </c>
      <c r="J3" s="3" t="str">
        <f aca="false">IF(NOT(ISNA($H3)),$B3,"")</f>
        <v>VIN</v>
      </c>
      <c r="K3" s="3" t="e">
        <f aca="false">IF(NOT(ISNA($H3)),$H3,"")</f>
        <v>#VALUE!</v>
      </c>
    </row>
    <row r="4" customFormat="false" ht="14.55" hidden="false" customHeight="true" outlineLevel="0" collapsed="false">
      <c r="A4" s="19" t="s">
        <v>19</v>
      </c>
      <c r="B4" s="16" t="s">
        <v>17</v>
      </c>
      <c r="C4" s="17"/>
      <c r="D4" s="18"/>
      <c r="E4" s="17"/>
      <c r="F4" s="18" t="s">
        <v>18</v>
      </c>
      <c r="G4" s="0" t="n">
        <v>2</v>
      </c>
      <c r="H4" s="0" t="e">
        <f aca="false">VLOOKUP(G4,#REF!,2,0)</f>
        <v>#VALUE!</v>
      </c>
      <c r="J4" s="3" t="str">
        <f aca="false">IF(NOT(ISNA($H4)),$B4,"")</f>
        <v>VIN</v>
      </c>
      <c r="K4" s="3" t="e">
        <f aca="false">IF(NOT(ISNA($H4)),$H4,"")</f>
        <v>#VALUE!</v>
      </c>
      <c r="U4" s="6" t="s">
        <v>20</v>
      </c>
      <c r="V4" s="0" t="n">
        <v>15</v>
      </c>
      <c r="W4" s="0" t="n">
        <v>20</v>
      </c>
      <c r="X4" s="0" t="s">
        <v>21</v>
      </c>
      <c r="Y4" s="7" t="s">
        <v>22</v>
      </c>
    </row>
    <row r="5" customFormat="false" ht="14.55" hidden="false" customHeight="true" outlineLevel="0" collapsed="false">
      <c r="A5" s="20" t="s">
        <v>23</v>
      </c>
      <c r="B5" s="21" t="s">
        <v>24</v>
      </c>
      <c r="C5" s="22"/>
      <c r="D5" s="23"/>
      <c r="E5" s="22"/>
      <c r="F5" s="23"/>
      <c r="G5" s="0" t="n">
        <v>3</v>
      </c>
      <c r="H5" s="0" t="e">
        <f aca="false">VLOOKUP(G5,#REF!,2,0)</f>
        <v>#VALUE!</v>
      </c>
      <c r="J5" s="3" t="str">
        <f aca="false">IF(NOT(ISNA($H5)),$B5,"")</f>
        <v>GND</v>
      </c>
      <c r="K5" s="3" t="e">
        <f aca="false">IF(NOT(ISNA($H5)),$H5,"")</f>
        <v>#VALUE!</v>
      </c>
      <c r="T5" s="0" t="s">
        <v>25</v>
      </c>
      <c r="U5" s="6" t="s">
        <v>26</v>
      </c>
      <c r="V5" s="0" t="n">
        <v>1</v>
      </c>
      <c r="W5" s="0" t="n">
        <v>2.5</v>
      </c>
      <c r="X5" s="0" t="s">
        <v>27</v>
      </c>
      <c r="AA5" s="0" t="e">
        <f aca="false">P8/V7</f>
        <v>#N/A</v>
      </c>
    </row>
    <row r="6" customFormat="false" ht="14.55" hidden="false" customHeight="true" outlineLevel="0" collapsed="false">
      <c r="A6" s="20" t="s">
        <v>28</v>
      </c>
      <c r="B6" s="21" t="s">
        <v>24</v>
      </c>
      <c r="C6" s="22"/>
      <c r="D6" s="23"/>
      <c r="E6" s="22"/>
      <c r="F6" s="23"/>
      <c r="G6" s="0" t="n">
        <v>4</v>
      </c>
      <c r="H6" s="0" t="e">
        <f aca="false">VLOOKUP(G6,#REF!,2,0)</f>
        <v>#VALUE!</v>
      </c>
      <c r="J6" s="3" t="str">
        <f aca="false">IF(NOT(ISNA($H6)),$B6,"")</f>
        <v>GND</v>
      </c>
      <c r="K6" s="3" t="e">
        <f aca="false">IF(NOT(ISNA($H6)),$H6,"")</f>
        <v>#VALUE!</v>
      </c>
      <c r="V6" s="0" t="s">
        <v>29</v>
      </c>
      <c r="W6" s="0" t="s">
        <v>30</v>
      </c>
      <c r="AA6" s="0" t="e">
        <f aca="false">P47/V7</f>
        <v>#N/A</v>
      </c>
    </row>
    <row r="7" customFormat="false" ht="14.55" hidden="false" customHeight="true" outlineLevel="0" collapsed="false">
      <c r="A7" s="20"/>
      <c r="B7" s="21"/>
      <c r="C7" s="22"/>
      <c r="D7" s="23"/>
      <c r="E7" s="22"/>
      <c r="F7" s="23"/>
      <c r="H7" s="0" t="e">
        <f aca="false">VLOOKUP(G7,#REF!,2,0)</f>
        <v>#VALUE!</v>
      </c>
      <c r="V7" s="0" t="n">
        <v>200</v>
      </c>
      <c r="W7" s="0" t="n">
        <v>150</v>
      </c>
    </row>
    <row r="8" customFormat="false" ht="14.55" hidden="false" customHeight="true" outlineLevel="0" collapsed="false">
      <c r="A8" s="24" t="s">
        <v>31</v>
      </c>
      <c r="B8" s="25" t="s">
        <v>32</v>
      </c>
      <c r="C8" s="26" t="s">
        <v>33</v>
      </c>
      <c r="D8" s="26" t="s">
        <v>34</v>
      </c>
      <c r="E8" s="26"/>
      <c r="F8" s="27"/>
      <c r="G8" s="0" t="n">
        <v>5</v>
      </c>
      <c r="H8" s="28" t="s">
        <v>35</v>
      </c>
      <c r="J8" s="3" t="str">
        <f aca="false">IF(NOT(ISNA($H8)),$B8,"")</f>
        <v>K16~IO_25_15</v>
      </c>
      <c r="K8" s="3" t="str">
        <f aca="false">IF(NOT(ISNA($H8)),$H8,"")</f>
        <v>nmrq_n</v>
      </c>
      <c r="M8" s="0" t="n">
        <f aca="false">VLOOKUP(A8,'2.13 ping -&gt; trace length'!$A$1:$B$103,2,0)</f>
        <v>47.94</v>
      </c>
      <c r="N8" s="4" t="e">
        <f aca="false">VLOOKUP(K8,'signal -&gt; trace length'!$A$2:$D$167,4,0)/1000000</f>
        <v>#N/A</v>
      </c>
      <c r="P8" s="4" t="e">
        <f aca="false">IF(AND(M8&gt;0,N8&gt;0),M8+N8, "N/A")</f>
        <v>#N/A</v>
      </c>
      <c r="Q8" s="29" t="e">
        <f aca="false">IF(P8&gt;0,P8/25.4,)</f>
        <v>#N/A</v>
      </c>
      <c r="S8" s="4" t="e">
        <f aca="false">IF(P8&gt;0,P$135-P8,"")</f>
        <v>#N/A</v>
      </c>
      <c r="T8" s="0" t="s">
        <v>36</v>
      </c>
      <c r="U8" s="30" t="str">
        <f aca="false">IF(AND(K8&lt;&gt;"",K8&lt;&gt;"+3v3",K8&lt;&gt;"GND"),CONCATENATE("set_property PACKAGE_PIN ",D8," [get_ports {",K8,"}]",CHAR(10),"set_property IOSTANDARD LVTTL [get_ports {",K8,"}]",CHAR(10)),"")</f>
        <v>set_property PACKAGE_PIN K16 [get_ports {nmrq_n }]
set_property IOSTANDARD LVTTL [get_ports {nmrq_n }]</v>
      </c>
      <c r="V8" s="31" t="str">
        <f aca="false">IF(AND(K8&lt;&gt;"",K8&lt;&gt;"+3v3",K8&lt;&gt;"GND",NOT(ISNA(P8)),NOT(ISNA(N8))),CONCATENATE("set_input_delay -clock SBUS_3V3_CLK -min ",TEXT(-0.25+$V$5-S8/$V$7,"0.000")," [get_ports {",K8,"}]",CHAR(10),"set_input_delay -clock SBUS_3V3_CLK -max ",TEXT(0.25+(40-$V$4)-S8/$W$7,"0.000")," [get_ports {",K8,"}]",CHAR(10)),"")</f>
        <v/>
      </c>
      <c r="W8" s="31" t="str">
        <f aca="false">IF(AND(K8&lt;&gt;"",K8&lt;&gt;"+3v3",K8&lt;&gt;"GND",NOT(ISNA(P8)),NOT(ISNA(N8))),CONCATENATE("set_output_delay -clock SBUS_3V3_CLK -min ",TEXT(-$W$5+P8/$V$7+$P$135/$V$7,"0.000")," [get_ports {",K8,"}]",CHAR(10),"set_output_delay -clock SBUS_3V3_CLK -max ",TEXT(0.25+0.25+$W$4+P8/$W$7+$P$135/$W$7,"0.000")," [get_ports {",K8,"}]",CHAR(10)),"")</f>
        <v/>
      </c>
      <c r="Y8" s="7" t="str">
        <f aca="false">CONCATENATE(IF(OR(T8="IO",T8="I"),V8,""),IF(OR(T8="IO",T8="O"),W8,""))</f>
        <v/>
      </c>
      <c r="AG8" s="8" t="str">
        <f aca="false">IF(OR(LEFT(K8,3)="LED",LEFT(K8,16)="SBUS_DATA_OE_LED"),CONCATENATE("(",CHAR(34),"user_led",CHAR(34),", 0, Pins(",CHAR(34),D8,CHAR(34),"),  IOStandard(",CHAR(34),"lvcmos33",CHAR(34),")), ",CHAR(35),K8),"")</f>
        <v/>
      </c>
    </row>
    <row r="9" customFormat="false" ht="14.55" hidden="false" customHeight="true" outlineLevel="0" collapsed="false">
      <c r="A9" s="24" t="s">
        <v>37</v>
      </c>
      <c r="B9" s="25" t="s">
        <v>38</v>
      </c>
      <c r="C9" s="26" t="s">
        <v>33</v>
      </c>
      <c r="D9" s="26" t="s">
        <v>39</v>
      </c>
      <c r="E9" s="26"/>
      <c r="F9" s="27"/>
      <c r="G9" s="0" t="n">
        <v>6</v>
      </c>
      <c r="H9" s="28" t="s">
        <v>40</v>
      </c>
      <c r="J9" s="3" t="str">
        <f aca="false">IF(NOT(ISNA($H9)),$B9,"")</f>
        <v>J18~IO_L23N_T3_FWE_B_15</v>
      </c>
      <c r="K9" s="3" t="str">
        <f aca="false">IF(NOT(ISNA($H9)),$H9,"")</f>
        <v>rqst_n</v>
      </c>
      <c r="M9" s="0" t="n">
        <f aca="false">VLOOKUP(A9,'2.13 ping -&gt; trace length'!$A$1:$B$103,2,0)</f>
        <v>47.46</v>
      </c>
      <c r="N9" s="4" t="e">
        <f aca="false">VLOOKUP(K9,'signal -&gt; trace length'!$A$2:$D$167,4,0)/1000000</f>
        <v>#N/A</v>
      </c>
      <c r="P9" s="4" t="e">
        <f aca="false">IF(AND(M9&gt;0,N9&gt;0),M9+N9, "N/A")</f>
        <v>#N/A</v>
      </c>
      <c r="Q9" s="29" t="e">
        <f aca="false">IF(P9&gt;0,P9/25.4,)</f>
        <v>#N/A</v>
      </c>
      <c r="S9" s="4" t="e">
        <f aca="false">IF(P9&gt;0,P$135-P9,"")</f>
        <v>#N/A</v>
      </c>
      <c r="T9" s="0" t="s">
        <v>36</v>
      </c>
      <c r="U9" s="30" t="str">
        <f aca="false">IF(AND(K9&lt;&gt;"",K9&lt;&gt;"+3v3",K9&lt;&gt;"GND"),CONCATENATE("set_property PACKAGE_PIN ",D9," [get_ports {",K9,"}]",CHAR(10),"set_property IOSTANDARD LVTTL [get_ports {",K9,"}]",CHAR(10)),"")</f>
        <v>set_property PACKAGE_PIN J18 [get_ports {rqst_n }]
set_property IOSTANDARD LVTTL [get_ports {rqst_n }]</v>
      </c>
      <c r="V9" s="31" t="str">
        <f aca="false">IF(AND(K9&lt;&gt;"",K9&lt;&gt;"+3v3",K9&lt;&gt;"GND",NOT(ISNA(P9)),NOT(ISNA(N9))),CONCATENATE("set_input_delay -clock SBUS_3V3_CLK -min ",TEXT(-0.25+$V$5-S9/$V$7,"0.000")," [get_ports {",K9,"}]",CHAR(10),"set_input_delay -clock SBUS_3V3_CLK -max ",TEXT(0.25+(40-$V$4)-S9/$W$7,"0.000")," [get_ports {",K9,"}]",CHAR(10)),"")</f>
        <v/>
      </c>
      <c r="W9" s="31" t="str">
        <f aca="false">IF(AND(K9&lt;&gt;"",K9&lt;&gt;"+3v3",K9&lt;&gt;"GND",NOT(ISNA(P9)),NOT(ISNA(N9))),CONCATENATE("set_output_delay -clock SBUS_3V3_CLK -min ",TEXT(-$W$5+P9/$V$7+$P$135/$V$7,"0.000")," [get_ports {",K9,"}]",CHAR(10),"set_output_delay -clock SBUS_3V3_CLK -max ",TEXT(0.25+0.25+$W$4+P9/$W$7+$P$135/$W$7,"0.000")," [get_ports {",K9,"}]",CHAR(10)),"")</f>
        <v/>
      </c>
      <c r="Y9" s="7" t="str">
        <f aca="false">CONCATENATE(IF(OR(T9="IO",T9="I"),V9,""),IF(OR(T9="IO",T9="O"),W9,""))</f>
        <v/>
      </c>
      <c r="AG9" s="8" t="str">
        <f aca="false">IF(OR(LEFT(K9,3)="LED",LEFT(K9,16)="SBUS_DATA_OE_LED"),CONCATENATE("(",CHAR(34),"user_led",CHAR(34),", 0, Pins(",CHAR(34),D9,CHAR(34),"),  IOStandard(",CHAR(34),"lvcmos33",CHAR(34),")), ",CHAR(35),K9),"")</f>
        <v/>
      </c>
    </row>
    <row r="10" customFormat="false" ht="14.55" hidden="false" customHeight="true" outlineLevel="0" collapsed="false">
      <c r="A10" s="24" t="s">
        <v>41</v>
      </c>
      <c r="B10" s="25" t="s">
        <v>42</v>
      </c>
      <c r="C10" s="26" t="s">
        <v>33</v>
      </c>
      <c r="D10" s="26" t="s">
        <v>43</v>
      </c>
      <c r="E10" s="26"/>
      <c r="F10" s="27"/>
      <c r="G10" s="0" t="n">
        <v>7</v>
      </c>
      <c r="H10" s="28" t="s">
        <v>44</v>
      </c>
      <c r="J10" s="3" t="str">
        <f aca="false">IF(NOT(ISNA($H10)),$B10,"")</f>
        <v>K15~IO_L24P_T3_RS1_15</v>
      </c>
      <c r="K10" s="3" t="str">
        <f aca="false">IF(NOT(ISNA($H10)),$H10,"")</f>
        <v>start_n</v>
      </c>
      <c r="M10" s="0" t="n">
        <f aca="false">VLOOKUP(A10,'2.13 ping -&gt; trace length'!$A$1:$B$103,2,0)</f>
        <v>50.82</v>
      </c>
      <c r="N10" s="4" t="e">
        <f aca="false">VLOOKUP(K10,'signal -&gt; trace length'!$A$2:$D$167,4,0)/1000000</f>
        <v>#N/A</v>
      </c>
      <c r="P10" s="4" t="e">
        <f aca="false">IF(AND(M10&gt;0,N10&gt;0),M10+N10, "N/A")</f>
        <v>#N/A</v>
      </c>
      <c r="Q10" s="29" t="e">
        <f aca="false">IF(P10&gt;0,P10/25.4,)</f>
        <v>#N/A</v>
      </c>
      <c r="S10" s="4" t="e">
        <f aca="false">IF(P10&gt;0,P$135-P10,"")</f>
        <v>#N/A</v>
      </c>
      <c r="T10" s="0" t="s">
        <v>36</v>
      </c>
      <c r="U10" s="6" t="str">
        <f aca="false">IF(AND(K10&lt;&gt;"",K10&lt;&gt;"+3v3",K10&lt;&gt;"GND"),CONCATENATE("set_property PACKAGE_PIN ",D10," [get_ports {",K10,"}]",CHAR(10),"set_property IOSTANDARD LVTTL [get_ports {",K10,"}]",CHAR(10)),"")</f>
        <v>set_property PACKAGE_PIN K15 [get_ports {start_n }]
set_property IOSTANDARD LVTTL [get_ports {start_n }]</v>
      </c>
      <c r="V10" s="31" t="str">
        <f aca="false">IF(AND(K10&lt;&gt;"",K10&lt;&gt;"+3v3",K10&lt;&gt;"GND",NOT(ISNA(P10)),NOT(ISNA(N10))),CONCATENATE("set_input_delay -clock SBUS_3V3_CLK -min ",TEXT(-0.25+$V$5-S10/$V$7,"0.000")," [get_ports {",K10,"}]",CHAR(10),"set_input_delay -clock SBUS_3V3_CLK -max ",TEXT(0.25+(40-$V$4)-S10/$W$7,"0.000")," [get_ports {",K10,"}]",CHAR(10)),"")</f>
        <v/>
      </c>
      <c r="W10" s="31" t="str">
        <f aca="false">IF(AND(K10&lt;&gt;"",K10&lt;&gt;"+3v3",K10&lt;&gt;"GND",NOT(ISNA(P10)),NOT(ISNA(N10))),CONCATENATE("set_output_delay -clock SBUS_3V3_CLK -min ",TEXT(-$W$5+P10/$V$7+$P$135/$V$7,"0.000")," [get_ports {",K10,"}]",CHAR(10),"set_output_delay -clock SBUS_3V3_CLK -max ",TEXT(0.25+0.25+$W$4+P10/$W$7+$P$135/$W$7,"0.000")," [get_ports {",K10,"}]",CHAR(10)),"")</f>
        <v/>
      </c>
      <c r="Y10" s="7" t="str">
        <f aca="false">CONCATENATE(IF(OR(T10="IO",T10="I"),V10,""),IF(OR(T10="IO",T10="O"),W10,""))</f>
        <v/>
      </c>
      <c r="AG10" s="8" t="str">
        <f aca="false">IF(OR(LEFT(K10,3)="LED",LEFT(K10,16)="SBUS_DATA_OE_LED"),CONCATENATE("(",CHAR(34),"user_led",CHAR(34),", 0, Pins(",CHAR(34),D10,CHAR(34),"),  IOStandard(",CHAR(34),"lvcmos33",CHAR(34),")), ",CHAR(35),K10),"")</f>
        <v/>
      </c>
    </row>
    <row r="11" customFormat="false" ht="14.55" hidden="false" customHeight="true" outlineLevel="0" collapsed="false">
      <c r="A11" s="24" t="s">
        <v>45</v>
      </c>
      <c r="B11" s="25" t="s">
        <v>46</v>
      </c>
      <c r="C11" s="26" t="s">
        <v>33</v>
      </c>
      <c r="D11" s="26" t="s">
        <v>47</v>
      </c>
      <c r="E11" s="26"/>
      <c r="F11" s="27"/>
      <c r="G11" s="0" t="n">
        <v>8</v>
      </c>
      <c r="H11" s="28" t="s">
        <v>48</v>
      </c>
      <c r="J11" s="3" t="str">
        <f aca="false">IF(NOT(ISNA($H11)),$B11,"")</f>
        <v>J17~IO_L23P_T3_FOE_B_15</v>
      </c>
      <c r="K11" s="3" t="str">
        <f aca="false">IF(NOT(ISNA($H11)),$H11,"")</f>
        <v>ack_n</v>
      </c>
      <c r="M11" s="0" t="n">
        <f aca="false">VLOOKUP(A11,'2.13 ping -&gt; trace length'!$A$1:$B$103,2,0)</f>
        <v>43.6</v>
      </c>
      <c r="N11" s="4" t="e">
        <f aca="false">VLOOKUP(K11,'signal -&gt; trace length'!$A$2:$D$167,4,0)/1000000</f>
        <v>#N/A</v>
      </c>
      <c r="P11" s="4" t="e">
        <f aca="false">IF(AND(M11&gt;0,N11&gt;0),M11+N11, "N/A")</f>
        <v>#N/A</v>
      </c>
      <c r="Q11" s="29" t="e">
        <f aca="false">IF(P11&gt;0,P11/25.4,)</f>
        <v>#N/A</v>
      </c>
      <c r="S11" s="4" t="e">
        <f aca="false">IF(P11&gt;0,P$135-P11,"")</f>
        <v>#N/A</v>
      </c>
      <c r="T11" s="0" t="s">
        <v>36</v>
      </c>
      <c r="U11" s="30" t="str">
        <f aca="false">IF(AND(K11&lt;&gt;"",K11&lt;&gt;"+3v3",K11&lt;&gt;"GND"),CONCATENATE("set_property PACKAGE_PIN ",D11," [get_ports {",K11,"}]",CHAR(10),"set_property IOSTANDARD LVTTL [get_ports {",K11,"}]",CHAR(10)),"")</f>
        <v>set_property PACKAGE_PIN J17 [get_ports {ack_n }]
set_property IOSTANDARD LVTTL [get_ports {ack_n }]</v>
      </c>
      <c r="V11" s="31" t="str">
        <f aca="false">IF(AND(K11&lt;&gt;"",K11&lt;&gt;"+3v3",K11&lt;&gt;"GND",NOT(ISNA(P11)),NOT(ISNA(N11))),CONCATENATE("set_input_delay -clock SBUS_3V3_CLK -min ",TEXT(-0.25+$V$5-S11/$V$7,"0.000")," [get_ports {",K11,"}]",CHAR(10),"set_input_delay -clock SBUS_3V3_CLK -max ",TEXT(0.25+(40-$V$4)-S11/$W$7,"0.000")," [get_ports {",K11,"}]",CHAR(10)),"")</f>
        <v/>
      </c>
      <c r="W11" s="31" t="str">
        <f aca="false">IF(AND(K11&lt;&gt;"",K11&lt;&gt;"+3v3",K11&lt;&gt;"GND",NOT(ISNA(P11)),NOT(ISNA(N11))),CONCATENATE("set_output_delay -clock SBUS_3V3_CLK -min ",TEXT(-$W$5+P11/$V$7+$P$135/$V$7,"0.000")," [get_ports {",K11,"}]",CHAR(10),"set_output_delay -clock SBUS_3V3_CLK -max ",TEXT(0.25+0.25+$W$4+P11/$W$7+$P$135/$W$7,"0.000")," [get_ports {",K11,"}]",CHAR(10)),"")</f>
        <v/>
      </c>
      <c r="Y11" s="7" t="str">
        <f aca="false">CONCATENATE(IF(OR(T11="IO",T11="I"),V11,""),IF(OR(T11="IO",T11="O"),W11,""))</f>
        <v/>
      </c>
      <c r="AG11" s="8" t="str">
        <f aca="false">IF(OR(LEFT(K11,3)="LED",LEFT(K11,16)="SBUS_DATA_OE_LED"),CONCATENATE("(",CHAR(34),"user_led",CHAR(34),", 0, Pins(",CHAR(34),D11,CHAR(34),"),  IOStandard(",CHAR(34),"lvcmos33",CHAR(34),")), ",CHAR(35),K11),"")</f>
        <v/>
      </c>
    </row>
    <row r="12" customFormat="false" ht="14.55" hidden="false" customHeight="true" outlineLevel="0" collapsed="false">
      <c r="A12" s="24" t="s">
        <v>49</v>
      </c>
      <c r="B12" s="25" t="s">
        <v>50</v>
      </c>
      <c r="C12" s="26" t="s">
        <v>33</v>
      </c>
      <c r="D12" s="26" t="s">
        <v>51</v>
      </c>
      <c r="E12" s="26"/>
      <c r="F12" s="27"/>
      <c r="G12" s="0" t="n">
        <v>9</v>
      </c>
      <c r="H12" s="28" t="s">
        <v>52</v>
      </c>
      <c r="J12" s="3" t="str">
        <f aca="false">IF(NOT(ISNA($H12)),$B12,"")</f>
        <v>J15~IO_L24N_T3_RS0_15</v>
      </c>
      <c r="K12" s="3" t="str">
        <f aca="false">IF(NOT(ISNA($H12)),$H12,"")</f>
        <v>arb_n2</v>
      </c>
      <c r="M12" s="0" t="n">
        <f aca="false">VLOOKUP(A12,'2.13 ping -&gt; trace length'!$A$1:$B$103,2,0)</f>
        <v>49.92</v>
      </c>
      <c r="N12" s="4" t="e">
        <f aca="false">VLOOKUP(K12,'signal -&gt; trace length'!$A$2:$D$167,4,0)/1000000</f>
        <v>#N/A</v>
      </c>
      <c r="P12" s="4" t="e">
        <f aca="false">IF(AND(M12&gt;0,N12&gt;0),M12+N12, "N/A")</f>
        <v>#N/A</v>
      </c>
      <c r="Q12" s="29" t="e">
        <f aca="false">IF(P12&gt;0,P12/25.4,)</f>
        <v>#N/A</v>
      </c>
      <c r="S12" s="4" t="e">
        <f aca="false">IF(P12&gt;0,P$135-P12,"")</f>
        <v>#N/A</v>
      </c>
      <c r="T12" s="0" t="s">
        <v>36</v>
      </c>
      <c r="U12" s="30" t="str">
        <f aca="false">IF(AND(K12&lt;&gt;"",K12&lt;&gt;"+3v3",K12&lt;&gt;"GND"),CONCATENATE("set_property PACKAGE_PIN ",D12," [get_ports {",K12,"}]",CHAR(10),"set_property IOSTANDARD LVTTL [get_ports {",K12,"}]",CHAR(10)),"")</f>
        <v>set_property PACKAGE_PIN J15 [get_ports {arb_n2 }]
set_property IOSTANDARD LVTTL [get_ports {arb_n2 }]</v>
      </c>
      <c r="V12" s="31" t="str">
        <f aca="false">IF(AND(K12&lt;&gt;"",K12&lt;&gt;"+3v3",K12&lt;&gt;"GND",NOT(ISNA(P12)),NOT(ISNA(N12))),CONCATENATE("set_input_delay -clock SBUS_3V3_CLK -min ",TEXT(-0.25+$V$5-S12/$V$7,"0.000")," [get_ports {",K12,"}]",CHAR(10),"set_input_delay -clock SBUS_3V3_CLK -max ",TEXT(0.25+(40-$V$4)-S12/$W$7,"0.000")," [get_ports {",K12,"}]",CHAR(10)),"")</f>
        <v/>
      </c>
      <c r="W12" s="31" t="str">
        <f aca="false">IF(AND(K12&lt;&gt;"",K12&lt;&gt;"+3v3",K12&lt;&gt;"GND",NOT(ISNA(P12)),NOT(ISNA(N12))),CONCATENATE("set_output_delay -clock SBUS_3V3_CLK -min ",TEXT(-$W$5+P12/$V$7+$P$135/$V$7,"0.000")," [get_ports {",K12,"}]",CHAR(10),"set_output_delay -clock SBUS_3V3_CLK -max ",TEXT(0.25+0.25+$W$4+P12/$W$7+$P$135/$W$7,"0.000")," [get_ports {",K12,"}]",CHAR(10)),"")</f>
        <v/>
      </c>
      <c r="Y12" s="7" t="str">
        <f aca="false">CONCATENATE(IF(OR(T12="IO",T12="I"),V12,""),IF(OR(T12="IO",T12="O"),W12,""))</f>
        <v/>
      </c>
      <c r="AG12" s="8" t="str">
        <f aca="false">IF(OR(LEFT(K12,3)="LED",LEFT(K12,16)="SBUS_DATA_OE_LED"),CONCATENATE("(",CHAR(34),"user_led",CHAR(34),", 0, Pins(",CHAR(34),D12,CHAR(34),"),  IOStandard(",CHAR(34),"lvcmos33",CHAR(34),")), ",CHAR(35),K12),"")</f>
        <v/>
      </c>
    </row>
    <row r="13" customFormat="false" ht="14.55" hidden="false" customHeight="true" outlineLevel="0" collapsed="false">
      <c r="A13" s="24" t="s">
        <v>53</v>
      </c>
      <c r="B13" s="25" t="s">
        <v>54</v>
      </c>
      <c r="C13" s="26" t="s">
        <v>33</v>
      </c>
      <c r="D13" s="26" t="s">
        <v>55</v>
      </c>
      <c r="E13" s="26"/>
      <c r="F13" s="27"/>
      <c r="G13" s="0" t="n">
        <v>10</v>
      </c>
      <c r="H13" s="28" t="s">
        <v>56</v>
      </c>
      <c r="J13" s="3" t="str">
        <f aca="false">IF(NOT(ISNA($H13)),$B13,"")</f>
        <v>K13~IO_L17P_T2_A26_15</v>
      </c>
      <c r="K13" s="3" t="str">
        <f aca="false">IF(NOT(ISNA($H13)),$H13,"")</f>
        <v>arb_n3</v>
      </c>
      <c r="M13" s="0" t="n">
        <f aca="false">VLOOKUP(A13,'2.13 ping -&gt; trace length'!$A$1:$B$103,2,0)</f>
        <v>50.53</v>
      </c>
      <c r="N13" s="4" t="e">
        <f aca="false">VLOOKUP(K13,'signal -&gt; trace length'!$A$2:$D$167,4,0)/1000000</f>
        <v>#N/A</v>
      </c>
      <c r="P13" s="4" t="e">
        <f aca="false">IF(AND(M13&gt;0,N13&gt;0),M13+N13, "N/A")</f>
        <v>#N/A</v>
      </c>
      <c r="Q13" s="29" t="e">
        <f aca="false">IF(P13&gt;0,P13/25.4,)</f>
        <v>#N/A</v>
      </c>
      <c r="S13" s="4" t="e">
        <f aca="false">IF(P13&gt;0,P$135-P13,"")</f>
        <v>#N/A</v>
      </c>
      <c r="T13" s="0" t="s">
        <v>36</v>
      </c>
      <c r="U13" s="30" t="str">
        <f aca="false">IF(AND(K13&lt;&gt;"",K13&lt;&gt;"+3v3",K13&lt;&gt;"GND"),CONCATENATE("set_property PACKAGE_PIN ",D13," [get_ports {",K13,"}]",CHAR(10),"set_property IOSTANDARD LVTTL [get_ports {",K13,"}]",CHAR(10)),"")</f>
        <v>set_property PACKAGE_PIN K13 [get_ports {arb_n3 }]
set_property IOSTANDARD LVTTL [get_ports {arb_n3 }]</v>
      </c>
      <c r="V13" s="31" t="str">
        <f aca="false">IF(AND(K13&lt;&gt;"",K13&lt;&gt;"+3v3",K13&lt;&gt;"GND",NOT(ISNA(P13)),NOT(ISNA(N13))),CONCATENATE("set_input_delay -clock SBUS_3V3_CLK -min ",TEXT(-0.25+$V$5-S13/$V$7,"0.000")," [get_ports {",K13,"}]",CHAR(10),"set_input_delay -clock SBUS_3V3_CLK -max ",TEXT(0.25+(40-$V$4)-S13/$W$7,"0.000")," [get_ports {",K13,"}]",CHAR(10)),"")</f>
        <v/>
      </c>
      <c r="W13" s="31" t="str">
        <f aca="false">IF(AND(K13&lt;&gt;"",K13&lt;&gt;"+3v3",K13&lt;&gt;"GND",NOT(ISNA(P13)),NOT(ISNA(N13))),CONCATENATE("set_output_delay -clock SBUS_3V3_CLK -min ",TEXT(-$W$5+P13/$V$7+$P$135/$V$7,"0.000")," [get_ports {",K13,"}]",CHAR(10),"set_output_delay -clock SBUS_3V3_CLK -max ",TEXT(0.25+0.25+$W$4+P13/$W$7+$P$135/$W$7,"0.000")," [get_ports {",K13,"}]",CHAR(10)),"")</f>
        <v/>
      </c>
      <c r="Y13" s="7" t="str">
        <f aca="false">CONCATENATE(IF(OR(T13="IO",T13="I"),V13,""),IF(OR(T13="IO",T13="O"),W13,""))</f>
        <v/>
      </c>
      <c r="AG13" s="8" t="str">
        <f aca="false">IF(OR(LEFT(K13,3)="LED",LEFT(K13,16)="SBUS_DATA_OE_LED"),CONCATENATE("(",CHAR(34),"user_led",CHAR(34),", 0, Pins(",CHAR(34),D13,CHAR(34),"),  IOStandard(",CHAR(34),"lvcmos33",CHAR(34),")), ",CHAR(35),K13),"")</f>
        <v/>
      </c>
    </row>
    <row r="14" customFormat="false" ht="14.55" hidden="false" customHeight="true" outlineLevel="0" collapsed="false">
      <c r="A14" s="24" t="s">
        <v>57</v>
      </c>
      <c r="B14" s="25" t="s">
        <v>58</v>
      </c>
      <c r="C14" s="26" t="s">
        <v>33</v>
      </c>
      <c r="D14" s="26" t="s">
        <v>59</v>
      </c>
      <c r="E14" s="26"/>
      <c r="F14" s="27" t="s">
        <v>60</v>
      </c>
      <c r="G14" s="0" t="n">
        <v>11</v>
      </c>
      <c r="H14" s="28" t="s">
        <v>61</v>
      </c>
      <c r="J14" s="3" t="str">
        <f aca="false">IF(NOT(ISNA($H14)),$B14,"")</f>
        <v>H15~IO_L19N_T3_A21_VREF_15</v>
      </c>
      <c r="K14" s="3" t="str">
        <f aca="false">IF(NOT(ISNA($H14)),$H14,"")</f>
        <v>arb_n0</v>
      </c>
      <c r="M14" s="0" t="n">
        <f aca="false">VLOOKUP(A14,'2.13 ping -&gt; trace length'!$A$1:$B$103,2,0)</f>
        <v>46.16</v>
      </c>
      <c r="N14" s="4" t="e">
        <f aca="false">VLOOKUP(K14,'signal -&gt; trace length'!$A$2:$D$167,4,0)/1000000</f>
        <v>#N/A</v>
      </c>
      <c r="P14" s="4" t="e">
        <f aca="false">IF(AND(M14&gt;0,N14&gt;0),M14+N14, "N/A")</f>
        <v>#N/A</v>
      </c>
      <c r="Q14" s="29" t="e">
        <f aca="false">IF(P14&gt;0,P14/25.4,)</f>
        <v>#N/A</v>
      </c>
      <c r="S14" s="4" t="e">
        <f aca="false">IF(P14&gt;0,P$135-P14,"")</f>
        <v>#N/A</v>
      </c>
      <c r="T14" s="0" t="s">
        <v>62</v>
      </c>
      <c r="U14" s="30" t="str">
        <f aca="false">IF(AND(K14&lt;&gt;"",K14&lt;&gt;"+3v3",K14&lt;&gt;"GND"),CONCATENATE("set_property PACKAGE_PIN ",D14," [get_ports {",K14,"}]",CHAR(10),"set_property IOSTANDARD LVTTL [get_ports {",K14,"}]",CHAR(10)),"")</f>
        <v>set_property PACKAGE_PIN H15 [get_ports {arb_n0 }]
set_property IOSTANDARD LVTTL [get_ports {arb_n0 }]</v>
      </c>
      <c r="V14" s="31" t="str">
        <f aca="false">IF(AND(K14&lt;&gt;"",K14&lt;&gt;"+3v3",K14&lt;&gt;"GND",NOT(ISNA(P14)),NOT(ISNA(N14))),CONCATENATE("set_input_delay -clock SBUS_3V3_CLK -min ",TEXT(-0.25+$V$5-S14/$V$7,"0.000")," [get_ports {",K14,"}]",CHAR(10),"set_input_delay -clock SBUS_3V3_CLK -max ",TEXT(0.25+(40-$V$4)-S14/$W$7,"0.000")," [get_ports {",K14,"}]",CHAR(10)),"")</f>
        <v/>
      </c>
      <c r="W14" s="31" t="str">
        <f aca="false">IF(AND(K14&lt;&gt;"",K14&lt;&gt;"+3v3",K14&lt;&gt;"GND",NOT(ISNA(P14)),NOT(ISNA(N14))),CONCATENATE("set_output_delay -clock SBUS_3V3_CLK -min ",TEXT(-$W$5+P14/$V$7+$P$135/$V$7,"0.000")," [get_ports {",K14,"}]",CHAR(10),"set_output_delay -clock SBUS_3V3_CLK -max ",TEXT(0.25+0.25+$W$4+P14/$W$7+$P$135/$W$7,"0.000")," [get_ports {",K14,"}]",CHAR(10)),"")</f>
        <v/>
      </c>
      <c r="Y14" s="7" t="str">
        <f aca="false">CONCATENATE(IF(OR(T14="IO",T14="I"),V14,""),IF(OR(T14="IO",T14="O"),W14,""))</f>
        <v/>
      </c>
      <c r="AG14" s="8" t="str">
        <f aca="false">IF(OR(LEFT(K14,3)="LED",LEFT(K14,16)="SBUS_DATA_OE_LED"),CONCATENATE("(",CHAR(34),"user_led",CHAR(34),", 0, Pins(",CHAR(34),D14,CHAR(34),"),  IOStandard(",CHAR(34),"lvcmos33",CHAR(34),")), ",CHAR(35),K14),"")</f>
        <v/>
      </c>
    </row>
    <row r="15" customFormat="false" ht="14.55" hidden="false" customHeight="true" outlineLevel="0" collapsed="false">
      <c r="A15" s="24" t="s">
        <v>63</v>
      </c>
      <c r="B15" s="25" t="s">
        <v>64</v>
      </c>
      <c r="C15" s="26" t="s">
        <v>33</v>
      </c>
      <c r="D15" s="26" t="s">
        <v>65</v>
      </c>
      <c r="E15" s="26"/>
      <c r="F15" s="27"/>
      <c r="G15" s="0" t="n">
        <v>12</v>
      </c>
      <c r="H15" s="28" t="s">
        <v>66</v>
      </c>
      <c r="J15" s="3" t="str">
        <f aca="false">IF(NOT(ISNA($H15)),$B15,"")</f>
        <v>J13~IO_L17N_T2_A25_15</v>
      </c>
      <c r="K15" s="3" t="str">
        <f aca="false">IF(NOT(ISNA($H15)),$H15,"")</f>
        <v>arb_n1</v>
      </c>
      <c r="M15" s="0" t="n">
        <f aca="false">VLOOKUP(A15,'2.13 ping -&gt; trace length'!$A$1:$B$103,2,0)</f>
        <v>43.56</v>
      </c>
      <c r="N15" s="4" t="e">
        <f aca="false">VLOOKUP(K15,'signal -&gt; trace length'!$A$2:$D$167,4,0)/1000000</f>
        <v>#N/A</v>
      </c>
      <c r="P15" s="4" t="e">
        <f aca="false">IF(AND(M15&gt;0,N15&gt;0),M15+N15, "N/A")</f>
        <v>#N/A</v>
      </c>
      <c r="Q15" s="29" t="e">
        <f aca="false">IF(P15&gt;0,P15/25.4,)</f>
        <v>#N/A</v>
      </c>
      <c r="S15" s="4" t="e">
        <f aca="false">IF(P15&gt;0,P$135-P15,"")</f>
        <v>#N/A</v>
      </c>
      <c r="T15" s="0" t="s">
        <v>36</v>
      </c>
      <c r="U15" s="30" t="str">
        <f aca="false">IF(AND(K15&lt;&gt;"",K15&lt;&gt;"+3v3",K15&lt;&gt;"GND"),CONCATENATE("set_property PACKAGE_PIN ",D15," [get_ports {",K15,"}]",CHAR(10),"set_property IOSTANDARD LVTTL [get_ports {",K15,"}]",CHAR(10)),"")</f>
        <v>set_property PACKAGE_PIN J13 [get_ports {arb_n1 }]
set_property IOSTANDARD LVTTL [get_ports {arb_n1 }]</v>
      </c>
      <c r="V15" s="31" t="str">
        <f aca="false">IF(AND(K15&lt;&gt;"",K15&lt;&gt;"+3v3",K15&lt;&gt;"GND",NOT(ISNA(P15)),NOT(ISNA(N15))),CONCATENATE("set_input_delay -clock SBUS_3V3_CLK -min ",TEXT(-0.25+$V$5-S15/$V$7,"0.000")," [get_ports {",K15,"}]",CHAR(10),"set_input_delay -clock SBUS_3V3_CLK -max ",TEXT(0.25+(40-$V$4)-S15/$W$7,"0.000")," [get_ports {",K15,"}]",CHAR(10)),"")</f>
        <v/>
      </c>
      <c r="W15" s="31" t="str">
        <f aca="false">IF(AND(K15&lt;&gt;"",K15&lt;&gt;"+3v3",K15&lt;&gt;"GND",NOT(ISNA(P15)),NOT(ISNA(N15))),CONCATENATE("set_output_delay -clock SBUS_3V3_CLK -min ",TEXT(-$W$5+P15/$V$7+$P$135/$V$7,"0.000")," [get_ports {",K15,"}]",CHAR(10),"set_output_delay -clock SBUS_3V3_CLK -max ",TEXT(0.25+0.25+$W$4+P15/$W$7+$P$135/$W$7,"0.000")," [get_ports {",K15,"}]",CHAR(10)),"")</f>
        <v/>
      </c>
      <c r="Y15" s="7" t="str">
        <f aca="false">CONCATENATE(IF(OR(T15="IO",T15="I"),V15,""),IF(OR(T15="IO",T15="O"),W15,""))</f>
        <v/>
      </c>
      <c r="AG15" s="8" t="str">
        <f aca="false">IF(OR(LEFT(K15,3)="LED",LEFT(K15,16)="SBUS_DATA_OE_LED"),CONCATENATE("(",CHAR(34),"user_led",CHAR(34),", 0, Pins(",CHAR(34),D15,CHAR(34),"),  IOStandard(",CHAR(34),"lvcmos33",CHAR(34),")), ",CHAR(35),K15),"")</f>
        <v/>
      </c>
    </row>
    <row r="16" customFormat="false" ht="14.55" hidden="false" customHeight="true" outlineLevel="0" collapsed="false">
      <c r="A16" s="24" t="s">
        <v>67</v>
      </c>
      <c r="B16" s="25" t="s">
        <v>68</v>
      </c>
      <c r="C16" s="26" t="s">
        <v>33</v>
      </c>
      <c r="D16" s="26" t="s">
        <v>69</v>
      </c>
      <c r="E16" s="32"/>
      <c r="F16" s="27"/>
      <c r="G16" s="0" t="n">
        <v>13</v>
      </c>
      <c r="H16" s="28" t="s">
        <v>70</v>
      </c>
      <c r="J16" s="3" t="str">
        <f aca="false">IF(NOT(ISNA($H16)),$B16,"")</f>
        <v>J14~IO_L19P_T3_A22_15</v>
      </c>
      <c r="K16" s="3" t="str">
        <f aca="false">IF(NOT(ISNA($H16)),$H16,"")</f>
        <v>ad_n31</v>
      </c>
      <c r="M16" s="0" t="n">
        <f aca="false">VLOOKUP(A16,'2.13 ping -&gt; trace length'!$A$1:$B$103,2,0)</f>
        <v>41.01</v>
      </c>
      <c r="N16" s="4" t="e">
        <f aca="false">VLOOKUP(K16,'signal -&gt; trace length'!$A$2:$D$167,4,0)/1000000</f>
        <v>#N/A</v>
      </c>
      <c r="P16" s="4" t="e">
        <f aca="false">IF(AND(M16&gt;0,N16&gt;0),M16+N16, "N/A")</f>
        <v>#N/A</v>
      </c>
      <c r="Q16" s="29" t="e">
        <f aca="false">IF(P16&gt;0,P16/25.4,)</f>
        <v>#N/A</v>
      </c>
      <c r="S16" s="4" t="e">
        <f aca="false">IF(P16&gt;0,P$135-P16,"")</f>
        <v>#N/A</v>
      </c>
      <c r="T16" s="0" t="s">
        <v>36</v>
      </c>
      <c r="U16" s="30" t="str">
        <f aca="false">IF(AND(K16&lt;&gt;"",K16&lt;&gt;"+3v3",K16&lt;&gt;"GND"),CONCATENATE("set_property PACKAGE_PIN ",D16," [get_ports {",K16,"}]",CHAR(10),"set_property IOSTANDARD LVTTL [get_ports {",K16,"}]",CHAR(10)),"")</f>
        <v>set_property PACKAGE_PIN J14 [get_ports {ad_n31 }]
set_property IOSTANDARD LVTTL [get_ports {ad_n31 }]</v>
      </c>
      <c r="V16" s="31" t="str">
        <f aca="false">IF(AND(K16&lt;&gt;"",K16&lt;&gt;"+3v3",K16&lt;&gt;"GND",NOT(ISNA(P16)),NOT(ISNA(N16))),CONCATENATE("set_input_delay -clock SBUS_3V3_CLK -min ",TEXT(-0.25+$V$5-S16/$V$7,"0.000")," [get_ports {",K16,"}]",CHAR(10),"set_input_delay -clock SBUS_3V3_CLK -max ",TEXT(0.25+(40-$V$4)-S16/$W$7,"0.000")," [get_ports {",K16,"}]",CHAR(10)),"")</f>
        <v/>
      </c>
      <c r="W16" s="31" t="str">
        <f aca="false">IF(AND(K16&lt;&gt;"",K16&lt;&gt;"+3v3",K16&lt;&gt;"GND",NOT(ISNA(P16)),NOT(ISNA(N16))),CONCATENATE("set_output_delay -clock SBUS_3V3_CLK -min ",TEXT(-$W$5+P16/$V$7+$P$135/$V$7,"0.000")," [get_ports {",K16,"}]",CHAR(10),"set_output_delay -clock SBUS_3V3_CLK -max ",TEXT(0.25+0.25+$W$4+P16/$W$7+$P$135/$W$7,"0.000")," [get_ports {",K16,"}]",CHAR(10)),"")</f>
        <v/>
      </c>
      <c r="Y16" s="7" t="str">
        <f aca="false">CONCATENATE(IF(OR(T16="IO",T16="I"),V16,""),IF(OR(T16="IO",T16="O"),W16,""))</f>
        <v/>
      </c>
      <c r="AG16" s="8" t="str">
        <f aca="false">IF(OR(LEFT(K16,3)="LED",LEFT(K16,16)="SBUS_DATA_OE_LED"),CONCATENATE("(",CHAR(34),"user_led",CHAR(34),", 0, Pins(",CHAR(34),D16,CHAR(34),"),  IOStandard(",CHAR(34),"lvcmos33",CHAR(34),")), ",CHAR(35),K16),"")</f>
        <v/>
      </c>
    </row>
    <row r="17" customFormat="false" ht="14.55" hidden="false" customHeight="true" outlineLevel="0" collapsed="false">
      <c r="A17" s="24" t="s">
        <v>71</v>
      </c>
      <c r="B17" s="25" t="s">
        <v>72</v>
      </c>
      <c r="C17" s="26" t="s">
        <v>33</v>
      </c>
      <c r="D17" s="26" t="s">
        <v>73</v>
      </c>
      <c r="E17" s="26"/>
      <c r="F17" s="27"/>
      <c r="G17" s="0" t="n">
        <v>14</v>
      </c>
      <c r="H17" s="28" t="s">
        <v>74</v>
      </c>
      <c r="J17" s="3" t="str">
        <f aca="false">IF(NOT(ISNA($H17)),$B17,"")</f>
        <v>H14~IO_L15P_T2_DQS_15</v>
      </c>
      <c r="K17" s="3" t="str">
        <f aca="false">IF(NOT(ISNA($H17)),$H17,"")</f>
        <v>ad_n30</v>
      </c>
      <c r="M17" s="0" t="n">
        <f aca="false">VLOOKUP(A17,'2.13 ping -&gt; trace length'!$A$1:$B$103,2,0)</f>
        <v>41.18</v>
      </c>
      <c r="N17" s="4" t="e">
        <f aca="false">VLOOKUP(K17,'signal -&gt; trace length'!$A$2:$D$167,4,0)/1000000</f>
        <v>#N/A</v>
      </c>
      <c r="P17" s="4" t="e">
        <f aca="false">IF(AND(M17&gt;0,N17&gt;0),M17+N17, "N/A")</f>
        <v>#N/A</v>
      </c>
      <c r="Q17" s="29" t="e">
        <f aca="false">IF(P17&gt;0,P17/25.4,)</f>
        <v>#N/A</v>
      </c>
      <c r="S17" s="4" t="e">
        <f aca="false">IF(P17&gt;0,P$135-P17,"")</f>
        <v>#N/A</v>
      </c>
      <c r="T17" s="0" t="s">
        <v>36</v>
      </c>
      <c r="U17" s="30" t="str">
        <f aca="false">IF(AND(K17&lt;&gt;"",K17&lt;&gt;"+3v3",K17&lt;&gt;"GND"),CONCATENATE("set_property PACKAGE_PIN ",D17," [get_ports {",K17,"}]",CHAR(10),"set_property IOSTANDARD LVTTL [get_ports {",K17,"}]",CHAR(10)),"")</f>
        <v>set_property PACKAGE_PIN H14 [get_ports {ad_n30 }]
set_property IOSTANDARD LVTTL [get_ports {ad_n30 }]</v>
      </c>
      <c r="V17" s="31" t="str">
        <f aca="false">IF(AND(K17&lt;&gt;"",K17&lt;&gt;"+3v3",K17&lt;&gt;"GND",NOT(ISNA(P17)),NOT(ISNA(N17))),CONCATENATE("set_input_delay -clock SBUS_3V3_CLK -min ",TEXT(-0.25+$V$5-S17/$V$7,"0.000")," [get_ports {",K17,"}]",CHAR(10),"set_input_delay -clock SBUS_3V3_CLK -max ",TEXT(0.25+(40-$V$4)-S17/$W$7,"0.000")," [get_ports {",K17,"}]",CHAR(10)),"")</f>
        <v/>
      </c>
      <c r="W17" s="31" t="str">
        <f aca="false">IF(AND(K17&lt;&gt;"",K17&lt;&gt;"+3v3",K17&lt;&gt;"GND",NOT(ISNA(P17)),NOT(ISNA(N17))),CONCATENATE("set_output_delay -clock SBUS_3V3_CLK -min ",TEXT(-$W$5+P17/$V$7+$P$135/$V$7,"0.000")," [get_ports {",K17,"}]",CHAR(10),"set_output_delay -clock SBUS_3V3_CLK -max ",TEXT(0.25+0.25+$W$4+P17/$W$7+$P$135/$W$7,"0.000")," [get_ports {",K17,"}]",CHAR(10)),"")</f>
        <v/>
      </c>
      <c r="Y17" s="7" t="str">
        <f aca="false">CONCATENATE(IF(OR(T17="IO",T17="I"),V17,""),IF(OR(T17="IO",T17="O"),W17,""))</f>
        <v/>
      </c>
      <c r="AG17" s="8" t="str">
        <f aca="false">IF(OR(LEFT(K17,3)="LED",LEFT(K17,16)="SBUS_DATA_OE_LED"),CONCATENATE("(",CHAR(34),"user_led",CHAR(34),", 0, Pins(",CHAR(34),D17,CHAR(34),"),  IOStandard(",CHAR(34),"lvcmos33",CHAR(34),")), ",CHAR(35),K17),"")</f>
        <v/>
      </c>
    </row>
    <row r="18" customFormat="false" ht="14.55" hidden="false" customHeight="true" outlineLevel="0" collapsed="false">
      <c r="A18" s="24" t="s">
        <v>75</v>
      </c>
      <c r="B18" s="25" t="s">
        <v>76</v>
      </c>
      <c r="C18" s="26" t="s">
        <v>33</v>
      </c>
      <c r="D18" s="26" t="s">
        <v>77</v>
      </c>
      <c r="E18" s="26"/>
      <c r="F18" s="27"/>
      <c r="G18" s="0" t="n">
        <v>15</v>
      </c>
      <c r="H18" s="28" t="s">
        <v>78</v>
      </c>
      <c r="J18" s="3" t="str">
        <f aca="false">IF(NOT(ISNA($H18)),$B18,"")</f>
        <v>H17~IO_L18P_T2_A24_15</v>
      </c>
      <c r="K18" s="3" t="str">
        <f aca="false">IF(NOT(ISNA($H18)),$H18,"")</f>
        <v>ad_n29</v>
      </c>
      <c r="M18" s="0" t="n">
        <f aca="false">VLOOKUP(A18,'2.13 ping -&gt; trace length'!$A$1:$B$103,2,0)</f>
        <v>36.34</v>
      </c>
      <c r="N18" s="4" t="e">
        <f aca="false">VLOOKUP(K18,'signal -&gt; trace length'!$A$2:$D$167,4,0)/1000000</f>
        <v>#N/A</v>
      </c>
      <c r="P18" s="4" t="e">
        <f aca="false">IF(AND(M18&gt;0,N18&gt;0),M18+N18, "N/A")</f>
        <v>#N/A</v>
      </c>
      <c r="Q18" s="29" t="e">
        <f aca="false">IF(P18&gt;0,P18/25.4,)</f>
        <v>#N/A</v>
      </c>
      <c r="S18" s="4" t="e">
        <f aca="false">IF(P18&gt;0,P$135-P18,"")</f>
        <v>#N/A</v>
      </c>
      <c r="T18" s="0" t="s">
        <v>36</v>
      </c>
      <c r="U18" s="30" t="str">
        <f aca="false">IF(AND(K18&lt;&gt;"",K18&lt;&gt;"+3v3",K18&lt;&gt;"GND"),CONCATENATE("set_property PACKAGE_PIN ",D18," [get_ports {",K18,"}]",CHAR(10),"set_property IOSTANDARD LVTTL [get_ports {",K18,"}]",CHAR(10)),"")</f>
        <v>set_property PACKAGE_PIN H17 [get_ports {ad_n29 }]
set_property IOSTANDARD LVTTL [get_ports {ad_n29 }]</v>
      </c>
      <c r="V18" s="31" t="str">
        <f aca="false">IF(AND(K18&lt;&gt;"",K18&lt;&gt;"+3v3",K18&lt;&gt;"GND",NOT(ISNA(P18)),NOT(ISNA(N18))),CONCATENATE("set_input_delay -clock SBUS_3V3_CLK -min ",TEXT(-0.25+$V$5-S18/$V$7,"0.000")," [get_ports {",K18,"}]",CHAR(10),"set_input_delay -clock SBUS_3V3_CLK -max ",TEXT(0.25+(40-$V$4)-S18/$W$7,"0.000")," [get_ports {",K18,"}]",CHAR(10)),"")</f>
        <v/>
      </c>
      <c r="W18" s="31" t="str">
        <f aca="false">IF(AND(K18&lt;&gt;"",K18&lt;&gt;"+3v3",K18&lt;&gt;"GND",NOT(ISNA(P18)),NOT(ISNA(N18))),CONCATENATE("set_output_delay -clock SBUS_3V3_CLK -min ",TEXT(-$W$5+P18/$V$7+$P$135/$V$7,"0.000")," [get_ports {",K18,"}]",CHAR(10),"set_output_delay -clock SBUS_3V3_CLK -max ",TEXT(0.25+0.25+$W$4+P18/$W$7+$P$135/$W$7,"0.000")," [get_ports {",K18,"}]",CHAR(10)),"")</f>
        <v/>
      </c>
      <c r="Y18" s="7" t="str">
        <f aca="false">CONCATENATE(IF(OR(T18="IO",T18="I"),V18,""),IF(OR(T18="IO",T18="O"),W18,""))</f>
        <v/>
      </c>
      <c r="AG18" s="8" t="str">
        <f aca="false">IF(OR(LEFT(K18,3)="LED",LEFT(K18,16)="SBUS_DATA_OE_LED"),CONCATENATE("(",CHAR(34),"user_led",CHAR(34),", 0, Pins(",CHAR(34),D18,CHAR(34),"),  IOStandard(",CHAR(34),"lvcmos33",CHAR(34),")), ",CHAR(35),K18),"")</f>
        <v/>
      </c>
    </row>
    <row r="19" customFormat="false" ht="14.55" hidden="false" customHeight="true" outlineLevel="0" collapsed="false">
      <c r="A19" s="24" t="s">
        <v>79</v>
      </c>
      <c r="B19" s="25" t="s">
        <v>80</v>
      </c>
      <c r="C19" s="26" t="s">
        <v>33</v>
      </c>
      <c r="D19" s="26" t="s">
        <v>81</v>
      </c>
      <c r="E19" s="26"/>
      <c r="F19" s="27"/>
      <c r="G19" s="0" t="n">
        <v>16</v>
      </c>
      <c r="H19" s="28" t="s">
        <v>82</v>
      </c>
      <c r="J19" s="3" t="str">
        <f aca="false">IF(NOT(ISNA($H19)),$B19,"")</f>
        <v>G14~IO_L15N_T2_DQS_ADV_B_15</v>
      </c>
      <c r="K19" s="3" t="str">
        <f aca="false">IF(NOT(ISNA($H19)),$H19,"")</f>
        <v>ad_n28</v>
      </c>
      <c r="M19" s="0" t="n">
        <f aca="false">VLOOKUP(A19,'2.13 ping -&gt; trace length'!$A$1:$B$103,2,0)</f>
        <v>38.13</v>
      </c>
      <c r="N19" s="4" t="e">
        <f aca="false">VLOOKUP(K19,'signal -&gt; trace length'!$A$2:$D$167,4,0)/1000000</f>
        <v>#N/A</v>
      </c>
      <c r="P19" s="4" t="e">
        <f aca="false">IF(AND(M19&gt;0,N19&gt;0),M19+N19, "N/A")</f>
        <v>#N/A</v>
      </c>
      <c r="Q19" s="29" t="e">
        <f aca="false">IF(P19&gt;0,P19/25.4,)</f>
        <v>#N/A</v>
      </c>
      <c r="S19" s="4" t="e">
        <f aca="false">IF(P19&gt;0,P$135-P19,"")</f>
        <v>#N/A</v>
      </c>
      <c r="T19" s="0" t="s">
        <v>36</v>
      </c>
      <c r="U19" s="30" t="str">
        <f aca="false">IF(AND(K19&lt;&gt;"",K19&lt;&gt;"+3v3",K19&lt;&gt;"GND"),CONCATENATE("set_property PACKAGE_PIN ",D19," [get_ports {",K19,"}]",CHAR(10),"set_property IOSTANDARD LVTTL [get_ports {",K19,"}]",CHAR(10)),"")</f>
        <v>set_property PACKAGE_PIN G14 [get_ports {ad_n28 }]
set_property IOSTANDARD LVTTL [get_ports {ad_n28 }]</v>
      </c>
      <c r="V19" s="31" t="str">
        <f aca="false">IF(AND(K19&lt;&gt;"",K19&lt;&gt;"+3v3",K19&lt;&gt;"GND",NOT(ISNA(P19)),NOT(ISNA(N19))),CONCATENATE("set_input_delay -clock SBUS_3V3_CLK -min ",TEXT(-0.25+$V$5-S19/$V$7,"0.000")," [get_ports {",K19,"}]",CHAR(10),"set_input_delay -clock SBUS_3V3_CLK -max ",TEXT(0.25+(40-$V$4)-S19/$W$7,"0.000")," [get_ports {",K19,"}]",CHAR(10)),"")</f>
        <v/>
      </c>
      <c r="W19" s="31" t="str">
        <f aca="false">IF(AND(K19&lt;&gt;"",K19&lt;&gt;"+3v3",K19&lt;&gt;"GND",NOT(ISNA(P19)),NOT(ISNA(N19))),CONCATENATE("set_output_delay -clock SBUS_3V3_CLK -min ",TEXT(-$W$5+P19/$V$7+$P$135/$V$7,"0.000")," [get_ports {",K19,"}]",CHAR(10),"set_output_delay -clock SBUS_3V3_CLK -max ",TEXT(0.25+0.25+$W$4+P19/$W$7+$P$135/$W$7,"0.000")," [get_ports {",K19,"}]",CHAR(10)),"")</f>
        <v/>
      </c>
      <c r="Y19" s="7" t="str">
        <f aca="false">CONCATENATE(IF(OR(T19="IO",T19="I"),V19,""),IF(OR(T19="IO",T19="O"),W19,""))</f>
        <v/>
      </c>
      <c r="AG19" s="8" t="str">
        <f aca="false">IF(OR(LEFT(K19,3)="LED",LEFT(K19,16)="SBUS_DATA_OE_LED"),CONCATENATE("(",CHAR(34),"user_led",CHAR(34),", 0, Pins(",CHAR(34),D19,CHAR(34),"),  IOStandard(",CHAR(34),"lvcmos33",CHAR(34),")), ",CHAR(35),K19),"")</f>
        <v/>
      </c>
    </row>
    <row r="20" customFormat="false" ht="14.55" hidden="false" customHeight="true" outlineLevel="0" collapsed="false">
      <c r="A20" s="24" t="s">
        <v>83</v>
      </c>
      <c r="B20" s="25" t="s">
        <v>84</v>
      </c>
      <c r="C20" s="26" t="s">
        <v>33</v>
      </c>
      <c r="D20" s="26" t="s">
        <v>85</v>
      </c>
      <c r="E20" s="26"/>
      <c r="F20" s="27"/>
      <c r="G20" s="0" t="n">
        <v>17</v>
      </c>
      <c r="H20" s="28" t="s">
        <v>86</v>
      </c>
      <c r="J20" s="3" t="str">
        <f aca="false">IF(NOT(ISNA($H20)),$B20,"")</f>
        <v>G17~IO_L18N_T2_A23_15</v>
      </c>
      <c r="K20" s="3" t="str">
        <f aca="false">IF(NOT(ISNA($H20)),$H20,"")</f>
        <v>ad_n27</v>
      </c>
      <c r="M20" s="0" t="n">
        <f aca="false">VLOOKUP(A20,'2.13 ping -&gt; trace length'!$A$1:$B$103,2,0)</f>
        <v>35.18</v>
      </c>
      <c r="N20" s="4" t="e">
        <f aca="false">VLOOKUP(K20,'signal -&gt; trace length'!$A$2:$D$167,4,0)/1000000</f>
        <v>#N/A</v>
      </c>
      <c r="P20" s="4" t="e">
        <f aca="false">IF(AND(M20&gt;0,N20&gt;0),M20+N20, "N/A")</f>
        <v>#N/A</v>
      </c>
      <c r="Q20" s="29" t="e">
        <f aca="false">IF(P20&gt;0,P20/25.4,)</f>
        <v>#N/A</v>
      </c>
      <c r="S20" s="4" t="e">
        <f aca="false">IF(P20&gt;0,P$135-P20,"")</f>
        <v>#N/A</v>
      </c>
      <c r="T20" s="0" t="s">
        <v>36</v>
      </c>
      <c r="U20" s="30" t="str">
        <f aca="false">IF(AND(K20&lt;&gt;"",K20&lt;&gt;"+3v3",K20&lt;&gt;"GND"),CONCATENATE("set_property PACKAGE_PIN ",D20," [get_ports {",K20,"}]",CHAR(10),"set_property IOSTANDARD LVTTL [get_ports {",K20,"}]",CHAR(10)),"")</f>
        <v>set_property PACKAGE_PIN G17 [get_ports {ad_n27 }]
set_property IOSTANDARD LVTTL [get_ports {ad_n27 }]</v>
      </c>
      <c r="V20" s="31" t="str">
        <f aca="false">IF(AND(K20&lt;&gt;"",K20&lt;&gt;"+3v3",K20&lt;&gt;"GND",NOT(ISNA(P20)),NOT(ISNA(N20))),CONCATENATE("set_input_delay -clock SBUS_3V3_CLK -min ",TEXT(-0.25+$V$5-S20/$V$7,"0.000")," [get_ports {",K20,"}]",CHAR(10),"set_input_delay -clock SBUS_3V3_CLK -max ",TEXT(0.25+(40-$V$4)-S20/$W$7,"0.000")," [get_ports {",K20,"}]",CHAR(10)),"")</f>
        <v/>
      </c>
      <c r="W20" s="31" t="str">
        <f aca="false">IF(AND(K20&lt;&gt;"",K20&lt;&gt;"+3v3",K20&lt;&gt;"GND",NOT(ISNA(P20)),NOT(ISNA(N20))),CONCATENATE("set_output_delay -clock SBUS_3V3_CLK -min ",TEXT(-$W$5+P20/$V$7+$P$135/$V$7,"0.000")," [get_ports {",K20,"}]",CHAR(10),"set_output_delay -clock SBUS_3V3_CLK -max ",TEXT(0.25+0.25+$W$4+P20/$W$7+$P$135/$W$7,"0.000")," [get_ports {",K20,"}]",CHAR(10)),"")</f>
        <v/>
      </c>
      <c r="Y20" s="7" t="str">
        <f aca="false">CONCATENATE(IF(OR(T20="IO",T20="I"),V20,""),IF(OR(T20="IO",T20="O"),W20,""))</f>
        <v/>
      </c>
      <c r="AG20" s="8" t="str">
        <f aca="false">IF(OR(LEFT(K20,3)="LED",LEFT(K20,16)="SBUS_DATA_OE_LED"),CONCATENATE("(",CHAR(34),"user_led",CHAR(34),", 0, Pins(",CHAR(34),D20,CHAR(34),"),  IOStandard(",CHAR(34),"lvcmos33",CHAR(34),")), ",CHAR(35),K20),"")</f>
        <v/>
      </c>
    </row>
    <row r="21" customFormat="false" ht="14.55" hidden="false" customHeight="true" outlineLevel="0" collapsed="false">
      <c r="A21" s="24" t="s">
        <v>87</v>
      </c>
      <c r="B21" s="25" t="s">
        <v>88</v>
      </c>
      <c r="C21" s="26" t="s">
        <v>33</v>
      </c>
      <c r="D21" s="26" t="s">
        <v>89</v>
      </c>
      <c r="E21" s="26"/>
      <c r="F21" s="27" t="s">
        <v>90</v>
      </c>
      <c r="G21" s="0" t="n">
        <v>18</v>
      </c>
      <c r="H21" s="28" t="s">
        <v>91</v>
      </c>
      <c r="J21" s="3" t="str">
        <f aca="false">IF(NOT(ISNA($H21)),$B21,"")</f>
        <v>G16~IO_L13N_T2_MRCC_15</v>
      </c>
      <c r="K21" s="3" t="str">
        <f aca="false">IF(NOT(ISNA($H21)),$H21,"")</f>
        <v>ad_n26</v>
      </c>
      <c r="M21" s="0" t="n">
        <f aca="false">VLOOKUP(A21,'2.13 ping -&gt; trace length'!$A$1:$B$103,2,0)</f>
        <v>33.55</v>
      </c>
      <c r="N21" s="4" t="e">
        <f aca="false">VLOOKUP(K21,'signal -&gt; trace length'!$A$2:$D$167,4,0)/1000000</f>
        <v>#N/A</v>
      </c>
      <c r="P21" s="4" t="e">
        <f aca="false">IF(AND(M21&gt;0,N21&gt;0),M21+N21, "N/A")</f>
        <v>#N/A</v>
      </c>
      <c r="Q21" s="29" t="e">
        <f aca="false">IF(P21&gt;0,P21/25.4,)</f>
        <v>#N/A</v>
      </c>
      <c r="S21" s="4" t="e">
        <f aca="false">IF(P21&gt;0,P$135-P21,"")</f>
        <v>#N/A</v>
      </c>
      <c r="T21" s="0" t="s">
        <v>36</v>
      </c>
      <c r="U21" s="30" t="str">
        <f aca="false">IF(AND(K21&lt;&gt;"",K21&lt;&gt;"+3v3",K21&lt;&gt;"GND"),CONCATENATE("set_property PACKAGE_PIN ",D21," [get_ports {",K21,"}]",CHAR(10),"set_property IOSTANDARD LVTTL [get_ports {",K21,"}]",CHAR(10)),"")</f>
        <v>set_property PACKAGE_PIN G16 [get_ports {ad_n26 }]
set_property IOSTANDARD LVTTL [get_ports {ad_n26 }]</v>
      </c>
      <c r="V21" s="31" t="str">
        <f aca="false">IF(AND(K21&lt;&gt;"",K21&lt;&gt;"+3v3",K21&lt;&gt;"GND",NOT(ISNA(P21)),NOT(ISNA(N21))),CONCATENATE("set_input_delay -clock SBUS_3V3_CLK -min ",TEXT(-0.25+$V$5-S21/$V$7,"0.000")," [get_ports {",K21,"}]",CHAR(10),"set_input_delay -clock SBUS_3V3_CLK -max ",TEXT(0.25+(40-$V$4)-S21/$W$7,"0.000")," [get_ports {",K21,"}]",CHAR(10)),"")</f>
        <v/>
      </c>
      <c r="W21" s="31" t="str">
        <f aca="false">IF(AND(K21&lt;&gt;"",K21&lt;&gt;"+3v3",K21&lt;&gt;"GND",NOT(ISNA(P21)),NOT(ISNA(N21))),CONCATENATE("set_output_delay -clock SBUS_3V3_CLK -min ",TEXT(-$W$5+P21/$V$7+$P$135/$V$7,"0.000")," [get_ports {",K21,"}]",CHAR(10),"set_output_delay -clock SBUS_3V3_CLK -max ",TEXT(0.25+0.25+$W$4+P21/$W$7+$P$135/$W$7,"0.000")," [get_ports {",K21,"}]",CHAR(10)),"")</f>
        <v/>
      </c>
      <c r="Y21" s="7" t="str">
        <f aca="false">CONCATENATE(IF(OR(T21="IO",T21="I"),V21,""),IF(OR(T21="IO",T21="O"),W21,""))</f>
        <v/>
      </c>
      <c r="AG21" s="8" t="str">
        <f aca="false">IF(OR(LEFT(K21,3)="LED",LEFT(K21,16)="SBUS_DATA_OE_LED"),CONCATENATE("(",CHAR(34),"user_led",CHAR(34),", 0, Pins(",CHAR(34),D21,CHAR(34),"),  IOStandard(",CHAR(34),"lvcmos33",CHAR(34),")), ",CHAR(35),K21),"")</f>
        <v/>
      </c>
    </row>
    <row r="22" customFormat="false" ht="14.55" hidden="false" customHeight="true" outlineLevel="0" collapsed="false">
      <c r="A22" s="24" t="s">
        <v>92</v>
      </c>
      <c r="B22" s="25" t="s">
        <v>93</v>
      </c>
      <c r="C22" s="26" t="s">
        <v>33</v>
      </c>
      <c r="D22" s="26" t="s">
        <v>94</v>
      </c>
      <c r="E22" s="32"/>
      <c r="F22" s="27"/>
      <c r="G22" s="0" t="n">
        <v>19</v>
      </c>
      <c r="H22" s="28" t="s">
        <v>95</v>
      </c>
      <c r="J22" s="3" t="str">
        <f aca="false">IF(NOT(ISNA($H22)),$B22,"")</f>
        <v>G18~IO_L22P_T3_A17_15</v>
      </c>
      <c r="K22" s="3" t="str">
        <f aca="false">IF(NOT(ISNA($H22)),$H22,"")</f>
        <v>ad_n25</v>
      </c>
      <c r="M22" s="0" t="n">
        <f aca="false">VLOOKUP(A22,'2.13 ping -&gt; trace length'!$A$1:$B$103,2,0)</f>
        <v>31.47</v>
      </c>
      <c r="N22" s="4" t="e">
        <f aca="false">VLOOKUP(K22,'signal -&gt; trace length'!$A$2:$D$167,4,0)/1000000</f>
        <v>#N/A</v>
      </c>
      <c r="P22" s="4" t="e">
        <f aca="false">IF(AND(M22&gt;0,N22&gt;0),M22+N22, "N/A")</f>
        <v>#N/A</v>
      </c>
      <c r="Q22" s="29" t="e">
        <f aca="false">IF(P22&gt;0,P22/25.4,)</f>
        <v>#N/A</v>
      </c>
      <c r="S22" s="4" t="e">
        <f aca="false">IF(P22&gt;0,P$135-P22,"")</f>
        <v>#N/A</v>
      </c>
      <c r="T22" s="0" t="s">
        <v>36</v>
      </c>
      <c r="U22" s="30" t="str">
        <f aca="false">IF(AND(K22&lt;&gt;"",K22&lt;&gt;"+3v3",K22&lt;&gt;"GND"),CONCATENATE("set_property PACKAGE_PIN ",D22," [get_ports {",K22,"}]",CHAR(10),"set_property IOSTANDARD LVTTL [get_ports {",K22,"}]",CHAR(10)),"")</f>
        <v>set_property PACKAGE_PIN G18 [get_ports {ad_n25 }]
set_property IOSTANDARD LVTTL [get_ports {ad_n25 }]</v>
      </c>
      <c r="V22" s="31" t="str">
        <f aca="false">IF(AND(K22&lt;&gt;"",K22&lt;&gt;"+3v3",K22&lt;&gt;"GND",NOT(ISNA(P22)),NOT(ISNA(N22))),CONCATENATE("set_input_delay -clock SBUS_3V3_CLK -min ",TEXT(-0.25+$V$5-S22/$V$7,"0.000")," [get_ports {",K22,"}]",CHAR(10),"set_input_delay -clock SBUS_3V3_CLK -max ",TEXT(0.25+(40-$V$4)-S22/$W$7,"0.000")," [get_ports {",K22,"}]",CHAR(10)),"")</f>
        <v/>
      </c>
      <c r="W22" s="31" t="str">
        <f aca="false">IF(AND(K22&lt;&gt;"",K22&lt;&gt;"+3v3",K22&lt;&gt;"GND",NOT(ISNA(P22)),NOT(ISNA(N22))),CONCATENATE("set_output_delay -clock SBUS_3V3_CLK -min ",TEXT(-$W$5+P22/$V$7+$P$135/$V$7,"0.000")," [get_ports {",K22,"}]",CHAR(10),"set_output_delay -clock SBUS_3V3_CLK -max ",TEXT(0.25+0.25+$W$4+P22/$W$7+$P$135/$W$7,"0.000")," [get_ports {",K22,"}]",CHAR(10)),"")</f>
        <v/>
      </c>
      <c r="Y22" s="7" t="str">
        <f aca="false">CONCATENATE(IF(OR(T22="IO",T22="I"),V22,""),IF(OR(T22="IO",T22="O"),W22,""))</f>
        <v/>
      </c>
      <c r="AG22" s="8" t="str">
        <f aca="false">IF(OR(LEFT(K22,3)="LED",LEFT(K22,16)="SBUS_DATA_OE_LED"),CONCATENATE("(",CHAR(34),"user_led",CHAR(34),", 0, Pins(",CHAR(34),D22,CHAR(34),"),  IOStandard(",CHAR(34),"lvcmos33",CHAR(34),")), ",CHAR(35),K22),"")</f>
        <v/>
      </c>
    </row>
    <row r="23" customFormat="false" ht="14.55" hidden="false" customHeight="true" outlineLevel="0" collapsed="false">
      <c r="A23" s="24" t="s">
        <v>96</v>
      </c>
      <c r="B23" s="25" t="s">
        <v>97</v>
      </c>
      <c r="C23" s="26" t="s">
        <v>33</v>
      </c>
      <c r="D23" s="26" t="s">
        <v>98</v>
      </c>
      <c r="E23" s="26"/>
      <c r="F23" s="27" t="s">
        <v>90</v>
      </c>
      <c r="G23" s="0" t="n">
        <v>20</v>
      </c>
      <c r="H23" s="28" t="s">
        <v>99</v>
      </c>
      <c r="J23" s="3" t="str">
        <f aca="false">IF(NOT(ISNA($H23)),$B23,"")</f>
        <v>H16~IO_L13P_T2_MRCC_15</v>
      </c>
      <c r="K23" s="3" t="str">
        <f aca="false">IF(NOT(ISNA($H23)),$H23,"")</f>
        <v>clk_n</v>
      </c>
      <c r="M23" s="0" t="n">
        <f aca="false">VLOOKUP(A23,'2.13 ping -&gt; trace length'!$A$1:$B$103,2,0)</f>
        <v>30.82</v>
      </c>
      <c r="N23" s="4" t="e">
        <f aca="false">VLOOKUP(K23,'signal -&gt; trace length'!$A$2:$D$167,4,0)/1000000</f>
        <v>#N/A</v>
      </c>
      <c r="P23" s="33" t="e">
        <f aca="false">IF(AND(M23&gt;0,N23&gt;0),M23+N23, "N/A")</f>
        <v>#N/A</v>
      </c>
      <c r="Q23" s="29" t="e">
        <f aca="false">IF(P23&gt;0,P23/25.4,)</f>
        <v>#N/A</v>
      </c>
      <c r="S23" s="4" t="e">
        <f aca="false">IF(P23&gt;0,P$135-P23,"")</f>
        <v>#N/A</v>
      </c>
      <c r="T23" s="0" t="s">
        <v>36</v>
      </c>
      <c r="U23" s="30" t="str">
        <f aca="false">IF(AND(K23&lt;&gt;"",K23&lt;&gt;"+3v3",K23&lt;&gt;"GND"),CONCATENATE("set_property PACKAGE_PIN ",D23," [get_ports {",K23,"}]",CHAR(10),"set_property IOSTANDARD LVTTL [get_ports {",K23,"}]",CHAR(10)),"")</f>
        <v>set_property PACKAGE_PIN H16 [get_ports {clk_n }]
set_property IOSTANDARD LVTTL [get_ports {clk_n }]</v>
      </c>
      <c r="V23" s="31" t="str">
        <f aca="false">IF(AND(K23&lt;&gt;"",K23&lt;&gt;"+3v3",K23&lt;&gt;"GND",NOT(ISNA(P23)),NOT(ISNA(N23))),CONCATENATE("set_input_delay -clock SBUS_3V3_CLK -min ",TEXT(-0.25+$V$5-S23/$V$7,"0.000")," [get_ports {",K23,"}]",CHAR(10),"set_input_delay -clock SBUS_3V3_CLK -max ",TEXT(0.25+(40-$V$4)-S23/$W$7,"0.000")," [get_ports {",K23,"}]",CHAR(10)),"")</f>
        <v/>
      </c>
      <c r="W23" s="31" t="str">
        <f aca="false">IF(AND(K23&lt;&gt;"",K23&lt;&gt;"+3v3",K23&lt;&gt;"GND",NOT(ISNA(P23)),NOT(ISNA(N23))),CONCATENATE("set_output_delay -clock SBUS_3V3_CLK -min ",TEXT(-$W$5+P23/$V$7+$P$135/$V$7,"0.000")," [get_ports {",K23,"}]",CHAR(10),"set_output_delay -clock SBUS_3V3_CLK -max ",TEXT(0.25+0.25+$W$4+P23/$W$7+$P$135/$W$7,"0.000")," [get_ports {",K23,"}]",CHAR(10)),"")</f>
        <v/>
      </c>
      <c r="Y23" s="7" t="str">
        <f aca="false">CONCATENATE(IF(OR(T23="IO",T23="I"),V23,""),IF(OR(T23="IO",T23="O"),W23,""))</f>
        <v/>
      </c>
      <c r="AG23" s="8" t="str">
        <f aca="false">IF(OR(LEFT(K23,3)="LED",LEFT(K23,16)="SBUS_DATA_OE_LED"),CONCATENATE("(",CHAR(34),"user_led",CHAR(34),", 0, Pins(",CHAR(34),D23,CHAR(34),"),  IOStandard(",CHAR(34),"lvcmos33",CHAR(34),")), ",CHAR(35),K23),"")</f>
        <v/>
      </c>
    </row>
    <row r="24" customFormat="false" ht="14.55" hidden="false" customHeight="true" outlineLevel="0" collapsed="false">
      <c r="A24" s="24" t="s">
        <v>100</v>
      </c>
      <c r="B24" s="25" t="s">
        <v>101</v>
      </c>
      <c r="C24" s="26" t="s">
        <v>33</v>
      </c>
      <c r="D24" s="26" t="s">
        <v>102</v>
      </c>
      <c r="E24" s="26"/>
      <c r="F24" s="27"/>
      <c r="G24" s="0" t="n">
        <v>21</v>
      </c>
      <c r="H24" s="28" t="s">
        <v>103</v>
      </c>
      <c r="J24" s="3" t="str">
        <f aca="false">IF(NOT(ISNA($H24)),$B24,"")</f>
        <v>F18~IO_L22N_T3_A16_15</v>
      </c>
      <c r="K24" s="3" t="str">
        <f aca="false">IF(NOT(ISNA($H24)),$H24,"")</f>
        <v>ad_n23</v>
      </c>
      <c r="M24" s="0" t="n">
        <f aca="false">VLOOKUP(A24,'2.13 ping -&gt; trace length'!$A$1:$B$103,2,0)</f>
        <v>29.79</v>
      </c>
      <c r="N24" s="4" t="e">
        <f aca="false">VLOOKUP(K24,'signal -&gt; trace length'!$A$2:$D$167,4,0)/1000000</f>
        <v>#N/A</v>
      </c>
      <c r="P24" s="4" t="e">
        <f aca="false">IF(AND(M24&gt;0,N24&gt;0),M24+N24, "N/A")</f>
        <v>#N/A</v>
      </c>
      <c r="Q24" s="29" t="e">
        <f aca="false">IF(P24&gt;0,P24/25.4,)</f>
        <v>#N/A</v>
      </c>
      <c r="S24" s="4" t="e">
        <f aca="false">IF(P24&gt;0,P$135-P24,"")</f>
        <v>#N/A</v>
      </c>
      <c r="T24" s="0" t="s">
        <v>36</v>
      </c>
      <c r="U24" s="30" t="str">
        <f aca="false">IF(AND(K24&lt;&gt;"",K24&lt;&gt;"+3v3",K24&lt;&gt;"GND"),CONCATENATE("set_property PACKAGE_PIN ",D24," [get_ports {",K24,"}]",CHAR(10),"set_property IOSTANDARD LVTTL [get_ports {",K24,"}]",CHAR(10)),"")</f>
        <v>set_property PACKAGE_PIN F18 [get_ports {ad_n23 }]
set_property IOSTANDARD LVTTL [get_ports {ad_n23 }]</v>
      </c>
      <c r="V24" s="31" t="str">
        <f aca="false">IF(AND(K24&lt;&gt;"",K24&lt;&gt;"+3v3",K24&lt;&gt;"GND",NOT(ISNA(P24)),NOT(ISNA(N24))),CONCATENATE("set_input_delay -clock SBUS_3V3_CLK -min ",TEXT(-0.25+$V$5-S24/$V$7,"0.000")," [get_ports {",K24,"}]",CHAR(10),"set_input_delay -clock SBUS_3V3_CLK -max ",TEXT(0.25+(40-$V$4)-S24/$W$7,"0.000")," [get_ports {",K24,"}]",CHAR(10)),"")</f>
        <v/>
      </c>
      <c r="W24" s="31" t="str">
        <f aca="false">IF(AND(K24&lt;&gt;"",K24&lt;&gt;"+3v3",K24&lt;&gt;"GND",NOT(ISNA(P24)),NOT(ISNA(N24))),CONCATENATE("set_output_delay -clock SBUS_3V3_CLK -min ",TEXT(-$W$5+P24/$V$7+$P$135/$V$7,"0.000")," [get_ports {",K24,"}]",CHAR(10),"set_output_delay -clock SBUS_3V3_CLK -max ",TEXT(0.25+0.25+$W$4+P24/$W$7+$P$135/$W$7,"0.000")," [get_ports {",K24,"}]",CHAR(10)),"")</f>
        <v/>
      </c>
      <c r="Y24" s="7" t="str">
        <f aca="false">CONCATENATE(IF(OR(T24="IO",T24="I"),V24,""),IF(OR(T24="IO",T24="O"),W24,""))</f>
        <v/>
      </c>
      <c r="AG24" s="8" t="str">
        <f aca="false">IF(OR(LEFT(K24,3)="LED",LEFT(K24,16)="SBUS_DATA_OE_LED"),CONCATENATE("(",CHAR(34),"user_led",CHAR(34),", 0, Pins(",CHAR(34),D24,CHAR(34),"),  IOStandard(",CHAR(34),"lvcmos33",CHAR(34),")), ",CHAR(35),K24),"")</f>
        <v/>
      </c>
    </row>
    <row r="25" customFormat="false" ht="14.55" hidden="false" customHeight="true" outlineLevel="0" collapsed="false">
      <c r="A25" s="24" t="s">
        <v>104</v>
      </c>
      <c r="B25" s="25" t="s">
        <v>105</v>
      </c>
      <c r="C25" s="26" t="s">
        <v>33</v>
      </c>
      <c r="D25" s="26" t="s">
        <v>106</v>
      </c>
      <c r="E25" s="26"/>
      <c r="F25" s="27" t="s">
        <v>107</v>
      </c>
      <c r="G25" s="0" t="n">
        <v>22</v>
      </c>
      <c r="H25" s="28" t="s">
        <v>108</v>
      </c>
      <c r="J25" s="3" t="str">
        <f aca="false">IF(NOT(ISNA($H25)),$B25,"")</f>
        <v>F16~IO_L14N_T2_SRCC_15</v>
      </c>
      <c r="K25" s="3" t="str">
        <f aca="false">IF(NOT(ISNA($H25)),$H25,"")</f>
        <v>ad_n24</v>
      </c>
      <c r="M25" s="0" t="n">
        <f aca="false">VLOOKUP(A25,'2.13 ping -&gt; trace length'!$A$1:$B$103,2,0)</f>
        <v>42.85</v>
      </c>
      <c r="N25" s="4" t="e">
        <f aca="false">VLOOKUP(K25,'signal -&gt; trace length'!$A$2:$D$167,4,0)/1000000</f>
        <v>#N/A</v>
      </c>
      <c r="P25" s="4" t="e">
        <f aca="false">IF(AND(M25&gt;0,N25&gt;0),M25+N25, "N/A")</f>
        <v>#N/A</v>
      </c>
      <c r="Q25" s="29" t="e">
        <f aca="false">IF(P25&gt;0,P25/25.4,)</f>
        <v>#N/A</v>
      </c>
      <c r="S25" s="4" t="e">
        <f aca="false">IF(P25&gt;0,P$135-P25,"")</f>
        <v>#N/A</v>
      </c>
      <c r="T25" s="0" t="s">
        <v>36</v>
      </c>
      <c r="U25" s="30" t="str">
        <f aca="false">IF(AND(K25&lt;&gt;"",K25&lt;&gt;"+3v3",K25&lt;&gt;"GND"),CONCATENATE("set_property PACKAGE_PIN ",D25," [get_ports {",K25,"}]",CHAR(10),"set_property IOSTANDARD LVTTL [get_ports {",K25,"}]",CHAR(10)),"")</f>
        <v>set_property PACKAGE_PIN F16 [get_ports {ad_n24 }]
set_property IOSTANDARD LVTTL [get_ports {ad_n24 }]</v>
      </c>
      <c r="V25" s="31" t="str">
        <f aca="false">IF(AND(K25&lt;&gt;"",K25&lt;&gt;"+3v3",K25&lt;&gt;"GND",NOT(ISNA(P25)),NOT(ISNA(N25))),CONCATENATE("set_input_delay -clock SBUS_3V3_CLK -min ",TEXT(-0.25+$V$5-S25/$V$7,"0.000")," [get_ports {",K25,"}]",CHAR(10),"set_input_delay -clock SBUS_3V3_CLK -max ",TEXT(0.25+(40-$V$4)-S25/$W$7,"0.000")," [get_ports {",K25,"}]",CHAR(10)),"")</f>
        <v/>
      </c>
      <c r="W25" s="31" t="str">
        <f aca="false">IF(AND(K25&lt;&gt;"",K25&lt;&gt;"+3v3",K25&lt;&gt;"GND",NOT(ISNA(P25)),NOT(ISNA(N25))),CONCATENATE("set_output_delay -clock SBUS_3V3_CLK -min ",TEXT(-$W$5+P25/$V$7+$P$135/$V$7,"0.000")," [get_ports {",K25,"}]",CHAR(10),"set_output_delay -clock SBUS_3V3_CLK -max ",TEXT(0.25+0.25+$W$4+P25/$W$7+$P$135/$W$7,"0.000")," [get_ports {",K25,"}]",CHAR(10)),"")</f>
        <v/>
      </c>
      <c r="Y25" s="7" t="str">
        <f aca="false">CONCATENATE(IF(OR(T25="IO",T25="I"),V25,""),IF(OR(T25="IO",T25="O"),W25,""))</f>
        <v/>
      </c>
      <c r="AG25" s="8" t="str">
        <f aca="false">IF(OR(LEFT(K25,3)="LED",LEFT(K25,16)="SBUS_DATA_OE_LED"),CONCATENATE("(",CHAR(34),"user_led",CHAR(34),", 0, Pins(",CHAR(34),D25,CHAR(34),"),  IOStandard(",CHAR(34),"lvcmos33",CHAR(34),")), ",CHAR(35),K25),"")</f>
        <v/>
      </c>
    </row>
    <row r="26" customFormat="false" ht="14.55" hidden="false" customHeight="true" outlineLevel="0" collapsed="false">
      <c r="A26" s="24" t="s">
        <v>109</v>
      </c>
      <c r="B26" s="25" t="s">
        <v>110</v>
      </c>
      <c r="C26" s="26" t="s">
        <v>33</v>
      </c>
      <c r="D26" s="26" t="s">
        <v>111</v>
      </c>
      <c r="E26" s="26"/>
      <c r="F26" s="27"/>
      <c r="G26" s="0" t="n">
        <v>23</v>
      </c>
      <c r="H26" s="28" t="s">
        <v>112</v>
      </c>
      <c r="J26" s="3" t="str">
        <f aca="false">IF(NOT(ISNA($H26)),$B26,"")</f>
        <v>E18~IO_L21P_T3_DQS_15</v>
      </c>
      <c r="K26" s="3" t="str">
        <f aca="false">IF(NOT(ISNA($H26)),$H26,"")</f>
        <v>ad_n21</v>
      </c>
      <c r="M26" s="0" t="n">
        <f aca="false">VLOOKUP(A26,'2.13 ping -&gt; trace length'!$A$1:$B$103,2,0)</f>
        <v>28.44</v>
      </c>
      <c r="N26" s="4" t="e">
        <f aca="false">VLOOKUP(K26,'signal -&gt; trace length'!$A$2:$D$167,4,0)/1000000</f>
        <v>#N/A</v>
      </c>
      <c r="P26" s="4" t="e">
        <f aca="false">IF(AND(M26&gt;0,N26&gt;0),M26+N26, "N/A")</f>
        <v>#N/A</v>
      </c>
      <c r="Q26" s="29" t="e">
        <f aca="false">IF(P26&gt;0,P26/25.4,)</f>
        <v>#N/A</v>
      </c>
      <c r="S26" s="4" t="e">
        <f aca="false">IF(P26&gt;0,P$135-P26,"")</f>
        <v>#N/A</v>
      </c>
      <c r="T26" s="0" t="s">
        <v>36</v>
      </c>
      <c r="U26" s="30" t="str">
        <f aca="false">IF(AND(K26&lt;&gt;"",K26&lt;&gt;"+3v3",K26&lt;&gt;"GND"),CONCATENATE("set_property PACKAGE_PIN ",D26," [get_ports {",K26,"}]",CHAR(10),"set_property IOSTANDARD LVTTL [get_ports {",K26,"}]",CHAR(10)),"")</f>
        <v>set_property PACKAGE_PIN E18 [get_ports {ad_n21 }]
set_property IOSTANDARD LVTTL [get_ports {ad_n21 }]</v>
      </c>
      <c r="V26" s="31" t="str">
        <f aca="false">IF(AND(K26&lt;&gt;"",K26&lt;&gt;"+3v3",K26&lt;&gt;"GND",NOT(ISNA(P26)),NOT(ISNA(N26))),CONCATENATE("set_input_delay -clock SBUS_3V3_CLK -min ",TEXT(-0.25+$V$5-S26/$V$7,"0.000")," [get_ports {",K26,"}]",CHAR(10),"set_input_delay -clock SBUS_3V3_CLK -max ",TEXT(0.25+(40-$V$4)-S26/$W$7,"0.000")," [get_ports {",K26,"}]",CHAR(10)),"")</f>
        <v/>
      </c>
      <c r="W26" s="31" t="str">
        <f aca="false">IF(AND(K26&lt;&gt;"",K26&lt;&gt;"+3v3",K26&lt;&gt;"GND",NOT(ISNA(P26)),NOT(ISNA(N26))),CONCATENATE("set_output_delay -clock SBUS_3V3_CLK -min ",TEXT(-$W$5+P26/$V$7+$P$135/$V$7,"0.000")," [get_ports {",K26,"}]",CHAR(10),"set_output_delay -clock SBUS_3V3_CLK -max ",TEXT(0.25+0.25+$W$4+P26/$W$7+$P$135/$W$7,"0.000")," [get_ports {",K26,"}]",CHAR(10)),"")</f>
        <v/>
      </c>
      <c r="Y26" s="7" t="str">
        <f aca="false">CONCATENATE(IF(OR(T26="IO",T26="I"),V26,""),IF(OR(T26="IO",T26="O"),W26,""))</f>
        <v/>
      </c>
      <c r="AG26" s="8" t="str">
        <f aca="false">IF(OR(LEFT(K26,3)="LED",LEFT(K26,16)="SBUS_DATA_OE_LED"),CONCATENATE("(",CHAR(34),"user_led",CHAR(34),", 0, Pins(",CHAR(34),D26,CHAR(34),"),  IOStandard(",CHAR(34),"lvcmos33",CHAR(34),")), ",CHAR(35),K26),"")</f>
        <v/>
      </c>
    </row>
    <row r="27" customFormat="false" ht="14.55" hidden="false" customHeight="true" outlineLevel="0" collapsed="false">
      <c r="A27" s="24" t="s">
        <v>113</v>
      </c>
      <c r="B27" s="25" t="s">
        <v>114</v>
      </c>
      <c r="C27" s="26" t="s">
        <v>33</v>
      </c>
      <c r="D27" s="26" t="s">
        <v>115</v>
      </c>
      <c r="E27" s="26"/>
      <c r="F27" s="27" t="s">
        <v>107</v>
      </c>
      <c r="G27" s="0" t="n">
        <v>24</v>
      </c>
      <c r="H27" s="28" t="s">
        <v>116</v>
      </c>
      <c r="J27" s="3" t="str">
        <f aca="false">IF(NOT(ISNA($H27)),$B27,"")</f>
        <v>F15~IO_L14P_T2_SRCC_15</v>
      </c>
      <c r="K27" s="3" t="str">
        <f aca="false">IF(NOT(ISNA($H27)),$H27,"")</f>
        <v>ad_n22</v>
      </c>
      <c r="M27" s="0" t="n">
        <f aca="false">VLOOKUP(A27,'2.13 ping -&gt; trace length'!$A$1:$B$103,2,0)</f>
        <v>26.76</v>
      </c>
      <c r="N27" s="4" t="e">
        <f aca="false">VLOOKUP(K27,'signal -&gt; trace length'!$A$2:$D$167,4,0)/1000000</f>
        <v>#N/A</v>
      </c>
      <c r="P27" s="4" t="e">
        <f aca="false">IF(AND(M27&gt;0,N27&gt;0),M27+N27, "N/A")</f>
        <v>#N/A</v>
      </c>
      <c r="Q27" s="29" t="e">
        <f aca="false">IF(P27&gt;0,P27/25.4,)</f>
        <v>#N/A</v>
      </c>
      <c r="S27" s="4" t="e">
        <f aca="false">IF(P27&gt;0,P$135-P27,"")</f>
        <v>#N/A</v>
      </c>
      <c r="T27" s="0" t="s">
        <v>36</v>
      </c>
      <c r="U27" s="30" t="str">
        <f aca="false">IF(AND(K27&lt;&gt;"",K27&lt;&gt;"+3v3",K27&lt;&gt;"GND"),CONCATENATE("set_property PACKAGE_PIN ",D27," [get_ports {",K27,"}]",CHAR(10),"set_property IOSTANDARD LVTTL [get_ports {",K27,"}]",CHAR(10)),"")</f>
        <v>set_property PACKAGE_PIN F15 [get_ports {ad_n22 }]
set_property IOSTANDARD LVTTL [get_ports {ad_n22 }]</v>
      </c>
      <c r="V27" s="31" t="str">
        <f aca="false">IF(AND(K27&lt;&gt;"",K27&lt;&gt;"+3v3",K27&lt;&gt;"GND",NOT(ISNA(P27)),NOT(ISNA(N27))),CONCATENATE("set_input_delay -clock SBUS_3V3_CLK -min ",TEXT(-0.25+$V$5-S27/$V$7,"0.000")," [get_ports {",K27,"}]",CHAR(10),"set_input_delay -clock SBUS_3V3_CLK -max ",TEXT(0.25+(40-$V$4)-S27/$W$7,"0.000")," [get_ports {",K27,"}]",CHAR(10)),"")</f>
        <v/>
      </c>
      <c r="W27" s="31" t="str">
        <f aca="false">IF(AND(K27&lt;&gt;"",K27&lt;&gt;"+3v3",K27&lt;&gt;"GND",NOT(ISNA(P27)),NOT(ISNA(N27))),CONCATENATE("set_output_delay -clock SBUS_3V3_CLK -min ",TEXT(-$W$5+P27/$V$7+$P$135/$V$7,"0.000")," [get_ports {",K27,"}]",CHAR(10),"set_output_delay -clock SBUS_3V3_CLK -max ",TEXT(0.25+0.25+$W$4+P27/$W$7+$P$135/$W$7,"0.000")," [get_ports {",K27,"}]",CHAR(10)),"")</f>
        <v/>
      </c>
      <c r="Y27" s="7" t="str">
        <f aca="false">CONCATENATE(IF(OR(T27="IO",T27="I"),V27,""),IF(OR(T27="IO",T27="O"),W27,""))</f>
        <v/>
      </c>
      <c r="AG27" s="8" t="str">
        <f aca="false">IF(OR(LEFT(K27,3)="LED",LEFT(K27,16)="SBUS_DATA_OE_LED"),CONCATENATE("(",CHAR(34),"user_led",CHAR(34),", 0, Pins(",CHAR(34),D27,CHAR(34),"),  IOStandard(",CHAR(34),"lvcmos33",CHAR(34),")), ",CHAR(35),K27),"")</f>
        <v/>
      </c>
    </row>
    <row r="28" customFormat="false" ht="14.55" hidden="false" customHeight="true" outlineLevel="0" collapsed="false">
      <c r="A28" s="24" t="s">
        <v>117</v>
      </c>
      <c r="B28" s="25" t="s">
        <v>118</v>
      </c>
      <c r="C28" s="26" t="s">
        <v>33</v>
      </c>
      <c r="D28" s="26" t="s">
        <v>119</v>
      </c>
      <c r="E28" s="26"/>
      <c r="F28" s="27"/>
      <c r="G28" s="0" t="n">
        <v>25</v>
      </c>
      <c r="H28" s="28" t="s">
        <v>120</v>
      </c>
      <c r="J28" s="3" t="str">
        <f aca="false">IF(NOT(ISNA($H28)),$B28,"")</f>
        <v>D18~IO_L21N_T3_DQS_A18_15</v>
      </c>
      <c r="K28" s="3" t="str">
        <f aca="false">IF(NOT(ISNA($H28)),$H28,"")</f>
        <v>ad_n18</v>
      </c>
      <c r="M28" s="0" t="n">
        <f aca="false">VLOOKUP(A28,'2.13 ping -&gt; trace length'!$A$1:$B$103,2,0)</f>
        <v>25.47</v>
      </c>
      <c r="N28" s="4" t="e">
        <f aca="false">VLOOKUP(K28,'signal -&gt; trace length'!$A$2:$D$167,4,0)/1000000</f>
        <v>#N/A</v>
      </c>
      <c r="P28" s="4" t="e">
        <f aca="false">IF(AND(M28&gt;0,N28&gt;0),M28+N28, "N/A")</f>
        <v>#N/A</v>
      </c>
      <c r="Q28" s="29" t="e">
        <f aca="false">IF(P28&gt;0,P28/25.4,)</f>
        <v>#N/A</v>
      </c>
      <c r="S28" s="4" t="e">
        <f aca="false">IF(P28&gt;0,P$135-P28,"")</f>
        <v>#N/A</v>
      </c>
      <c r="T28" s="0" t="s">
        <v>36</v>
      </c>
      <c r="U28" s="30" t="str">
        <f aca="false">IF(AND(K28&lt;&gt;"",K28&lt;&gt;"+3v3",K28&lt;&gt;"GND"),CONCATENATE("set_property PACKAGE_PIN ",D28," [get_ports {",K28,"}]",CHAR(10),"set_property IOSTANDARD LVTTL [get_ports {",K28,"}]",CHAR(10)),"")</f>
        <v>set_property PACKAGE_PIN D18 [get_ports {ad_n18 }]
set_property IOSTANDARD LVTTL [get_ports {ad_n18 }]</v>
      </c>
      <c r="V28" s="31" t="str">
        <f aca="false">IF(AND(K28&lt;&gt;"",K28&lt;&gt;"+3v3",K28&lt;&gt;"GND",NOT(ISNA(P28)),NOT(ISNA(N28))),CONCATENATE("set_input_delay -clock SBUS_3V3_CLK -min ",TEXT(-0.25+$V$5-S28/$V$7,"0.000")," [get_ports {",K28,"}]",CHAR(10),"set_input_delay -clock SBUS_3V3_CLK -max ",TEXT(0.25+(40-$V$4)-S28/$W$7,"0.000")," [get_ports {",K28,"}]",CHAR(10)),"")</f>
        <v/>
      </c>
      <c r="W28" s="31" t="str">
        <f aca="false">IF(AND(K28&lt;&gt;"",K28&lt;&gt;"+3v3",K28&lt;&gt;"GND",NOT(ISNA(P28)),NOT(ISNA(N28))),CONCATENATE("set_output_delay -clock SBUS_3V3_CLK -min ",TEXT(-$W$5+P28/$V$7+$P$135/$V$7,"0.000")," [get_ports {",K28,"}]",CHAR(10),"set_output_delay -clock SBUS_3V3_CLK -max ",TEXT(0.25+0.25+$W$4+P28/$W$7+$P$135/$W$7,"0.000")," [get_ports {",K28,"}]",CHAR(10)),"")</f>
        <v/>
      </c>
      <c r="Y28" s="7" t="str">
        <f aca="false">CONCATENATE(IF(OR(T28="IO",T28="I"),V28,""),IF(OR(T28="IO",T28="O"),W28,""))</f>
        <v/>
      </c>
      <c r="AG28" s="8" t="str">
        <f aca="false">IF(OR(LEFT(K28,3)="LED",LEFT(K28,16)="SBUS_DATA_OE_LED"),CONCATENATE("(",CHAR(34),"user_led",CHAR(34),", 0, Pins(",CHAR(34),D28,CHAR(34),"),  IOStandard(",CHAR(34),"lvcmos33",CHAR(34),")), ",CHAR(35),K28),"")</f>
        <v/>
      </c>
    </row>
    <row r="29" customFormat="false" ht="14.55" hidden="false" customHeight="true" outlineLevel="0" collapsed="false">
      <c r="A29" s="24" t="s">
        <v>121</v>
      </c>
      <c r="B29" s="25" t="s">
        <v>122</v>
      </c>
      <c r="C29" s="26" t="s">
        <v>33</v>
      </c>
      <c r="D29" s="26" t="s">
        <v>123</v>
      </c>
      <c r="E29" s="26"/>
      <c r="F29" s="27"/>
      <c r="G29" s="0" t="n">
        <v>26</v>
      </c>
      <c r="H29" s="28" t="s">
        <v>124</v>
      </c>
      <c r="J29" s="3" t="str">
        <f aca="false">IF(NOT(ISNA($H29)),$B29,"")</f>
        <v>E17~IO_L16P_T2_A28_15</v>
      </c>
      <c r="K29" s="3" t="str">
        <f aca="false">IF(NOT(ISNA($H29)),$H29,"")</f>
        <v>ad_n20</v>
      </c>
      <c r="M29" s="0" t="n">
        <f aca="false">VLOOKUP(A29,'2.13 ping -&gt; trace length'!$A$1:$B$103,2,0)</f>
        <v>23.54</v>
      </c>
      <c r="N29" s="4" t="e">
        <f aca="false">VLOOKUP(K29,'signal -&gt; trace length'!$A$2:$D$167,4,0)/1000000</f>
        <v>#N/A</v>
      </c>
      <c r="P29" s="4" t="e">
        <f aca="false">IF(AND(M29&gt;0,N29&gt;0),M29+N29, "N/A")</f>
        <v>#N/A</v>
      </c>
      <c r="Q29" s="29" t="e">
        <f aca="false">IF(P29&gt;0,P29/25.4,)</f>
        <v>#N/A</v>
      </c>
      <c r="S29" s="4" t="e">
        <f aca="false">IF(P29&gt;0,P$135-P29,"")</f>
        <v>#N/A</v>
      </c>
      <c r="T29" s="0" t="s">
        <v>36</v>
      </c>
      <c r="U29" s="30" t="str">
        <f aca="false">IF(AND(K29&lt;&gt;"",K29&lt;&gt;"+3v3",K29&lt;&gt;"GND"),CONCATENATE("set_property PACKAGE_PIN ",D29," [get_ports {",K29,"}]",CHAR(10),"set_property IOSTANDARD LVTTL [get_ports {",K29,"}]",CHAR(10)),"")</f>
        <v>set_property PACKAGE_PIN E17 [get_ports {ad_n20 }]
set_property IOSTANDARD LVTTL [get_ports {ad_n20 }]</v>
      </c>
      <c r="V29" s="31" t="str">
        <f aca="false">IF(AND(K29&lt;&gt;"",K29&lt;&gt;"+3v3",K29&lt;&gt;"GND",NOT(ISNA(P29)),NOT(ISNA(N29))),CONCATENATE("set_input_delay -clock SBUS_3V3_CLK -min ",TEXT(-0.25+$V$5-S29/$V$7,"0.000")," [get_ports {",K29,"}]",CHAR(10),"set_input_delay -clock SBUS_3V3_CLK -max ",TEXT(0.25+(40-$V$4)-S29/$W$7,"0.000")," [get_ports {",K29,"}]",CHAR(10)),"")</f>
        <v/>
      </c>
      <c r="W29" s="31" t="str">
        <f aca="false">IF(AND(K29&lt;&gt;"",K29&lt;&gt;"+3v3",K29&lt;&gt;"GND",NOT(ISNA(P29)),NOT(ISNA(N29))),CONCATENATE("set_output_delay -clock SBUS_3V3_CLK -min ",TEXT(-$W$5+P29/$V$7+$P$135/$V$7,"0.000")," [get_ports {",K29,"}]",CHAR(10),"set_output_delay -clock SBUS_3V3_CLK -max ",TEXT(0.25+0.25+$W$4+P29/$W$7+$P$135/$W$7,"0.000")," [get_ports {",K29,"}]",CHAR(10)),"")</f>
        <v/>
      </c>
      <c r="Y29" s="7" t="str">
        <f aca="false">CONCATENATE(IF(OR(T29="IO",T29="I"),V29,""),IF(OR(T29="IO",T29="O"),W29,""))</f>
        <v/>
      </c>
      <c r="AG29" s="8" t="str">
        <f aca="false">IF(OR(LEFT(K29,3)="LED",LEFT(K29,16)="SBUS_DATA_OE_LED"),CONCATENATE("(",CHAR(34),"user_led",CHAR(34),", 0, Pins(",CHAR(34),D29,CHAR(34),"),  IOStandard(",CHAR(34),"lvcmos33",CHAR(34),")), ",CHAR(35),K29),"")</f>
        <v/>
      </c>
    </row>
    <row r="30" customFormat="false" ht="14.55" hidden="false" customHeight="true" outlineLevel="0" collapsed="false">
      <c r="A30" s="24" t="s">
        <v>125</v>
      </c>
      <c r="B30" s="25" t="s">
        <v>126</v>
      </c>
      <c r="C30" s="26" t="s">
        <v>33</v>
      </c>
      <c r="D30" s="26" t="s">
        <v>127</v>
      </c>
      <c r="E30" s="26"/>
      <c r="F30" s="27"/>
      <c r="G30" s="0" t="n">
        <v>27</v>
      </c>
      <c r="H30" s="28" t="s">
        <v>128</v>
      </c>
      <c r="J30" s="3" t="str">
        <f aca="false">IF(NOT(ISNA($H30)),$B30,"")</f>
        <v>G13~IO_0_15</v>
      </c>
      <c r="K30" s="3" t="str">
        <f aca="false">IF(NOT(ISNA($H30)),$H30,"")</f>
        <v>ad_n16</v>
      </c>
      <c r="M30" s="0" t="n">
        <f aca="false">VLOOKUP(A30,'2.13 ping -&gt; trace length'!$A$1:$B$103,2,0)</f>
        <v>33.51</v>
      </c>
      <c r="N30" s="4" t="e">
        <f aca="false">VLOOKUP(K30,'signal -&gt; trace length'!$A$2:$D$167,4,0)/1000000</f>
        <v>#N/A</v>
      </c>
      <c r="P30" s="4" t="e">
        <f aca="false">IF(AND(M30&gt;0,N30&gt;0),M30+N30, "N/A")</f>
        <v>#N/A</v>
      </c>
      <c r="Q30" s="29" t="e">
        <f aca="false">IF(P30&gt;0,P30/25.4,)</f>
        <v>#N/A</v>
      </c>
      <c r="S30" s="4" t="e">
        <f aca="false">IF(P30&gt;0,P$135-P30,"")</f>
        <v>#N/A</v>
      </c>
      <c r="T30" s="0" t="s">
        <v>36</v>
      </c>
      <c r="U30" s="30" t="str">
        <f aca="false">IF(AND(K30&lt;&gt;"",K30&lt;&gt;"+3v3",K30&lt;&gt;"GND"),CONCATENATE("set_property PACKAGE_PIN ",D30," [get_ports {",K30,"}]",CHAR(10),"set_property IOSTANDARD LVTTL [get_ports {",K30,"}]",CHAR(10)),"")</f>
        <v>set_property PACKAGE_PIN G13 [get_ports {ad_n16 }]
set_property IOSTANDARD LVTTL [get_ports {ad_n16 }]</v>
      </c>
      <c r="V30" s="31" t="str">
        <f aca="false">IF(AND(K30&lt;&gt;"",K30&lt;&gt;"+3v3",K30&lt;&gt;"GND",NOT(ISNA(P30)),NOT(ISNA(N30))),CONCATENATE("set_input_delay -clock SBUS_3V3_CLK -min ",TEXT(-0.25+$V$5-S30/$V$7,"0.000")," [get_ports {",K30,"}]",CHAR(10),"set_input_delay -clock SBUS_3V3_CLK -max ",TEXT(0.25+(40-$V$4)-S30/$W$7,"0.000")," [get_ports {",K30,"}]",CHAR(10)),"")</f>
        <v/>
      </c>
      <c r="W30" s="31" t="str">
        <f aca="false">IF(AND(K30&lt;&gt;"",K30&lt;&gt;"+3v3",K30&lt;&gt;"GND",NOT(ISNA(P30)),NOT(ISNA(N30))),CONCATENATE("set_output_delay -clock SBUS_3V3_CLK -min ",TEXT(-$W$5+P30/$V$7+$P$135/$V$7,"0.000")," [get_ports {",K30,"}]",CHAR(10),"set_output_delay -clock SBUS_3V3_CLK -max ",TEXT(0.25+0.25+$W$4+P30/$W$7+$P$135/$W$7,"0.000")," [get_ports {",K30,"}]",CHAR(10)),"")</f>
        <v/>
      </c>
      <c r="Y30" s="7" t="str">
        <f aca="false">CONCATENATE(IF(OR(T30="IO",T30="I"),V30,""),IF(OR(T30="IO",T30="O"),W30,""))</f>
        <v/>
      </c>
      <c r="AG30" s="8" t="str">
        <f aca="false">IF(OR(LEFT(K30,3)="LED",LEFT(K30,16)="SBUS_DATA_OE_LED"),CONCATENATE("(",CHAR(34),"user_led",CHAR(34),", 0, Pins(",CHAR(34),D30,CHAR(34),"),  IOStandard(",CHAR(34),"lvcmos33",CHAR(34),")), ",CHAR(35),K30),"")</f>
        <v/>
      </c>
    </row>
    <row r="31" customFormat="false" ht="14.55" hidden="false" customHeight="true" outlineLevel="0" collapsed="false">
      <c r="A31" s="24" t="s">
        <v>129</v>
      </c>
      <c r="B31" s="25" t="s">
        <v>130</v>
      </c>
      <c r="C31" s="26" t="s">
        <v>33</v>
      </c>
      <c r="D31" s="26" t="s">
        <v>131</v>
      </c>
      <c r="E31" s="26"/>
      <c r="F31" s="27"/>
      <c r="G31" s="0" t="n">
        <v>28</v>
      </c>
      <c r="H31" s="28" t="s">
        <v>132</v>
      </c>
      <c r="J31" s="3" t="str">
        <f aca="false">IF(NOT(ISNA($H31)),$B31,"")</f>
        <v>D17~IO_L16N_T2_A27_15</v>
      </c>
      <c r="K31" s="3" t="str">
        <f aca="false">IF(NOT(ISNA($H31)),$H31,"")</f>
        <v>ad_n19</v>
      </c>
      <c r="M31" s="0" t="n">
        <f aca="false">VLOOKUP(A31,'2.13 ping -&gt; trace length'!$A$1:$B$103,2,0)</f>
        <v>21.66</v>
      </c>
      <c r="N31" s="4" t="e">
        <f aca="false">VLOOKUP(K31,'signal -&gt; trace length'!$A$2:$D$167,4,0)/1000000</f>
        <v>#N/A</v>
      </c>
      <c r="P31" s="4" t="e">
        <f aca="false">IF(AND(M31&gt;0,N31&gt;0),M31+N31, "N/A")</f>
        <v>#N/A</v>
      </c>
      <c r="Q31" s="29" t="e">
        <f aca="false">IF(P31&gt;0,P31/25.4,)</f>
        <v>#N/A</v>
      </c>
      <c r="S31" s="4" t="e">
        <f aca="false">IF(P31&gt;0,P$135-P31,"")</f>
        <v>#N/A</v>
      </c>
      <c r="T31" s="0" t="s">
        <v>36</v>
      </c>
      <c r="U31" s="30" t="str">
        <f aca="false">IF(AND(K31&lt;&gt;"",K31&lt;&gt;"+3v3",K31&lt;&gt;"GND"),CONCATENATE("set_property PACKAGE_PIN ",D31," [get_ports {",K31,"}]",CHAR(10),"set_property IOSTANDARD LVTTL [get_ports {",K31,"}]",CHAR(10)),"")</f>
        <v>set_property PACKAGE_PIN D17 [get_ports {ad_n19}]
set_property IOSTANDARD LVTTL [get_ports {ad_n19}]</v>
      </c>
      <c r="V31" s="31" t="str">
        <f aca="false">IF(AND(K31&lt;&gt;"",K31&lt;&gt;"+3v3",K31&lt;&gt;"GND",NOT(ISNA(P31)),NOT(ISNA(N31))),CONCATENATE("set_input_delay -clock SBUS_3V3_CLK -min ",TEXT(-0.25+$V$5-S31/$V$7,"0.000")," [get_ports {",K31,"}]",CHAR(10),"set_input_delay -clock SBUS_3V3_CLK -max ",TEXT(0.25+(40-$V$4)-S31/$W$7,"0.000")," [get_ports {",K31,"}]",CHAR(10)),"")</f>
        <v/>
      </c>
      <c r="W31" s="31" t="str">
        <f aca="false">IF(AND(K31&lt;&gt;"",K31&lt;&gt;"+3v3",K31&lt;&gt;"GND",NOT(ISNA(P31)),NOT(ISNA(N31))),CONCATENATE("set_output_delay -clock SBUS_3V3_CLK -min ",TEXT(-$W$5+P31/$V$7+$P$135/$V$7,"0.000")," [get_ports {",K31,"}]",CHAR(10),"set_output_delay -clock SBUS_3V3_CLK -max ",TEXT(0.25+0.25+$W$4+P31/$W$7+$P$135/$W$7,"0.000")," [get_ports {",K31,"}]",CHAR(10)),"")</f>
        <v/>
      </c>
      <c r="Y31" s="7" t="str">
        <f aca="false">CONCATENATE(IF(OR(T31="IO",T31="I"),V31,""),IF(OR(T31="IO",T31="O"),W31,""))</f>
        <v/>
      </c>
      <c r="AG31" s="8" t="str">
        <f aca="false">IF(OR(LEFT(K31,3)="LED",LEFT(K31,16)="SBUS_DATA_OE_LED"),CONCATENATE("(",CHAR(34),"user_led",CHAR(34),", 0, Pins(",CHAR(34),D31,CHAR(34),"),  IOStandard(",CHAR(34),"lvcmos33",CHAR(34),")), ",CHAR(35),K31),"")</f>
        <v/>
      </c>
    </row>
    <row r="32" customFormat="false" ht="14.55" hidden="false" customHeight="true" outlineLevel="0" collapsed="false">
      <c r="A32" s="34" t="s">
        <v>133</v>
      </c>
      <c r="B32" s="35" t="s">
        <v>134</v>
      </c>
      <c r="C32" s="36"/>
      <c r="D32" s="37"/>
      <c r="E32" s="36"/>
      <c r="F32" s="37"/>
      <c r="G32" s="0" t="n">
        <v>29</v>
      </c>
      <c r="H32" s="38"/>
      <c r="J32" s="3" t="str">
        <f aca="false">IF(NOT(ISNA($H32)),$B32,"")</f>
        <v>3.3V</v>
      </c>
      <c r="K32" s="0" t="n">
        <f aca="false">IF(NOT(ISNA($H32)),$H32,"")</f>
        <v>0</v>
      </c>
      <c r="N32" s="4" t="e">
        <f aca="false">VLOOKUP(K32,'signal -&gt; trace length'!$A$2:$D$167,4,0)/1000000</f>
        <v>#N/A</v>
      </c>
      <c r="Q32" s="29" t="n">
        <f aca="false">IF(P32&gt;0,P32/25.4,)</f>
        <v>0</v>
      </c>
      <c r="S32" s="4" t="str">
        <f aca="false">IF(P32&gt;0,P$135-P32,"")</f>
        <v/>
      </c>
      <c r="U32" s="30" t="str">
        <f aca="false">IF(AND(K32&lt;&gt;"",K32&lt;&gt;"+3v3",K32&lt;&gt;"GND"),CONCATENATE("set_property PACKAGE_PIN ",D32," [get_ports {",K32,"}]",CHAR(10),"set_property IOSTANDARD LVTTL [get_ports {",K32,"}]",CHAR(10)),"")</f>
        <v>set_property PACKAGE_PIN  [get_ports {0}]
set_property IOSTANDARD LVTTL [get_ports {0}]</v>
      </c>
      <c r="V32" s="31" t="str">
        <f aca="false">IF(AND(K32&lt;&gt;"",K32&lt;&gt;"+3v3",K32&lt;&gt;"GND",NOT(ISNA(P32)),NOT(ISNA(N32))),CONCATENATE("set_input_delay -clock SBUS_3V3_CLK -min ",TEXT(-0.25+$V$5-S32/$V$7,"0.000")," [get_ports {",K32,"}]",CHAR(10),"set_input_delay -clock SBUS_3V3_CLK -max ",TEXT(0.25+(40-$V$4)-S32/$W$7,"0.000")," [get_ports {",K32,"}]",CHAR(10)),"")</f>
        <v/>
      </c>
      <c r="W32" s="31" t="str">
        <f aca="false">IF(AND(K32&lt;&gt;"",K32&lt;&gt;"+3v3",K32&lt;&gt;"GND",NOT(ISNA(P32)),NOT(ISNA(N32))),CONCATENATE("set_output_delay -clock SBUS_3V3_CLK -min ",TEXT(-$W$5+P32/$V$7+$P$135/$V$7,"0.000")," [get_ports {",K32,"}]",CHAR(10),"set_output_delay -clock SBUS_3V3_CLK -max ",TEXT(0.25+0.25+$W$4+P32/$W$7+$P$135/$W$7,"0.000")," [get_ports {",K32,"}]",CHAR(10)),"")</f>
        <v/>
      </c>
      <c r="Y32" s="7" t="str">
        <f aca="false">CONCATENATE(IF(OR(T32="IO",T32="I"),V32,""),IF(OR(T32="IO",T32="O"),W32,""))</f>
        <v/>
      </c>
      <c r="AG32" s="8" t="str">
        <f aca="false">IF(OR(LEFT(K32,3)="LED",LEFT(K32,16)="SBUS_DATA_OE_LED"),CONCATENATE("(",CHAR(34),"user_led",CHAR(34),", 0, Pins(",CHAR(34),D32,CHAR(34),"),  IOStandard(",CHAR(34),"lvcmos33",CHAR(34),")), ",CHAR(35),K32),"")</f>
        <v/>
      </c>
    </row>
    <row r="33" customFormat="false" ht="14.55" hidden="false" customHeight="true" outlineLevel="0" collapsed="false">
      <c r="A33" s="34" t="s">
        <v>135</v>
      </c>
      <c r="B33" s="35" t="s">
        <v>134</v>
      </c>
      <c r="C33" s="36"/>
      <c r="D33" s="37"/>
      <c r="E33" s="36"/>
      <c r="F33" s="37"/>
      <c r="G33" s="0" t="n">
        <v>30</v>
      </c>
      <c r="H33" s="0" t="e">
        <f aca="false">VLOOKUP(G33,#REF!,2,0)</f>
        <v>#VALUE!</v>
      </c>
      <c r="J33" s="3" t="str">
        <f aca="false">IF(NOT(ISNA($H33)),$B33,"")</f>
        <v>3.3V</v>
      </c>
      <c r="K33" s="0" t="e">
        <f aca="false">IF(NOT(ISNA($H33)),$H33,"")</f>
        <v>#VALUE!</v>
      </c>
      <c r="N33" s="4" t="e">
        <f aca="false">VLOOKUP(K33,'signal -&gt; trace length'!$A$2:$D$167,4,0)/1000000</f>
        <v>#VALUE!</v>
      </c>
      <c r="Q33" s="29" t="n">
        <f aca="false">IF(P33&gt;0,P33/25.4,)</f>
        <v>0</v>
      </c>
      <c r="S33" s="4" t="str">
        <f aca="false">IF(P33&gt;0,P$135-P33,"")</f>
        <v/>
      </c>
      <c r="U33" s="30" t="e">
        <f aca="false">IF(AND(K33&lt;&gt;"",K33&lt;&gt;"+3v3",K33&lt;&gt;"GND"),CONCATENATE("set_property PACKAGE_PIN ",D33," [get_ports {",K33,"}]",CHAR(10),"set_property IOSTANDARD LVTTL [get_ports {",K33,"}]",CHAR(10)),"")</f>
        <v>#VALUE!</v>
      </c>
      <c r="V33" s="31" t="e">
        <f aca="false">IF(AND(K33&lt;&gt;"",K33&lt;&gt;"+3v3",K33&lt;&gt;"GND",NOT(ISNA(P33)),NOT(ISNA(N33))),CONCATENATE("set_input_delay -clock SBUS_3V3_CLK -min ",TEXT(-0.25+$V$5-S33/$V$7,"0.000")," [get_ports {",K33,"}]",CHAR(10),"set_input_delay -clock SBUS_3V3_CLK -max ",TEXT(0.25+(40-$V$4)-S33/$W$7,"0.000")," [get_ports {",K33,"}]",CHAR(10)),"")</f>
        <v>#VALUE!</v>
      </c>
      <c r="W33" s="31" t="e">
        <f aca="false">IF(AND(K33&lt;&gt;"",K33&lt;&gt;"+3v3",K33&lt;&gt;"GND",NOT(ISNA(P33)),NOT(ISNA(N33))),CONCATENATE("set_output_delay -clock SBUS_3V3_CLK -min ",TEXT(-$W$5+P33/$V$7+$P$135/$V$7,"0.000")," [get_ports {",K33,"}]",CHAR(10),"set_output_delay -clock SBUS_3V3_CLK -max ",TEXT(0.25+0.25+$W$4+P33/$W$7+$P$135/$W$7,"0.000")," [get_ports {",K33,"}]",CHAR(10)),"")</f>
        <v>#VALUE!</v>
      </c>
      <c r="Y33" s="7" t="str">
        <f aca="false">CONCATENATE(IF(OR(T33="IO",T33="I"),V33,""),IF(OR(T33="IO",T33="O"),W33,""))</f>
        <v/>
      </c>
      <c r="AG33" s="8" t="e">
        <f aca="false">IF(OR(LEFT(K33,3)="LED",LEFT(K33,16)="SBUS_DATA_OE_LED"),CONCATENATE("(",CHAR(34),"user_led",CHAR(34),", 0, Pins(",CHAR(34),D33,CHAR(34),"),  IOStandard(",CHAR(34),"lvcmos33",CHAR(34),")), ",CHAR(35),K33),"")</f>
        <v>#VALUE!</v>
      </c>
    </row>
    <row r="34" customFormat="false" ht="14.55" hidden="false" customHeight="true" outlineLevel="0" collapsed="false">
      <c r="A34" s="39" t="s">
        <v>136</v>
      </c>
      <c r="B34" s="40" t="s">
        <v>24</v>
      </c>
      <c r="C34" s="41"/>
      <c r="D34" s="42"/>
      <c r="E34" s="41"/>
      <c r="F34" s="42"/>
      <c r="G34" s="0" t="n">
        <v>31</v>
      </c>
      <c r="H34" s="0" t="e">
        <f aca="false">VLOOKUP(G34,#REF!,2,0)</f>
        <v>#VALUE!</v>
      </c>
      <c r="J34" s="3" t="str">
        <f aca="false">IF(NOT(ISNA($H34)),$B34,"")</f>
        <v>GND</v>
      </c>
      <c r="K34" s="0" t="e">
        <f aca="false">IF(NOT(ISNA($H34)),$H34,"")</f>
        <v>#VALUE!</v>
      </c>
      <c r="N34" s="4" t="e">
        <f aca="false">VLOOKUP(K34,'signal -&gt; trace length'!$A$2:$D$167,4,0)/1000000</f>
        <v>#VALUE!</v>
      </c>
      <c r="Q34" s="29" t="n">
        <f aca="false">IF(P34&gt;0,P34/25.4,)</f>
        <v>0</v>
      </c>
      <c r="S34" s="4" t="str">
        <f aca="false">IF(P34&gt;0,P$135-P34,"")</f>
        <v/>
      </c>
      <c r="U34" s="6" t="e">
        <f aca="false">IF(AND(K34&lt;&gt;"",K34&lt;&gt;"+3v3",K34&lt;&gt;"GND"),CONCATENATE("set_property PACKAGE_PIN ",D34," [get_ports {",K34,"}]",CHAR(10),"set_property IOSTANDARD LVTTL [get_ports {",K34,"}]",CHAR(10)),"")</f>
        <v>#VALUE!</v>
      </c>
      <c r="V34" s="31" t="e">
        <f aca="false">IF(AND(K34&lt;&gt;"",K34&lt;&gt;"+3v3",K34&lt;&gt;"GND",NOT(ISNA(P34)),NOT(ISNA(N34))),CONCATENATE("set_input_delay -clock SBUS_3V3_CLK -min ",TEXT(-0.25+$V$5-S34/$V$7,"0.000")," [get_ports {",K34,"}]",CHAR(10),"set_input_delay -clock SBUS_3V3_CLK -max ",TEXT(0.25+(40-$V$4)-S34/$W$7,"0.000")," [get_ports {",K34,"}]",CHAR(10)),"")</f>
        <v>#VALUE!</v>
      </c>
      <c r="W34" s="31" t="e">
        <f aca="false">IF(AND(K34&lt;&gt;"",K34&lt;&gt;"+3v3",K34&lt;&gt;"GND",NOT(ISNA(P34)),NOT(ISNA(N34))),CONCATENATE("set_output_delay -clock SBUS_3V3_CLK -min ",TEXT(-$W$5+P34/$V$7+$P$135/$V$7,"0.000")," [get_ports {",K34,"}]",CHAR(10),"set_output_delay -clock SBUS_3V3_CLK -max ",TEXT(0.25+0.25+$W$4+P34/$W$7+$P$135/$W$7,"0.000")," [get_ports {",K34,"}]",CHAR(10)),"")</f>
        <v>#VALUE!</v>
      </c>
      <c r="Y34" s="7" t="str">
        <f aca="false">CONCATENATE(IF(OR(T34="IO",T34="I"),V34,""),IF(OR(T34="IO",T34="O"),W34,""))</f>
        <v/>
      </c>
      <c r="AG34" s="8" t="e">
        <f aca="false">IF(OR(LEFT(K34,3)="LED",LEFT(K34,16)="SBUS_DATA_OE_LED"),CONCATENATE("(",CHAR(34),"user_led",CHAR(34),", 0, Pins(",CHAR(34),D34,CHAR(34),"),  IOStandard(",CHAR(34),"lvcmos33",CHAR(34),")), ",CHAR(35),K34),"")</f>
        <v>#VALUE!</v>
      </c>
    </row>
    <row r="35" customFormat="false" ht="14.55" hidden="false" customHeight="true" outlineLevel="0" collapsed="false">
      <c r="A35" s="39" t="s">
        <v>137</v>
      </c>
      <c r="B35" s="40" t="s">
        <v>24</v>
      </c>
      <c r="C35" s="41"/>
      <c r="D35" s="42"/>
      <c r="E35" s="41"/>
      <c r="F35" s="42"/>
      <c r="G35" s="0" t="n">
        <v>32</v>
      </c>
      <c r="H35" s="0" t="e">
        <f aca="false">VLOOKUP(G35,#REF!,2,0)</f>
        <v>#VALUE!</v>
      </c>
      <c r="J35" s="3" t="str">
        <f aca="false">IF(NOT(ISNA($H35)),$B35,"")</f>
        <v>GND</v>
      </c>
      <c r="K35" s="0" t="e">
        <f aca="false">IF(NOT(ISNA($H35)),$H35,"")</f>
        <v>#VALUE!</v>
      </c>
      <c r="N35" s="4" t="e">
        <f aca="false">VLOOKUP(K35,'signal -&gt; trace length'!$A$2:$D$167,4,0)/1000000</f>
        <v>#VALUE!</v>
      </c>
      <c r="Q35" s="29" t="n">
        <f aca="false">IF(P35&gt;0,P35/25.4,)</f>
        <v>0</v>
      </c>
      <c r="S35" s="4" t="str">
        <f aca="false">IF(P35&gt;0,P$135-P35,"")</f>
        <v/>
      </c>
      <c r="U35" s="6" t="e">
        <f aca="false">IF(AND(K35&lt;&gt;"",K35&lt;&gt;"+3v3",K35&lt;&gt;"GND"),CONCATENATE("set_property PACKAGE_PIN ",D35," [get_ports {",K35,"}]",CHAR(10),"set_property IOSTANDARD LVTTL [get_ports {",K35,"}]",CHAR(10)),"")</f>
        <v>#VALUE!</v>
      </c>
      <c r="V35" s="31" t="e">
        <f aca="false">IF(AND(K35&lt;&gt;"",K35&lt;&gt;"+3v3",K35&lt;&gt;"GND",NOT(ISNA(P35)),NOT(ISNA(N35))),CONCATENATE("set_input_delay -clock SBUS_3V3_CLK -min ",TEXT(-0.25+$V$5-S35/$V$7,"0.000")," [get_ports {",K35,"}]",CHAR(10),"set_input_delay -clock SBUS_3V3_CLK -max ",TEXT(0.25+(40-$V$4)-S35/$W$7,"0.000")," [get_ports {",K35,"}]",CHAR(10)),"")</f>
        <v>#VALUE!</v>
      </c>
      <c r="W35" s="31" t="e">
        <f aca="false">IF(AND(K35&lt;&gt;"",K35&lt;&gt;"+3v3",K35&lt;&gt;"GND",NOT(ISNA(P35)),NOT(ISNA(N35))),CONCATENATE("set_output_delay -clock SBUS_3V3_CLK -min ",TEXT(-$W$5+P35/$V$7+$P$135/$V$7,"0.000")," [get_ports {",K35,"}]",CHAR(10),"set_output_delay -clock SBUS_3V3_CLK -max ",TEXT(0.25+0.25+$W$4+P35/$W$7+$P$135/$W$7,"0.000")," [get_ports {",K35,"}]",CHAR(10)),"")</f>
        <v>#VALUE!</v>
      </c>
      <c r="Y35" s="7" t="str">
        <f aca="false">CONCATENATE(IF(OR(T35="IO",T35="I"),V35,""),IF(OR(T35="IO",T35="O"),W35,""))</f>
        <v/>
      </c>
      <c r="AG35" s="8" t="e">
        <f aca="false">IF(OR(LEFT(K35,3)="LED",LEFT(K35,16)="SBUS_DATA_OE_LED"),CONCATENATE("(",CHAR(34),"user_led",CHAR(34),", 0, Pins(",CHAR(34),D35,CHAR(34),"),  IOStandard(",CHAR(34),"lvcmos33",CHAR(34),")), ",CHAR(35),K35),"")</f>
        <v>#VALUE!</v>
      </c>
    </row>
    <row r="36" customFormat="false" ht="14.55" hidden="false" customHeight="true" outlineLevel="0" collapsed="false">
      <c r="A36" s="43" t="s">
        <v>138</v>
      </c>
      <c r="B36" s="44" t="s">
        <v>33</v>
      </c>
      <c r="C36" s="45"/>
      <c r="D36" s="46"/>
      <c r="E36" s="45"/>
      <c r="F36" s="46" t="s">
        <v>139</v>
      </c>
      <c r="G36" s="0" t="n">
        <v>33</v>
      </c>
      <c r="H36" s="0" t="e">
        <f aca="false">VLOOKUP(G36,#REF!,2,0)</f>
        <v>#VALUE!</v>
      </c>
      <c r="J36" s="3" t="str">
        <f aca="false">IF(NOT(ISNA($H36)),$B36,"")</f>
        <v>VCCO_AB</v>
      </c>
      <c r="K36" s="0" t="e">
        <f aca="false">IF(NOT(ISNA($H36)),$H36,"")</f>
        <v>#VALUE!</v>
      </c>
      <c r="N36" s="4" t="e">
        <f aca="false">VLOOKUP(K36,'signal -&gt; trace length'!$A$2:$D$167,4,0)/1000000</f>
        <v>#VALUE!</v>
      </c>
      <c r="Q36" s="29" t="n">
        <f aca="false">IF(P36&gt;0,P36/25.4,)</f>
        <v>0</v>
      </c>
      <c r="S36" s="4" t="str">
        <f aca="false">IF(P36&gt;0,P$135-P36,"")</f>
        <v/>
      </c>
      <c r="U36" s="30" t="e">
        <f aca="false">IF(AND(K36&lt;&gt;"",K36&lt;&gt;"+3v3",K36&lt;&gt;"GND"),CONCATENATE("set_property PACKAGE_PIN ",D36," [get_ports {",K36,"}]",CHAR(10),"set_property IOSTANDARD LVTTL [get_ports {",K36,"}]",CHAR(10)),"")</f>
        <v>#VALUE!</v>
      </c>
      <c r="V36" s="31" t="e">
        <f aca="false">IF(AND(K36&lt;&gt;"",K36&lt;&gt;"+3v3",K36&lt;&gt;"GND",NOT(ISNA(P36)),NOT(ISNA(N36))),CONCATENATE("set_input_delay -clock SBUS_3V3_CLK -min ",TEXT(-0.25+$V$5-S36/$V$7,"0.000")," [get_ports {",K36,"}]",CHAR(10),"set_input_delay -clock SBUS_3V3_CLK -max ",TEXT(0.25+(40-$V$4)-S36/$W$7,"0.000")," [get_ports {",K36,"}]",CHAR(10)),"")</f>
        <v>#VALUE!</v>
      </c>
      <c r="W36" s="31" t="e">
        <f aca="false">IF(AND(K36&lt;&gt;"",K36&lt;&gt;"+3v3",K36&lt;&gt;"GND",NOT(ISNA(P36)),NOT(ISNA(N36))),CONCATENATE("set_output_delay -clock SBUS_3V3_CLK -min ",TEXT(-$W$5+P36/$V$7+$P$135/$V$7,"0.000")," [get_ports {",K36,"}]",CHAR(10),"set_output_delay -clock SBUS_3V3_CLK -max ",TEXT(0.25+0.25+$W$4+P36/$W$7+$P$135/$W$7,"0.000")," [get_ports {",K36,"}]",CHAR(10)),"")</f>
        <v>#VALUE!</v>
      </c>
      <c r="Y36" s="7" t="str">
        <f aca="false">CONCATENATE(IF(OR(T36="IO",T36="I"),V36,""),IF(OR(T36="IO",T36="O"),W36,""))</f>
        <v/>
      </c>
      <c r="AG36" s="8" t="e">
        <f aca="false">IF(OR(LEFT(K36,3)="LED",LEFT(K36,16)="SBUS_DATA_OE_LED"),CONCATENATE("(",CHAR(34),"user_led",CHAR(34),", 0, Pins(",CHAR(34),D36,CHAR(34),"),  IOStandard(",CHAR(34),"lvcmos33",CHAR(34),")), ",CHAR(35),K36),"")</f>
        <v>#VALUE!</v>
      </c>
    </row>
    <row r="37" customFormat="false" ht="14.55" hidden="false" customHeight="true" outlineLevel="0" collapsed="false">
      <c r="A37" s="43" t="s">
        <v>140</v>
      </c>
      <c r="B37" s="44" t="s">
        <v>33</v>
      </c>
      <c r="C37" s="45"/>
      <c r="D37" s="46"/>
      <c r="E37" s="45"/>
      <c r="F37" s="46" t="s">
        <v>139</v>
      </c>
      <c r="G37" s="0" t="n">
        <v>34</v>
      </c>
      <c r="H37" s="0" t="e">
        <f aca="false">VLOOKUP(G37,#REF!,2,0)</f>
        <v>#VALUE!</v>
      </c>
      <c r="J37" s="3" t="str">
        <f aca="false">IF(NOT(ISNA($H37)),$B37,"")</f>
        <v>VCCO_AB</v>
      </c>
      <c r="K37" s="0" t="e">
        <f aca="false">IF(NOT(ISNA($H37)),$H37,"")</f>
        <v>#VALUE!</v>
      </c>
      <c r="N37" s="4" t="e">
        <f aca="false">VLOOKUP(K37,'signal -&gt; trace length'!$A$2:$D$167,4,0)/1000000</f>
        <v>#VALUE!</v>
      </c>
      <c r="Q37" s="29" t="n">
        <f aca="false">IF(P37&gt;0,P37/25.4,)</f>
        <v>0</v>
      </c>
      <c r="S37" s="4" t="str">
        <f aca="false">IF(P37&gt;0,P$135-P37,"")</f>
        <v/>
      </c>
      <c r="U37" s="30" t="e">
        <f aca="false">IF(AND(K37&lt;&gt;"",K37&lt;&gt;"+3v3",K37&lt;&gt;"GND"),CONCATENATE("set_property PACKAGE_PIN ",D37," [get_ports {",K37,"}]",CHAR(10),"set_property IOSTANDARD LVTTL [get_ports {",K37,"}]",CHAR(10)),"")</f>
        <v>#VALUE!</v>
      </c>
      <c r="V37" s="31" t="e">
        <f aca="false">IF(AND(K37&lt;&gt;"",K37&lt;&gt;"+3v3",K37&lt;&gt;"GND",NOT(ISNA(P37)),NOT(ISNA(N37))),CONCATENATE("set_input_delay -clock SBUS_3V3_CLK -min ",TEXT(-0.25+$V$5-S37/$V$7,"0.000")," [get_ports {",K37,"}]",CHAR(10),"set_input_delay -clock SBUS_3V3_CLK -max ",TEXT(0.25+(40-$V$4)-S37/$W$7,"0.000")," [get_ports {",K37,"}]",CHAR(10)),"")</f>
        <v>#VALUE!</v>
      </c>
      <c r="W37" s="31" t="e">
        <f aca="false">IF(AND(K37&lt;&gt;"",K37&lt;&gt;"+3v3",K37&lt;&gt;"GND",NOT(ISNA(P37)),NOT(ISNA(N37))),CONCATENATE("set_output_delay -clock SBUS_3V3_CLK -min ",TEXT(-$W$5+P37/$V$7+$P$135/$V$7,"0.000")," [get_ports {",K37,"}]",CHAR(10),"set_output_delay -clock SBUS_3V3_CLK -max ",TEXT(0.25+0.25+$W$4+P37/$W$7+$P$135/$W$7,"0.000")," [get_ports {",K37,"}]",CHAR(10)),"")</f>
        <v>#VALUE!</v>
      </c>
      <c r="Y37" s="7" t="str">
        <f aca="false">CONCATENATE(IF(OR(T37="IO",T37="I"),V37,""),IF(OR(T37="IO",T37="O"),W37,""))</f>
        <v/>
      </c>
      <c r="AG37" s="8" t="e">
        <f aca="false">IF(OR(LEFT(K37,3)="LED",LEFT(K37,16)="SBUS_DATA_OE_LED"),CONCATENATE("(",CHAR(34),"user_led",CHAR(34),", 0, Pins(",CHAR(34),D37,CHAR(34),"),  IOStandard(",CHAR(34),"lvcmos33",CHAR(34),")), ",CHAR(35),K37),"")</f>
        <v>#VALUE!</v>
      </c>
    </row>
    <row r="38" customFormat="false" ht="14.55" hidden="false" customHeight="true" outlineLevel="0" collapsed="false">
      <c r="A38" s="24" t="s">
        <v>141</v>
      </c>
      <c r="B38" s="25" t="s">
        <v>142</v>
      </c>
      <c r="C38" s="26" t="s">
        <v>33</v>
      </c>
      <c r="D38" s="26" t="s">
        <v>143</v>
      </c>
      <c r="E38" s="26"/>
      <c r="F38" s="27"/>
      <c r="G38" s="0" t="n">
        <v>35</v>
      </c>
      <c r="H38" s="28" t="s">
        <v>144</v>
      </c>
      <c r="J38" s="3" t="str">
        <f aca="false">IF(NOT(ISNA($H38)),$B38,"")</f>
        <v>F13~IO_L5P_T0_AD9P_15</v>
      </c>
      <c r="K38" s="3" t="str">
        <f aca="false">IF(NOT(ISNA($H38)),$H38,"")</f>
        <v>nubus_oe</v>
      </c>
      <c r="M38" s="0" t="n">
        <f aca="false">VLOOKUP(A38,'2.13 ping -&gt; trace length'!$A$1:$B$103,2,0)</f>
        <v>19.12</v>
      </c>
      <c r="N38" s="4" t="e">
        <f aca="false">VLOOKUP(K38,'signal -&gt; trace length'!$A$2:$D$167,4,0)/1000000</f>
        <v>#N/A</v>
      </c>
      <c r="P38" s="4" t="e">
        <f aca="false">IF(AND(M38&gt;0,N38&gt;0),M38+N38, "N/A")</f>
        <v>#N/A</v>
      </c>
      <c r="Q38" s="29" t="e">
        <f aca="false">IF(P38&gt;0,P38/25.4,)</f>
        <v>#N/A</v>
      </c>
      <c r="S38" s="4" t="e">
        <f aca="false">IF(P38&gt;0,P$135-P38,"")</f>
        <v>#N/A</v>
      </c>
      <c r="T38" s="0" t="s">
        <v>36</v>
      </c>
      <c r="U38" s="30" t="str">
        <f aca="false">IF(AND(K38&lt;&gt;"",K38&lt;&gt;"+3v3",K38&lt;&gt;"GND"),CONCATENATE("set_property PACKAGE_PIN ",D38," [get_ports {",K38,"}]",CHAR(10),"set_property IOSTANDARD LVTTL [get_ports {",K38,"}]",CHAR(10)),"")</f>
        <v>set_property PACKAGE_PIN F13 [get_ports {nubus_oe }]
set_property IOSTANDARD LVTTL [get_ports {nubus_oe }]</v>
      </c>
      <c r="V38" s="31" t="str">
        <f aca="false">IF(AND(K38&lt;&gt;"",K38&lt;&gt;"+3v3",K38&lt;&gt;"GND",NOT(ISNA(P38)),NOT(ISNA(N38))),CONCATENATE("set_input_delay -clock SBUS_3V3_CLK -min ",TEXT(-0.25+$V$5-S38/$V$7,"0.000")," [get_ports {",K38,"}]",CHAR(10),"set_input_delay -clock SBUS_3V3_CLK -max ",TEXT(0.25+(40-$V$4)-S38/$W$7,"0.000")," [get_ports {",K38,"}]",CHAR(10)),"")</f>
        <v/>
      </c>
      <c r="W38" s="31" t="str">
        <f aca="false">IF(AND(K38&lt;&gt;"",K38&lt;&gt;"+3v3",K38&lt;&gt;"GND",NOT(ISNA(P38)),NOT(ISNA(N38))),CONCATENATE("set_output_delay -clock SBUS_3V3_CLK -min ",TEXT(-$W$5+P38/$V$7+$P$135/$V$7,"0.000")," [get_ports {",K38,"}]",CHAR(10),"set_output_delay -clock SBUS_3V3_CLK -max ",TEXT(0.25+0.25+$W$4+P38/$W$7+$P$135/$W$7,"0.000")," [get_ports {",K38,"}]",CHAR(10)),"")</f>
        <v/>
      </c>
      <c r="Y38" s="7" t="str">
        <f aca="false">CONCATENATE(IF(OR(T38="IO",T38="I"),V38,""),IF(OR(T38="IO",T38="O"),W38,""))</f>
        <v/>
      </c>
      <c r="AG38" s="8" t="str">
        <f aca="false">IF(OR(LEFT(K38,3)="LED",LEFT(K38,16)="SBUS_DATA_OE_LED"),CONCATENATE("(",CHAR(34),"user_led",CHAR(34),", 0, Pins(",CHAR(34),D38,CHAR(34),"),  IOStandard(",CHAR(34),"lvcmos33",CHAR(34),")), ",CHAR(35),K38),"")</f>
        <v/>
      </c>
    </row>
    <row r="39" customFormat="false" ht="14.55" hidden="false" customHeight="true" outlineLevel="0" collapsed="false">
      <c r="A39" s="24" t="s">
        <v>145</v>
      </c>
      <c r="B39" s="25" t="s">
        <v>146</v>
      </c>
      <c r="C39" s="26" t="s">
        <v>33</v>
      </c>
      <c r="D39" s="26" t="s">
        <v>147</v>
      </c>
      <c r="E39" s="26"/>
      <c r="F39" s="27"/>
      <c r="G39" s="0" t="n">
        <v>36</v>
      </c>
      <c r="H39" s="28" t="s">
        <v>148</v>
      </c>
      <c r="J39" s="3" t="str">
        <f aca="false">IF(NOT(ISNA($H39)),$B39,"")</f>
        <v>F14~IO_L5N_T0_AD9N_15</v>
      </c>
      <c r="K39" s="3" t="str">
        <f aca="false">IF(NOT(ISNA($H39)),$H39,"")</f>
        <v>ad_n14</v>
      </c>
      <c r="M39" s="0" t="n">
        <f aca="false">VLOOKUP(A39,'2.13 ping -&gt; trace length'!$A$1:$B$103,2,0)</f>
        <v>12.94</v>
      </c>
      <c r="N39" s="4" t="e">
        <f aca="false">VLOOKUP(K39,'signal -&gt; trace length'!$A$2:$D$167,4,0)/1000000</f>
        <v>#N/A</v>
      </c>
      <c r="P39" s="4" t="e">
        <f aca="false">IF(AND(M39&gt;0,N39&gt;0),M39+N39, "N/A")</f>
        <v>#N/A</v>
      </c>
      <c r="Q39" s="29" t="e">
        <f aca="false">IF(P39&gt;0,P39/25.4,)</f>
        <v>#N/A</v>
      </c>
      <c r="S39" s="4" t="e">
        <f aca="false">IF(P39&gt;0,P$135-P39,"")</f>
        <v>#N/A</v>
      </c>
      <c r="T39" s="0" t="s">
        <v>36</v>
      </c>
      <c r="U39" s="30" t="str">
        <f aca="false">IF(AND(K39&lt;&gt;"",K39&lt;&gt;"+3v3",K39&lt;&gt;"GND"),CONCATENATE("set_property PACKAGE_PIN ",D39," [get_ports {",K39,"}]",CHAR(10),"set_property IOSTANDARD LVTTL [get_ports {",K39,"}]",CHAR(10)),"")</f>
        <v>set_property PACKAGE_PIN F14 [get_ports {ad_n14 }]
set_property IOSTANDARD LVTTL [get_ports {ad_n14 }]</v>
      </c>
      <c r="V39" s="31" t="str">
        <f aca="false">IF(AND(K39&lt;&gt;"",K39&lt;&gt;"+3v3",K39&lt;&gt;"GND",NOT(ISNA(P39)),NOT(ISNA(N39))),CONCATENATE("set_input_delay -clock SBUS_3V3_CLK -min ",TEXT(-0.25+$V$5-S39/$V$7,"0.000")," [get_ports {",K39,"}]",CHAR(10),"set_input_delay -clock SBUS_3V3_CLK -max ",TEXT(0.25+(40-$V$4)-S39/$W$7,"0.000")," [get_ports {",K39,"}]",CHAR(10)),"")</f>
        <v/>
      </c>
      <c r="W39" s="31" t="str">
        <f aca="false">IF(AND(K39&lt;&gt;"",K39&lt;&gt;"+3v3",K39&lt;&gt;"GND",NOT(ISNA(P39)),NOT(ISNA(N39))),CONCATENATE("set_output_delay -clock SBUS_3V3_CLK -min ",TEXT(-$W$5+P39/$V$7+$P$135/$V$7,"0.000")," [get_ports {",K39,"}]",CHAR(10),"set_output_delay -clock SBUS_3V3_CLK -max ",TEXT(0.25+0.25+$W$4+P39/$W$7+$P$135/$W$7,"0.000")," [get_ports {",K39,"}]",CHAR(10)),"")</f>
        <v/>
      </c>
      <c r="Y39" s="7" t="str">
        <f aca="false">CONCATENATE(IF(OR(T39="IO",T39="I"),V39,""),IF(OR(T39="IO",T39="O"),W39,""))</f>
        <v/>
      </c>
      <c r="AG39" s="8" t="str">
        <f aca="false">IF(OR(LEFT(K39,3)="LED",LEFT(K39,16)="SBUS_DATA_OE_LED"),CONCATENATE("(",CHAR(34),"user_led",CHAR(34),", 0, Pins(",CHAR(34),D39,CHAR(34),"),  IOStandard(",CHAR(34),"lvcmos33",CHAR(34),")), ",CHAR(35),K39),"")</f>
        <v/>
      </c>
    </row>
    <row r="40" customFormat="false" ht="14.55" hidden="false" customHeight="true" outlineLevel="0" collapsed="false">
      <c r="A40" s="24" t="s">
        <v>149</v>
      </c>
      <c r="B40" s="25" t="s">
        <v>150</v>
      </c>
      <c r="C40" s="26" t="s">
        <v>33</v>
      </c>
      <c r="D40" s="26" t="s">
        <v>151</v>
      </c>
      <c r="E40" s="26"/>
      <c r="F40" s="27" t="s">
        <v>107</v>
      </c>
      <c r="G40" s="0" t="n">
        <v>37</v>
      </c>
      <c r="H40" s="28" t="s">
        <v>152</v>
      </c>
      <c r="J40" s="3" t="str">
        <f aca="false">IF(NOT(ISNA($H40)),$B40,"")</f>
        <v>E16~IO_L11N_T1_SRCC_15</v>
      </c>
      <c r="K40" s="3" t="str">
        <f aca="false">IF(NOT(ISNA($H40)),$H40,"")</f>
        <v>ad_n17</v>
      </c>
      <c r="M40" s="0" t="n">
        <f aca="false">VLOOKUP(A40,'2.13 ping -&gt; trace length'!$A$1:$B$103,2,0)</f>
        <v>16.11</v>
      </c>
      <c r="N40" s="4" t="e">
        <f aca="false">VLOOKUP(K40,'signal -&gt; trace length'!$A$2:$D$167,4,0)/1000000</f>
        <v>#N/A</v>
      </c>
      <c r="P40" s="4" t="e">
        <f aca="false">IF(AND(M40&gt;0,N40&gt;0),M40+N40, "N/A")</f>
        <v>#N/A</v>
      </c>
      <c r="Q40" s="29" t="e">
        <f aca="false">IF(P40&gt;0,P40/25.4,)</f>
        <v>#N/A</v>
      </c>
      <c r="S40" s="4" t="e">
        <f aca="false">IF(P40&gt;0,P$135-P40,"")</f>
        <v>#N/A</v>
      </c>
      <c r="T40" s="0" t="s">
        <v>36</v>
      </c>
      <c r="U40" s="6" t="str">
        <f aca="false">IF(AND(K40&lt;&gt;"",K40&lt;&gt;"+3v3",K40&lt;&gt;"GND"),CONCATENATE("set_property PACKAGE_PIN ",D40," [get_ports {",K40,"}]",CHAR(10),"set_property IOSTANDARD LVTTL [get_ports {",K40,"}]",CHAR(10)),"")</f>
        <v>set_property PACKAGE_PIN E16 [get_ports {ad_n17 }]
set_property IOSTANDARD LVTTL [get_ports {ad_n17 }]</v>
      </c>
      <c r="V40" s="31" t="str">
        <f aca="false">IF(AND(K40&lt;&gt;"",K40&lt;&gt;"+3v3",K40&lt;&gt;"GND",NOT(ISNA(P40)),NOT(ISNA(N40))),CONCATENATE("set_input_delay -clock SBUS_3V3_CLK -min ",TEXT(-0.25+$V$5-S40/$V$7,"0.000")," [get_ports {",K40,"}]",CHAR(10),"set_input_delay -clock SBUS_3V3_CLK -max ",TEXT(0.25+(40-$V$4)-S40/$W$7,"0.000")," [get_ports {",K40,"}]",CHAR(10)),"")</f>
        <v/>
      </c>
      <c r="W40" s="31" t="str">
        <f aca="false">IF(AND(K40&lt;&gt;"",K40&lt;&gt;"+3v3",K40&lt;&gt;"GND",NOT(ISNA(P40)),NOT(ISNA(N40))),CONCATENATE("set_output_delay -clock SBUS_3V3_CLK -min ",TEXT(-$W$5+P40/$V$7+$P$135/$V$7,"0.000")," [get_ports {",K40,"}]",CHAR(10),"set_output_delay -clock SBUS_3V3_CLK -max ",TEXT(0.25+0.25+$W$4+P40/$W$7+$P$135/$W$7,"0.000")," [get_ports {",K40,"}]",CHAR(10)),"")</f>
        <v/>
      </c>
      <c r="Y40" s="7" t="str">
        <f aca="false">CONCATENATE(IF(OR(T40="IO",T40="I"),V40,""),IF(OR(T40="IO",T40="O"),W40,""))</f>
        <v/>
      </c>
      <c r="AG40" s="8" t="str">
        <f aca="false">IF(OR(LEFT(K40,3)="LED",LEFT(K40,16)="SBUS_DATA_OE_LED"),CONCATENATE("(",CHAR(34),"user_led",CHAR(34),", 0, Pins(",CHAR(34),D40,CHAR(34),"),  IOStandard(",CHAR(34),"lvcmos33",CHAR(34),")), ",CHAR(35),K40),"")</f>
        <v/>
      </c>
    </row>
    <row r="41" customFormat="false" ht="14.55" hidden="false" customHeight="true" outlineLevel="0" collapsed="false">
      <c r="A41" s="24" t="s">
        <v>153</v>
      </c>
      <c r="B41" s="25" t="s">
        <v>154</v>
      </c>
      <c r="C41" s="26" t="s">
        <v>33</v>
      </c>
      <c r="D41" s="26" t="s">
        <v>155</v>
      </c>
      <c r="E41" s="26"/>
      <c r="F41" s="27" t="s">
        <v>107</v>
      </c>
      <c r="G41" s="0" t="n">
        <v>38</v>
      </c>
      <c r="H41" s="28" t="s">
        <v>156</v>
      </c>
      <c r="J41" s="3" t="str">
        <f aca="false">IF(NOT(ISNA($H41)),$B41,"")</f>
        <v>E15~IO_L11P_T1_SRCC_15</v>
      </c>
      <c r="K41" s="3" t="str">
        <f aca="false">IF(NOT(ISNA($H41)),$H41,"")</f>
        <v>ad_n15</v>
      </c>
      <c r="M41" s="0" t="n">
        <f aca="false">VLOOKUP(A41,'2.13 ping -&gt; trace length'!$A$1:$B$103,2,0)</f>
        <v>10.5</v>
      </c>
      <c r="N41" s="4" t="e">
        <f aca="false">VLOOKUP(K41,'signal -&gt; trace length'!$A$2:$D$167,4,0)/1000000</f>
        <v>#N/A</v>
      </c>
      <c r="P41" s="4" t="e">
        <f aca="false">IF(AND(M41&gt;0,N41&gt;0),M41+N41, "N/A")</f>
        <v>#N/A</v>
      </c>
      <c r="Q41" s="29" t="e">
        <f aca="false">IF(P41&gt;0,P41/25.4,)</f>
        <v>#N/A</v>
      </c>
      <c r="S41" s="4" t="e">
        <f aca="false">IF(P41&gt;0,P$135-P41,"")</f>
        <v>#N/A</v>
      </c>
      <c r="T41" s="0" t="s">
        <v>36</v>
      </c>
      <c r="U41" s="30" t="str">
        <f aca="false">IF(AND(K41&lt;&gt;"",K41&lt;&gt;"+3v3",K41&lt;&gt;"GND"),CONCATENATE("set_property PACKAGE_PIN ",D41," [get_ports {",K41,"}]",CHAR(10),"set_property IOSTANDARD LVTTL [get_ports {",K41,"}]",CHAR(10)),"")</f>
        <v>set_property PACKAGE_PIN E15 [get_ports {ad_n15 }]
set_property IOSTANDARD LVTTL [get_ports {ad_n15 }]</v>
      </c>
      <c r="V41" s="31" t="str">
        <f aca="false">IF(AND(K41&lt;&gt;"",K41&lt;&gt;"+3v3",K41&lt;&gt;"GND",NOT(ISNA(P41)),NOT(ISNA(N41))),CONCATENATE("set_input_delay -clock SBUS_3V3_CLK -min ",TEXT(-0.25+$V$5-S41/$V$7,"0.000")," [get_ports {",K41,"}]",CHAR(10),"set_input_delay -clock SBUS_3V3_CLK -max ",TEXT(0.25+(40-$V$4)-S41/$W$7,"0.000")," [get_ports {",K41,"}]",CHAR(10)),"")</f>
        <v/>
      </c>
      <c r="W41" s="31" t="str">
        <f aca="false">IF(AND(K41&lt;&gt;"",K41&lt;&gt;"+3v3",K41&lt;&gt;"GND",NOT(ISNA(P41)),NOT(ISNA(N41))),CONCATENATE("set_output_delay -clock SBUS_3V3_CLK -min ",TEXT(-$W$5+P41/$V$7+$P$135/$V$7,"0.000")," [get_ports {",K41,"}]",CHAR(10),"set_output_delay -clock SBUS_3V3_CLK -max ",TEXT(0.25+0.25+$W$4+P41/$W$7+$P$135/$W$7,"0.000")," [get_ports {",K41,"}]",CHAR(10)),"")</f>
        <v/>
      </c>
      <c r="Y41" s="7" t="str">
        <f aca="false">CONCATENATE(IF(OR(T41="IO",T41="I"),V41,""),IF(OR(T41="IO",T41="O"),W41,""))</f>
        <v/>
      </c>
      <c r="AG41" s="8" t="str">
        <f aca="false">IF(OR(LEFT(K41,3)="LED",LEFT(K41,16)="SBUS_DATA_OE_LED"),CONCATENATE("(",CHAR(34),"user_led",CHAR(34),", 0, Pins(",CHAR(34),D41,CHAR(34),"),  IOStandard(",CHAR(34),"lvcmos33",CHAR(34),")), ",CHAR(35),K41),"")</f>
        <v/>
      </c>
    </row>
    <row r="42" customFormat="false" ht="14.55" hidden="false" customHeight="true" outlineLevel="0" collapsed="false">
      <c r="A42" s="24" t="s">
        <v>157</v>
      </c>
      <c r="B42" s="25" t="s">
        <v>158</v>
      </c>
      <c r="C42" s="26" t="s">
        <v>33</v>
      </c>
      <c r="D42" s="26" t="s">
        <v>159</v>
      </c>
      <c r="E42" s="26"/>
      <c r="F42" s="27"/>
      <c r="G42" s="0" t="n">
        <v>39</v>
      </c>
      <c r="H42" s="28" t="s">
        <v>160</v>
      </c>
      <c r="J42" s="3" t="str">
        <f aca="false">IF(NOT(ISNA($H42)),$B42,"")</f>
        <v>C17~IO_L20N_T3_A19_15</v>
      </c>
      <c r="K42" s="3" t="str">
        <f aca="false">IF(NOT(ISNA($H42)),$H42,"")</f>
        <v>ad_n12</v>
      </c>
      <c r="M42" s="0" t="n">
        <f aca="false">VLOOKUP(A42,'2.13 ping -&gt; trace length'!$A$1:$B$103,2,0)</f>
        <v>12.52</v>
      </c>
      <c r="N42" s="4" t="e">
        <f aca="false">VLOOKUP(K42,'signal -&gt; trace length'!$A$2:$D$167,4,0)/1000000</f>
        <v>#N/A</v>
      </c>
      <c r="P42" s="4" t="e">
        <f aca="false">IF(AND(M42&gt;0,N42&gt;0),M42+N42, "N/A")</f>
        <v>#N/A</v>
      </c>
      <c r="Q42" s="29" t="e">
        <f aca="false">IF(P42&gt;0,P42/25.4,)</f>
        <v>#N/A</v>
      </c>
      <c r="S42" s="4" t="e">
        <f aca="false">IF(P42&gt;0,P$135-P42,"")</f>
        <v>#N/A</v>
      </c>
      <c r="T42" s="0" t="s">
        <v>36</v>
      </c>
      <c r="U42" s="30" t="str">
        <f aca="false">IF(AND(K42&lt;&gt;"",K42&lt;&gt;"+3v3",K42&lt;&gt;"GND"),CONCATENATE("set_property PACKAGE_PIN ",D42," [get_ports {",K42,"}]",CHAR(10),"set_property IOSTANDARD LVTTL [get_ports {",K42,"}]",CHAR(10)),"")</f>
        <v>set_property PACKAGE_PIN C17 [get_ports {ad_n12 }]
set_property IOSTANDARD LVTTL [get_ports {ad_n12 }]</v>
      </c>
      <c r="V42" s="31" t="str">
        <f aca="false">IF(AND(K42&lt;&gt;"",K42&lt;&gt;"+3v3",K42&lt;&gt;"GND",NOT(ISNA(P42)),NOT(ISNA(N42))),CONCATENATE("set_input_delay -clock SBUS_3V3_CLK -min ",TEXT(-0.25+$V$5-S42/$V$7,"0.000")," [get_ports {",K42,"}]",CHAR(10),"set_input_delay -clock SBUS_3V3_CLK -max ",TEXT(0.25+(40-$V$4)-S42/$W$7,"0.000")," [get_ports {",K42,"}]",CHAR(10)),"")</f>
        <v/>
      </c>
      <c r="W42" s="31" t="str">
        <f aca="false">IF(AND(K42&lt;&gt;"",K42&lt;&gt;"+3v3",K42&lt;&gt;"GND",NOT(ISNA(P42)),NOT(ISNA(N42))),CONCATENATE("set_output_delay -clock SBUS_3V3_CLK -min ",TEXT(-$W$5+P42/$V$7+$P$135/$V$7,"0.000")," [get_ports {",K42,"}]",CHAR(10),"set_output_delay -clock SBUS_3V3_CLK -max ",TEXT(0.25+0.25+$W$4+P42/$W$7+$P$135/$W$7,"0.000")," [get_ports {",K42,"}]",CHAR(10)),"")</f>
        <v/>
      </c>
      <c r="Y42" s="7" t="str">
        <f aca="false">CONCATENATE(IF(OR(T42="IO",T42="I"),V42,""),IF(OR(T42="IO",T42="O"),W42,""))</f>
        <v/>
      </c>
      <c r="AG42" s="8" t="str">
        <f aca="false">IF(OR(LEFT(K42,3)="LED",LEFT(K42,16)="SBUS_DATA_OE_LED"),CONCATENATE("(",CHAR(34),"user_led",CHAR(34),", 0, Pins(",CHAR(34),D42,CHAR(34),"),  IOStandard(",CHAR(34),"lvcmos33",CHAR(34),")), ",CHAR(35),K42),"")</f>
        <v/>
      </c>
    </row>
    <row r="43" customFormat="false" ht="14.55" hidden="false" customHeight="true" outlineLevel="0" collapsed="false">
      <c r="A43" s="24" t="s">
        <v>161</v>
      </c>
      <c r="B43" s="25" t="s">
        <v>162</v>
      </c>
      <c r="C43" s="26" t="s">
        <v>33</v>
      </c>
      <c r="D43" s="26" t="s">
        <v>163</v>
      </c>
      <c r="E43" s="26"/>
      <c r="F43" s="27"/>
      <c r="G43" s="0" t="n">
        <v>40</v>
      </c>
      <c r="H43" s="28" t="s">
        <v>164</v>
      </c>
      <c r="J43" s="3" t="str">
        <f aca="false">IF(NOT(ISNA($H43)),$B43,"")</f>
        <v>C16~IO_L20P_T3_A20_15</v>
      </c>
      <c r="K43" s="3" t="str">
        <f aca="false">IF(NOT(ISNA($H43)),$H43,"")</f>
        <v>ad_n13</v>
      </c>
      <c r="M43" s="0" t="n">
        <f aca="false">VLOOKUP(A43,'2.13 ping -&gt; trace length'!$A$1:$B$103,2,0)</f>
        <v>7.79</v>
      </c>
      <c r="N43" s="4" t="e">
        <f aca="false">VLOOKUP(K43,'signal -&gt; trace length'!$A$2:$D$167,4,0)/1000000</f>
        <v>#N/A</v>
      </c>
      <c r="P43" s="4" t="e">
        <f aca="false">IF(AND(M43&gt;0,N43&gt;0),M43+N43, "N/A")</f>
        <v>#N/A</v>
      </c>
      <c r="Q43" s="29" t="e">
        <f aca="false">IF(P43&gt;0,P43/25.4,)</f>
        <v>#N/A</v>
      </c>
      <c r="S43" s="4" t="e">
        <f aca="false">IF(P43&gt;0,P$135-P43,"")</f>
        <v>#N/A</v>
      </c>
      <c r="T43" s="0" t="s">
        <v>36</v>
      </c>
      <c r="U43" s="30" t="str">
        <f aca="false">IF(AND(K43&lt;&gt;"",K43&lt;&gt;"+3v3",K43&lt;&gt;"GND"),CONCATENATE("set_property PACKAGE_PIN ",D43," [get_ports {",K43,"}]",CHAR(10),"set_property IOSTANDARD LVTTL [get_ports {",K43,"}]",CHAR(10)),"")</f>
        <v>set_property PACKAGE_PIN C16 [get_ports {ad_n13 }]
set_property IOSTANDARD LVTTL [get_ports {ad_n13 }]</v>
      </c>
      <c r="V43" s="31" t="str">
        <f aca="false">IF(AND(K43&lt;&gt;"",K43&lt;&gt;"+3v3",K43&lt;&gt;"GND",NOT(ISNA(P43)),NOT(ISNA(N43))),CONCATENATE("set_input_delay -clock SBUS_3V3_CLK -min ",TEXT(-0.25+$V$5-S43/$V$7,"0.000")," [get_ports {",K43,"}]",CHAR(10),"set_input_delay -clock SBUS_3V3_CLK -max ",TEXT(0.25+(40-$V$4)-S43/$W$7,"0.000")," [get_ports {",K43,"}]",CHAR(10)),"")</f>
        <v/>
      </c>
      <c r="W43" s="31" t="str">
        <f aca="false">IF(AND(K43&lt;&gt;"",K43&lt;&gt;"+3v3",K43&lt;&gt;"GND",NOT(ISNA(P43)),NOT(ISNA(N43))),CONCATENATE("set_output_delay -clock SBUS_3V3_CLK -min ",TEXT(-$W$5+P43/$V$7+$P$135/$V$7,"0.000")," [get_ports {",K43,"}]",CHAR(10),"set_output_delay -clock SBUS_3V3_CLK -max ",TEXT(0.25+0.25+$W$4+P43/$W$7+$P$135/$W$7,"0.000")," [get_ports {",K43,"}]",CHAR(10)),"")</f>
        <v/>
      </c>
      <c r="Y43" s="7" t="str">
        <f aca="false">CONCATENATE(IF(OR(T43="IO",T43="I"),V43,""),IF(OR(T43="IO",T43="O"),W43,""))</f>
        <v/>
      </c>
      <c r="AG43" s="8" t="str">
        <f aca="false">IF(OR(LEFT(K43,3)="LED",LEFT(K43,16)="SBUS_DATA_OE_LED"),CONCATENATE("(",CHAR(34),"user_led",CHAR(34),", 0, Pins(",CHAR(34),D43,CHAR(34),"),  IOStandard(",CHAR(34),"lvcmos33",CHAR(34),")), ",CHAR(35),K43),"")</f>
        <v/>
      </c>
    </row>
    <row r="44" customFormat="false" ht="14.55" hidden="false" customHeight="true" outlineLevel="0" collapsed="false">
      <c r="A44" s="24" t="s">
        <v>165</v>
      </c>
      <c r="B44" s="25" t="s">
        <v>166</v>
      </c>
      <c r="C44" s="26" t="s">
        <v>33</v>
      </c>
      <c r="D44" s="26" t="s">
        <v>141</v>
      </c>
      <c r="E44" s="26" t="s">
        <v>167</v>
      </c>
      <c r="F44" s="27"/>
      <c r="G44" s="0" t="n">
        <v>41</v>
      </c>
      <c r="H44" s="28" t="s">
        <v>168</v>
      </c>
      <c r="J44" s="3" t="str">
        <f aca="false">IF(NOT(ISNA($H44)),$B44,"")</f>
        <v>A18~IO_L10N_T1_AD11N_15</v>
      </c>
      <c r="K44" s="3" t="str">
        <f aca="false">IF(NOT(ISNA($H44)),$H44,"")</f>
        <v>ad_n10</v>
      </c>
      <c r="M44" s="0" t="n">
        <f aca="false">VLOOKUP(A44,'2.13 ping -&gt; trace length'!$A$1:$B$103,2,0)</f>
        <v>11.42</v>
      </c>
      <c r="N44" s="4" t="e">
        <f aca="false">VLOOKUP(K44,'signal -&gt; trace length'!$A$2:$D$167,4,0)/1000000</f>
        <v>#N/A</v>
      </c>
      <c r="P44" s="4" t="e">
        <f aca="false">IF(AND(M44&gt;0,N44&gt;0),M44+N44, "N/A")</f>
        <v>#N/A</v>
      </c>
      <c r="Q44" s="29" t="e">
        <f aca="false">IF(P44&gt;0,P44/25.4,)</f>
        <v>#N/A</v>
      </c>
      <c r="S44" s="4" t="e">
        <f aca="false">IF(P44&gt;0,P$135-P44,"")</f>
        <v>#N/A</v>
      </c>
      <c r="T44" s="0" t="s">
        <v>36</v>
      </c>
      <c r="U44" s="30" t="str">
        <f aca="false">IF(AND(K44&lt;&gt;"",K44&lt;&gt;"+3v3",K44&lt;&gt;"GND"),CONCATENATE("set_property PACKAGE_PIN ",D44," [get_ports {",K44,"}]",CHAR(10),"set_property IOSTANDARD LVTTL [get_ports {",K44,"}]",CHAR(10)),"")</f>
        <v>set_property PACKAGE_PIN A18 [get_ports {ad_n10 }]
set_property IOSTANDARD LVTTL [get_ports {ad_n10 }]</v>
      </c>
      <c r="V44" s="31" t="str">
        <f aca="false">IF(AND(K44&lt;&gt;"",K44&lt;&gt;"+3v3",K44&lt;&gt;"GND",NOT(ISNA(P44)),NOT(ISNA(N44))),CONCATENATE("set_input_delay -clock SBUS_3V3_CLK -min ",TEXT(-0.25+$V$5-S44/$V$7,"0.000")," [get_ports {",K44,"}]",CHAR(10),"set_input_delay -clock SBUS_3V3_CLK -max ",TEXT(0.25+(40-$V$4)-S44/$W$7,"0.000")," [get_ports {",K44,"}]",CHAR(10)),"")</f>
        <v/>
      </c>
      <c r="W44" s="31" t="str">
        <f aca="false">IF(AND(K44&lt;&gt;"",K44&lt;&gt;"+3v3",K44&lt;&gt;"GND",NOT(ISNA(P44)),NOT(ISNA(N44))),CONCATENATE("set_output_delay -clock SBUS_3V3_CLK -min ",TEXT(-$W$5+P44/$V$7+$P$135/$V$7,"0.000")," [get_ports {",K44,"}]",CHAR(10),"set_output_delay -clock SBUS_3V3_CLK -max ",TEXT(0.25+0.25+$W$4+P44/$W$7+$P$135/$W$7,"0.000")," [get_ports {",K44,"}]",CHAR(10)),"")</f>
        <v/>
      </c>
      <c r="Y44" s="7" t="str">
        <f aca="false">CONCATENATE(IF(OR(T44="IO",T44="I"),V44,""),IF(OR(T44="IO",T44="O"),W44,""))</f>
        <v/>
      </c>
      <c r="AG44" s="8" t="str">
        <f aca="false">IF(OR(LEFT(K44,3)="LED",LEFT(K44,16)="SBUS_DATA_OE_LED"),CONCATENATE("(",CHAR(34),"user_led",CHAR(34),", 0, Pins(",CHAR(34),D44,CHAR(34),"),  IOStandard(",CHAR(34),"lvcmos33",CHAR(34),")), ",CHAR(35),K44),"")</f>
        <v/>
      </c>
    </row>
    <row r="45" customFormat="false" ht="14.55" hidden="false" customHeight="true" outlineLevel="0" collapsed="false">
      <c r="A45" s="24" t="s">
        <v>169</v>
      </c>
      <c r="B45" s="25" t="s">
        <v>170</v>
      </c>
      <c r="C45" s="26" t="s">
        <v>33</v>
      </c>
      <c r="D45" s="26" t="s">
        <v>145</v>
      </c>
      <c r="E45" s="26"/>
      <c r="F45" s="27"/>
      <c r="G45" s="0" t="n">
        <v>42</v>
      </c>
      <c r="H45" s="28" t="s">
        <v>171</v>
      </c>
      <c r="J45" s="3" t="str">
        <f aca="false">IF(NOT(ISNA($H45)),$B45,"")</f>
        <v>B18~IO_L10P_T1_AD11P_15</v>
      </c>
      <c r="K45" s="3" t="str">
        <f aca="false">IF(NOT(ISNA($H45)),$H45,"")</f>
        <v>ad_n11</v>
      </c>
      <c r="M45" s="0" t="n">
        <f aca="false">VLOOKUP(A45,'2.13 ping -&gt; trace length'!$A$1:$B$103,2,0)</f>
        <v>4.99</v>
      </c>
      <c r="N45" s="4" t="e">
        <f aca="false">VLOOKUP(K45,'signal -&gt; trace length'!$A$2:$D$167,4,0)/1000000</f>
        <v>#N/A</v>
      </c>
      <c r="P45" s="4" t="e">
        <f aca="false">IF(AND(M45&gt;0,N45&gt;0),M45+N45, "N/A")</f>
        <v>#N/A</v>
      </c>
      <c r="Q45" s="29" t="e">
        <f aca="false">IF(P45&gt;0,P45/25.4,)</f>
        <v>#N/A</v>
      </c>
      <c r="S45" s="4" t="e">
        <f aca="false">IF(P45&gt;0,P$135-P45,"")</f>
        <v>#N/A</v>
      </c>
      <c r="T45" s="0" t="s">
        <v>36</v>
      </c>
      <c r="U45" s="30" t="str">
        <f aca="false">IF(AND(K45&lt;&gt;"",K45&lt;&gt;"+3v3",K45&lt;&gt;"GND"),CONCATENATE("set_property PACKAGE_PIN ",D45," [get_ports {",K45,"}]",CHAR(10),"set_property IOSTANDARD LVTTL [get_ports {",K45,"}]",CHAR(10)),"")</f>
        <v>set_property PACKAGE_PIN B18 [get_ports {ad_n11 }]
set_property IOSTANDARD LVTTL [get_ports {ad_n11 }]</v>
      </c>
      <c r="V45" s="31" t="str">
        <f aca="false">IF(AND(K45&lt;&gt;"",K45&lt;&gt;"+3v3",K45&lt;&gt;"GND",NOT(ISNA(P45)),NOT(ISNA(N45))),CONCATENATE("set_input_delay -clock SBUS_3V3_CLK -min ",TEXT(-0.25+$V$5-S45/$V$7,"0.000")," [get_ports {",K45,"}]",CHAR(10),"set_input_delay -clock SBUS_3V3_CLK -max ",TEXT(0.25+(40-$V$4)-S45/$W$7,"0.000")," [get_ports {",K45,"}]",CHAR(10)),"")</f>
        <v/>
      </c>
      <c r="W45" s="31" t="str">
        <f aca="false">IF(AND(K45&lt;&gt;"",K45&lt;&gt;"+3v3",K45&lt;&gt;"GND",NOT(ISNA(P45)),NOT(ISNA(N45))),CONCATENATE("set_output_delay -clock SBUS_3V3_CLK -min ",TEXT(-$W$5+P45/$V$7+$P$135/$V$7,"0.000")," [get_ports {",K45,"}]",CHAR(10),"set_output_delay -clock SBUS_3V3_CLK -max ",TEXT(0.25+0.25+$W$4+P45/$W$7+$P$135/$W$7,"0.000")," [get_ports {",K45,"}]",CHAR(10)),"")</f>
        <v/>
      </c>
      <c r="Y45" s="7" t="str">
        <f aca="false">CONCATENATE(IF(OR(T45="IO",T45="I"),V45,""),IF(OR(T45="IO",T45="O"),W45,""))</f>
        <v/>
      </c>
      <c r="AG45" s="8" t="str">
        <f aca="false">IF(OR(LEFT(K45,3)="LED",LEFT(K45,16)="SBUS_DATA_OE_LED"),CONCATENATE("(",CHAR(34),"user_led",CHAR(34),", 0, Pins(",CHAR(34),D45,CHAR(34),"),  IOStandard(",CHAR(34),"lvcmos33",CHAR(34),")), ",CHAR(35),K45),"")</f>
        <v/>
      </c>
    </row>
    <row r="46" customFormat="false" ht="14.55" hidden="false" customHeight="true" outlineLevel="0" collapsed="false">
      <c r="A46" s="24" t="s">
        <v>172</v>
      </c>
      <c r="B46" s="25" t="s">
        <v>173</v>
      </c>
      <c r="C46" s="26" t="s">
        <v>33</v>
      </c>
      <c r="D46" s="26" t="s">
        <v>174</v>
      </c>
      <c r="E46" s="26"/>
      <c r="F46" s="27" t="s">
        <v>90</v>
      </c>
      <c r="G46" s="0" t="n">
        <v>43</v>
      </c>
      <c r="H46" s="28" t="s">
        <v>175</v>
      </c>
      <c r="J46" s="3" t="str">
        <f aca="false">IF(NOT(ISNA($H46)),$B46,"")</f>
        <v>C15~IO_L12N_T1_MRCC_15</v>
      </c>
      <c r="K46" s="3" t="str">
        <f aca="false">IF(NOT(ISNA($H46)),$H46,"")</f>
        <v>ad_n8</v>
      </c>
      <c r="M46" s="0" t="n">
        <f aca="false">VLOOKUP(A46,'2.13 ping -&gt; trace length'!$A$1:$B$103,2,0)</f>
        <v>16.17</v>
      </c>
      <c r="N46" s="4" t="e">
        <f aca="false">VLOOKUP(K46,'signal -&gt; trace length'!$A$2:$D$167,4,0)/1000000</f>
        <v>#N/A</v>
      </c>
      <c r="P46" s="4" t="e">
        <f aca="false">IF(AND(M46&gt;0,N46&gt;0),M46+N46, "N/A")</f>
        <v>#N/A</v>
      </c>
      <c r="Q46" s="29" t="e">
        <f aca="false">IF(P46&gt;0,P46/25.4,)</f>
        <v>#N/A</v>
      </c>
      <c r="S46" s="4" t="e">
        <f aca="false">IF(P46&gt;0,P$135-P46,"")</f>
        <v>#N/A</v>
      </c>
      <c r="T46" s="0" t="s">
        <v>36</v>
      </c>
      <c r="U46" s="30" t="str">
        <f aca="false">IF(AND(K46&lt;&gt;"",K46&lt;&gt;"+3v3",K46&lt;&gt;"GND"),CONCATENATE("set_property PACKAGE_PIN ",D46," [get_ports {",K46,"}]",CHAR(10),"set_property IOSTANDARD LVTTL [get_ports {",K46,"}]",CHAR(10)),"")</f>
        <v>set_property PACKAGE_PIN C15 [get_ports {ad_n8 }]
set_property IOSTANDARD LVTTL [get_ports {ad_n8 }]</v>
      </c>
      <c r="V46" s="31" t="str">
        <f aca="false">IF(AND(K46&lt;&gt;"",K46&lt;&gt;"+3v3",K46&lt;&gt;"GND",NOT(ISNA(P46)),NOT(ISNA(N46))),CONCATENATE("set_input_delay -clock SBUS_3V3_CLK -min ",TEXT(-0.25+$V$5-S46/$V$7,"0.000")," [get_ports {",K46,"}]",CHAR(10),"set_input_delay -clock SBUS_3V3_CLK -max ",TEXT(0.25+(40-$V$4)-S46/$W$7,"0.000")," [get_ports {",K46,"}]",CHAR(10)),"")</f>
        <v/>
      </c>
      <c r="W46" s="31" t="str">
        <f aca="false">IF(AND(K46&lt;&gt;"",K46&lt;&gt;"+3v3",K46&lt;&gt;"GND",NOT(ISNA(P46)),NOT(ISNA(N46))),CONCATENATE("set_output_delay -clock SBUS_3V3_CLK -min ",TEXT(-$W$5+P46/$V$7+$P$135/$V$7,"0.000")," [get_ports {",K46,"}]",CHAR(10),"set_output_delay -clock SBUS_3V3_CLK -max ",TEXT(0.25+0.25+$W$4+P46/$W$7+$P$135/$W$7,"0.000")," [get_ports {",K46,"}]",CHAR(10)),"")</f>
        <v/>
      </c>
      <c r="Y46" s="7" t="str">
        <f aca="false">CONCATENATE(IF(OR(T46="IO",T46="I"),V46,""),IF(OR(T46="IO",T46="O"),W46,""))</f>
        <v/>
      </c>
      <c r="AG46" s="8" t="str">
        <f aca="false">IF(OR(LEFT(K46,3)="LED",LEFT(K46,16)="SBUS_DATA_OE_LED"),CONCATENATE("(",CHAR(34),"user_led",CHAR(34),", 0, Pins(",CHAR(34),D46,CHAR(34),"),  IOStandard(",CHAR(34),"lvcmos33",CHAR(34),")), ",CHAR(35),K46),"")</f>
        <v/>
      </c>
    </row>
    <row r="47" customFormat="false" ht="14.55" hidden="false" customHeight="true" outlineLevel="0" collapsed="false">
      <c r="A47" s="24" t="s">
        <v>176</v>
      </c>
      <c r="B47" s="25" t="s">
        <v>177</v>
      </c>
      <c r="C47" s="26" t="s">
        <v>33</v>
      </c>
      <c r="D47" s="26" t="s">
        <v>178</v>
      </c>
      <c r="E47" s="26"/>
      <c r="F47" s="27" t="s">
        <v>90</v>
      </c>
      <c r="G47" s="0" t="n">
        <v>44</v>
      </c>
      <c r="H47" s="28" t="s">
        <v>179</v>
      </c>
      <c r="J47" s="3" t="str">
        <f aca="false">IF(NOT(ISNA($H47)),$B47,"")</f>
        <v>D15~IO_L12P_T1_MRCC_15</v>
      </c>
      <c r="K47" s="3" t="str">
        <f aca="false">IF(NOT(ISNA($H47)),$H47,"")</f>
        <v>clk2x_n</v>
      </c>
      <c r="M47" s="0" t="n">
        <f aca="false">VLOOKUP(A47,'2.13 ping -&gt; trace length'!$A$1:$B$103,2,0)</f>
        <v>7.67</v>
      </c>
      <c r="N47" s="4" t="e">
        <f aca="false">VLOOKUP(K47,'signal -&gt; trace length'!$A$2:$D$167,4,0)/1000000</f>
        <v>#N/A</v>
      </c>
      <c r="P47" s="33" t="e">
        <f aca="false">IF(AND(M47&gt;0,N47&gt;0),M47+N47, "N/A")</f>
        <v>#N/A</v>
      </c>
      <c r="Q47" s="29" t="e">
        <f aca="false">IF(P47&gt;0,P47/25.4,)</f>
        <v>#N/A</v>
      </c>
      <c r="S47" s="4" t="e">
        <f aca="false">IF(P47&gt;0,P$135-P47,"")</f>
        <v>#N/A</v>
      </c>
      <c r="U47" s="30" t="str">
        <f aca="false">IF(AND(K47&lt;&gt;"",K47&lt;&gt;"+3v3",K47&lt;&gt;"GND"),CONCATENATE("set_property PACKAGE_PIN ",D47," [get_ports {",K47,"}]",CHAR(10),"set_property IOSTANDARD LVTTL [get_ports {",K47,"}]",CHAR(10)),"")</f>
        <v>set_property PACKAGE_PIN D15 [get_ports {clk2x_n }]
set_property IOSTANDARD LVTTL [get_ports {clk2x_n }]</v>
      </c>
      <c r="V47" s="31" t="str">
        <f aca="false">IF(AND(K47&lt;&gt;"",K47&lt;&gt;"+3v3",K47&lt;&gt;"GND",NOT(ISNA(P47)),NOT(ISNA(N47))),CONCATENATE("set_input_delay -clock SBUS_3V3_CLK -min ",TEXT(-0.25+$V$5-S47/$V$7,"0.000")," [get_ports {",K47,"}]",CHAR(10),"set_input_delay -clock SBUS_3V3_CLK -max ",TEXT(0.25+(40-$V$4)-S47/$W$7,"0.000")," [get_ports {",K47,"}]",CHAR(10)),"")</f>
        <v/>
      </c>
      <c r="W47" s="31" t="str">
        <f aca="false">IF(AND(K47&lt;&gt;"",K47&lt;&gt;"+3v3",K47&lt;&gt;"GND",NOT(ISNA(P47)),NOT(ISNA(N47))),CONCATENATE("set_output_delay -clock SBUS_3V3_CLK -min ",TEXT(-$W$5+P47/$V$7+$P$135/$V$7,"0.000")," [get_ports {",K47,"}]",CHAR(10),"set_output_delay -clock SBUS_3V3_CLK -max ",TEXT(0.25+0.25+$W$4+P47/$W$7+$P$135/$W$7,"0.000")," [get_ports {",K47,"}]",CHAR(10)),"")</f>
        <v/>
      </c>
      <c r="Y47" s="7" t="str">
        <f aca="false">CONCATENATE(IF(OR(T47="IO",T47="I"),V47,""),IF(OR(T47="IO",T47="O"),W47,""))</f>
        <v/>
      </c>
      <c r="AG47" s="8" t="str">
        <f aca="false">IF(OR(LEFT(K47,3)="LED",LEFT(K47,16)="SBUS_DATA_OE_LED"),CONCATENATE("(",CHAR(34),"user_led",CHAR(34),", 0, Pins(",CHAR(34),D47,CHAR(34),"),  IOStandard(",CHAR(34),"lvcmos33",CHAR(34),")), ",CHAR(35),K47),"")</f>
        <v/>
      </c>
    </row>
    <row r="48" customFormat="false" ht="14.55" hidden="false" customHeight="true" outlineLevel="0" collapsed="false">
      <c r="A48" s="24" t="s">
        <v>180</v>
      </c>
      <c r="B48" s="25" t="s">
        <v>181</v>
      </c>
      <c r="C48" s="26" t="s">
        <v>33</v>
      </c>
      <c r="D48" s="26" t="s">
        <v>140</v>
      </c>
      <c r="E48" s="26"/>
      <c r="F48" s="27"/>
      <c r="G48" s="0" t="n">
        <v>45</v>
      </c>
      <c r="H48" s="28" t="s">
        <v>182</v>
      </c>
      <c r="J48" s="3" t="str">
        <f aca="false">IF(NOT(ISNA($H48)),$B48,"")</f>
        <v>B17~IO_L7N_T1_AD2N_15</v>
      </c>
      <c r="K48" s="3" t="str">
        <f aca="false">IF(NOT(ISNA($H48)),$H48,"")</f>
        <v>ad_n6</v>
      </c>
      <c r="M48" s="0" t="n">
        <f aca="false">VLOOKUP(A48,'2.13 ping -&gt; trace length'!$A$1:$B$103,2,0)</f>
        <v>12.65</v>
      </c>
      <c r="N48" s="4" t="e">
        <f aca="false">VLOOKUP(K48,'signal -&gt; trace length'!$A$2:$D$167,4,0)/1000000</f>
        <v>#N/A</v>
      </c>
      <c r="P48" s="4" t="e">
        <f aca="false">IF(AND(M48&gt;0,N48&gt;0),M48+N48, "N/A")</f>
        <v>#N/A</v>
      </c>
      <c r="Q48" s="29" t="e">
        <f aca="false">IF(P48&gt;0,P48/25.4,)</f>
        <v>#N/A</v>
      </c>
      <c r="S48" s="4" t="e">
        <f aca="false">IF(P48&gt;0,P$135-P48,"")</f>
        <v>#N/A</v>
      </c>
      <c r="T48" s="0" t="s">
        <v>183</v>
      </c>
      <c r="U48" s="30" t="str">
        <f aca="false">IF(AND(K48&lt;&gt;"",K48&lt;&gt;"+3v3",K48&lt;&gt;"GND"),CONCATENATE("set_property PACKAGE_PIN ",D48," [get_ports {",K48,"}]",CHAR(10),"set_property IOSTANDARD LVTTL [get_ports {",K48,"}]",CHAR(10)),"")</f>
        <v>set_property PACKAGE_PIN B17 [get_ports {ad_n6 }]
set_property IOSTANDARD LVTTL [get_ports {ad_n6 }]</v>
      </c>
      <c r="V48" s="31" t="str">
        <f aca="false">IF(AND(K48&lt;&gt;"",K48&lt;&gt;"+3v3",K48&lt;&gt;"GND",NOT(ISNA(P48)),NOT(ISNA(N48))),CONCATENATE("set_input_delay -clock SBUS_3V3_CLK -min ",TEXT(-0.25+$V$5-S48/$V$7,"0.000")," [get_ports {",K48,"}]",CHAR(10),"set_input_delay -clock SBUS_3V3_CLK -max ",TEXT(0.25+(40-$V$4)-S48/$W$7,"0.000")," [get_ports {",K48,"}]",CHAR(10)),"")</f>
        <v/>
      </c>
      <c r="W48" s="31" t="str">
        <f aca="false">IF(AND(K48&lt;&gt;"",K48&lt;&gt;"+3v3",K48&lt;&gt;"GND",NOT(ISNA(P48)),NOT(ISNA(N48))),CONCATENATE("set_output_delay -clock SBUS_3V3_CLK -min ",TEXT(-$W$5+P48/$V$7+$P$135/$V$7,"0.000")," [get_ports {",K48,"}]",CHAR(10),"set_output_delay -clock SBUS_3V3_CLK -max ",TEXT(0.25+0.25+$W$4+P48/$W$7+$P$135/$W$7,"0.000")," [get_ports {",K48,"}]",CHAR(10)),"")</f>
        <v/>
      </c>
      <c r="Y48" s="7" t="str">
        <f aca="false">CONCATENATE(IF(OR(T48="IO",T48="I"),V48,""),IF(OR(T48="IO",T48="O"),W48,""))</f>
        <v/>
      </c>
      <c r="AG48" s="8" t="str">
        <f aca="false">IF(OR(LEFT(K48,3)="LED",LEFT(K48,16)="SBUS_DATA_OE_LED"),CONCATENATE("(",CHAR(34),"user_led",CHAR(34),", 0, Pins(",CHAR(34),D48,CHAR(34),"),  IOStandard(",CHAR(34),"lvcmos33",CHAR(34),")), ",CHAR(35),K48),"")</f>
        <v/>
      </c>
    </row>
    <row r="49" customFormat="false" ht="14.55" hidden="false" customHeight="true" outlineLevel="0" collapsed="false">
      <c r="A49" s="24" t="s">
        <v>184</v>
      </c>
      <c r="B49" s="25" t="s">
        <v>185</v>
      </c>
      <c r="C49" s="26" t="s">
        <v>33</v>
      </c>
      <c r="D49" s="26" t="s">
        <v>137</v>
      </c>
      <c r="E49" s="26"/>
      <c r="F49" s="27"/>
      <c r="G49" s="0" t="n">
        <v>46</v>
      </c>
      <c r="H49" s="28" t="s">
        <v>186</v>
      </c>
      <c r="J49" s="3" t="str">
        <f aca="false">IF(NOT(ISNA($H49)),$B49,"")</f>
        <v>B16~IO_L7P_T1_AD2P_15</v>
      </c>
      <c r="K49" s="3" t="str">
        <f aca="false">IF(NOT(ISNA($H49)),$H49,"")</f>
        <v>ad_n9</v>
      </c>
      <c r="M49" s="0" t="n">
        <f aca="false">VLOOKUP(A49,'2.13 ping -&gt; trace length'!$A$1:$B$103,2,0)</f>
        <v>6.56</v>
      </c>
      <c r="N49" s="4" t="e">
        <f aca="false">VLOOKUP(K49,'signal -&gt; trace length'!$A$2:$D$167,4,0)/1000000</f>
        <v>#N/A</v>
      </c>
      <c r="P49" s="4" t="e">
        <f aca="false">IF(AND(M49&gt;0,N49&gt;0),M49+N49, "N/A")</f>
        <v>#N/A</v>
      </c>
      <c r="Q49" s="29" t="e">
        <f aca="false">IF(P49&gt;0,P49/25.4,)</f>
        <v>#N/A</v>
      </c>
      <c r="S49" s="4" t="e">
        <f aca="false">IF(P49&gt;0,P$135-P49,"")</f>
        <v>#N/A</v>
      </c>
      <c r="T49" s="0" t="s">
        <v>183</v>
      </c>
      <c r="U49" s="30" t="str">
        <f aca="false">IF(AND(K49&lt;&gt;"",K49&lt;&gt;"+3v3",K49&lt;&gt;"GND"),CONCATENATE("set_property PACKAGE_PIN ",D49," [get_ports {",K49,"}]",CHAR(10),"set_property IOSTANDARD LVTTL [get_ports {",K49,"}]",CHAR(10)),"")</f>
        <v>set_property PACKAGE_PIN B16 [get_ports {ad_n9 }]
set_property IOSTANDARD LVTTL [get_ports {ad_n9 }]</v>
      </c>
      <c r="V49" s="31" t="str">
        <f aca="false">IF(AND(K49&lt;&gt;"",K49&lt;&gt;"+3v3",K49&lt;&gt;"GND",NOT(ISNA(P49)),NOT(ISNA(N49))),CONCATENATE("set_input_delay -clock SBUS_3V3_CLK -min ",TEXT(-0.25+$V$5-S49/$V$7,"0.000")," [get_ports {",K49,"}]",CHAR(10),"set_input_delay -clock SBUS_3V3_CLK -max ",TEXT(0.25+(40-$V$4)-S49/$W$7,"0.000")," [get_ports {",K49,"}]",CHAR(10)),"")</f>
        <v/>
      </c>
      <c r="W49" s="31" t="str">
        <f aca="false">IF(AND(K49&lt;&gt;"",K49&lt;&gt;"+3v3",K49&lt;&gt;"GND",NOT(ISNA(P49)),NOT(ISNA(N49))),CONCATENATE("set_output_delay -clock SBUS_3V3_CLK -min ",TEXT(-$W$5+P49/$V$7+$P$135/$V$7,"0.000")," [get_ports {",K49,"}]",CHAR(10),"set_output_delay -clock SBUS_3V3_CLK -max ",TEXT(0.25+0.25+$W$4+P49/$W$7+$P$135/$W$7,"0.000")," [get_ports {",K49,"}]",CHAR(10)),"")</f>
        <v/>
      </c>
      <c r="Y49" s="7" t="str">
        <f aca="false">CONCATENATE(IF(OR(T49="IO",T49="I"),V49,""),IF(OR(T49="IO",T49="O"),W49,""))</f>
        <v/>
      </c>
      <c r="AG49" s="8" t="str">
        <f aca="false">IF(OR(LEFT(K49,3)="LED",LEFT(K49,16)="SBUS_DATA_OE_LED"),CONCATENATE("(",CHAR(34),"user_led",CHAR(34),", 0, Pins(",CHAR(34),D49,CHAR(34),"),  IOStandard(",CHAR(34),"lvcmos33",CHAR(34),")), ",CHAR(35),K49),"")</f>
        <v/>
      </c>
    </row>
    <row r="50" customFormat="false" ht="14.55" hidden="false" customHeight="true" outlineLevel="0" collapsed="false">
      <c r="A50" s="24" t="s">
        <v>187</v>
      </c>
      <c r="B50" s="25" t="s">
        <v>188</v>
      </c>
      <c r="C50" s="26" t="s">
        <v>33</v>
      </c>
      <c r="D50" s="26" t="s">
        <v>189</v>
      </c>
      <c r="E50" s="26"/>
      <c r="F50" s="27"/>
      <c r="G50" s="0" t="n">
        <v>47</v>
      </c>
      <c r="H50" s="28" t="s">
        <v>190</v>
      </c>
      <c r="J50" s="3" t="str">
        <f aca="false">IF(NOT(ISNA($H50)),$B50,"")</f>
        <v>C14~IO_L1N_T0_AD0N_15</v>
      </c>
      <c r="K50" s="3" t="str">
        <f aca="false">IF(NOT(ISNA($H50)),$H50,"")</f>
        <v>ad_n4</v>
      </c>
      <c r="M50" s="0" t="n">
        <f aca="false">VLOOKUP(A50,'2.13 ping -&gt; trace length'!$A$1:$B$103,2,0)</f>
        <v>16.68</v>
      </c>
      <c r="N50" s="4" t="e">
        <f aca="false">VLOOKUP(K50,'signal -&gt; trace length'!$A$2:$D$167,4,0)/1000000</f>
        <v>#N/A</v>
      </c>
      <c r="P50" s="4" t="e">
        <f aca="false">IF(AND(M50&gt;0,N50&gt;0),M50+N50, "N/A")</f>
        <v>#N/A</v>
      </c>
      <c r="Q50" s="29" t="e">
        <f aca="false">IF(P50&gt;0,P50/25.4,)</f>
        <v>#N/A</v>
      </c>
      <c r="S50" s="4" t="e">
        <f aca="false">IF(P50&gt;0,P$135-P50,"")</f>
        <v>#N/A</v>
      </c>
      <c r="T50" s="0" t="s">
        <v>183</v>
      </c>
      <c r="U50" s="30" t="str">
        <f aca="false">IF(AND(K50&lt;&gt;"",K50&lt;&gt;"+3v3",K50&lt;&gt;"GND"),CONCATENATE("set_property PACKAGE_PIN ",D50," [get_ports {",K50,"}]",CHAR(10),"set_property IOSTANDARD LVTTL [get_ports {",K50,"}]",CHAR(10)),"")</f>
        <v>set_property PACKAGE_PIN C14 [get_ports {ad_n4 }]
set_property IOSTANDARD LVTTL [get_ports {ad_n4 }]</v>
      </c>
      <c r="V50" s="31" t="str">
        <f aca="false">IF(AND(K50&lt;&gt;"",K50&lt;&gt;"+3v3",K50&lt;&gt;"GND",NOT(ISNA(P50)),NOT(ISNA(N50))),CONCATENATE("set_input_delay -clock SBUS_3V3_CLK -min ",TEXT(-0.25+$V$5-S50/$V$7,"0.000")," [get_ports {",K50,"}]",CHAR(10),"set_input_delay -clock SBUS_3V3_CLK -max ",TEXT(0.25+(40-$V$4)-S50/$W$7,"0.000")," [get_ports {",K50,"}]",CHAR(10)),"")</f>
        <v/>
      </c>
      <c r="W50" s="31" t="str">
        <f aca="false">IF(AND(K50&lt;&gt;"",K50&lt;&gt;"+3v3",K50&lt;&gt;"GND",NOT(ISNA(P50)),NOT(ISNA(N50))),CONCATENATE("set_output_delay -clock SBUS_3V3_CLK -min ",TEXT(-$W$5+P50/$V$7+$P$135/$V$7,"0.000")," [get_ports {",K50,"}]",CHAR(10),"set_output_delay -clock SBUS_3V3_CLK -max ",TEXT(0.25+0.25+$W$4+P50/$W$7+$P$135/$W$7,"0.000")," [get_ports {",K50,"}]",CHAR(10)),"")</f>
        <v/>
      </c>
      <c r="Y50" s="7" t="str">
        <f aca="false">CONCATENATE(IF(OR(T50="IO",T50="I"),V50,""),IF(OR(T50="IO",T50="O"),W50,""))</f>
        <v/>
      </c>
      <c r="AG50" s="8" t="str">
        <f aca="false">IF(OR(LEFT(K50,3)="LED",LEFT(K50,16)="SBUS_DATA_OE_LED"),CONCATENATE("(",CHAR(34),"user_led",CHAR(34),", 0, Pins(",CHAR(34),D50,CHAR(34),"),  IOStandard(",CHAR(34),"lvcmos33",CHAR(34),")), ",CHAR(35),K50),"")</f>
        <v/>
      </c>
    </row>
    <row r="51" customFormat="false" ht="14.55" hidden="false" customHeight="true" outlineLevel="0" collapsed="false">
      <c r="A51" s="24" t="s">
        <v>191</v>
      </c>
      <c r="B51" s="25" t="s">
        <v>192</v>
      </c>
      <c r="C51" s="26" t="s">
        <v>33</v>
      </c>
      <c r="D51" s="26" t="s">
        <v>193</v>
      </c>
      <c r="E51" s="26"/>
      <c r="F51" s="27"/>
      <c r="G51" s="0" t="n">
        <v>48</v>
      </c>
      <c r="H51" s="28" t="s">
        <v>194</v>
      </c>
      <c r="J51" s="3" t="str">
        <f aca="false">IF(NOT(ISNA($H51)),$B51,"")</f>
        <v>D14~IO_L1P_T0_AD0P_15</v>
      </c>
      <c r="K51" s="3" t="str">
        <f aca="false">IF(NOT(ISNA($H51)),$H51,"")</f>
        <v>ad_n7</v>
      </c>
      <c r="M51" s="0" t="n">
        <f aca="false">VLOOKUP(A51,'2.13 ping -&gt; trace length'!$A$1:$B$103,2,0)</f>
        <v>9.37</v>
      </c>
      <c r="N51" s="4" t="e">
        <f aca="false">VLOOKUP(K51,'signal -&gt; trace length'!$A$2:$D$167,4,0)/1000000</f>
        <v>#N/A</v>
      </c>
      <c r="P51" s="4" t="e">
        <f aca="false">IF(AND(M51&gt;0,N51&gt;0),M51+N51, "N/A")</f>
        <v>#N/A</v>
      </c>
      <c r="Q51" s="29" t="e">
        <f aca="false">IF(P51&gt;0,P51/25.4,)</f>
        <v>#N/A</v>
      </c>
      <c r="S51" s="4" t="e">
        <f aca="false">IF(P51&gt;0,P$135-P51,"")</f>
        <v>#N/A</v>
      </c>
      <c r="T51" s="0" t="s">
        <v>183</v>
      </c>
      <c r="U51" s="30" t="str">
        <f aca="false">IF(AND(K51&lt;&gt;"",K51&lt;&gt;"+3v3",K51&lt;&gt;"GND"),CONCATENATE("set_property PACKAGE_PIN ",D51," [get_ports {",K51,"}]",CHAR(10),"set_property IOSTANDARD LVTTL [get_ports {",K51,"}]",CHAR(10)),"")</f>
        <v>set_property PACKAGE_PIN D14 [get_ports {ad_n7 }]
set_property IOSTANDARD LVTTL [get_ports {ad_n7 }]</v>
      </c>
      <c r="V51" s="31" t="str">
        <f aca="false">IF(AND(K51&lt;&gt;"",K51&lt;&gt;"+3v3",K51&lt;&gt;"GND",NOT(ISNA(P51)),NOT(ISNA(N51))),CONCATENATE("set_input_delay -clock SBUS_3V3_CLK -min ",TEXT(-0.25+$V$5-S51/$V$7,"0.000")," [get_ports {",K51,"}]",CHAR(10),"set_input_delay -clock SBUS_3V3_CLK -max ",TEXT(0.25+(40-$V$4)-S51/$W$7,"0.000")," [get_ports {",K51,"}]",CHAR(10)),"")</f>
        <v/>
      </c>
      <c r="W51" s="31" t="str">
        <f aca="false">IF(AND(K51&lt;&gt;"",K51&lt;&gt;"+3v3",K51&lt;&gt;"GND",NOT(ISNA(P51)),NOT(ISNA(N51))),CONCATENATE("set_output_delay -clock SBUS_3V3_CLK -min ",TEXT(-$W$5+P51/$V$7+$P$135/$V$7,"0.000")," [get_ports {",K51,"}]",CHAR(10),"set_output_delay -clock SBUS_3V3_CLK -max ",TEXT(0.25+0.25+$W$4+P51/$W$7+$P$135/$W$7,"0.000")," [get_ports {",K51,"}]",CHAR(10)),"")</f>
        <v/>
      </c>
      <c r="Y51" s="7" t="str">
        <f aca="false">CONCATENATE(IF(OR(T51="IO",T51="I"),V51,""),IF(OR(T51="IO",T51="O"),W51,""))</f>
        <v/>
      </c>
      <c r="AG51" s="8" t="str">
        <f aca="false">IF(OR(LEFT(K51,3)="LED",LEFT(K51,16)="SBUS_DATA_OE_LED"),CONCATENATE("(",CHAR(34),"user_led",CHAR(34),", 0, Pins(",CHAR(34),D51,CHAR(34),"),  IOStandard(",CHAR(34),"lvcmos33",CHAR(34),")), ",CHAR(35),K51),"")</f>
        <v/>
      </c>
    </row>
    <row r="52" customFormat="false" ht="14.55" hidden="false" customHeight="true" outlineLevel="0" collapsed="false">
      <c r="A52" s="24" t="s">
        <v>195</v>
      </c>
      <c r="B52" s="25" t="s">
        <v>196</v>
      </c>
      <c r="C52" s="26" t="s">
        <v>33</v>
      </c>
      <c r="D52" s="26" t="s">
        <v>197</v>
      </c>
      <c r="E52" s="26"/>
      <c r="F52" s="27" t="s">
        <v>60</v>
      </c>
      <c r="G52" s="0" t="n">
        <v>49</v>
      </c>
      <c r="H52" s="28" t="s">
        <v>198</v>
      </c>
      <c r="J52" s="3" t="str">
        <f aca="false">IF(NOT(ISNA($H52)),$B52,"")</f>
        <v>D13~IO_L6N_T0_VREF_15</v>
      </c>
      <c r="K52" s="3" t="str">
        <f aca="false">IF(NOT(ISNA($H52)),$H52,"")</f>
        <v>ad_n5</v>
      </c>
      <c r="M52" s="0" t="n">
        <f aca="false">VLOOKUP(A52,'2.13 ping -&gt; trace length'!$A$1:$B$103,2,0)</f>
        <v>18.84</v>
      </c>
      <c r="N52" s="4" t="e">
        <f aca="false">VLOOKUP(K52,'signal -&gt; trace length'!$A$2:$D$167,4,0)/1000000</f>
        <v>#N/A</v>
      </c>
      <c r="P52" s="4" t="e">
        <f aca="false">IF(AND(M52&gt;0,N52&gt;0),M52+N52, "N/A")</f>
        <v>#N/A</v>
      </c>
      <c r="Q52" s="29" t="e">
        <f aca="false">IF(P52&gt;0,P52/25.4,)</f>
        <v>#N/A</v>
      </c>
      <c r="S52" s="4" t="e">
        <f aca="false">IF(P52&gt;0,P$135-P52,"")</f>
        <v>#N/A</v>
      </c>
      <c r="T52" s="0" t="s">
        <v>36</v>
      </c>
      <c r="U52" s="30" t="str">
        <f aca="false">IF(AND(K52&lt;&gt;"",K52&lt;&gt;"+3v3",K52&lt;&gt;"GND"),CONCATENATE("set_property PACKAGE_PIN ",D52," [get_ports {",K52,"}]",CHAR(10),"set_property IOSTANDARD LVTTL [get_ports {",K52,"}]",CHAR(10)),"")</f>
        <v>set_property PACKAGE_PIN D13 [get_ports {ad_n5 }]
set_property IOSTANDARD LVTTL [get_ports {ad_n5 }]</v>
      </c>
      <c r="V52" s="31" t="str">
        <f aca="false">IF(AND(K52&lt;&gt;"",K52&lt;&gt;"+3v3",K52&lt;&gt;"GND",NOT(ISNA(P52)),NOT(ISNA(N52))),CONCATENATE("set_input_delay -clock SBUS_3V3_CLK -min ",TEXT(-0.25+$V$5-S52/$V$7,"0.000")," [get_ports {",K52,"}]",CHAR(10),"set_input_delay -clock SBUS_3V3_CLK -max ",TEXT(0.25+(40-$V$4)-S52/$W$7,"0.000")," [get_ports {",K52,"}]",CHAR(10)),"")</f>
        <v/>
      </c>
      <c r="W52" s="31" t="str">
        <f aca="false">IF(AND(K52&lt;&gt;"",K52&lt;&gt;"+3v3",K52&lt;&gt;"GND",NOT(ISNA(P52)),NOT(ISNA(N52))),CONCATENATE("set_output_delay -clock SBUS_3V3_CLK -min ",TEXT(-$W$5+P52/$V$7+$P$135/$V$7,"0.000")," [get_ports {",K52,"}]",CHAR(10),"set_output_delay -clock SBUS_3V3_CLK -max ",TEXT(0.25+0.25+$W$4+P52/$W$7+$P$135/$W$7,"0.000")," [get_ports {",K52,"}]",CHAR(10)),"")</f>
        <v/>
      </c>
      <c r="Y52" s="7" t="str">
        <f aca="false">CONCATENATE(IF(OR(T52="IO",T52="I"),V52,""),IF(OR(T52="IO",T52="O"),W52,""))</f>
        <v/>
      </c>
      <c r="AG52" s="8" t="str">
        <f aca="false">IF(OR(LEFT(K52,3)="LED",LEFT(K52,16)="SBUS_DATA_OE_LED"),CONCATENATE("(",CHAR(34),"user_led",CHAR(34),", 0, Pins(",CHAR(34),D52,CHAR(34),"),  IOStandard(",CHAR(34),"lvcmos33",CHAR(34),")), ",CHAR(35),K52),"")</f>
        <v/>
      </c>
    </row>
    <row r="53" customFormat="false" ht="14.55" hidden="false" customHeight="true" outlineLevel="0" collapsed="false">
      <c r="A53" s="24" t="s">
        <v>199</v>
      </c>
      <c r="B53" s="25" t="s">
        <v>200</v>
      </c>
      <c r="C53" s="26" t="s">
        <v>33</v>
      </c>
      <c r="D53" s="26" t="s">
        <v>201</v>
      </c>
      <c r="E53" s="26"/>
      <c r="F53" s="27"/>
      <c r="G53" s="0" t="n">
        <v>50</v>
      </c>
      <c r="H53" s="28" t="s">
        <v>202</v>
      </c>
      <c r="J53" s="3" t="str">
        <f aca="false">IF(NOT(ISNA($H53)),$B53,"")</f>
        <v>D12~IO_L6P_T0_15</v>
      </c>
      <c r="K53" s="3" t="str">
        <f aca="false">IF(NOT(ISNA($H53)),$H53,"")</f>
        <v>tm_n2</v>
      </c>
      <c r="M53" s="0" t="n">
        <f aca="false">VLOOKUP(A53,'2.13 ping -&gt; trace length'!$A$1:$B$103,2,0)</f>
        <v>11.32</v>
      </c>
      <c r="N53" s="4" t="e">
        <f aca="false">VLOOKUP(K53,'signal -&gt; trace length'!$A$2:$D$167,4,0)/1000000</f>
        <v>#N/A</v>
      </c>
      <c r="P53" s="4" t="e">
        <f aca="false">IF(AND(M53&gt;0,N53&gt;0),M53+N53, "N/A")</f>
        <v>#N/A</v>
      </c>
      <c r="Q53" s="29" t="e">
        <f aca="false">IF(P53&gt;0,P53/25.4,)</f>
        <v>#N/A</v>
      </c>
      <c r="S53" s="4" t="e">
        <f aca="false">IF(P53&gt;0,P$135-P53,"")</f>
        <v>#N/A</v>
      </c>
      <c r="T53" s="0" t="s">
        <v>183</v>
      </c>
      <c r="U53" s="6" t="str">
        <f aca="false">IF(AND(K53&lt;&gt;"",K53&lt;&gt;"+3v3",K53&lt;&gt;"GND"),CONCATENATE("set_property PACKAGE_PIN ",D53," [get_ports {",K53,"}]",CHAR(10),"set_property IOSTANDARD LVTTL [get_ports {",K53,"}]",CHAR(10)),"")</f>
        <v>set_property PACKAGE_PIN D12 [get_ports {tm_n2 }]
set_property IOSTANDARD LVTTL [get_ports {tm_n2 }]</v>
      </c>
      <c r="V53" s="31" t="str">
        <f aca="false">IF(AND(K53&lt;&gt;"",K53&lt;&gt;"+3v3",K53&lt;&gt;"GND",NOT(ISNA(P53)),NOT(ISNA(N53))),CONCATENATE("set_input_delay -clock SBUS_3V3_CLK -min ",TEXT(-0.25+$V$5-S53/$V$7,"0.000")," [get_ports {",K53,"}]",CHAR(10),"set_input_delay -clock SBUS_3V3_CLK -max ",TEXT(0.25+(40-$V$4)-S53/$W$7,"0.000")," [get_ports {",K53,"}]",CHAR(10)),"")</f>
        <v/>
      </c>
      <c r="W53" s="31" t="str">
        <f aca="false">IF(AND(K53&lt;&gt;"",K53&lt;&gt;"+3v3",K53&lt;&gt;"GND",NOT(ISNA(P53)),NOT(ISNA(N53))),CONCATENATE("set_output_delay -clock SBUS_3V3_CLK -min ",TEXT(-$W$5+P53/$V$7+$P$135/$V$7,"0.000")," [get_ports {",K53,"}]",CHAR(10),"set_output_delay -clock SBUS_3V3_CLK -max ",TEXT(0.25+0.25+$W$4+P53/$W$7+$P$135/$W$7,"0.000")," [get_ports {",K53,"}]",CHAR(10)),"")</f>
        <v/>
      </c>
      <c r="Y53" s="7" t="str">
        <f aca="false">CONCATENATE(IF(OR(T53="IO",T53="I"),V53,""),IF(OR(T53="IO",T53="O"),W53,""))</f>
        <v/>
      </c>
      <c r="AG53" s="8" t="str">
        <f aca="false">IF(OR(LEFT(K53,3)="LED",LEFT(K53,16)="SBUS_DATA_OE_LED"),CONCATENATE("(",CHAR(34),"user_led",CHAR(34),", 0, Pins(",CHAR(34),D53,CHAR(34),"),  IOStandard(",CHAR(34),"lvcmos33",CHAR(34),")), ",CHAR(35),K53),"")</f>
        <v/>
      </c>
    </row>
    <row r="54" customFormat="false" ht="14.55" hidden="false" customHeight="true" outlineLevel="0" collapsed="false">
      <c r="A54" s="24" t="s">
        <v>203</v>
      </c>
      <c r="B54" s="25" t="s">
        <v>204</v>
      </c>
      <c r="C54" s="26" t="s">
        <v>33</v>
      </c>
      <c r="D54" s="26" t="s">
        <v>136</v>
      </c>
      <c r="E54" s="26"/>
      <c r="F54" s="27"/>
      <c r="G54" s="0" t="n">
        <v>51</v>
      </c>
      <c r="H54" s="28" t="s">
        <v>205</v>
      </c>
      <c r="J54" s="3" t="str">
        <f aca="false">IF(NOT(ISNA($H54)),$B54,"")</f>
        <v>A16~IO_L8N_T1_AD10N_15</v>
      </c>
      <c r="K54" s="3" t="str">
        <f aca="false">IF(NOT(ISNA($H54)),$H54,"")</f>
        <v>ad_n3</v>
      </c>
      <c r="M54" s="0" t="n">
        <f aca="false">VLOOKUP(A54,'2.13 ping -&gt; trace length'!$A$1:$B$103,2,0)</f>
        <v>14.67</v>
      </c>
      <c r="N54" s="4" t="e">
        <f aca="false">VLOOKUP(K54,'signal -&gt; trace length'!$A$2:$D$167,4,0)/1000000</f>
        <v>#N/A</v>
      </c>
      <c r="P54" s="4" t="e">
        <f aca="false">IF(AND(M54&gt;0,N54&gt;0),M54+N54, "N/A")</f>
        <v>#N/A</v>
      </c>
      <c r="Q54" s="29" t="e">
        <f aca="false">IF(P54&gt;0,P54/25.4,)</f>
        <v>#N/A</v>
      </c>
      <c r="S54" s="4" t="e">
        <f aca="false">IF(P54&gt;0,P$135-P54,"")</f>
        <v>#N/A</v>
      </c>
      <c r="T54" s="0" t="s">
        <v>183</v>
      </c>
      <c r="U54" s="30" t="str">
        <f aca="false">IF(AND(K54&lt;&gt;"",K54&lt;&gt;"+3v3",K54&lt;&gt;"GND"),CONCATENATE("set_property PACKAGE_PIN ",D54," [get_ports {",K54,"}]",CHAR(10),"set_property IOSTANDARD LVTTL [get_ports {",K54,"}]",CHAR(10)),"")</f>
        <v>set_property PACKAGE_PIN A16 [get_ports {ad_n3 }]
set_property IOSTANDARD LVTTL [get_ports {ad_n3 }]</v>
      </c>
      <c r="V54" s="31" t="str">
        <f aca="false">IF(AND(K54&lt;&gt;"",K54&lt;&gt;"+3v3",K54&lt;&gt;"GND",NOT(ISNA(P54)),NOT(ISNA(N54))),CONCATENATE("set_input_delay -clock SBUS_3V3_CLK -min ",TEXT(-0.25+$V$5-S54/$V$7,"0.000")," [get_ports {",K54,"}]",CHAR(10),"set_input_delay -clock SBUS_3V3_CLK -max ",TEXT(0.25+(40-$V$4)-S54/$W$7,"0.000")," [get_ports {",K54,"}]",CHAR(10)),"")</f>
        <v/>
      </c>
      <c r="W54" s="31" t="str">
        <f aca="false">IF(AND(K54&lt;&gt;"",K54&lt;&gt;"+3v3",K54&lt;&gt;"GND",NOT(ISNA(P54)),NOT(ISNA(N54))),CONCATENATE("set_output_delay -clock SBUS_3V3_CLK -min ",TEXT(-$W$5+P54/$V$7+$P$135/$V$7,"0.000")," [get_ports {",K54,"}]",CHAR(10),"set_output_delay -clock SBUS_3V3_CLK -max ",TEXT(0.25+0.25+$W$4+P54/$W$7+$P$135/$W$7,"0.000")," [get_ports {",K54,"}]",CHAR(10)),"")</f>
        <v/>
      </c>
      <c r="Y54" s="7" t="str">
        <f aca="false">CONCATENATE(IF(OR(T54="IO",T54="I"),V54,""),IF(OR(T54="IO",T54="O"),W54,""))</f>
        <v/>
      </c>
      <c r="AG54" s="8" t="str">
        <f aca="false">IF(OR(LEFT(K54,3)="LED",LEFT(K54,16)="SBUS_DATA_OE_LED"),CONCATENATE("(",CHAR(34),"user_led",CHAR(34),", 0, Pins(",CHAR(34),D54,CHAR(34),"),  IOStandard(",CHAR(34),"lvcmos33",CHAR(34),")), ",CHAR(35),K54),"")</f>
        <v/>
      </c>
    </row>
    <row r="55" customFormat="false" ht="14.55" hidden="false" customHeight="true" outlineLevel="0" collapsed="false">
      <c r="A55" s="24" t="s">
        <v>206</v>
      </c>
      <c r="B55" s="25" t="s">
        <v>207</v>
      </c>
      <c r="C55" s="26" t="s">
        <v>33</v>
      </c>
      <c r="D55" s="26" t="s">
        <v>133</v>
      </c>
      <c r="E55" s="26"/>
      <c r="F55" s="27"/>
      <c r="G55" s="0" t="n">
        <v>52</v>
      </c>
      <c r="H55" s="28" t="s">
        <v>208</v>
      </c>
      <c r="J55" s="3" t="str">
        <f aca="false">IF(NOT(ISNA($H55)),$B55,"")</f>
        <v>A15~IO_L8P_T1_AD10P_15</v>
      </c>
      <c r="K55" s="3" t="str">
        <f aca="false">IF(NOT(ISNA($H55)),$H55,"")</f>
        <v>ad_n2</v>
      </c>
      <c r="M55" s="0" t="n">
        <f aca="false">VLOOKUP(A55,'2.13 ping -&gt; trace length'!$A$1:$B$103,2,0)</f>
        <v>10.64</v>
      </c>
      <c r="N55" s="4" t="e">
        <f aca="false">VLOOKUP(K55,'signal -&gt; trace length'!$A$2:$D$167,4,0)/1000000</f>
        <v>#N/A</v>
      </c>
      <c r="P55" s="4" t="e">
        <f aca="false">IF(AND(M55&gt;0,N55&gt;0),M55+N55, "N/A")</f>
        <v>#N/A</v>
      </c>
      <c r="Q55" s="29" t="e">
        <f aca="false">IF(P55&gt;0,P55/25.4,)</f>
        <v>#N/A</v>
      </c>
      <c r="S55" s="4" t="e">
        <f aca="false">IF(P55&gt;0,P$135-P55,"")</f>
        <v>#N/A</v>
      </c>
      <c r="T55" s="0" t="s">
        <v>183</v>
      </c>
      <c r="U55" s="30" t="str">
        <f aca="false">IF(AND(K55&lt;&gt;"",K55&lt;&gt;"+3v3",K55&lt;&gt;"GND"),CONCATENATE("set_property PACKAGE_PIN ",D55," [get_ports {",K55,"}]",CHAR(10),"set_property IOSTANDARD LVTTL [get_ports {",K55,"}]",CHAR(10)),"")</f>
        <v>set_property PACKAGE_PIN A15 [get_ports {ad_n2 }]
set_property IOSTANDARD LVTTL [get_ports {ad_n2 }]</v>
      </c>
      <c r="V55" s="31" t="str">
        <f aca="false">IF(AND(K55&lt;&gt;"",K55&lt;&gt;"+3v3",K55&lt;&gt;"GND",NOT(ISNA(P55)),NOT(ISNA(N55))),CONCATENATE("set_input_delay -clock SBUS_3V3_CLK -min ",TEXT(-0.25+$V$5-S55/$V$7,"0.000")," [get_ports {",K55,"}]",CHAR(10),"set_input_delay -clock SBUS_3V3_CLK -max ",TEXT(0.25+(40-$V$4)-S55/$W$7,"0.000")," [get_ports {",K55,"}]",CHAR(10)),"")</f>
        <v/>
      </c>
      <c r="W55" s="31" t="str">
        <f aca="false">IF(AND(K55&lt;&gt;"",K55&lt;&gt;"+3v3",K55&lt;&gt;"GND",NOT(ISNA(P55)),NOT(ISNA(N55))),CONCATENATE("set_output_delay -clock SBUS_3V3_CLK -min ",TEXT(-$W$5+P55/$V$7+$P$135/$V$7,"0.000")," [get_ports {",K55,"}]",CHAR(10),"set_output_delay -clock SBUS_3V3_CLK -max ",TEXT(0.25+0.25+$W$4+P55/$W$7+$P$135/$W$7,"0.000")," [get_ports {",K55,"}]",CHAR(10)),"")</f>
        <v/>
      </c>
      <c r="Y55" s="7" t="str">
        <f aca="false">CONCATENATE(IF(OR(T55="IO",T55="I"),V55,""),IF(OR(T55="IO",T55="O"),W55,""))</f>
        <v/>
      </c>
      <c r="AG55" s="8" t="str">
        <f aca="false">IF(OR(LEFT(K55,3)="LED",LEFT(K55,16)="SBUS_DATA_OE_LED"),CONCATENATE("(",CHAR(34),"user_led",CHAR(34),", 0, Pins(",CHAR(34),D55,CHAR(34),"),  IOStandard(",CHAR(34),"lvcmos33",CHAR(34),")), ",CHAR(35),K55),"")</f>
        <v/>
      </c>
    </row>
    <row r="56" customFormat="false" ht="14.55" hidden="false" customHeight="true" outlineLevel="0" collapsed="false">
      <c r="A56" s="24" t="s">
        <v>209</v>
      </c>
      <c r="B56" s="25" t="s">
        <v>210</v>
      </c>
      <c r="C56" s="26" t="s">
        <v>33</v>
      </c>
      <c r="D56" s="26" t="s">
        <v>129</v>
      </c>
      <c r="E56" s="26"/>
      <c r="F56" s="27"/>
      <c r="G56" s="0" t="n">
        <v>53</v>
      </c>
      <c r="H56" s="28" t="s">
        <v>211</v>
      </c>
      <c r="J56" s="3" t="str">
        <f aca="false">IF(NOT(ISNA($H56)),$B56,"")</f>
        <v>B14~IO_L2N_T0_AD8N_15</v>
      </c>
      <c r="K56" s="3" t="str">
        <f aca="false">IF(NOT(ISNA($H56)),$H56,"")</f>
        <v>ad_n0</v>
      </c>
      <c r="M56" s="0" t="n">
        <f aca="false">VLOOKUP(A56,'2.13 ping -&gt; trace length'!$A$1:$B$103,2,0)</f>
        <v>17.14</v>
      </c>
      <c r="N56" s="4" t="e">
        <f aca="false">VLOOKUP(K56,'signal -&gt; trace length'!$A$2:$D$167,4,0)/1000000</f>
        <v>#N/A</v>
      </c>
      <c r="P56" s="4" t="e">
        <f aca="false">IF(AND(M56&gt;0,N56&gt;0),M56+N56, "N/A")</f>
        <v>#N/A</v>
      </c>
      <c r="Q56" s="29" t="e">
        <f aca="false">IF(P56&gt;0,P56/25.4,)</f>
        <v>#N/A</v>
      </c>
      <c r="S56" s="4" t="e">
        <f aca="false">IF(P56&gt;0,P$135-P56,"")</f>
        <v>#N/A</v>
      </c>
      <c r="T56" s="0" t="s">
        <v>183</v>
      </c>
      <c r="U56" s="30" t="str">
        <f aca="false">IF(AND(K56&lt;&gt;"",K56&lt;&gt;"+3v3",K56&lt;&gt;"GND"),CONCATENATE("set_property PACKAGE_PIN ",D56," [get_ports {",K56,"}]",CHAR(10),"set_property IOSTANDARD LVTTL [get_ports {",K56,"}]",CHAR(10)),"")</f>
        <v>set_property PACKAGE_PIN B14 [get_ports {ad_n0 }]
set_property IOSTANDARD LVTTL [get_ports {ad_n0 }]</v>
      </c>
      <c r="V56" s="31" t="str">
        <f aca="false">IF(AND(K56&lt;&gt;"",K56&lt;&gt;"+3v3",K56&lt;&gt;"GND",NOT(ISNA(P56)),NOT(ISNA(N56))),CONCATENATE("set_input_delay -clock SBUS_3V3_CLK -min ",TEXT(-0.25+$V$5-S56/$V$7,"0.000")," [get_ports {",K56,"}]",CHAR(10),"set_input_delay -clock SBUS_3V3_CLK -max ",TEXT(0.25+(40-$V$4)-S56/$W$7,"0.000")," [get_ports {",K56,"}]",CHAR(10)),"")</f>
        <v/>
      </c>
      <c r="W56" s="31" t="str">
        <f aca="false">IF(AND(K56&lt;&gt;"",K56&lt;&gt;"+3v3",K56&lt;&gt;"GND",NOT(ISNA(P56)),NOT(ISNA(N56))),CONCATENATE("set_output_delay -clock SBUS_3V3_CLK -min ",TEXT(-$W$5+P56/$V$7+$P$135/$V$7,"0.000")," [get_ports {",K56,"}]",CHAR(10),"set_output_delay -clock SBUS_3V3_CLK -max ",TEXT(0.25+0.25+$W$4+P56/$W$7+$P$135/$W$7,"0.000")," [get_ports {",K56,"}]",CHAR(10)),"")</f>
        <v/>
      </c>
      <c r="Y56" s="7" t="str">
        <f aca="false">CONCATENATE(IF(OR(T56="IO",T56="I"),V56,""),IF(OR(T56="IO",T56="O"),W56,""))</f>
        <v/>
      </c>
      <c r="AG56" s="8" t="str">
        <f aca="false">IF(OR(LEFT(K56,3)="LED",LEFT(K56,16)="SBUS_DATA_OE_LED"),CONCATENATE("(",CHAR(34),"user_led",CHAR(34),", 0, Pins(",CHAR(34),D56,CHAR(34),"),  IOStandard(",CHAR(34),"lvcmos33",CHAR(34),")), ",CHAR(35),K56),"")</f>
        <v/>
      </c>
    </row>
    <row r="57" customFormat="false" ht="14.55" hidden="false" customHeight="true" outlineLevel="0" collapsed="false">
      <c r="A57" s="24" t="s">
        <v>212</v>
      </c>
      <c r="B57" s="25" t="s">
        <v>213</v>
      </c>
      <c r="C57" s="26" t="s">
        <v>33</v>
      </c>
      <c r="D57" s="26" t="s">
        <v>121</v>
      </c>
      <c r="E57" s="26"/>
      <c r="F57" s="27"/>
      <c r="G57" s="0" t="n">
        <v>54</v>
      </c>
      <c r="H57" s="28" t="s">
        <v>214</v>
      </c>
      <c r="J57" s="3" t="str">
        <f aca="false">IF(NOT(ISNA($H57)),$B57,"")</f>
        <v>B13~IO_L2P_T0_AD8P_15</v>
      </c>
      <c r="K57" s="3" t="str">
        <f aca="false">IF(NOT(ISNA($H57)),$H57,"")</f>
        <v>ad_n1</v>
      </c>
      <c r="M57" s="0" t="n">
        <f aca="false">VLOOKUP(A57,'2.13 ping -&gt; trace length'!$A$1:$B$103,2,0)</f>
        <v>14.66</v>
      </c>
      <c r="N57" s="4" t="e">
        <f aca="false">VLOOKUP(K57,'signal -&gt; trace length'!$A$2:$D$167,4,0)/1000000</f>
        <v>#N/A</v>
      </c>
      <c r="P57" s="4" t="e">
        <f aca="false">IF(AND(M57&gt;0,N57&gt;0),M57+N57, "N/A")</f>
        <v>#N/A</v>
      </c>
      <c r="Q57" s="29" t="e">
        <f aca="false">IF(P57&gt;0,P57/25.4,)</f>
        <v>#N/A</v>
      </c>
      <c r="S57" s="4" t="e">
        <f aca="false">IF(P57&gt;0,P$135-P57,"")</f>
        <v>#N/A</v>
      </c>
      <c r="T57" s="0" t="s">
        <v>183</v>
      </c>
      <c r="U57" s="30" t="str">
        <f aca="false">IF(AND(K57&lt;&gt;"",K57&lt;&gt;"+3v3",K57&lt;&gt;"GND"),CONCATENATE("set_property PACKAGE_PIN ",D57," [get_ports {",K57,"}]",CHAR(10),"set_property IOSTANDARD LVTTL [get_ports {",K57,"}]",CHAR(10)),"")</f>
        <v>set_property PACKAGE_PIN B13 [get_ports {ad_n1 }]
set_property IOSTANDARD LVTTL [get_ports {ad_n1 }]</v>
      </c>
      <c r="V57" s="31" t="str">
        <f aca="false">IF(AND(K57&lt;&gt;"",K57&lt;&gt;"+3v3",K57&lt;&gt;"GND",NOT(ISNA(P57)),NOT(ISNA(N57))),CONCATENATE("set_input_delay -clock SBUS_3V3_CLK -min ",TEXT(-0.25+$V$5-S57/$V$7,"0.000")," [get_ports {",K57,"}]",CHAR(10),"set_input_delay -clock SBUS_3V3_CLK -max ",TEXT(0.25+(40-$V$4)-S57/$W$7,"0.000")," [get_ports {",K57,"}]",CHAR(10)),"")</f>
        <v/>
      </c>
      <c r="W57" s="31" t="str">
        <f aca="false">IF(AND(K57&lt;&gt;"",K57&lt;&gt;"+3v3",K57&lt;&gt;"GND",NOT(ISNA(P57)),NOT(ISNA(N57))),CONCATENATE("set_output_delay -clock SBUS_3V3_CLK -min ",TEXT(-$W$5+P57/$V$7+$P$135/$V$7,"0.000")," [get_ports {",K57,"}]",CHAR(10),"set_output_delay -clock SBUS_3V3_CLK -max ",TEXT(0.25+0.25+$W$4+P57/$W$7+$P$135/$W$7,"0.000")," [get_ports {",K57,"}]",CHAR(10)),"")</f>
        <v/>
      </c>
      <c r="Y57" s="7" t="str">
        <f aca="false">CONCATENATE(IF(OR(T57="IO",T57="I"),V57,""),IF(OR(T57="IO",T57="O"),W57,""))</f>
        <v/>
      </c>
      <c r="AG57" s="8" t="str">
        <f aca="false">IF(OR(LEFT(K57,3)="LED",LEFT(K57,16)="SBUS_DATA_OE_LED"),CONCATENATE("(",CHAR(34),"user_led",CHAR(34),", 0, Pins(",CHAR(34),D57,CHAR(34),"),  IOStandard(",CHAR(34),"lvcmos33",CHAR(34),")), ",CHAR(35),K57),"")</f>
        <v/>
      </c>
    </row>
    <row r="58" customFormat="false" ht="14.55" hidden="false" customHeight="true" outlineLevel="0" collapsed="false">
      <c r="A58" s="24" t="s">
        <v>215</v>
      </c>
      <c r="B58" s="25" t="s">
        <v>216</v>
      </c>
      <c r="C58" s="26" t="s">
        <v>33</v>
      </c>
      <c r="D58" s="26" t="s">
        <v>113</v>
      </c>
      <c r="E58" s="26"/>
      <c r="F58" s="27"/>
      <c r="G58" s="0" t="n">
        <v>55</v>
      </c>
      <c r="H58" s="28" t="s">
        <v>217</v>
      </c>
      <c r="J58" s="3" t="str">
        <f aca="false">IF(NOT(ISNA($H58)),$B58,"")</f>
        <v>B12~IO_L3N_T0_DQS_AD1N_15</v>
      </c>
      <c r="K58" s="3" t="str">
        <f aca="false">IF(NOT(ISNA($H58)),$H58,"")</f>
        <v>tm_n1</v>
      </c>
      <c r="M58" s="0" t="n">
        <f aca="false">VLOOKUP(A58,'2.13 ping -&gt; trace length'!$A$1:$B$103,2,0)</f>
        <v>22.76</v>
      </c>
      <c r="N58" s="4" t="e">
        <f aca="false">VLOOKUP(K58,'signal -&gt; trace length'!$A$2:$D$167,4,0)/1000000</f>
        <v>#N/A</v>
      </c>
      <c r="P58" s="4" t="e">
        <f aca="false">IF(AND(M58&gt;0,N58&gt;0),M58+N58, "N/A")</f>
        <v>#N/A</v>
      </c>
      <c r="Q58" s="29" t="e">
        <f aca="false">IF(P58&gt;0,P58/25.4,)</f>
        <v>#N/A</v>
      </c>
      <c r="S58" s="4" t="e">
        <f aca="false">IF(P58&gt;0,P$135-P58,"")</f>
        <v>#N/A</v>
      </c>
      <c r="T58" s="0" t="s">
        <v>183</v>
      </c>
      <c r="U58" s="30" t="str">
        <f aca="false">IF(AND(K58&lt;&gt;"",K58&lt;&gt;"+3v3",K58&lt;&gt;"GND"),CONCATENATE("set_property PACKAGE_PIN ",D58," [get_ports {",K58,"}]",CHAR(10),"set_property IOSTANDARD LVTTL [get_ports {",K58,"}]",CHAR(10)),"")</f>
        <v>set_property PACKAGE_PIN B12 [get_ports {tm_n1 }]
set_property IOSTANDARD LVTTL [get_ports {tm_n1 }]</v>
      </c>
      <c r="V58" s="31" t="str">
        <f aca="false">IF(AND(K58&lt;&gt;"",K58&lt;&gt;"+3v3",K58&lt;&gt;"GND",NOT(ISNA(P58)),NOT(ISNA(N58))),CONCATENATE("set_input_delay -clock SBUS_3V3_CLK -min ",TEXT(-0.25+$V$5-S58/$V$7,"0.000")," [get_ports {",K58,"}]",CHAR(10),"set_input_delay -clock SBUS_3V3_CLK -max ",TEXT(0.25+(40-$V$4)-S58/$W$7,"0.000")," [get_ports {",K58,"}]",CHAR(10)),"")</f>
        <v/>
      </c>
      <c r="W58" s="31" t="str">
        <f aca="false">IF(AND(K58&lt;&gt;"",K58&lt;&gt;"+3v3",K58&lt;&gt;"GND",NOT(ISNA(P58)),NOT(ISNA(N58))),CONCATENATE("set_output_delay -clock SBUS_3V3_CLK -min ",TEXT(-$W$5+P58/$V$7+$P$135/$V$7,"0.000")," [get_ports {",K58,"}]",CHAR(10),"set_output_delay -clock SBUS_3V3_CLK -max ",TEXT(0.25+0.25+$W$4+P58/$W$7+$P$135/$W$7,"0.000")," [get_ports {",K58,"}]",CHAR(10)),"")</f>
        <v/>
      </c>
      <c r="Y58" s="7" t="str">
        <f aca="false">CONCATENATE(IF(OR(T58="IO",T58="I"),V58,""),IF(OR(T58="IO",T58="O"),W58,""))</f>
        <v/>
      </c>
      <c r="AG58" s="8" t="str">
        <f aca="false">IF(OR(LEFT(K58,3)="LED",LEFT(K58,16)="SBUS_DATA_OE_LED"),CONCATENATE("(",CHAR(34),"user_led",CHAR(34),", 0, Pins(",CHAR(34),D58,CHAR(34),"),  IOStandard(",CHAR(34),"lvcmos33",CHAR(34),")), ",CHAR(35),K58),"")</f>
        <v/>
      </c>
    </row>
    <row r="59" customFormat="false" ht="14.55" hidden="false" customHeight="true" outlineLevel="0" collapsed="false">
      <c r="A59" s="24" t="s">
        <v>218</v>
      </c>
      <c r="B59" s="25" t="s">
        <v>219</v>
      </c>
      <c r="C59" s="26" t="s">
        <v>33</v>
      </c>
      <c r="D59" s="26" t="s">
        <v>220</v>
      </c>
      <c r="E59" s="26"/>
      <c r="F59" s="27"/>
      <c r="G59" s="0" t="n">
        <v>56</v>
      </c>
      <c r="H59" s="28" t="s">
        <v>221</v>
      </c>
      <c r="J59" s="3" t="str">
        <f aca="false">IF(NOT(ISNA($H59)),$B59,"")</f>
        <v>C12~IO_L3P_T0_DQS_AD1P_15</v>
      </c>
      <c r="K59" s="3" t="str">
        <f aca="false">IF(NOT(ISNA($H59)),$H59,"")</f>
        <v>usbh0_p</v>
      </c>
      <c r="M59" s="0" t="n">
        <f aca="false">VLOOKUP(A59,'2.13 ping -&gt; trace length'!$A$1:$B$103,2,0)</f>
        <v>16.13</v>
      </c>
      <c r="N59" s="4" t="e">
        <f aca="false">VLOOKUP(K59,'signal -&gt; trace length'!$A$2:$D$167,4,0)/1000000</f>
        <v>#N/A</v>
      </c>
      <c r="P59" s="4" t="e">
        <f aca="false">IF(AND(M59&gt;0,N59&gt;0),M59+N59, "N/A")</f>
        <v>#N/A</v>
      </c>
      <c r="Q59" s="29" t="e">
        <f aca="false">IF(P59&gt;0,P59/25.4,)</f>
        <v>#N/A</v>
      </c>
      <c r="S59" s="4" t="e">
        <f aca="false">IF(P59&gt;0,P$135-P59,"")</f>
        <v>#N/A</v>
      </c>
      <c r="T59" s="0" t="s">
        <v>183</v>
      </c>
      <c r="U59" s="30" t="str">
        <f aca="false">IF(AND(K59&lt;&gt;"",K59&lt;&gt;"+3v3",K59&lt;&gt;"GND"),CONCATENATE("set_property PACKAGE_PIN ",D59," [get_ports {",K59,"}]",CHAR(10),"set_property IOSTANDARD LVTTL [get_ports {",K59,"}]",CHAR(10)),"")</f>
        <v>set_property PACKAGE_PIN C12 [get_ports {usbh0_p }]
set_property IOSTANDARD LVTTL [get_ports {usbh0_p }]</v>
      </c>
      <c r="V59" s="31" t="str">
        <f aca="false">IF(AND(K59&lt;&gt;"",K59&lt;&gt;"+3v3",K59&lt;&gt;"GND",NOT(ISNA(P59)),NOT(ISNA(N59))),CONCATENATE("set_input_delay -clock SBUS_3V3_CLK -min ",TEXT(-0.25+$V$5-S59/$V$7,"0.000")," [get_ports {",K59,"}]",CHAR(10),"set_input_delay -clock SBUS_3V3_CLK -max ",TEXT(0.25+(40-$V$4)-S59/$W$7,"0.000")," [get_ports {",K59,"}]",CHAR(10)),"")</f>
        <v/>
      </c>
      <c r="W59" s="31" t="str">
        <f aca="false">IF(AND(K59&lt;&gt;"",K59&lt;&gt;"+3v3",K59&lt;&gt;"GND",NOT(ISNA(P59)),NOT(ISNA(N59))),CONCATENATE("set_output_delay -clock SBUS_3V3_CLK -min ",TEXT(-$W$5+P59/$V$7+$P$135/$V$7,"0.000")," [get_ports {",K59,"}]",CHAR(10),"set_output_delay -clock SBUS_3V3_CLK -max ",TEXT(0.25+0.25+$W$4+P59/$W$7+$P$135/$W$7,"0.000")," [get_ports {",K59,"}]",CHAR(10)),"")</f>
        <v/>
      </c>
      <c r="Y59" s="7" t="str">
        <f aca="false">CONCATENATE(IF(OR(T59="IO",T59="I"),V59,""),IF(OR(T59="IO",T59="O"),W59,""))</f>
        <v/>
      </c>
      <c r="AG59" s="8" t="str">
        <f aca="false">IF(OR(LEFT(K59,3)="LED",LEFT(K59,16)="SBUS_DATA_OE_LED"),CONCATENATE("(",CHAR(34),"user_led",CHAR(34),", 0, Pins(",CHAR(34),D59,CHAR(34),"),  IOStandard(",CHAR(34),"lvcmos33",CHAR(34),")), ",CHAR(35),K59),"")</f>
        <v/>
      </c>
    </row>
    <row r="60" customFormat="false" ht="14.55" hidden="false" customHeight="true" outlineLevel="0" collapsed="false">
      <c r="A60" s="24" t="s">
        <v>222</v>
      </c>
      <c r="B60" s="25" t="s">
        <v>223</v>
      </c>
      <c r="C60" s="26" t="s">
        <v>33</v>
      </c>
      <c r="D60" s="26" t="s">
        <v>125</v>
      </c>
      <c r="E60" s="26"/>
      <c r="F60" s="27"/>
      <c r="G60" s="0" t="n">
        <v>57</v>
      </c>
      <c r="H60" s="28" t="s">
        <v>224</v>
      </c>
      <c r="J60" s="3" t="str">
        <f aca="false">IF(NOT(ISNA($H60)),$B60,"")</f>
        <v>A14~IO_L9N_T1_DQS_AD3N_15</v>
      </c>
      <c r="K60" s="3" t="str">
        <f aca="false">IF(NOT(ISNA($H60)),$H60,"")</f>
        <v>tm_n0</v>
      </c>
      <c r="M60" s="0" t="n">
        <f aca="false">VLOOKUP(A60,'2.13 ping -&gt; trace length'!$A$1:$B$103,2,0)</f>
        <v>23.12</v>
      </c>
      <c r="N60" s="4" t="e">
        <f aca="false">VLOOKUP(K60,'signal -&gt; trace length'!$A$2:$D$167,4,0)/1000000</f>
        <v>#N/A</v>
      </c>
      <c r="P60" s="4" t="e">
        <f aca="false">IF(AND(M60&gt;0,N60&gt;0),M60+N60, "N/A")</f>
        <v>#N/A</v>
      </c>
      <c r="Q60" s="29" t="e">
        <f aca="false">IF(P60&gt;0,P60/25.4,)</f>
        <v>#N/A</v>
      </c>
      <c r="S60" s="4" t="e">
        <f aca="false">IF(P60&gt;0,P$135-P60,"")</f>
        <v>#N/A</v>
      </c>
      <c r="T60" s="0" t="s">
        <v>183</v>
      </c>
      <c r="U60" s="30" t="str">
        <f aca="false">IF(AND(K60&lt;&gt;"",K60&lt;&gt;"+3v3",K60&lt;&gt;"GND"),CONCATENATE("set_property PACKAGE_PIN ",D60," [get_ports {",K60,"}]",CHAR(10),"set_property IOSTANDARD LVTTL [get_ports {",K60,"}]",CHAR(10)),"")</f>
        <v>set_property PACKAGE_PIN A14 [get_ports {tm_n0 }]
set_property IOSTANDARD LVTTL [get_ports {tm_n0 }]</v>
      </c>
      <c r="V60" s="31" t="str">
        <f aca="false">IF(AND(K60&lt;&gt;"",K60&lt;&gt;"+3v3",K60&lt;&gt;"GND",NOT(ISNA(P60)),NOT(ISNA(N60))),CONCATENATE("set_input_delay -clock SBUS_3V3_CLK -min ",TEXT(-0.25+$V$5-S60/$V$7,"0.000")," [get_ports {",K60,"}]",CHAR(10),"set_input_delay -clock SBUS_3V3_CLK -max ",TEXT(0.25+(40-$V$4)-S60/$W$7,"0.000")," [get_ports {",K60,"}]",CHAR(10)),"")</f>
        <v/>
      </c>
      <c r="W60" s="31" t="str">
        <f aca="false">IF(AND(K60&lt;&gt;"",K60&lt;&gt;"+3v3",K60&lt;&gt;"GND",NOT(ISNA(P60)),NOT(ISNA(N60))),CONCATENATE("set_output_delay -clock SBUS_3V3_CLK -min ",TEXT(-$W$5+P60/$V$7+$P$135/$V$7,"0.000")," [get_ports {",K60,"}]",CHAR(10),"set_output_delay -clock SBUS_3V3_CLK -max ",TEXT(0.25+0.25+$W$4+P60/$W$7+$P$135/$W$7,"0.000")," [get_ports {",K60,"}]",CHAR(10)),"")</f>
        <v/>
      </c>
      <c r="Y60" s="7" t="str">
        <f aca="false">CONCATENATE(IF(OR(T60="IO",T60="I"),V60,""),IF(OR(T60="IO",T60="O"),W60,""))</f>
        <v/>
      </c>
      <c r="AG60" s="8" t="str">
        <f aca="false">IF(OR(LEFT(K60,3)="LED",LEFT(K60,16)="SBUS_DATA_OE_LED"),CONCATENATE("(",CHAR(34),"user_led",CHAR(34),", 0, Pins(",CHAR(34),D60,CHAR(34),"),  IOStandard(",CHAR(34),"lvcmos33",CHAR(34),")), ",CHAR(35),K60),"")</f>
        <v/>
      </c>
    </row>
    <row r="61" customFormat="false" ht="14.55" hidden="false" customHeight="true" outlineLevel="0" collapsed="false">
      <c r="A61" s="24" t="s">
        <v>225</v>
      </c>
      <c r="B61" s="25" t="s">
        <v>226</v>
      </c>
      <c r="C61" s="26" t="s">
        <v>33</v>
      </c>
      <c r="D61" s="26" t="s">
        <v>117</v>
      </c>
      <c r="E61" s="26"/>
      <c r="F61" s="27"/>
      <c r="G61" s="0" t="n">
        <v>58</v>
      </c>
      <c r="H61" s="28" t="s">
        <v>227</v>
      </c>
      <c r="J61" s="3" t="str">
        <f aca="false">IF(NOT(ISNA($H61)),$B61,"")</f>
        <v>A13~IO_L9P_T1_DQS_AD3P_15</v>
      </c>
      <c r="K61" s="3" t="str">
        <f aca="false">IF(NOT(ISNA($H61)),$H61,"")</f>
        <v>usbh0_n</v>
      </c>
      <c r="M61" s="0" t="n">
        <f aca="false">VLOOKUP(A61,'2.13 ping -&gt; trace length'!$A$1:$B$103,2,0)</f>
        <v>18.45</v>
      </c>
      <c r="N61" s="4" t="e">
        <f aca="false">VLOOKUP(K61,'signal -&gt; trace length'!$A$2:$D$167,4,0)/1000000</f>
        <v>#N/A</v>
      </c>
      <c r="P61" s="4" t="e">
        <f aca="false">IF(AND(M61&gt;0,N61&gt;0),M61+N61, "N/A")</f>
        <v>#N/A</v>
      </c>
      <c r="Q61" s="29" t="e">
        <f aca="false">IF(P61&gt;0,P61/25.4,)</f>
        <v>#N/A</v>
      </c>
      <c r="S61" s="4" t="e">
        <f aca="false">IF(P61&gt;0,P$135-P61,"")</f>
        <v>#N/A</v>
      </c>
      <c r="T61" s="0" t="s">
        <v>183</v>
      </c>
      <c r="U61" s="30" t="str">
        <f aca="false">IF(AND(K61&lt;&gt;"",K61&lt;&gt;"+3v3",K61&lt;&gt;"GND"),CONCATENATE("set_property PACKAGE_PIN ",D61," [get_ports {",K61,"}]",CHAR(10),"set_property IOSTANDARD LVTTL [get_ports {",K61,"}]",CHAR(10)),"")</f>
        <v>set_property PACKAGE_PIN A13 [get_ports {usbh0_n }]
set_property IOSTANDARD LVTTL [get_ports {usbh0_n }]</v>
      </c>
      <c r="V61" s="31" t="str">
        <f aca="false">IF(AND(K61&lt;&gt;"",K61&lt;&gt;"+3v3",K61&lt;&gt;"GND",NOT(ISNA(P61)),NOT(ISNA(N61))),CONCATENATE("set_input_delay -clock SBUS_3V3_CLK -min ",TEXT(-0.25+$V$5-S61/$V$7,"0.000")," [get_ports {",K61,"}]",CHAR(10),"set_input_delay -clock SBUS_3V3_CLK -max ",TEXT(0.25+(40-$V$4)-S61/$W$7,"0.000")," [get_ports {",K61,"}]",CHAR(10)),"")</f>
        <v/>
      </c>
      <c r="W61" s="31" t="str">
        <f aca="false">IF(AND(K61&lt;&gt;"",K61&lt;&gt;"+3v3",K61&lt;&gt;"GND",NOT(ISNA(P61)),NOT(ISNA(N61))),CONCATENATE("set_output_delay -clock SBUS_3V3_CLK -min ",TEXT(-$W$5+P61/$V$7+$P$135/$V$7,"0.000")," [get_ports {",K61,"}]",CHAR(10),"set_output_delay -clock SBUS_3V3_CLK -max ",TEXT(0.25+0.25+$W$4+P61/$W$7+$P$135/$W$7,"0.000")," [get_ports {",K61,"}]",CHAR(10)),"")</f>
        <v/>
      </c>
      <c r="Y61" s="7" t="str">
        <f aca="false">CONCATENATE(IF(OR(T61="IO",T61="I"),V61,""),IF(OR(T61="IO",T61="O"),W61,""))</f>
        <v/>
      </c>
      <c r="AG61" s="8" t="str">
        <f aca="false">IF(OR(LEFT(K61,3)="LED",LEFT(K61,16)="SBUS_DATA_OE_LED"),CONCATENATE("(",CHAR(34),"user_led",CHAR(34),", 0, Pins(",CHAR(34),D61,CHAR(34),"),  IOStandard(",CHAR(34),"lvcmos33",CHAR(34),")), ",CHAR(35),K61),"")</f>
        <v/>
      </c>
    </row>
    <row r="62" customFormat="false" ht="14.55" hidden="false" customHeight="true" outlineLevel="0" collapsed="false">
      <c r="A62" s="24" t="s">
        <v>228</v>
      </c>
      <c r="B62" s="25" t="s">
        <v>229</v>
      </c>
      <c r="C62" s="26" t="s">
        <v>33</v>
      </c>
      <c r="D62" s="26" t="s">
        <v>104</v>
      </c>
      <c r="E62" s="26"/>
      <c r="F62" s="27"/>
      <c r="G62" s="0" t="n">
        <v>59</v>
      </c>
      <c r="H62" s="28" t="s">
        <v>230</v>
      </c>
      <c r="J62" s="3" t="str">
        <f aca="false">IF(NOT(ISNA($H62)),$B62,"")</f>
        <v>B11~IO_L4P_T0_15</v>
      </c>
      <c r="K62" s="3" t="str">
        <f aca="false">IF(NOT(ISNA($H62)),$H62,"")</f>
        <v>reset_n</v>
      </c>
      <c r="M62" s="0" t="n">
        <f aca="false">VLOOKUP(A62,'2.13 ping -&gt; trace length'!$A$1:$B$103,2,0)</f>
        <v>26.67</v>
      </c>
      <c r="N62" s="4" t="e">
        <f aca="false">VLOOKUP(K62,'signal -&gt; trace length'!$A$2:$D$167,4,0)/1000000</f>
        <v>#N/A</v>
      </c>
      <c r="P62" s="4" t="e">
        <f aca="false">IF(AND(M62&gt;0,N62&gt;0),M62+N62, "N/A")</f>
        <v>#N/A</v>
      </c>
      <c r="Q62" s="29" t="e">
        <f aca="false">IF(P62&gt;0,P62/25.4,)</f>
        <v>#N/A</v>
      </c>
      <c r="S62" s="4" t="e">
        <f aca="false">IF(P62&gt;0,P$135-P62,"")</f>
        <v>#N/A</v>
      </c>
      <c r="T62" s="0" t="s">
        <v>183</v>
      </c>
      <c r="U62" s="30" t="str">
        <f aca="false">IF(AND(K62&lt;&gt;"",K62&lt;&gt;"+3v3",K62&lt;&gt;"GND"),CONCATENATE("set_property PACKAGE_PIN ",D62," [get_ports {",K62,"}]",CHAR(10),"set_property IOSTANDARD LVTTL [get_ports {",K62,"}]",CHAR(10)),"")</f>
        <v>set_property PACKAGE_PIN B11 [get_ports {reset_n }]
set_property IOSTANDARD LVTTL [get_ports {reset_n }]</v>
      </c>
      <c r="V62" s="31" t="str">
        <f aca="false">IF(AND(K62&lt;&gt;"",K62&lt;&gt;"+3v3",K62&lt;&gt;"GND",NOT(ISNA(P62)),NOT(ISNA(N62))),CONCATENATE("set_input_delay -clock SBUS_3V3_CLK -min ",TEXT(-0.25+$V$5-S62/$V$7,"0.000")," [get_ports {",K62,"}]",CHAR(10),"set_input_delay -clock SBUS_3V3_CLK -max ",TEXT(0.25+(40-$V$4)-S62/$W$7,"0.000")," [get_ports {",K62,"}]",CHAR(10)),"")</f>
        <v/>
      </c>
      <c r="W62" s="31" t="str">
        <f aca="false">IF(AND(K62&lt;&gt;"",K62&lt;&gt;"+3v3",K62&lt;&gt;"GND",NOT(ISNA(P62)),NOT(ISNA(N62))),CONCATENATE("set_output_delay -clock SBUS_3V3_CLK -min ",TEXT(-$W$5+P62/$V$7+$P$135/$V$7,"0.000")," [get_ports {",K62,"}]",CHAR(10),"set_output_delay -clock SBUS_3V3_CLK -max ",TEXT(0.25+0.25+$W$4+P62/$W$7+$P$135/$W$7,"0.000")," [get_ports {",K62,"}]",CHAR(10)),"")</f>
        <v/>
      </c>
      <c r="Y62" s="7" t="str">
        <f aca="false">CONCATENATE(IF(OR(T62="IO",T62="I"),V62,""),IF(OR(T62="IO",T62="O"),W62,""))</f>
        <v/>
      </c>
      <c r="AG62" s="8" t="str">
        <f aca="false">IF(OR(LEFT(K62,3)="LED",LEFT(K62,16)="SBUS_DATA_OE_LED"),CONCATENATE("(",CHAR(34),"user_led",CHAR(34),", 0, Pins(",CHAR(34),D62,CHAR(34),"),  IOStandard(",CHAR(34),"lvcmos33",CHAR(34),")), ",CHAR(35),K62),"")</f>
        <v/>
      </c>
    </row>
    <row r="63" customFormat="false" ht="14.55" hidden="false" customHeight="true" outlineLevel="0" collapsed="false">
      <c r="A63" s="24" t="s">
        <v>231</v>
      </c>
      <c r="B63" s="25" t="s">
        <v>232</v>
      </c>
      <c r="C63" s="26" t="s">
        <v>33</v>
      </c>
      <c r="D63" s="26" t="s">
        <v>100</v>
      </c>
      <c r="E63" s="26"/>
      <c r="F63" s="27"/>
      <c r="G63" s="0" t="n">
        <v>60</v>
      </c>
      <c r="H63" s="28" t="s">
        <v>233</v>
      </c>
      <c r="J63" s="3" t="str">
        <f aca="false">IF(NOT(ISNA($H63)),$B63,"")</f>
        <v>A11~IO_L4N_T0_15</v>
      </c>
      <c r="K63" s="3" t="str">
        <f aca="false">IF(NOT(ISNA($H63)),$H63,"")</f>
        <v>led8</v>
      </c>
      <c r="M63" s="0" t="n">
        <f aca="false">VLOOKUP(A63,'2.13 ping -&gt; trace length'!$A$1:$B$103,2,0)</f>
        <v>19.53</v>
      </c>
      <c r="N63" s="4" t="e">
        <f aca="false">VLOOKUP(K63,'signal -&gt; trace length'!$A$2:$D$167,4,0)/1000000</f>
        <v>#N/A</v>
      </c>
      <c r="P63" s="4" t="e">
        <f aca="false">IF(AND(M63&gt;0,N63&gt;0),M63+N63, "N/A")</f>
        <v>#N/A</v>
      </c>
      <c r="Q63" s="29" t="e">
        <f aca="false">IF(P63&gt;0,P63/25.4,)</f>
        <v>#N/A</v>
      </c>
      <c r="S63" s="4" t="e">
        <f aca="false">IF(P63&gt;0,P$135-P63,"")</f>
        <v>#N/A</v>
      </c>
      <c r="T63" s="0" t="s">
        <v>183</v>
      </c>
      <c r="U63" s="6" t="str">
        <f aca="false">IF(AND(K63&lt;&gt;"",K63&lt;&gt;"+3v3",K63&lt;&gt;"GND"),CONCATENATE("set_property PACKAGE_PIN ",D63," [get_ports {",K63,"}]",CHAR(10),"set_property IOSTANDARD LVTTL [get_ports {",K63,"}]",CHAR(10)),"")</f>
        <v>set_property PACKAGE_PIN A11 [get_ports {led8}]
set_property IOSTANDARD LVTTL [get_ports {led8}]</v>
      </c>
      <c r="V63" s="31" t="str">
        <f aca="false">IF(AND(K63&lt;&gt;"",K63&lt;&gt;"+3v3",K63&lt;&gt;"GND",NOT(ISNA(P63)),NOT(ISNA(N63))),CONCATENATE("set_input_delay -clock SBUS_3V3_CLK -min ",TEXT(-0.25+$V$5-S63/$V$7,"0.000")," [get_ports {",K63,"}]",CHAR(10),"set_input_delay -clock SBUS_3V3_CLK -max ",TEXT(0.25+(40-$V$4)-S63/$W$7,"0.000")," [get_ports {",K63,"}]",CHAR(10)),"")</f>
        <v/>
      </c>
      <c r="W63" s="31" t="str">
        <f aca="false">IF(AND(K63&lt;&gt;"",K63&lt;&gt;"+3v3",K63&lt;&gt;"GND",NOT(ISNA(P63)),NOT(ISNA(N63))),CONCATENATE("set_output_delay -clock SBUS_3V3_CLK -min ",TEXT(-$W$5+P63/$V$7+$P$135/$V$7,"0.000")," [get_ports {",K63,"}]",CHAR(10),"set_output_delay -clock SBUS_3V3_CLK -max ",TEXT(0.25+0.25+$W$4+P63/$W$7+$P$135/$W$7,"0.000")," [get_ports {",K63,"}]",CHAR(10)),"")</f>
        <v/>
      </c>
      <c r="Y63" s="7" t="str">
        <f aca="false">CONCATENATE(IF(OR(T63="IO",T63="I"),V63,""),IF(OR(T63="IO",T63="O"),W63,""))</f>
        <v/>
      </c>
      <c r="AG63" s="8" t="str">
        <f aca="false">IF(OR(LEFT(K63,3)="LED",LEFT(K63,16)="SBUS_DATA_OE_LED"),CONCATENATE("(",CHAR(34),"user_led",CHAR(34),", 0, Pins(",CHAR(34),D63,CHAR(34),"),  IOStandard(",CHAR(34),"lvcmos33",CHAR(34),")), ",CHAR(35),K63),"")</f>
        <v>("user_led", 0, Pins("A11"),  IOStandard("lvcmos33")), #led8</v>
      </c>
    </row>
    <row r="64" customFormat="false" ht="14.55" hidden="false" customHeight="true" outlineLevel="0" collapsed="false">
      <c r="A64" s="47" t="s">
        <v>234</v>
      </c>
      <c r="B64" s="48" t="s">
        <v>235</v>
      </c>
      <c r="C64" s="49" t="s">
        <v>236</v>
      </c>
      <c r="D64" s="49" t="s">
        <v>237</v>
      </c>
      <c r="E64" s="49"/>
      <c r="F64" s="50"/>
      <c r="G64" s="0" t="n">
        <v>61</v>
      </c>
      <c r="H64" s="38"/>
      <c r="J64" s="3" t="str">
        <f aca="false">IF(NOT(ISNA($H64)),$B64,"")</f>
        <v>JTAG_TDI</v>
      </c>
      <c r="K64" s="0" t="n">
        <f aca="false">IF(NOT(ISNA($H64)),$H64,"")</f>
        <v>0</v>
      </c>
      <c r="N64" s="4" t="e">
        <f aca="false">VLOOKUP(K64,'signal -&gt; trace length'!$A$2:$D$167,4,0)/1000000</f>
        <v>#N/A</v>
      </c>
      <c r="Q64" s="29" t="n">
        <f aca="false">IF(P64&gt;0,P64/25.4,)</f>
        <v>0</v>
      </c>
      <c r="S64" s="4" t="str">
        <f aca="false">IF(P64&gt;0,P$135-P64,"")</f>
        <v/>
      </c>
      <c r="U64" s="6" t="str">
        <f aca="false">IF(AND(K64&lt;&gt;"",K64&lt;&gt;"+3v3",K64&lt;&gt;"GND"),CONCATENATE("set_property PACKAGE_PIN ",D64," [get_ports {",K64,"}]",CHAR(10),"set_property IOSTANDARD LVTTL [get_ports {",K64,"}]",CHAR(10)),"")</f>
        <v>set_property PACKAGE_PIN E11 [get_ports {0}]
set_property IOSTANDARD LVTTL [get_ports {0}]</v>
      </c>
      <c r="V64" s="31" t="str">
        <f aca="false">IF(AND(K64&lt;&gt;"",K64&lt;&gt;"+3v3",K64&lt;&gt;"GND",NOT(ISNA(P64)),NOT(ISNA(N64))),CONCATENATE("set_input_delay -clock SBUS_3V3_CLK -min ",TEXT(-0.25+$V$5-S64/$V$7,"0.000")," [get_ports {",K64,"}]",CHAR(10),"set_input_delay -clock SBUS_3V3_CLK -max ",TEXT(0.25+(40-$V$4)-S64/$W$7,"0.000")," [get_ports {",K64,"}]",CHAR(10)),"")</f>
        <v/>
      </c>
      <c r="W64" s="31" t="str">
        <f aca="false">IF(AND(K64&lt;&gt;"",K64&lt;&gt;"+3v3",K64&lt;&gt;"GND",NOT(ISNA(P64)),NOT(ISNA(N64))),CONCATENATE("set_output_delay -clock SBUS_3V3_CLK -min ",TEXT(-$W$5+P64/$V$7+$P$135/$V$7,"0.000")," [get_ports {",K64,"}]",CHAR(10),"set_output_delay -clock SBUS_3V3_CLK -max ",TEXT(0.25+0.25+$W$4+P64/$W$7+$P$135/$W$7,"0.000")," [get_ports {",K64,"}]",CHAR(10)),"")</f>
        <v/>
      </c>
      <c r="Y64" s="7" t="str">
        <f aca="false">CONCATENATE(IF(OR(T64="IO",T64="I"),V64,""),IF(OR(T64="IO",T64="O"),W64,""))</f>
        <v/>
      </c>
      <c r="AG64" s="8" t="str">
        <f aca="false">IF(OR(LEFT(K64,3)="LED",LEFT(K64,16)="SBUS_DATA_OE_LED"),CONCATENATE("(",CHAR(34),"user_led",CHAR(34),", 0, Pins(",CHAR(34),D64,CHAR(34),"),  IOStandard(",CHAR(34),"lvcmos33",CHAR(34),")), ",CHAR(35),K64),"")</f>
        <v/>
      </c>
    </row>
    <row r="65" customFormat="false" ht="14.55" hidden="false" customHeight="true" outlineLevel="0" collapsed="false">
      <c r="A65" s="47" t="s">
        <v>238</v>
      </c>
      <c r="B65" s="48" t="s">
        <v>239</v>
      </c>
      <c r="C65" s="49" t="s">
        <v>236</v>
      </c>
      <c r="D65" s="49" t="s">
        <v>240</v>
      </c>
      <c r="E65" s="49" t="n">
        <v>16</v>
      </c>
      <c r="F65" s="50"/>
      <c r="G65" s="0" t="n">
        <v>62</v>
      </c>
      <c r="H65" s="0" t="e">
        <f aca="false">VLOOKUP(G65,#REF!,2,0)</f>
        <v>#VALUE!</v>
      </c>
      <c r="J65" s="3" t="str">
        <f aca="false">IF(NOT(ISNA($H65)),$B65,"")</f>
        <v>JTAG_TCK</v>
      </c>
      <c r="K65" s="0" t="e">
        <f aca="false">IF(NOT(ISNA($H65)),$H65,"")</f>
        <v>#VALUE!</v>
      </c>
      <c r="N65" s="4" t="e">
        <f aca="false">VLOOKUP(K65,'signal -&gt; trace length'!$A$2:$D$167,4,0)/1000000</f>
        <v>#VALUE!</v>
      </c>
      <c r="Q65" s="29" t="n">
        <f aca="false">IF(P65&gt;0,P65/25.4,)</f>
        <v>0</v>
      </c>
      <c r="S65" s="4" t="str">
        <f aca="false">IF(P65&gt;0,P$135-P65,"")</f>
        <v/>
      </c>
      <c r="U65" s="6" t="e">
        <f aca="false">IF(AND(K65&lt;&gt;"",K65&lt;&gt;"+3v3",K65&lt;&gt;"GND"),CONCATENATE("set_property PACKAGE_PIN ",D65," [get_ports {",K65,"}]",CHAR(10),"set_property IOSTANDARD LVTTL [get_ports {",K65,"}]",CHAR(10)),"")</f>
        <v>#VALUE!</v>
      </c>
      <c r="V65" s="31" t="e">
        <f aca="false">IF(AND(K65&lt;&gt;"",K65&lt;&gt;"+3v3",K65&lt;&gt;"GND",NOT(ISNA(P65)),NOT(ISNA(N65))),CONCATENATE("set_input_delay -clock SBUS_3V3_CLK -min ",TEXT(-0.25+$V$5-S65/$V$7,"0.000")," [get_ports {",K65,"}]",CHAR(10),"set_input_delay -clock SBUS_3V3_CLK -max ",TEXT(0.25+(40-$V$4)-S65/$W$7,"0.000")," [get_ports {",K65,"}]",CHAR(10)),"")</f>
        <v>#VALUE!</v>
      </c>
      <c r="W65" s="31" t="e">
        <f aca="false">IF(AND(K65&lt;&gt;"",K65&lt;&gt;"+3v3",K65&lt;&gt;"GND",NOT(ISNA(P65)),NOT(ISNA(N65))),CONCATENATE("set_output_delay -clock SBUS_3V3_CLK -min ",TEXT(-$W$5+P65/$V$7+$P$135/$V$7,"0.000")," [get_ports {",K65,"}]",CHAR(10),"set_output_delay -clock SBUS_3V3_CLK -max ",TEXT(0.25+0.25+$W$4+P65/$W$7+$P$135/$W$7,"0.000")," [get_ports {",K65,"}]",CHAR(10)),"")</f>
        <v>#VALUE!</v>
      </c>
      <c r="Y65" s="7" t="str">
        <f aca="false">CONCATENATE(IF(OR(T65="IO",T65="I"),V65,""),IF(OR(T65="IO",T65="O"),W65,""))</f>
        <v/>
      </c>
      <c r="AG65" s="8" t="e">
        <f aca="false">IF(OR(LEFT(K65,3)="LED",LEFT(K65,16)="SBUS_DATA_OE_LED"),CONCATENATE("(",CHAR(34),"user_led",CHAR(34),", 0, Pins(",CHAR(34),D65,CHAR(34),"),  IOStandard(",CHAR(34),"lvcmos33",CHAR(34),")), ",CHAR(35),K65),"")</f>
        <v>#VALUE!</v>
      </c>
    </row>
    <row r="66" customFormat="false" ht="14.55" hidden="false" customHeight="true" outlineLevel="0" collapsed="false">
      <c r="A66" s="47" t="s">
        <v>241</v>
      </c>
      <c r="B66" s="48" t="s">
        <v>236</v>
      </c>
      <c r="C66" s="49"/>
      <c r="D66" s="50"/>
      <c r="E66" s="49"/>
      <c r="F66" s="50" t="s">
        <v>242</v>
      </c>
      <c r="G66" s="0" t="n">
        <v>63</v>
      </c>
      <c r="H66" s="0" t="e">
        <f aca="false">VLOOKUP(G66,#REF!,2,0)</f>
        <v>#VALUE!</v>
      </c>
      <c r="J66" s="3" t="str">
        <f aca="false">IF(NOT(ISNA($H66)),$B66,"")</f>
        <v>JTAG_VIO</v>
      </c>
      <c r="K66" s="0" t="e">
        <f aca="false">IF(NOT(ISNA($H66)),$H66,"")</f>
        <v>#VALUE!</v>
      </c>
      <c r="N66" s="4" t="e">
        <f aca="false">VLOOKUP(K66,'signal -&gt; trace length'!$A$2:$D$167,4,0)/1000000</f>
        <v>#VALUE!</v>
      </c>
      <c r="Q66" s="29" t="n">
        <f aca="false">IF(P66&gt;0,P66/25.4,)</f>
        <v>0</v>
      </c>
      <c r="S66" s="4" t="str">
        <f aca="false">IF(P66&gt;0,P$135-P66,"")</f>
        <v/>
      </c>
      <c r="U66" s="6" t="e">
        <f aca="false">IF(AND(K66&lt;&gt;"",K66&lt;&gt;"+3v3",K66&lt;&gt;"GND"),CONCATENATE("set_property PACKAGE_PIN ",D66," [get_ports {",K66,"}]",CHAR(10),"set_property IOSTANDARD LVTTL [get_ports {",K66,"}]",CHAR(10)),"")</f>
        <v>#VALUE!</v>
      </c>
      <c r="V66" s="31" t="e">
        <f aca="false">IF(AND(K66&lt;&gt;"",K66&lt;&gt;"+3v3",K66&lt;&gt;"GND",NOT(ISNA(P66)),NOT(ISNA(N66))),CONCATENATE("set_input_delay -clock SBUS_3V3_CLK -min ",TEXT(-0.25+$V$5-S66/$V$7,"0.000")," [get_ports {",K66,"}]",CHAR(10),"set_input_delay -clock SBUS_3V3_CLK -max ",TEXT(0.25+(40-$V$4)-S66/$W$7,"0.000")," [get_ports {",K66,"}]",CHAR(10)),"")</f>
        <v>#VALUE!</v>
      </c>
      <c r="W66" s="31" t="e">
        <f aca="false">IF(AND(K66&lt;&gt;"",K66&lt;&gt;"+3v3",K66&lt;&gt;"GND",NOT(ISNA(P66)),NOT(ISNA(N66))),CONCATENATE("set_output_delay -clock SBUS_3V3_CLK -min ",TEXT(-$W$5+P66/$V$7+$P$135/$V$7,"0.000")," [get_ports {",K66,"}]",CHAR(10),"set_output_delay -clock SBUS_3V3_CLK -max ",TEXT(0.25+0.25+$W$4+P66/$W$7+$P$135/$W$7,"0.000")," [get_ports {",K66,"}]",CHAR(10)),"")</f>
        <v>#VALUE!</v>
      </c>
      <c r="Y66" s="7" t="str">
        <f aca="false">CONCATENATE(IF(OR(T66="IO",T66="I"),V66,""),IF(OR(T66="IO",T66="O"),W66,""))</f>
        <v/>
      </c>
      <c r="AG66" s="8" t="e">
        <f aca="false">IF(OR(LEFT(K66,3)="LED",LEFT(K66,16)="SBUS_DATA_OE_LED"),CONCATENATE("(",CHAR(34),"user_led",CHAR(34),", 0, Pins(",CHAR(34),D66,CHAR(34),"),  IOStandard(",CHAR(34),"lvcmos33",CHAR(34),")), ",CHAR(35),K66),"")</f>
        <v>#VALUE!</v>
      </c>
    </row>
    <row r="67" customFormat="false" ht="14.55" hidden="false" customHeight="true" outlineLevel="0" collapsed="false">
      <c r="A67" s="39" t="s">
        <v>243</v>
      </c>
      <c r="B67" s="51" t="s">
        <v>24</v>
      </c>
      <c r="C67" s="52"/>
      <c r="D67" s="53"/>
      <c r="E67" s="52"/>
      <c r="F67" s="53"/>
      <c r="G67" s="0" t="n">
        <v>64</v>
      </c>
      <c r="H67" s="0" t="e">
        <f aca="false">VLOOKUP(G67,#REF!,2,0)</f>
        <v>#VALUE!</v>
      </c>
      <c r="J67" s="3" t="str">
        <f aca="false">IF(NOT(ISNA($H67)),$B67,"")</f>
        <v>GND</v>
      </c>
      <c r="K67" s="0" t="e">
        <f aca="false">IF(NOT(ISNA($H67)),$H67,"")</f>
        <v>#VALUE!</v>
      </c>
      <c r="N67" s="4" t="e">
        <f aca="false">VLOOKUP(K67,'signal -&gt; trace length'!$A$2:$D$167,4,0)/1000000</f>
        <v>#VALUE!</v>
      </c>
      <c r="Q67" s="29" t="n">
        <f aca="false">IF(P67&gt;0,P67/25.4,)</f>
        <v>0</v>
      </c>
      <c r="S67" s="4" t="str">
        <f aca="false">IF(P67&gt;0,P$135-P67,"")</f>
        <v/>
      </c>
      <c r="U67" s="6" t="e">
        <f aca="false">IF(AND(K67&lt;&gt;"",K67&lt;&gt;"+3v3",K67&lt;&gt;"GND"),CONCATENATE("set_property PACKAGE_PIN ",D67," [get_ports {",K67,"}]",CHAR(10),"set_property IOSTANDARD LVTTL [get_ports {",K67,"}]",CHAR(10)),"")</f>
        <v>#VALUE!</v>
      </c>
      <c r="V67" s="31" t="e">
        <f aca="false">IF(AND(K67&lt;&gt;"",K67&lt;&gt;"+3v3",K67&lt;&gt;"GND",NOT(ISNA(P67)),NOT(ISNA(N67))),CONCATENATE("set_input_delay -clock SBUS_3V3_CLK -min ",TEXT(-0.25+$V$5-S67/$V$7,"0.000")," [get_ports {",K67,"}]",CHAR(10),"set_input_delay -clock SBUS_3V3_CLK -max ",TEXT(0.25+(40-$V$4)-S67/$W$7,"0.000")," [get_ports {",K67,"}]",CHAR(10)),"")</f>
        <v>#VALUE!</v>
      </c>
      <c r="W67" s="31" t="e">
        <f aca="false">IF(AND(K67&lt;&gt;"",K67&lt;&gt;"+3v3",K67&lt;&gt;"GND",NOT(ISNA(P67)),NOT(ISNA(N67))),CONCATENATE("set_output_delay -clock SBUS_3V3_CLK -min ",TEXT(-$W$5+P67/$V$7+$P$135/$V$7,"0.000")," [get_ports {",K67,"}]",CHAR(10),"set_output_delay -clock SBUS_3V3_CLK -max ",TEXT(0.25+0.25+$W$4+P67/$W$7+$P$135/$W$7,"0.000")," [get_ports {",K67,"}]",CHAR(10)),"")</f>
        <v>#VALUE!</v>
      </c>
      <c r="Y67" s="7" t="str">
        <f aca="false">CONCATENATE(IF(OR(T67="IO",T67="I"),V67,""),IF(OR(T67="IO",T67="O"),W67,""))</f>
        <v/>
      </c>
      <c r="AG67" s="8" t="e">
        <f aca="false">IF(OR(LEFT(K67,3)="LED",LEFT(K67,16)="SBUS_DATA_OE_LED"),CONCATENATE("(",CHAR(34),"user_led",CHAR(34),", 0, Pins(",CHAR(34),D67,CHAR(34),"),  IOStandard(",CHAR(34),"lvcmos33",CHAR(34),")), ",CHAR(35),K67),"")</f>
        <v>#VALUE!</v>
      </c>
    </row>
    <row r="68" customFormat="false" ht="14.55" hidden="false" customHeight="true" outlineLevel="0" collapsed="false">
      <c r="A68" s="54" t="s">
        <v>244</v>
      </c>
      <c r="B68" s="55" t="s">
        <v>245</v>
      </c>
      <c r="C68" s="56"/>
      <c r="D68" s="57"/>
      <c r="E68" s="56"/>
      <c r="F68" s="57" t="s">
        <v>246</v>
      </c>
      <c r="G68" s="0" t="n">
        <v>1</v>
      </c>
      <c r="H68" s="0" t="e">
        <f aca="false">VLOOKUP(G68,#REF!,2,0)</f>
        <v>#VALUE!</v>
      </c>
      <c r="J68" s="3" t="str">
        <f aca="false">IF(NOT(ISNA($H68)),$B68,"")</f>
        <v>USB_5V</v>
      </c>
      <c r="K68" s="0" t="e">
        <f aca="false">IF(NOT(ISNA($H68)),$H68,"")</f>
        <v>#VALUE!</v>
      </c>
      <c r="N68" s="4" t="e">
        <f aca="false">VLOOKUP(K68,'signal -&gt; trace length'!$A$2:$D$167,4,0)/1000000</f>
        <v>#VALUE!</v>
      </c>
      <c r="Q68" s="29" t="n">
        <f aca="false">IF(P68&gt;0,P68/25.4,)</f>
        <v>0</v>
      </c>
      <c r="S68" s="4" t="str">
        <f aca="false">IF(P68&gt;0,P$135-P68,"")</f>
        <v/>
      </c>
      <c r="U68" s="6" t="e">
        <f aca="false">IF(AND(K68&lt;&gt;"",K68&lt;&gt;"+3v3",K68&lt;&gt;"GND"),CONCATENATE("set_property PACKAGE_PIN ",D68," [get_ports {",K68,"}]",CHAR(10),"set_property IOSTANDARD LVTTL [get_ports {",K68,"}]",CHAR(10)),"")</f>
        <v>#VALUE!</v>
      </c>
      <c r="V68" s="31" t="e">
        <f aca="false">IF(AND(K68&lt;&gt;"",K68&lt;&gt;"+3v3",K68&lt;&gt;"GND",NOT(ISNA(P68)),NOT(ISNA(N68))),CONCATENATE("set_input_delay -clock SBUS_3V3_CLK -min ",TEXT(-0.25+$V$5-S68/$V$7,"0.000")," [get_ports {",K68,"}]",CHAR(10),"set_input_delay -clock SBUS_3V3_CLK -max ",TEXT(0.25+(40-$V$4)-S68/$W$7,"0.000")," [get_ports {",K68,"}]",CHAR(10)),"")</f>
        <v>#VALUE!</v>
      </c>
      <c r="W68" s="31" t="e">
        <f aca="false">IF(AND(K68&lt;&gt;"",K68&lt;&gt;"+3v3",K68&lt;&gt;"GND",NOT(ISNA(P68)),NOT(ISNA(N68))),CONCATENATE("set_output_delay -clock SBUS_3V3_CLK -min ",TEXT(-$W$5+P68/$V$7+$P$135/$V$7,"0.000")," [get_ports {",K68,"}]",CHAR(10),"set_output_delay -clock SBUS_3V3_CLK -max ",TEXT(0.25+0.25+$W$4+P68/$W$7+$P$135/$W$7,"0.000")," [get_ports {",K68,"}]",CHAR(10)),"")</f>
        <v>#VALUE!</v>
      </c>
      <c r="Y68" s="7" t="str">
        <f aca="false">CONCATENATE(IF(OR(T68="IO",T68="I"),V68,""),IF(OR(T68="IO",T68="O"),W68,""))</f>
        <v/>
      </c>
      <c r="AG68" s="8" t="e">
        <f aca="false">IF(OR(LEFT(K68,3)="LED",LEFT(K68,16)="SBUS_DATA_OE_LED"),CONCATENATE("(",CHAR(34),"user_led",CHAR(34),", 0, Pins(",CHAR(34),D68,CHAR(34),"),  IOStandard(",CHAR(34),"lvcmos33",CHAR(34),")), ",CHAR(35),K68),"")</f>
        <v>#VALUE!</v>
      </c>
    </row>
    <row r="69" customFormat="false" ht="14.55" hidden="false" customHeight="true" outlineLevel="0" collapsed="false">
      <c r="A69" s="58" t="s">
        <v>247</v>
      </c>
      <c r="B69" s="59" t="s">
        <v>248</v>
      </c>
      <c r="C69" s="60"/>
      <c r="D69" s="61"/>
      <c r="E69" s="60" t="n">
        <v>1</v>
      </c>
      <c r="F69" s="61" t="s">
        <v>249</v>
      </c>
      <c r="G69" s="0" t="n">
        <v>2</v>
      </c>
      <c r="H69" s="0" t="e">
        <f aca="false">VLOOKUP(G69,#REF!,2,0)</f>
        <v>#VALUE!</v>
      </c>
      <c r="J69" s="3" t="str">
        <f aca="false">IF(NOT(ISNA($H69)),$B69,"")</f>
        <v>RESET#</v>
      </c>
      <c r="K69" s="0" t="e">
        <f aca="false">IF(NOT(ISNA($H69)),$H69,"")</f>
        <v>#VALUE!</v>
      </c>
      <c r="N69" s="4" t="e">
        <f aca="false">VLOOKUP(K69,'signal -&gt; trace length'!$A$2:$D$167,4,0)/1000000</f>
        <v>#VALUE!</v>
      </c>
      <c r="Q69" s="29" t="n">
        <f aca="false">IF(P69&gt;0,P69/25.4,)</f>
        <v>0</v>
      </c>
      <c r="S69" s="4" t="str">
        <f aca="false">IF(P69&gt;0,P$135-P69,"")</f>
        <v/>
      </c>
      <c r="U69" s="6" t="e">
        <f aca="false">IF(AND(K69&lt;&gt;"",K69&lt;&gt;"+3v3",K69&lt;&gt;"GND"),CONCATENATE("set_property PACKAGE_PIN ",D69," [get_ports {",K69,"}]",CHAR(10),"set_property IOSTANDARD LVTTL [get_ports {",K69,"}]",CHAR(10)),"")</f>
        <v>#VALUE!</v>
      </c>
      <c r="V69" s="31" t="e">
        <f aca="false">IF(AND(K69&lt;&gt;"",K69&lt;&gt;"+3v3",K69&lt;&gt;"GND",NOT(ISNA(P69)),NOT(ISNA(N69))),CONCATENATE("set_input_delay -clock SBUS_3V3_CLK -min ",TEXT(-0.25+$V$5-S69/$V$7,"0.000")," [get_ports {",K69,"}]",CHAR(10),"set_input_delay -clock SBUS_3V3_CLK -max ",TEXT(0.25+(40-$V$4)-S69/$W$7,"0.000")," [get_ports {",K69,"}]",CHAR(10)),"")</f>
        <v>#VALUE!</v>
      </c>
      <c r="W69" s="31" t="e">
        <f aca="false">IF(AND(K69&lt;&gt;"",K69&lt;&gt;"+3v3",K69&lt;&gt;"GND",NOT(ISNA(P69)),NOT(ISNA(N69))),CONCATENATE("set_output_delay -clock SBUS_3V3_CLK -min ",TEXT(-$W$5+P69/$V$7+$P$135/$V$7,"0.000")," [get_ports {",K69,"}]",CHAR(10),"set_output_delay -clock SBUS_3V3_CLK -max ",TEXT(0.25+0.25+$W$4+P69/$W$7+$P$135/$W$7,"0.000")," [get_ports {",K69,"}]",CHAR(10)),"")</f>
        <v>#VALUE!</v>
      </c>
      <c r="Y69" s="7" t="str">
        <f aca="false">CONCATENATE(IF(OR(T69="IO",T69="I"),V69,""),IF(OR(T69="IO",T69="O"),W69,""))</f>
        <v/>
      </c>
      <c r="AG69" s="8" t="e">
        <f aca="false">IF(OR(LEFT(K69,3)="LED",LEFT(K69,16)="SBUS_DATA_OE_LED"),CONCATENATE("(",CHAR(34),"user_led",CHAR(34),", 0, Pins(",CHAR(34),D69,CHAR(34),"),  IOStandard(",CHAR(34),"lvcmos33",CHAR(34),")), ",CHAR(35),K69),"")</f>
        <v>#VALUE!</v>
      </c>
    </row>
    <row r="70" customFormat="false" ht="14.55" hidden="false" customHeight="true" outlineLevel="0" collapsed="false">
      <c r="A70" s="39" t="s">
        <v>250</v>
      </c>
      <c r="B70" s="40" t="s">
        <v>24</v>
      </c>
      <c r="C70" s="41"/>
      <c r="D70" s="42"/>
      <c r="E70" s="41"/>
      <c r="F70" s="42"/>
      <c r="G70" s="0" t="n">
        <v>3</v>
      </c>
      <c r="H70" s="0" t="e">
        <f aca="false">VLOOKUP(G70,#REF!,2,0)</f>
        <v>#VALUE!</v>
      </c>
      <c r="J70" s="3" t="str">
        <f aca="false">IF(NOT(ISNA($H70)),$B70,"")</f>
        <v>GND</v>
      </c>
      <c r="K70" s="0" t="e">
        <f aca="false">IF(NOT(ISNA($H70)),$H70,"")</f>
        <v>#VALUE!</v>
      </c>
      <c r="N70" s="4" t="e">
        <f aca="false">VLOOKUP(K70,'signal -&gt; trace length'!$A$2:$D$167,4,0)/1000000</f>
        <v>#VALUE!</v>
      </c>
      <c r="Q70" s="29" t="n">
        <f aca="false">IF(P70&gt;0,P70/25.4,)</f>
        <v>0</v>
      </c>
      <c r="S70" s="4" t="str">
        <f aca="false">IF(P70&gt;0,P$135-P70,"")</f>
        <v/>
      </c>
      <c r="U70" s="6" t="e">
        <f aca="false">IF(AND(K70&lt;&gt;"",K70&lt;&gt;"+3v3",K70&lt;&gt;"GND"),CONCATENATE("set_property PACKAGE_PIN ",D70," [get_ports {",K70,"}]",CHAR(10),"set_property IOSTANDARD LVTTL [get_ports {",K70,"}]",CHAR(10)),"")</f>
        <v>#VALUE!</v>
      </c>
      <c r="V70" s="31" t="e">
        <f aca="false">IF(AND(K70&lt;&gt;"",K70&lt;&gt;"+3v3",K70&lt;&gt;"GND",NOT(ISNA(P70)),NOT(ISNA(N70))),CONCATENATE("set_input_delay -clock SBUS_3V3_CLK -min ",TEXT(-0.25+$V$5-S70/$V$7,"0.000")," [get_ports {",K70,"}]",CHAR(10),"set_input_delay -clock SBUS_3V3_CLK -max ",TEXT(0.25+(40-$V$4)-S70/$W$7,"0.000")," [get_ports {",K70,"}]",CHAR(10)),"")</f>
        <v>#VALUE!</v>
      </c>
      <c r="W70" s="31" t="e">
        <f aca="false">IF(AND(K70&lt;&gt;"",K70&lt;&gt;"+3v3",K70&lt;&gt;"GND",NOT(ISNA(P70)),NOT(ISNA(N70))),CONCATENATE("set_output_delay -clock SBUS_3V3_CLK -min ",TEXT(-$W$5+P70/$V$7+$P$135/$V$7,"0.000")," [get_ports {",K70,"}]",CHAR(10),"set_output_delay -clock SBUS_3V3_CLK -max ",TEXT(0.25+0.25+$W$4+P70/$W$7+$P$135/$W$7,"0.000")," [get_ports {",K70,"}]",CHAR(10)),"")</f>
        <v>#VALUE!</v>
      </c>
      <c r="Y70" s="7" t="str">
        <f aca="false">CONCATENATE(IF(OR(T70="IO",T70="I"),V70,""),IF(OR(T70="IO",T70="O"),W70,""))</f>
        <v/>
      </c>
      <c r="AG70" s="8" t="e">
        <f aca="false">IF(OR(LEFT(K70,3)="LED",LEFT(K70,16)="SBUS_DATA_OE_LED"),CONCATENATE("(",CHAR(34),"user_led",CHAR(34),", 0, Pins(",CHAR(34),D70,CHAR(34),"),  IOStandard(",CHAR(34),"lvcmos33",CHAR(34),")), ",CHAR(35),K70),"")</f>
        <v>#VALUE!</v>
      </c>
    </row>
    <row r="71" customFormat="false" ht="14.55" hidden="false" customHeight="true" outlineLevel="0" collapsed="false">
      <c r="A71" s="39" t="s">
        <v>251</v>
      </c>
      <c r="B71" s="40" t="s">
        <v>24</v>
      </c>
      <c r="C71" s="41"/>
      <c r="D71" s="42"/>
      <c r="E71" s="41"/>
      <c r="F71" s="42"/>
      <c r="G71" s="0" t="n">
        <v>4</v>
      </c>
      <c r="H71" s="0" t="e">
        <f aca="false">VLOOKUP(G71,#REF!,2,0)</f>
        <v>#VALUE!</v>
      </c>
      <c r="J71" s="3" t="str">
        <f aca="false">IF(NOT(ISNA($H71)),$B71,"")</f>
        <v>GND</v>
      </c>
      <c r="K71" s="0" t="e">
        <f aca="false">IF(NOT(ISNA($H71)),$H71,"")</f>
        <v>#VALUE!</v>
      </c>
      <c r="N71" s="4" t="e">
        <f aca="false">VLOOKUP(K71,'signal -&gt; trace length'!$A$2:$D$167,4,0)/1000000</f>
        <v>#VALUE!</v>
      </c>
      <c r="Q71" s="29" t="n">
        <f aca="false">IF(P71&gt;0,P71/25.4,)</f>
        <v>0</v>
      </c>
      <c r="S71" s="4" t="str">
        <f aca="false">IF(P71&gt;0,P$135-P71,"")</f>
        <v/>
      </c>
      <c r="U71" s="6" t="e">
        <f aca="false">IF(AND(K71&lt;&gt;"",K71&lt;&gt;"+3v3",K71&lt;&gt;"GND"),CONCATENATE("set_property PACKAGE_PIN ",D71," [get_ports {",K71,"}]",CHAR(10),"set_property IOSTANDARD LVTTL [get_ports {",K71,"}]",CHAR(10)),"")</f>
        <v>#VALUE!</v>
      </c>
      <c r="V71" s="31" t="e">
        <f aca="false">IF(AND(K71&lt;&gt;"",K71&lt;&gt;"+3v3",K71&lt;&gt;"GND",NOT(ISNA(P71)),NOT(ISNA(N71))),CONCATENATE("set_input_delay -clock SBUS_3V3_CLK -min ",TEXT(-0.25+$V$5-S71/$V$7,"0.000")," [get_ports {",K71,"}]",CHAR(10),"set_input_delay -clock SBUS_3V3_CLK -max ",TEXT(0.25+(40-$V$4)-S71/$W$7,"0.000")," [get_ports {",K71,"}]",CHAR(10)),"")</f>
        <v>#VALUE!</v>
      </c>
      <c r="W71" s="31" t="e">
        <f aca="false">IF(AND(K71&lt;&gt;"",K71&lt;&gt;"+3v3",K71&lt;&gt;"GND",NOT(ISNA(P71)),NOT(ISNA(N71))),CONCATENATE("set_output_delay -clock SBUS_3V3_CLK -min ",TEXT(-$W$5+P71/$V$7+$P$135/$V$7,"0.000")," [get_ports {",K71,"}]",CHAR(10),"set_output_delay -clock SBUS_3V3_CLK -max ",TEXT(0.25+0.25+$W$4+P71/$W$7+$P$135/$W$7,"0.000")," [get_ports {",K71,"}]",CHAR(10)),"")</f>
        <v>#VALUE!</v>
      </c>
      <c r="Y71" s="7" t="str">
        <f aca="false">CONCATENATE(IF(OR(T71="IO",T71="I"),V71,""),IF(OR(T71="IO",T71="O"),W71,""))</f>
        <v/>
      </c>
      <c r="AG71" s="8" t="e">
        <f aca="false">IF(OR(LEFT(K71,3)="LED",LEFT(K71,16)="SBUS_DATA_OE_LED"),CONCATENATE("(",CHAR(34),"user_led",CHAR(34),", 0, Pins(",CHAR(34),D71,CHAR(34),"),  IOStandard(",CHAR(34),"lvcmos33",CHAR(34),")), ",CHAR(35),K71),"")</f>
        <v>#VALUE!</v>
      </c>
    </row>
    <row r="72" customFormat="false" ht="14.55" hidden="false" customHeight="true" outlineLevel="0" collapsed="false">
      <c r="A72" s="24" t="s">
        <v>252</v>
      </c>
      <c r="B72" s="25" t="s">
        <v>253</v>
      </c>
      <c r="C72" s="26" t="s">
        <v>254</v>
      </c>
      <c r="D72" s="26" t="s">
        <v>255</v>
      </c>
      <c r="E72" s="26"/>
      <c r="F72" s="27"/>
      <c r="G72" s="0" t="n">
        <v>5</v>
      </c>
      <c r="H72" s="28" t="s">
        <v>256</v>
      </c>
      <c r="J72" s="3" t="str">
        <f aca="false">IF(NOT(ISNA($H72)),$B72,"")</f>
        <v>U9~IO_L21P_T3_DQS_34</v>
      </c>
      <c r="K72" s="3" t="str">
        <f aca="false">IF(NOT(ISNA($H72)),$H72,"")</f>
        <v>RX</v>
      </c>
      <c r="M72" s="0" t="n">
        <f aca="false">VLOOKUP(A72,'2.13 ping -&gt; trace length'!$A$1:$B$103,2,0)</f>
        <v>48.06</v>
      </c>
      <c r="N72" s="4" t="e">
        <f aca="false">VLOOKUP(K72,'signal -&gt; trace length'!$A$2:$D$167,4,0)/1000000</f>
        <v>#N/A</v>
      </c>
      <c r="P72" s="4" t="e">
        <f aca="false">IF(AND(M72&gt;0,N72&gt;0),M72+N72, "N/A")</f>
        <v>#N/A</v>
      </c>
      <c r="Q72" s="29" t="e">
        <f aca="false">IF(P72&gt;0,P72/25.4,)</f>
        <v>#N/A</v>
      </c>
      <c r="S72" s="4" t="e">
        <f aca="false">IF(P72&gt;0,P$135-P72,"")</f>
        <v>#N/A</v>
      </c>
      <c r="U72" s="30" t="str">
        <f aca="false">IF(AND(K72&lt;&gt;"",K72&lt;&gt;"+3v3",K72&lt;&gt;"GND"),CONCATENATE("set_property PACKAGE_PIN ",D72," [get_ports {",K72,"}]",CHAR(10),"set_property IOSTANDARD LVTTL [get_ports {",K72,"}]",CHAR(10)),"")</f>
        <v>set_property PACKAGE_PIN U9 [get_ports {RX }]
set_property IOSTANDARD LVTTL [get_ports {RX }]</v>
      </c>
      <c r="V72" s="31" t="str">
        <f aca="false">IF(AND(K72&lt;&gt;"",K72&lt;&gt;"+3v3",K72&lt;&gt;"GND",NOT(ISNA(P72)),NOT(ISNA(N72))),CONCATENATE("set_input_delay -clock SBUS_3V3_CLK -min ",TEXT(-0.25+$V$5-S72/$V$7,"0.000")," [get_ports {",K72,"}]",CHAR(10),"set_input_delay -clock SBUS_3V3_CLK -max ",TEXT(0.25+(40-$V$4)-S72/$W$7,"0.000")," [get_ports {",K72,"}]",CHAR(10)),"")</f>
        <v/>
      </c>
      <c r="W72" s="31" t="str">
        <f aca="false">IF(AND(K72&lt;&gt;"",K72&lt;&gt;"+3v3",K72&lt;&gt;"GND",NOT(ISNA(P72)),NOT(ISNA(N72))),CONCATENATE("set_output_delay -clock SBUS_3V3_CLK -min ",TEXT(-$W$5+P72/$V$7+$P$135/$V$7,"0.000")," [get_ports {",K72,"}]",CHAR(10),"set_output_delay -clock SBUS_3V3_CLK -max ",TEXT(0.25+0.25+$W$4+P72/$W$7+$P$135/$W$7,"0.000")," [get_ports {",K72,"}]",CHAR(10)),"")</f>
        <v/>
      </c>
      <c r="Y72" s="7" t="str">
        <f aca="false">CONCATENATE(IF(OR(T72="IO",T72="I"),V72,""),IF(OR(T72="IO",T72="O"),W72,""))</f>
        <v/>
      </c>
      <c r="AG72" s="8" t="str">
        <f aca="false">IF(OR(LEFT(K72,3)="LED",LEFT(K72,16)="SBUS_DATA_OE_LED"),CONCATENATE("(",CHAR(34),"user_led",CHAR(34),", 0, Pins(",CHAR(34),D72,CHAR(34),"),  IOStandard(",CHAR(34),"lvcmos33",CHAR(34),")), ",CHAR(35),K72),"")</f>
        <v/>
      </c>
    </row>
    <row r="73" customFormat="false" ht="14.55" hidden="false" customHeight="true" outlineLevel="0" collapsed="false">
      <c r="A73" s="24" t="s">
        <v>257</v>
      </c>
      <c r="B73" s="25" t="s">
        <v>258</v>
      </c>
      <c r="C73" s="26" t="s">
        <v>254</v>
      </c>
      <c r="D73" s="26" t="s">
        <v>259</v>
      </c>
      <c r="E73" s="26"/>
      <c r="F73" s="27"/>
      <c r="G73" s="0" t="n">
        <v>6</v>
      </c>
      <c r="H73" s="28" t="s">
        <v>260</v>
      </c>
      <c r="J73" s="3" t="str">
        <f aca="false">IF(NOT(ISNA($H73)),$B73,"")</f>
        <v>V9~IO_L21N_T3_DQS_34</v>
      </c>
      <c r="K73" s="3" t="str">
        <f aca="false">IF(NOT(ISNA($H73)),$H73,"")</f>
        <v>TX</v>
      </c>
      <c r="M73" s="0" t="n">
        <f aca="false">VLOOKUP(A73,'2.13 ping -&gt; trace length'!$A$1:$B$103,2,0)</f>
        <v>48.26</v>
      </c>
      <c r="N73" s="4" t="e">
        <f aca="false">VLOOKUP(K73,'signal -&gt; trace length'!$A$2:$D$167,4,0)/1000000</f>
        <v>#N/A</v>
      </c>
      <c r="P73" s="4" t="e">
        <f aca="false">IF(AND(M73&gt;0,N73&gt;0),M73+N73, "N/A")</f>
        <v>#N/A</v>
      </c>
      <c r="Q73" s="29" t="e">
        <f aca="false">IF(P73&gt;0,P73/25.4,)</f>
        <v>#N/A</v>
      </c>
      <c r="S73" s="4" t="e">
        <f aca="false">IF(P73&gt;0,P$135-P73,"")</f>
        <v>#N/A</v>
      </c>
      <c r="U73" s="30" t="str">
        <f aca="false">IF(AND(K73&lt;&gt;"",K73&lt;&gt;"+3v3",K73&lt;&gt;"GND"),CONCATENATE("set_property PACKAGE_PIN ",D73," [get_ports {",K73,"}]",CHAR(10),"set_property IOSTANDARD LVTTL [get_ports {",K73,"}]",CHAR(10)),"")</f>
        <v>set_property PACKAGE_PIN V9 [get_ports {TX }]
set_property IOSTANDARD LVTTL [get_ports {TX }]</v>
      </c>
      <c r="V73" s="31" t="str">
        <f aca="false">IF(AND(K73&lt;&gt;"",K73&lt;&gt;"+3v3",K73&lt;&gt;"GND",NOT(ISNA(P73)),NOT(ISNA(N73))),CONCATENATE("set_input_delay -clock SBUS_3V3_CLK -min ",TEXT(-0.25+$V$5-S73/$V$7,"0.000")," [get_ports {",K73,"}]",CHAR(10),"set_input_delay -clock SBUS_3V3_CLK -max ",TEXT(0.25+(40-$V$4)-S73/$W$7,"0.000")," [get_ports {",K73,"}]",CHAR(10)),"")</f>
        <v/>
      </c>
      <c r="W73" s="31" t="str">
        <f aca="false">IF(AND(K73&lt;&gt;"",K73&lt;&gt;"+3v3",K73&lt;&gt;"GND",NOT(ISNA(P73)),NOT(ISNA(N73))),CONCATENATE("set_output_delay -clock SBUS_3V3_CLK -min ",TEXT(-$W$5+P73/$V$7+$P$135/$V$7,"0.000")," [get_ports {",K73,"}]",CHAR(10),"set_output_delay -clock SBUS_3V3_CLK -max ",TEXT(0.25+0.25+$W$4+P73/$W$7+$P$135/$W$7,"0.000")," [get_ports {",K73,"}]",CHAR(10)),"")</f>
        <v/>
      </c>
      <c r="Y73" s="7" t="str">
        <f aca="false">CONCATENATE(IF(OR(T73="IO",T73="I"),V73,""),IF(OR(T73="IO",T73="O"),W73,""))</f>
        <v/>
      </c>
      <c r="AG73" s="8" t="str">
        <f aca="false">IF(OR(LEFT(K73,3)="LED",LEFT(K73,16)="SBUS_DATA_OE_LED"),CONCATENATE("(",CHAR(34),"user_led",CHAR(34),", 0, Pins(",CHAR(34),D73,CHAR(34),"),  IOStandard(",CHAR(34),"lvcmos33",CHAR(34),")), ",CHAR(35),K73),"")</f>
        <v/>
      </c>
    </row>
    <row r="74" customFormat="false" ht="14.55" hidden="false" customHeight="true" outlineLevel="0" collapsed="false">
      <c r="A74" s="24" t="s">
        <v>261</v>
      </c>
      <c r="B74" s="25" t="s">
        <v>262</v>
      </c>
      <c r="C74" s="26" t="s">
        <v>254</v>
      </c>
      <c r="D74" s="26" t="s">
        <v>263</v>
      </c>
      <c r="E74" s="26"/>
      <c r="F74" s="27"/>
      <c r="G74" s="0" t="n">
        <v>7</v>
      </c>
      <c r="H74" s="28" t="s">
        <v>264</v>
      </c>
      <c r="J74" s="3" t="str">
        <f aca="false">IF(NOT(ISNA($H74)),$B74,"")</f>
        <v>U8~IO_25_34</v>
      </c>
      <c r="K74" s="3" t="str">
        <f aca="false">IF(NOT(ISNA($H74)),$H74,"")</f>
        <v>id_n3</v>
      </c>
      <c r="M74" s="0" t="n">
        <f aca="false">VLOOKUP(A74,'2.13 ping -&gt; trace length'!$A$1:$B$103,2,0)</f>
        <v>50.42</v>
      </c>
      <c r="N74" s="4" t="e">
        <f aca="false">VLOOKUP(K74,'signal -&gt; trace length'!$A$2:$D$167,4,0)/1000000</f>
        <v>#N/A</v>
      </c>
      <c r="P74" s="4" t="e">
        <f aca="false">IF(AND(M74&gt;0,N74&gt;0),M74+N74, "N/A")</f>
        <v>#N/A</v>
      </c>
      <c r="Q74" s="29" t="e">
        <f aca="false">IF(P74&gt;0,P74/25.4,)</f>
        <v>#N/A</v>
      </c>
      <c r="S74" s="4" t="e">
        <f aca="false">IF(P74&gt;0,P$135-P74,"")</f>
        <v>#N/A</v>
      </c>
      <c r="U74" s="30" t="str">
        <f aca="false">IF(AND(K74&lt;&gt;"",K74&lt;&gt;"+3v3",K74&lt;&gt;"GND"),CONCATENATE("set_property PACKAGE_PIN ",D74," [get_ports {",K74,"}]",CHAR(10),"set_property IOSTANDARD LVTTL [get_ports {",K74,"}]",CHAR(10)),"")</f>
        <v>set_property PACKAGE_PIN U8 [get_ports {id_n3 }]
set_property IOSTANDARD LVTTL [get_ports {id_n3 }]</v>
      </c>
      <c r="V74" s="31" t="str">
        <f aca="false">IF(AND(K74&lt;&gt;"",K74&lt;&gt;"+3v3",K74&lt;&gt;"GND",NOT(ISNA(P74)),NOT(ISNA(N74))),CONCATENATE("set_input_delay -clock SBUS_3V3_CLK -min ",TEXT(-0.25+$V$5-S74/$V$7,"0.000")," [get_ports {",K74,"}]",CHAR(10),"set_input_delay -clock SBUS_3V3_CLK -max ",TEXT(0.25+(40-$V$4)-S74/$W$7,"0.000")," [get_ports {",K74,"}]",CHAR(10)),"")</f>
        <v/>
      </c>
      <c r="W74" s="31" t="str">
        <f aca="false">IF(AND(K74&lt;&gt;"",K74&lt;&gt;"+3v3",K74&lt;&gt;"GND",NOT(ISNA(P74)),NOT(ISNA(N74))),CONCATENATE("set_output_delay -clock SBUS_3V3_CLK -min ",TEXT(-$W$5+P74/$V$7+$P$135/$V$7,"0.000")," [get_ports {",K74,"}]",CHAR(10),"set_output_delay -clock SBUS_3V3_CLK -max ",TEXT(0.25+0.25+$W$4+P74/$W$7+$P$135/$W$7,"0.000")," [get_ports {",K74,"}]",CHAR(10)),"")</f>
        <v/>
      </c>
      <c r="Y74" s="7" t="str">
        <f aca="false">CONCATENATE(IF(OR(T74="IO",T74="I"),V74,""),IF(OR(T74="IO",T74="O"),W74,""))</f>
        <v/>
      </c>
      <c r="AG74" s="8" t="str">
        <f aca="false">IF(OR(LEFT(K74,3)="LED",LEFT(K74,16)="SBUS_DATA_OE_LED"),CONCATENATE("(",CHAR(34),"user_led",CHAR(34),", 0, Pins(",CHAR(34),D74,CHAR(34),"),  IOStandard(",CHAR(34),"lvcmos33",CHAR(34),")), ",CHAR(35),K74),"")</f>
        <v/>
      </c>
    </row>
    <row r="75" customFormat="false" ht="14.55" hidden="false" customHeight="true" outlineLevel="0" collapsed="false">
      <c r="A75" s="24" t="s">
        <v>265</v>
      </c>
      <c r="B75" s="25" t="s">
        <v>266</v>
      </c>
      <c r="C75" s="26" t="s">
        <v>254</v>
      </c>
      <c r="D75" s="26" t="s">
        <v>267</v>
      </c>
      <c r="E75" s="26"/>
      <c r="F75" s="27"/>
      <c r="G75" s="0" t="n">
        <v>8</v>
      </c>
      <c r="H75" s="28" t="s">
        <v>268</v>
      </c>
      <c r="J75" s="3" t="str">
        <f aca="false">IF(NOT(ISNA($H75)),$B75,"")</f>
        <v>V7~IO_L20P_T3_34</v>
      </c>
      <c r="K75" s="3" t="str">
        <f aca="false">IF(NOT(ISNA($H75)),$H75,"")</f>
        <v>id_n1</v>
      </c>
      <c r="M75" s="0" t="n">
        <f aca="false">VLOOKUP(A75,'2.13 ping -&gt; trace length'!$A$1:$B$103,2,0)</f>
        <v>47.25</v>
      </c>
      <c r="N75" s="4" t="e">
        <f aca="false">VLOOKUP(K75,'signal -&gt; trace length'!$A$2:$D$167,4,0)/1000000</f>
        <v>#N/A</v>
      </c>
      <c r="P75" s="4" t="e">
        <f aca="false">IF(AND(M75&gt;0,N75&gt;0),M75+N75, "N/A")</f>
        <v>#N/A</v>
      </c>
      <c r="Q75" s="29" t="e">
        <f aca="false">IF(P75&gt;0,P75/25.4,)</f>
        <v>#N/A</v>
      </c>
      <c r="S75" s="4" t="e">
        <f aca="false">IF(P75&gt;0,P$135-P75,"")</f>
        <v>#N/A</v>
      </c>
      <c r="U75" s="30" t="str">
        <f aca="false">IF(AND(K75&lt;&gt;"",K75&lt;&gt;"+3v3",K75&lt;&gt;"GND"),CONCATENATE("set_property PACKAGE_PIN ",D75," [get_ports {",K75,"}]",CHAR(10),"set_property IOSTANDARD LVTTL [get_ports {",K75,"}]",CHAR(10)),"")</f>
        <v>set_property PACKAGE_PIN V7 [get_ports {id_n1}]
set_property IOSTANDARD LVTTL [get_ports {id_n1}]</v>
      </c>
      <c r="V75" s="31" t="str">
        <f aca="false">IF(AND(K75&lt;&gt;"",K75&lt;&gt;"+3v3",K75&lt;&gt;"GND",NOT(ISNA(P75)),NOT(ISNA(N75))),CONCATENATE("set_input_delay -clock SBUS_3V3_CLK -min ",TEXT(-0.25+$V$5-S75/$V$7,"0.000")," [get_ports {",K75,"}]",CHAR(10),"set_input_delay -clock SBUS_3V3_CLK -max ",TEXT(0.25+(40-$V$4)-S75/$W$7,"0.000")," [get_ports {",K75,"}]",CHAR(10)),"")</f>
        <v/>
      </c>
      <c r="W75" s="31" t="str">
        <f aca="false">IF(AND(K75&lt;&gt;"",K75&lt;&gt;"+3v3",K75&lt;&gt;"GND",NOT(ISNA(P75)),NOT(ISNA(N75))),CONCATENATE("set_output_delay -clock SBUS_3V3_CLK -min ",TEXT(-$W$5+P75/$V$7+$P$135/$V$7,"0.000")," [get_ports {",K75,"}]",CHAR(10),"set_output_delay -clock SBUS_3V3_CLK -max ",TEXT(0.25+0.25+$W$4+P75/$W$7+$P$135/$W$7,"0.000")," [get_ports {",K75,"}]",CHAR(10)),"")</f>
        <v/>
      </c>
      <c r="Y75" s="7" t="str">
        <f aca="false">CONCATENATE(IF(OR(T75="IO",T75="I"),V75,""),IF(OR(T75="IO",T75="O"),W75,""))</f>
        <v/>
      </c>
      <c r="AG75" s="8" t="str">
        <f aca="false">IF(OR(LEFT(K75,3)="LED",LEFT(K75,16)="SBUS_DATA_OE_LED"),CONCATENATE("(",CHAR(34),"user_led",CHAR(34),", 0, Pins(",CHAR(34),D75,CHAR(34),"),  IOStandard(",CHAR(34),"lvcmos33",CHAR(34),")), ",CHAR(35),K75),"")</f>
        <v/>
      </c>
    </row>
    <row r="76" customFormat="false" ht="14.55" hidden="false" customHeight="true" outlineLevel="0" collapsed="false">
      <c r="A76" s="24" t="s">
        <v>269</v>
      </c>
      <c r="B76" s="25" t="s">
        <v>270</v>
      </c>
      <c r="C76" s="26" t="s">
        <v>254</v>
      </c>
      <c r="D76" s="26" t="s">
        <v>271</v>
      </c>
      <c r="E76" s="26"/>
      <c r="F76" s="27"/>
      <c r="G76" s="0" t="n">
        <v>9</v>
      </c>
      <c r="H76" s="28" t="s">
        <v>272</v>
      </c>
      <c r="J76" s="3" t="str">
        <f aca="false">IF(NOT(ISNA($H76)),$B76,"")</f>
        <v>U7~IO_L22P_T3_34</v>
      </c>
      <c r="K76" s="3" t="str">
        <f aca="false">IF(NOT(ISNA($H76)),$H76,"")</f>
        <v>id_n0</v>
      </c>
      <c r="M76" s="0" t="n">
        <f aca="false">VLOOKUP(A76,'2.13 ping -&gt; trace length'!$A$1:$B$103,2,0)</f>
        <v>44.03</v>
      </c>
      <c r="N76" s="4" t="e">
        <f aca="false">VLOOKUP(K76,'signal -&gt; trace length'!$A$2:$D$167,4,0)/1000000</f>
        <v>#N/A</v>
      </c>
      <c r="P76" s="4" t="e">
        <f aca="false">IF(AND(M76&gt;0,N76&gt;0),M76+N76, "N/A")</f>
        <v>#N/A</v>
      </c>
      <c r="Q76" s="29" t="e">
        <f aca="false">IF(P76&gt;0,P76/25.4,)</f>
        <v>#N/A</v>
      </c>
      <c r="S76" s="4" t="e">
        <f aca="false">IF(P76&gt;0,P$135-P76,"")</f>
        <v>#N/A</v>
      </c>
      <c r="U76" s="30" t="str">
        <f aca="false">IF(AND(K76&lt;&gt;"",K76&lt;&gt;"+3v3",K76&lt;&gt;"GND"),CONCATENATE("set_property PACKAGE_PIN ",D76," [get_ports {",K76,"}]",CHAR(10),"set_property IOSTANDARD LVTTL [get_ports {",K76,"}]",CHAR(10)),"")</f>
        <v>set_property PACKAGE_PIN U7 [get_ports {id_n0 }]
set_property IOSTANDARD LVTTL [get_ports {id_n0 }]</v>
      </c>
      <c r="V76" s="31" t="str">
        <f aca="false">IF(AND(K76&lt;&gt;"",K76&lt;&gt;"+3v3",K76&lt;&gt;"GND",NOT(ISNA(P76)),NOT(ISNA(N76))),CONCATENATE("set_input_delay -clock SBUS_3V3_CLK -min ",TEXT(-0.25+$V$5-S76/$V$7,"0.000")," [get_ports {",K76,"}]",CHAR(10),"set_input_delay -clock SBUS_3V3_CLK -max ",TEXT(0.25+(40-$V$4)-S76/$W$7,"0.000")," [get_ports {",K76,"}]",CHAR(10)),"")</f>
        <v/>
      </c>
      <c r="W76" s="31" t="str">
        <f aca="false">IF(AND(K76&lt;&gt;"",K76&lt;&gt;"+3v3",K76&lt;&gt;"GND",NOT(ISNA(P76)),NOT(ISNA(N76))),CONCATENATE("set_output_delay -clock SBUS_3V3_CLK -min ",TEXT(-$W$5+P76/$V$7+$P$135/$V$7,"0.000")," [get_ports {",K76,"}]",CHAR(10),"set_output_delay -clock SBUS_3V3_CLK -max ",TEXT(0.25+0.25+$W$4+P76/$W$7+$P$135/$W$7,"0.000")," [get_ports {",K76,"}]",CHAR(10)),"")</f>
        <v/>
      </c>
      <c r="Y76" s="7" t="str">
        <f aca="false">CONCATENATE(IF(OR(T76="IO",T76="I"),V76,""),IF(OR(T76="IO",T76="O"),W76,""))</f>
        <v/>
      </c>
      <c r="AG76" s="8" t="str">
        <f aca="false">IF(OR(LEFT(K76,3)="LED",LEFT(K76,16)="SBUS_DATA_OE_LED"),CONCATENATE("(",CHAR(34),"user_led",CHAR(34),", 0, Pins(",CHAR(34),D76,CHAR(34),"),  IOStandard(",CHAR(34),"lvcmos33",CHAR(34),")), ",CHAR(35),K76),"")</f>
        <v/>
      </c>
    </row>
    <row r="77" customFormat="false" ht="14.55" hidden="false" customHeight="true" outlineLevel="0" collapsed="false">
      <c r="A77" s="24" t="s">
        <v>273</v>
      </c>
      <c r="B77" s="25" t="s">
        <v>274</v>
      </c>
      <c r="C77" s="26" t="s">
        <v>254</v>
      </c>
      <c r="D77" s="26" t="s">
        <v>275</v>
      </c>
      <c r="E77" s="26"/>
      <c r="F77" s="27"/>
      <c r="G77" s="0" t="n">
        <v>10</v>
      </c>
      <c r="H77" s="28" t="s">
        <v>276</v>
      </c>
      <c r="J77" s="3" t="str">
        <f aca="false">IF(NOT(ISNA($H77)),$B77,"")</f>
        <v>V6~IO_L20N_T3_34</v>
      </c>
      <c r="K77" s="3" t="str">
        <f aca="false">IF(NOT(ISNA($H77)),$H77,"")</f>
        <v>id_n2</v>
      </c>
      <c r="M77" s="0" t="n">
        <f aca="false">VLOOKUP(A77,'2.13 ping -&gt; trace length'!$A$1:$B$103,2,0)</f>
        <v>44.17</v>
      </c>
      <c r="N77" s="4" t="e">
        <f aca="false">VLOOKUP(K77,'signal -&gt; trace length'!$A$2:$D$167,4,0)/1000000</f>
        <v>#N/A</v>
      </c>
      <c r="P77" s="4" t="e">
        <f aca="false">IF(AND(M77&gt;0,N77&gt;0),M77+N77, "N/A")</f>
        <v>#N/A</v>
      </c>
      <c r="Q77" s="29" t="e">
        <f aca="false">IF(P77&gt;0,P77/25.4,)</f>
        <v>#N/A</v>
      </c>
      <c r="S77" s="4" t="e">
        <f aca="false">IF(P77&gt;0,P$135-P77,"")</f>
        <v>#N/A</v>
      </c>
      <c r="U77" s="30" t="str">
        <f aca="false">IF(AND(K77&lt;&gt;"",K77&lt;&gt;"+3v3",K77&lt;&gt;"GND"),CONCATENATE("set_property PACKAGE_PIN ",D77," [get_ports {",K77,"}]",CHAR(10),"set_property IOSTANDARD LVTTL [get_ports {",K77,"}]",CHAR(10)),"")</f>
        <v>set_property PACKAGE_PIN V6 [get_ports {id_n2 }]
set_property IOSTANDARD LVTTL [get_ports {id_n2 }]</v>
      </c>
      <c r="V77" s="31" t="str">
        <f aca="false">IF(AND(K77&lt;&gt;"",K77&lt;&gt;"+3v3",K77&lt;&gt;"GND",NOT(ISNA(P77)),NOT(ISNA(N77))),CONCATENATE("set_input_delay -clock SBUS_3V3_CLK -min ",TEXT(-0.25+$V$5-S77/$V$7,"0.000")," [get_ports {",K77,"}]",CHAR(10),"set_input_delay -clock SBUS_3V3_CLK -max ",TEXT(0.25+(40-$V$4)-S77/$W$7,"0.000")," [get_ports {",K77,"}]",CHAR(10)),"")</f>
        <v/>
      </c>
      <c r="W77" s="31" t="str">
        <f aca="false">IF(AND(K77&lt;&gt;"",K77&lt;&gt;"+3v3",K77&lt;&gt;"GND",NOT(ISNA(P77)),NOT(ISNA(N77))),CONCATENATE("set_output_delay -clock SBUS_3V3_CLK -min ",TEXT(-$W$5+P77/$V$7+$P$135/$V$7,"0.000")," [get_ports {",K77,"}]",CHAR(10),"set_output_delay -clock SBUS_3V3_CLK -max ",TEXT(0.25+0.25+$W$4+P77/$W$7+$P$135/$W$7,"0.000")," [get_ports {",K77,"}]",CHAR(10)),"")</f>
        <v/>
      </c>
      <c r="Y77" s="7" t="str">
        <f aca="false">CONCATENATE(IF(OR(T77="IO",T77="I"),V77,""),IF(OR(T77="IO",T77="O"),W77,""))</f>
        <v/>
      </c>
      <c r="AG77" s="8" t="str">
        <f aca="false">IF(OR(LEFT(K77,3)="LED",LEFT(K77,16)="SBUS_DATA_OE_LED"),CONCATENATE("(",CHAR(34),"user_led",CHAR(34),", 0, Pins(",CHAR(34),D77,CHAR(34),"),  IOStandard(",CHAR(34),"lvcmos33",CHAR(34),")), ",CHAR(35),K77),"")</f>
        <v/>
      </c>
    </row>
    <row r="78" customFormat="false" ht="14.55" hidden="false" customHeight="true" outlineLevel="0" collapsed="false">
      <c r="A78" s="24" t="s">
        <v>277</v>
      </c>
      <c r="B78" s="25" t="s">
        <v>278</v>
      </c>
      <c r="C78" s="26" t="s">
        <v>254</v>
      </c>
      <c r="D78" s="26" t="s">
        <v>279</v>
      </c>
      <c r="E78" s="26"/>
      <c r="F78" s="27"/>
      <c r="G78" s="0" t="n">
        <v>11</v>
      </c>
      <c r="H78" s="28"/>
      <c r="J78" s="3" t="str">
        <f aca="false">IF(NOT(ISNA($H78)),$B78,"")</f>
        <v>U6~IO_L22N_T3_34</v>
      </c>
      <c r="K78" s="3" t="n">
        <f aca="false">IF(NOT(ISNA($H78)),$H78,"")</f>
        <v>0</v>
      </c>
      <c r="M78" s="0" t="n">
        <f aca="false">VLOOKUP(A78,'2.13 ping -&gt; trace length'!$A$1:$B$103,2,0)</f>
        <v>40.65</v>
      </c>
      <c r="N78" s="4" t="e">
        <f aca="false">VLOOKUP(K78,'signal -&gt; trace length'!$A$2:$D$167,4,0)/1000000</f>
        <v>#N/A</v>
      </c>
      <c r="P78" s="4" t="e">
        <f aca="false">IF(AND(M78&gt;0,N78&gt;0),M78+N78, "N/A")</f>
        <v>#N/A</v>
      </c>
      <c r="Q78" s="29" t="e">
        <f aca="false">IF(P78&gt;0,P78/25.4,)</f>
        <v>#N/A</v>
      </c>
      <c r="S78" s="4" t="e">
        <f aca="false">IF(P78&gt;0,P$135-P78,"")</f>
        <v>#N/A</v>
      </c>
      <c r="U78" s="30" t="str">
        <f aca="false">IF(AND(K78&lt;&gt;"",K78&lt;&gt;"+3v3",K78&lt;&gt;"GND"),CONCATENATE("set_property PACKAGE_PIN ",D78," [get_ports {",K78,"}]",CHAR(10),"set_property IOSTANDARD LVTTL [get_ports {",K78,"}]",CHAR(10)),"")</f>
        <v>set_property PACKAGE_PIN U6 [get_ports {0}]
set_property IOSTANDARD LVTTL [get_ports {0}]</v>
      </c>
      <c r="V78" s="31" t="str">
        <f aca="false">IF(AND(K78&lt;&gt;"",K78&lt;&gt;"+3v3",K78&lt;&gt;"GND",NOT(ISNA(P78)),NOT(ISNA(N78))),CONCATENATE("set_input_delay -clock SBUS_3V3_CLK -min ",TEXT(-0.25+$V$5-S78/$V$7,"0.000")," [get_ports {",K78,"}]",CHAR(10),"set_input_delay -clock SBUS_3V3_CLK -max ",TEXT(0.25+(40-$V$4)-S78/$W$7,"0.000")," [get_ports {",K78,"}]",CHAR(10)),"")</f>
        <v/>
      </c>
      <c r="W78" s="31" t="str">
        <f aca="false">IF(AND(K78&lt;&gt;"",K78&lt;&gt;"+3v3",K78&lt;&gt;"GND",NOT(ISNA(P78)),NOT(ISNA(N78))),CONCATENATE("set_output_delay -clock SBUS_3V3_CLK -min ",TEXT(-$W$5+P78/$V$7+$P$135/$V$7,"0.000")," [get_ports {",K78,"}]",CHAR(10),"set_output_delay -clock SBUS_3V3_CLK -max ",TEXT(0.25+0.25+$W$4+P78/$W$7+$P$135/$W$7,"0.000")," [get_ports {",K78,"}]",CHAR(10)),"")</f>
        <v/>
      </c>
      <c r="Y78" s="7" t="str">
        <f aca="false">CONCATENATE(IF(OR(T78="IO",T78="I"),V78,""),IF(OR(T78="IO",T78="O"),W78,""))</f>
        <v/>
      </c>
      <c r="AG78" s="8" t="str">
        <f aca="false">IF(OR(LEFT(K78,3)="LED",LEFT(K78,16)="SBUS_DATA_OE_LED"),CONCATENATE("(",CHAR(34),"user_led",CHAR(34),", 0, Pins(",CHAR(34),D78,CHAR(34),"),  IOStandard(",CHAR(34),"lvcmos33",CHAR(34),")), ",CHAR(35),K78),"")</f>
        <v/>
      </c>
    </row>
    <row r="79" customFormat="false" ht="14.55" hidden="false" customHeight="true" outlineLevel="0" collapsed="false">
      <c r="A79" s="24" t="s">
        <v>280</v>
      </c>
      <c r="B79" s="25" t="s">
        <v>281</v>
      </c>
      <c r="C79" s="26" t="s">
        <v>254</v>
      </c>
      <c r="D79" s="26" t="s">
        <v>282</v>
      </c>
      <c r="E79" s="26"/>
      <c r="F79" s="27"/>
      <c r="G79" s="0" t="n">
        <v>12</v>
      </c>
      <c r="H79" s="28" t="s">
        <v>283</v>
      </c>
      <c r="J79" s="3" t="str">
        <f aca="false">IF(NOT(ISNA($H79)),$B79,"")</f>
        <v>V5~IO_L10P_T1_34</v>
      </c>
      <c r="K79" s="3" t="str">
        <f aca="false">IF(NOT(ISNA($H79)),$H79,"")</f>
        <v>led0</v>
      </c>
      <c r="M79" s="0" t="n">
        <f aca="false">VLOOKUP(A79,'2.13 ping -&gt; trace length'!$A$1:$B$103,2,0)</f>
        <v>47.7</v>
      </c>
      <c r="N79" s="4" t="e">
        <f aca="false">VLOOKUP(K79,'signal -&gt; trace length'!$A$2:$D$167,4,0)/1000000</f>
        <v>#N/A</v>
      </c>
      <c r="P79" s="4" t="e">
        <f aca="false">IF(AND(M79&gt;0,N79&gt;0),M79+N79, "N/A")</f>
        <v>#N/A</v>
      </c>
      <c r="Q79" s="29" t="e">
        <f aca="false">IF(P79&gt;0,P79/25.4,)</f>
        <v>#N/A</v>
      </c>
      <c r="S79" s="4" t="e">
        <f aca="false">IF(P79&gt;0,P$135-P79,"")</f>
        <v>#N/A</v>
      </c>
      <c r="U79" s="30" t="str">
        <f aca="false">IF(AND(K79&lt;&gt;"",K79&lt;&gt;"+3v3",K79&lt;&gt;"GND"),CONCATENATE("set_property PACKAGE_PIN ",D79," [get_ports {",K79,"}]",CHAR(10),"set_property IOSTANDARD LVTTL [get_ports {",K79,"}]",CHAR(10)),"")</f>
        <v>set_property PACKAGE_PIN V5 [get_ports {led0}]
set_property IOSTANDARD LVTTL [get_ports {led0}]</v>
      </c>
      <c r="V79" s="31" t="str">
        <f aca="false">IF(AND(K79&lt;&gt;"",K79&lt;&gt;"+3v3",K79&lt;&gt;"GND",NOT(ISNA(P79)),NOT(ISNA(N79))),CONCATENATE("set_input_delay -clock SBUS_3V3_CLK -min ",TEXT(-0.25+$V$5-S79/$V$7,"0.000")," [get_ports {",K79,"}]",CHAR(10),"set_input_delay -clock SBUS_3V3_CLK -max ",TEXT(0.25+(40-$V$4)-S79/$W$7,"0.000")," [get_ports {",K79,"}]",CHAR(10)),"")</f>
        <v/>
      </c>
      <c r="W79" s="31" t="str">
        <f aca="false">IF(AND(K79&lt;&gt;"",K79&lt;&gt;"+3v3",K79&lt;&gt;"GND",NOT(ISNA(P79)),NOT(ISNA(N79))),CONCATENATE("set_output_delay -clock SBUS_3V3_CLK -min ",TEXT(-$W$5+P79/$V$7+$P$135/$V$7,"0.000")," [get_ports {",K79,"}]",CHAR(10),"set_output_delay -clock SBUS_3V3_CLK -max ",TEXT(0.25+0.25+$W$4+P79/$W$7+$P$135/$W$7,"0.000")," [get_ports {",K79,"}]",CHAR(10)),"")</f>
        <v/>
      </c>
      <c r="Y79" s="7" t="str">
        <f aca="false">CONCATENATE(IF(OR(T79="IO",T79="I"),V79,""),IF(OR(T79="IO",T79="O"),W79,""))</f>
        <v/>
      </c>
      <c r="AG79" s="8" t="str">
        <f aca="false">IF(OR(LEFT(K79,3)="LED",LEFT(K79,16)="SBUS_DATA_OE_LED"),CONCATENATE("(",CHAR(34),"user_led",CHAR(34),", 0, Pins(",CHAR(34),D79,CHAR(34),"),  IOStandard(",CHAR(34),"lvcmos33",CHAR(34),")), ",CHAR(35),K79),"")</f>
        <v>("user_led", 0, Pins("V5"),  IOStandard("lvcmos33")), #led0</v>
      </c>
    </row>
    <row r="80" customFormat="false" ht="14.55" hidden="false" customHeight="true" outlineLevel="0" collapsed="false">
      <c r="A80" s="24" t="s">
        <v>284</v>
      </c>
      <c r="B80" s="25" t="s">
        <v>285</v>
      </c>
      <c r="C80" s="26" t="s">
        <v>254</v>
      </c>
      <c r="D80" s="26" t="s">
        <v>286</v>
      </c>
      <c r="E80" s="26"/>
      <c r="F80" s="27"/>
      <c r="G80" s="0" t="n">
        <v>13</v>
      </c>
      <c r="H80" s="28" t="s">
        <v>287</v>
      </c>
      <c r="J80" s="3" t="str">
        <f aca="false">IF(NOT(ISNA($H80)),$B80,"")</f>
        <v>T8~IO_L24N_T3_34</v>
      </c>
      <c r="K80" s="3" t="str">
        <f aca="false">IF(NOT(ISNA($H80)),$H80,"")</f>
        <v>HDMI_HPD_A</v>
      </c>
      <c r="M80" s="0" t="n">
        <f aca="false">VLOOKUP(A80,'2.13 ping -&gt; trace length'!$A$1:$B$103,2,0)</f>
        <v>40.55</v>
      </c>
      <c r="N80" s="4" t="e">
        <f aca="false">VLOOKUP(K80,'signal -&gt; trace length'!$A$2:$D$167,4,0)/1000000</f>
        <v>#N/A</v>
      </c>
      <c r="P80" s="4" t="e">
        <f aca="false">IF(AND(M80&gt;0,N80&gt;0),M80+N80, "N/A")</f>
        <v>#N/A</v>
      </c>
      <c r="Q80" s="29" t="e">
        <f aca="false">IF(P80&gt;0,P80/25.4,)</f>
        <v>#N/A</v>
      </c>
      <c r="S80" s="4" t="e">
        <f aca="false">IF(P80&gt;0,P$135-P80,"")</f>
        <v>#N/A</v>
      </c>
      <c r="U80" s="30" t="str">
        <f aca="false">IF(AND(K80&lt;&gt;"",K80&lt;&gt;"+3v3",K80&lt;&gt;"GND"),CONCATENATE("set_property PACKAGE_PIN ",D80," [get_ports {",K80,"}]",CHAR(10),"set_property IOSTANDARD LVTTL [get_ports {",K80,"}]",CHAR(10)),"")</f>
        <v>set_property PACKAGE_PIN T8 [get_ports {HDMI_HPD_A}]
set_property IOSTANDARD LVTTL [get_ports {HDMI_HPD_A}]</v>
      </c>
      <c r="V80" s="31" t="str">
        <f aca="false">IF(AND(K80&lt;&gt;"",K80&lt;&gt;"+3v3",K80&lt;&gt;"GND",NOT(ISNA(P80)),NOT(ISNA(N80))),CONCATENATE("set_input_delay -clock SBUS_3V3_CLK -min ",TEXT(-0.25+$V$5-S80/$V$7,"0.000")," [get_ports {",K80,"}]",CHAR(10),"set_input_delay -clock SBUS_3V3_CLK -max ",TEXT(0.25+(40-$V$4)-S80/$W$7,"0.000")," [get_ports {",K80,"}]",CHAR(10)),"")</f>
        <v/>
      </c>
      <c r="W80" s="31" t="str">
        <f aca="false">IF(AND(K80&lt;&gt;"",K80&lt;&gt;"+3v3",K80&lt;&gt;"GND",NOT(ISNA(P80)),NOT(ISNA(N80))),CONCATENATE("set_output_delay -clock SBUS_3V3_CLK -min ",TEXT(-$W$5+P80/$V$7+$P$135/$V$7,"0.000")," [get_ports {",K80,"}]",CHAR(10),"set_output_delay -clock SBUS_3V3_CLK -max ",TEXT(0.25+0.25+$W$4+P80/$W$7+$P$135/$W$7,"0.000")," [get_ports {",K80,"}]",CHAR(10)),"")</f>
        <v/>
      </c>
      <c r="Y80" s="7" t="str">
        <f aca="false">CONCATENATE(IF(OR(T80="IO",T80="I"),V80,""),IF(OR(T80="IO",T80="O"),W80,""))</f>
        <v/>
      </c>
      <c r="AA80" s="0" t="n">
        <f aca="false">MAX(P88,P90,P91:P95,P97)</f>
        <v>162.045174464</v>
      </c>
      <c r="AG80" s="8" t="str">
        <f aca="false">IF(OR(LEFT(K80,3)="LED",LEFT(K80,16)="SBUS_DATA_OE_LED"),CONCATENATE("(",CHAR(34),"user_led",CHAR(34),", 0, Pins(",CHAR(34),D80,CHAR(34),"),  IOStandard(",CHAR(34),"lvcmos33",CHAR(34),")), ",CHAR(35),K80),"")</f>
        <v/>
      </c>
    </row>
    <row r="81" customFormat="false" ht="14.55" hidden="false" customHeight="true" outlineLevel="0" collapsed="false">
      <c r="A81" s="24" t="s">
        <v>288</v>
      </c>
      <c r="B81" s="25" t="s">
        <v>289</v>
      </c>
      <c r="C81" s="26" t="s">
        <v>254</v>
      </c>
      <c r="D81" s="26" t="s">
        <v>290</v>
      </c>
      <c r="E81" s="26"/>
      <c r="F81" s="27"/>
      <c r="G81" s="0" t="n">
        <v>14</v>
      </c>
      <c r="H81" s="0" t="s">
        <v>291</v>
      </c>
      <c r="J81" s="3" t="str">
        <f aca="false">IF(NOT(ISNA($H82)),$B81,"")</f>
        <v>V4~IO_L10N_T1_34</v>
      </c>
      <c r="K81" s="3" t="str">
        <f aca="false">IF(NOT(ISNA($H81)),$H81,"")</f>
        <v>led1</v>
      </c>
      <c r="M81" s="0" t="n">
        <f aca="false">VLOOKUP(A81,'2.13 ping -&gt; trace length'!$A$1:$B$103,2,0)</f>
        <v>40.07</v>
      </c>
      <c r="N81" s="4" t="e">
        <f aca="false">VLOOKUP(K81,'signal -&gt; trace length'!$A$2:$D$167,4,0)/1000000</f>
        <v>#N/A</v>
      </c>
      <c r="P81" s="4" t="e">
        <f aca="false">IF(AND(M81&gt;0,N81&gt;0),M81+N81, "N/A")</f>
        <v>#N/A</v>
      </c>
      <c r="Q81" s="29" t="e">
        <f aca="false">IF(P81&gt;0,P81/25.4,)</f>
        <v>#N/A</v>
      </c>
      <c r="S81" s="4" t="e">
        <f aca="false">IF(P81&gt;0,P$135-P81,"")</f>
        <v>#N/A</v>
      </c>
      <c r="U81" s="30" t="str">
        <f aca="false">IF(AND(K81&lt;&gt;"",K81&lt;&gt;"+3v3",K81&lt;&gt;"GND"),CONCATENATE("set_property PACKAGE_PIN ",D81," [get_ports {",K81,"}]",CHAR(10),"set_property IOSTANDARD LVTTL [get_ports {",K81,"}]",CHAR(10)),"")</f>
        <v>set_property PACKAGE_PIN V4 [get_ports {led1}]
set_property IOSTANDARD LVTTL [get_ports {led1}]</v>
      </c>
      <c r="V81" s="31" t="str">
        <f aca="false">IF(AND(K81&lt;&gt;"",K81&lt;&gt;"+3v3",K81&lt;&gt;"GND",NOT(ISNA(P81)),NOT(ISNA(N81))),CONCATENATE("set_input_delay -clock SBUS_3V3_CLK -min ",TEXT(-0.25+$V$5-S81/$V$7,"0.000")," [get_ports {",K81,"}]",CHAR(10),"set_input_delay -clock SBUS_3V3_CLK -max ",TEXT(0.25+(40-$V$4)-S81/$W$7,"0.000")," [get_ports {",K81,"}]",CHAR(10)),"")</f>
        <v/>
      </c>
      <c r="W81" s="31" t="str">
        <f aca="false">IF(AND(K81&lt;&gt;"",K81&lt;&gt;"+3v3",K81&lt;&gt;"GND",NOT(ISNA(P81)),NOT(ISNA(N81))),CONCATENATE("set_output_delay -clock SBUS_3V3_CLK -min ",TEXT(-$W$5+P81/$V$7+$P$135/$V$7,"0.000")," [get_ports {",K81,"}]",CHAR(10),"set_output_delay -clock SBUS_3V3_CLK -max ",TEXT(0.25+0.25+$W$4+P81/$W$7+$P$135/$W$7,"0.000")," [get_ports {",K81,"}]",CHAR(10)),"")</f>
        <v/>
      </c>
      <c r="Y81" s="7" t="str">
        <f aca="false">CONCATENATE(IF(OR(T81="IO",T81="I"),V81,""),IF(OR(T81="IO",T81="O"),W81,""))</f>
        <v/>
      </c>
      <c r="AG81" s="8" t="str">
        <f aca="false">IF(OR(LEFT(K81,3)="LED",LEFT(K81,16)="SBUS_DATA_OE_LED"),CONCATENATE("(",CHAR(34),"user_led",CHAR(34),", 0, Pins(",CHAR(34),D81,CHAR(34),"),  IOStandard(",CHAR(34),"lvcmos33",CHAR(34),")), ",CHAR(35),K81),"")</f>
        <v>("user_led", 0, Pins("V4"),  IOStandard("lvcmos33")), #led1</v>
      </c>
    </row>
    <row r="82" customFormat="false" ht="14.55" hidden="false" customHeight="true" outlineLevel="0" collapsed="false">
      <c r="A82" s="24" t="s">
        <v>292</v>
      </c>
      <c r="B82" s="25" t="s">
        <v>293</v>
      </c>
      <c r="C82" s="26" t="s">
        <v>254</v>
      </c>
      <c r="D82" s="26" t="s">
        <v>294</v>
      </c>
      <c r="E82" s="26"/>
      <c r="F82" s="27"/>
      <c r="G82" s="0" t="n">
        <v>15</v>
      </c>
      <c r="H82" s="28" t="s">
        <v>295</v>
      </c>
      <c r="J82" s="3" t="str">
        <f aca="false">IF(NOT(ISNA($H82)),$B82,"")</f>
        <v>R8~IO_L24P_T3_34</v>
      </c>
      <c r="K82" s="3" t="str">
        <f aca="false">IF(NOT(ISNA($H82)),$H82,"")</f>
        <v>HDMI_SDA_A</v>
      </c>
      <c r="M82" s="0" t="n">
        <f aca="false">VLOOKUP(A82,'2.13 ping -&gt; trace length'!$A$1:$B$103,2,0)</f>
        <v>36.89</v>
      </c>
      <c r="N82" s="4" t="e">
        <f aca="false">VLOOKUP(K82,'signal -&gt; trace length'!$A$2:$D$167,4,0)/1000000</f>
        <v>#N/A</v>
      </c>
      <c r="P82" s="4" t="e">
        <f aca="false">IF(AND(M82&gt;0,N82&gt;0),M82+N82, "N/A")</f>
        <v>#N/A</v>
      </c>
      <c r="Q82" s="29" t="e">
        <f aca="false">IF(P82&gt;0,P82/25.4,)</f>
        <v>#N/A</v>
      </c>
      <c r="S82" s="4" t="e">
        <f aca="false">IF(P82&gt;0,P$135-P82,"")</f>
        <v>#N/A</v>
      </c>
      <c r="U82" s="30" t="str">
        <f aca="false">IF(AND(K82&lt;&gt;"",K82&lt;&gt;"+3v3",K82&lt;&gt;"GND"),CONCATENATE("set_property PACKAGE_PIN ",D82," [get_ports {",K82,"}]",CHAR(10),"set_property IOSTANDARD LVTTL [get_ports {",K82,"}]",CHAR(10)),"")</f>
        <v>set_property PACKAGE_PIN R8 [get_ports {HDMI_SDA_A}]
set_property IOSTANDARD LVTTL [get_ports {HDMI_SDA_A}]</v>
      </c>
      <c r="V82" s="31" t="str">
        <f aca="false">IF(AND(K82&lt;&gt;"",K82&lt;&gt;"+3v3",K82&lt;&gt;"GND",NOT(ISNA(P82)),NOT(ISNA(N82))),CONCATENATE("set_input_delay -clock SBUS_3V3_CLK -min ",TEXT(-0.25+$V$5-S82/$V$7,"0.000")," [get_ports {",K82,"}]",CHAR(10),"set_input_delay -clock SBUS_3V3_CLK -max ",TEXT(0.25+(40-$V$4)-S82/$W$7,"0.000")," [get_ports {",K82,"}]",CHAR(10)),"")</f>
        <v/>
      </c>
      <c r="W82" s="31" t="str">
        <f aca="false">IF(AND(K82&lt;&gt;"",K82&lt;&gt;"+3v3",K82&lt;&gt;"GND",NOT(ISNA(P82)),NOT(ISNA(N82))),CONCATENATE("set_output_delay -clock SBUS_3V3_CLK -min ",TEXT(-$W$5+P82/$V$7+$P$135/$V$7,"0.000")," [get_ports {",K82,"}]",CHAR(10),"set_output_delay -clock SBUS_3V3_CLK -max ",TEXT(0.25+0.25+$W$4+P82/$W$7+$P$135/$W$7,"0.000")," [get_ports {",K82,"}]",CHAR(10)),"")</f>
        <v/>
      </c>
      <c r="Y82" s="7" t="str">
        <f aca="false">CONCATENATE(IF(OR(T82="IO",T82="I"),V82,""),IF(OR(T82="IO",T82="O"),W82,""))</f>
        <v/>
      </c>
      <c r="AG82" s="8" t="str">
        <f aca="false">IF(OR(LEFT(K82,3)="LED",LEFT(K82,16)="SBUS_DATA_OE_LED"),CONCATENATE("(",CHAR(34),"user_led",CHAR(34),", 0, Pins(",CHAR(34),D82,CHAR(34),"),  IOStandard(",CHAR(34),"lvcmos33",CHAR(34),")), ",CHAR(35),K82),"")</f>
        <v/>
      </c>
    </row>
    <row r="83" customFormat="false" ht="14.55" hidden="false" customHeight="true" outlineLevel="0" collapsed="false">
      <c r="A83" s="24" t="s">
        <v>296</v>
      </c>
      <c r="B83" s="25" t="s">
        <v>297</v>
      </c>
      <c r="C83" s="26" t="s">
        <v>254</v>
      </c>
      <c r="D83" s="26" t="s">
        <v>298</v>
      </c>
      <c r="E83" s="26"/>
      <c r="F83" s="27" t="s">
        <v>90</v>
      </c>
      <c r="G83" s="0" t="n">
        <v>16</v>
      </c>
      <c r="H83" s="28" t="s">
        <v>299</v>
      </c>
      <c r="J83" s="3" t="str">
        <f aca="false">IF(NOT(ISNA($H83)),$B83,"")</f>
        <v>T5~IO_L12P_T1_MRCC_34</v>
      </c>
      <c r="K83" s="3" t="str">
        <f aca="false">IF(NOT(ISNA($H83)),$H83,"")</f>
        <v>led2</v>
      </c>
      <c r="M83" s="0" t="n">
        <f aca="false">VLOOKUP(A83,'2.13 ping -&gt; trace length'!$A$1:$B$103,2,0)</f>
        <v>43.24</v>
      </c>
      <c r="N83" s="4" t="e">
        <f aca="false">VLOOKUP(K83,'signal -&gt; trace length'!$A$2:$D$167,4,0)/1000000</f>
        <v>#N/A</v>
      </c>
      <c r="P83" s="4" t="e">
        <f aca="false">IF(AND(M83&gt;0,N83&gt;0),M83+N83, "N/A")</f>
        <v>#N/A</v>
      </c>
      <c r="Q83" s="29" t="e">
        <f aca="false">IF(P83&gt;0,P83/25.4,)</f>
        <v>#N/A</v>
      </c>
      <c r="S83" s="4" t="e">
        <f aca="false">IF(P83&gt;0,P$135-P83,"")</f>
        <v>#N/A</v>
      </c>
      <c r="U83" s="30" t="str">
        <f aca="false">IF(AND(K83&lt;&gt;"",K83&lt;&gt;"+3v3",K83&lt;&gt;"GND"),CONCATENATE("set_property PACKAGE_PIN ",D83," [get_ports {",K83,"}]",CHAR(10),"set_property IOSTANDARD LVTTL [get_ports {",K83,"}]",CHAR(10)),"")</f>
        <v>set_property PACKAGE_PIN T5 [get_ports {led2}]
set_property IOSTANDARD LVTTL [get_ports {led2}]</v>
      </c>
      <c r="V83" s="31" t="str">
        <f aca="false">IF(AND(K83&lt;&gt;"",K83&lt;&gt;"+3v3",K83&lt;&gt;"GND",NOT(ISNA(P83)),NOT(ISNA(N83))),CONCATENATE("set_input_delay -clock SBUS_3V3_CLK -min ",TEXT(-0.25+$V$5-S83/$V$7,"0.000")," [get_ports {",K83,"}]",CHAR(10),"set_input_delay -clock SBUS_3V3_CLK -max ",TEXT(0.25+(40-$V$4)-S83/$W$7,"0.000")," [get_ports {",K83,"}]",CHAR(10)),"")</f>
        <v/>
      </c>
      <c r="W83" s="31" t="str">
        <f aca="false">IF(AND(K83&lt;&gt;"",K83&lt;&gt;"+3v3",K83&lt;&gt;"GND",NOT(ISNA(P83)),NOT(ISNA(N83))),CONCATENATE("set_output_delay -clock SBUS_3V3_CLK -min ",TEXT(-$W$5+P83/$V$7+$P$135/$V$7,"0.000")," [get_ports {",K83,"}]",CHAR(10),"set_output_delay -clock SBUS_3V3_CLK -max ",TEXT(0.25+0.25+$W$4+P83/$W$7+$P$135/$W$7,"0.000")," [get_ports {",K83,"}]",CHAR(10)),"")</f>
        <v/>
      </c>
      <c r="Y83" s="7" t="str">
        <f aca="false">CONCATENATE(IF(OR(T83="IO",T83="I"),V83,""),IF(OR(T83="IO",T83="O"),W83,""))</f>
        <v/>
      </c>
      <c r="AG83" s="8" t="str">
        <f aca="false">IF(OR(LEFT(K83,3)="LED",LEFT(K83,16)="SBUS_DATA_OE_LED"),CONCATENATE("(",CHAR(34),"user_led",CHAR(34),", 0, Pins(",CHAR(34),D83,CHAR(34),"),  IOStandard(",CHAR(34),"lvcmos33",CHAR(34),")), ",CHAR(35),K83),"")</f>
        <v>("user_led", 0, Pins("T5"),  IOStandard("lvcmos33")), #led2</v>
      </c>
    </row>
    <row r="84" customFormat="false" ht="14.55" hidden="false" customHeight="true" outlineLevel="0" collapsed="false">
      <c r="A84" s="24" t="s">
        <v>300</v>
      </c>
      <c r="B84" s="25" t="s">
        <v>301</v>
      </c>
      <c r="C84" s="26" t="s">
        <v>254</v>
      </c>
      <c r="D84" s="26" t="s">
        <v>302</v>
      </c>
      <c r="E84" s="26"/>
      <c r="F84" s="27"/>
      <c r="G84" s="0" t="n">
        <v>17</v>
      </c>
      <c r="H84" s="28" t="s">
        <v>303</v>
      </c>
      <c r="J84" s="3" t="str">
        <f aca="false">IF(NOT(ISNA($H84)),$B84,"")</f>
        <v>R7~IO_L23P_T3_34</v>
      </c>
      <c r="K84" s="3" t="str">
        <f aca="false">IF(NOT(ISNA($H84)),$H84,"")</f>
        <v>HDMI_SCL_A</v>
      </c>
      <c r="M84" s="0" t="n">
        <f aca="false">VLOOKUP(A84,'2.13 ping -&gt; trace length'!$A$1:$B$103,2,0)</f>
        <v>42.83</v>
      </c>
      <c r="N84" s="4" t="e">
        <f aca="false">VLOOKUP(K84,'signal -&gt; trace length'!$A$2:$D$167,4,0)/1000000</f>
        <v>#N/A</v>
      </c>
      <c r="P84" s="4" t="e">
        <f aca="false">IF(AND(M84&gt;0,N84&gt;0),M84+N84, "N/A")</f>
        <v>#N/A</v>
      </c>
      <c r="Q84" s="29" t="e">
        <f aca="false">IF(P84&gt;0,P84/25.4,)</f>
        <v>#N/A</v>
      </c>
      <c r="S84" s="4" t="e">
        <f aca="false">IF(P84&gt;0,P$135-P84,"")</f>
        <v>#N/A</v>
      </c>
      <c r="T84" s="0" t="s">
        <v>183</v>
      </c>
      <c r="U84" s="30" t="str">
        <f aca="false">IF(AND(K84&lt;&gt;"",K84&lt;&gt;"+3v3",K84&lt;&gt;"GND"),CONCATENATE("set_property PACKAGE_PIN ",D84," [get_ports {",K84,"}]",CHAR(10),"set_property IOSTANDARD LVTTL [get_ports {",K84,"}]",CHAR(10)),"")</f>
        <v>set_property PACKAGE_PIN R7 [get_ports {HDMI_SCL_A}]
set_property IOSTANDARD LVTTL [get_ports {HDMI_SCL_A}]</v>
      </c>
      <c r="V84" s="31" t="str">
        <f aca="false">IF(AND(K84&lt;&gt;"",K84&lt;&gt;"+3v3",K84&lt;&gt;"GND",NOT(ISNA(P84)),NOT(ISNA(N84))),CONCATENATE("set_input_delay -clock SBUS_3V3_CLK -min ",TEXT(-0.25+$V$5-S84/$V$7,"0.000")," [get_ports {",K84,"}]",CHAR(10),"set_input_delay -clock SBUS_3V3_CLK -max ",TEXT(0.25+(40-$V$4)-S84/$W$7,"0.000")," [get_ports {",K84,"}]",CHAR(10)),"")</f>
        <v/>
      </c>
      <c r="W84" s="31" t="str">
        <f aca="false">IF(AND(K84&lt;&gt;"",K84&lt;&gt;"+3v3",K84&lt;&gt;"GND",NOT(ISNA(P84)),NOT(ISNA(N84))),CONCATENATE("set_output_delay -clock SBUS_3V3_CLK -min ",TEXT(-$W$5+P84/$V$7+$P$135/$V$7,"0.000")," [get_ports {",K84,"}]",CHAR(10),"set_output_delay -clock SBUS_3V3_CLK -max ",TEXT(0.25+0.25+$W$4+P84/$W$7+$P$135/$W$7,"0.000")," [get_ports {",K84,"}]",CHAR(10)),"")</f>
        <v/>
      </c>
      <c r="Y84" s="7" t="str">
        <f aca="false">CONCATENATE(IF(OR(T84="IO",T84="I"),V84,""),IF(OR(T84="IO",T84="O"),W84,""))</f>
        <v/>
      </c>
      <c r="AB84" s="0" t="n">
        <v>121.47</v>
      </c>
      <c r="AG84" s="8" t="str">
        <f aca="false">IF(OR(LEFT(K84,3)="LED",LEFT(K84,16)="SBUS_DATA_OE_LED"),CONCATENATE("(",CHAR(34),"user_led",CHAR(34),", 0, Pins(",CHAR(34),D84,CHAR(34),"),  IOStandard(",CHAR(34),"lvcmos33",CHAR(34),")), ",CHAR(35),K84),"")</f>
        <v/>
      </c>
    </row>
    <row r="85" customFormat="false" ht="14.55" hidden="false" customHeight="true" outlineLevel="0" collapsed="false">
      <c r="A85" s="24" t="s">
        <v>304</v>
      </c>
      <c r="B85" s="25" t="s">
        <v>305</v>
      </c>
      <c r="C85" s="26" t="s">
        <v>254</v>
      </c>
      <c r="D85" s="26" t="s">
        <v>306</v>
      </c>
      <c r="E85" s="26"/>
      <c r="F85" s="27" t="s">
        <v>90</v>
      </c>
      <c r="G85" s="0" t="n">
        <v>18</v>
      </c>
      <c r="H85" s="28" t="s">
        <v>307</v>
      </c>
      <c r="J85" s="3" t="str">
        <f aca="false">IF(NOT(ISNA($H85)),$B85,"")</f>
        <v>T4~IO_L12N_T1_MRCC_34</v>
      </c>
      <c r="K85" s="3" t="str">
        <f aca="false">IF(NOT(ISNA($H85)),$H85,"")</f>
        <v>led3</v>
      </c>
      <c r="M85" s="0" t="n">
        <f aca="false">VLOOKUP(A85,'2.13 ping -&gt; trace length'!$A$1:$B$103,2,0)</f>
        <v>36.91</v>
      </c>
      <c r="N85" s="4" t="e">
        <f aca="false">VLOOKUP(K85,'signal -&gt; trace length'!$A$2:$D$167,4,0)/1000000</f>
        <v>#N/A</v>
      </c>
      <c r="P85" s="4" t="e">
        <f aca="false">IF(AND(M85&gt;0,N85&gt;0),M85+N85, "N/A")</f>
        <v>#N/A</v>
      </c>
      <c r="Q85" s="29" t="e">
        <f aca="false">IF(P85&gt;0,P85/25.4,)</f>
        <v>#N/A</v>
      </c>
      <c r="S85" s="4" t="e">
        <f aca="false">IF(P85&gt;0,P$135-P85,"")</f>
        <v>#N/A</v>
      </c>
      <c r="T85" s="0" t="s">
        <v>183</v>
      </c>
      <c r="U85" s="30" t="str">
        <f aca="false">IF(AND(K85&lt;&gt;"",K85&lt;&gt;"+3v3",K85&lt;&gt;"GND"),CONCATENATE("set_property PACKAGE_PIN ",D85," [get_ports {",K85,"}]",CHAR(10),"set_property IOSTANDARD LVTTL [get_ports {",K85,"}]",CHAR(10)),"")</f>
        <v>set_property PACKAGE_PIN T4 [get_ports {led3}]
set_property IOSTANDARD LVTTL [get_ports {led3}]</v>
      </c>
      <c r="V85" s="31" t="str">
        <f aca="false">IF(AND(K85&lt;&gt;"",K85&lt;&gt;"+3v3",K85&lt;&gt;"GND",NOT(ISNA(P85)),NOT(ISNA(N85))),CONCATENATE("set_input_delay -clock SBUS_3V3_CLK -min ",TEXT(-0.25+$V$5-S85/$V$7,"0.000")," [get_ports {",K85,"}]",CHAR(10),"set_input_delay -clock SBUS_3V3_CLK -max ",TEXT(0.25+(40-$V$4)-S85/$W$7,"0.000")," [get_ports {",K85,"}]",CHAR(10)),"")</f>
        <v/>
      </c>
      <c r="W85" s="31" t="str">
        <f aca="false">IF(AND(K85&lt;&gt;"",K85&lt;&gt;"+3v3",K85&lt;&gt;"GND",NOT(ISNA(P85)),NOT(ISNA(N85))),CONCATENATE("set_output_delay -clock SBUS_3V3_CLK -min ",TEXT(-$W$5+P85/$V$7+$P$135/$V$7,"0.000")," [get_ports {",K85,"}]",CHAR(10),"set_output_delay -clock SBUS_3V3_CLK -max ",TEXT(0.25+0.25+$W$4+P85/$W$7+$P$135/$W$7,"0.000")," [get_ports {",K85,"}]",CHAR(10)),"")</f>
        <v/>
      </c>
      <c r="Y85" s="7" t="str">
        <f aca="false">CONCATENATE(IF(OR(T85="IO",T85="I"),V85,""),IF(OR(T85="IO",T85="O"),W85,""))</f>
        <v/>
      </c>
      <c r="AG85" s="8" t="str">
        <f aca="false">IF(OR(LEFT(K85,3)="LED",LEFT(K85,16)="SBUS_DATA_OE_LED"),CONCATENATE("(",CHAR(34),"user_led",CHAR(34),", 0, Pins(",CHAR(34),D85,CHAR(34),"),  IOStandard(",CHAR(34),"lvcmos33",CHAR(34),")), ",CHAR(35),K85),"")</f>
        <v>("user_led", 0, Pins("T4"),  IOStandard("lvcmos33")), #led3</v>
      </c>
    </row>
    <row r="86" customFormat="false" ht="14.55" hidden="false" customHeight="true" outlineLevel="0" collapsed="false">
      <c r="A86" s="24" t="s">
        <v>308</v>
      </c>
      <c r="B86" s="25" t="s">
        <v>309</v>
      </c>
      <c r="C86" s="26" t="s">
        <v>254</v>
      </c>
      <c r="D86" s="26" t="s">
        <v>310</v>
      </c>
      <c r="E86" s="26"/>
      <c r="F86" s="27"/>
      <c r="G86" s="0" t="n">
        <v>19</v>
      </c>
      <c r="H86" s="28" t="s">
        <v>311</v>
      </c>
      <c r="J86" s="3" t="str">
        <f aca="false">IF(NOT(ISNA($H86)),$B86,"")</f>
        <v>T6~IO_L23N_T3_34</v>
      </c>
      <c r="K86" s="3" t="str">
        <f aca="false">IF(NOT(ISNA($H86)),$H86,"")</f>
        <v>HDMI_CEC_A</v>
      </c>
      <c r="M86" s="0" t="n">
        <f aca="false">VLOOKUP(A86,'2.13 ping -&gt; trace length'!$A$1:$B$103,2,0)</f>
        <v>40.83</v>
      </c>
      <c r="N86" s="4" t="e">
        <f aca="false">VLOOKUP(K86,'signal -&gt; trace length'!$A$2:$D$167,4,0)/1000000</f>
        <v>#N/A</v>
      </c>
      <c r="P86" s="4" t="e">
        <f aca="false">IF(AND(M86&gt;0,N86&gt;0),M86+N86, "N/A")</f>
        <v>#N/A</v>
      </c>
      <c r="Q86" s="29" t="e">
        <f aca="false">IF(P86&gt;0,P86/25.4,)</f>
        <v>#N/A</v>
      </c>
      <c r="S86" s="4" t="e">
        <f aca="false">IF(P86&gt;0,P$135-P86,"")</f>
        <v>#N/A</v>
      </c>
      <c r="T86" s="0" t="s">
        <v>36</v>
      </c>
      <c r="U86" s="30" t="str">
        <f aca="false">IF(AND(K86&lt;&gt;"",K86&lt;&gt;"+3v3",K86&lt;&gt;"GND"),CONCATENATE("set_property PACKAGE_PIN ",D86," [get_ports {",K86,"}]",CHAR(10),"set_property IOSTANDARD LVTTL [get_ports {",K86,"}]",CHAR(10)),"")</f>
        <v>set_property PACKAGE_PIN T6 [get_ports {HDMI_CEC_A}]
set_property IOSTANDARD LVTTL [get_ports {HDMI_CEC_A}]</v>
      </c>
      <c r="V86" s="31" t="str">
        <f aca="false">IF(AND(K86&lt;&gt;"",K86&lt;&gt;"+3v3",K86&lt;&gt;"GND",NOT(ISNA(P86)),NOT(ISNA(N86))),CONCATENATE("set_input_delay -clock SBUS_3V3_CLK -min ",TEXT(-0.25+$V$5-S86/$V$7,"0.000")," [get_ports {",K86,"}]",CHAR(10),"set_input_delay -clock SBUS_3V3_CLK -max ",TEXT(0.25+(40-$V$4)-S86/$W$7,"0.000")," [get_ports {",K86,"}]",CHAR(10)),"")</f>
        <v/>
      </c>
      <c r="W86" s="31" t="str">
        <f aca="false">IF(AND(K86&lt;&gt;"",K86&lt;&gt;"+3v3",K86&lt;&gt;"GND",NOT(ISNA(P86)),NOT(ISNA(N86))),CONCATENATE("set_output_delay -clock SBUS_3V3_CLK -min ",TEXT(-$W$5+P86/$V$7+$P$135/$V$7,"0.000")," [get_ports {",K86,"}]",CHAR(10),"set_output_delay -clock SBUS_3V3_CLK -max ",TEXT(0.25+0.25+$W$4+P86/$W$7+$P$135/$W$7,"0.000")," [get_ports {",K86,"}]",CHAR(10)),"")</f>
        <v/>
      </c>
      <c r="Y86" s="7" t="str">
        <f aca="false">CONCATENATE(IF(OR(T86="IO",T86="I"),V86,""),IF(OR(T86="IO",T86="O"),W86,""))</f>
        <v/>
      </c>
      <c r="AG86" s="8" t="str">
        <f aca="false">IF(OR(LEFT(K86,3)="LED",LEFT(K86,16)="SBUS_DATA_OE_LED"),CONCATENATE("(",CHAR(34),"user_led",CHAR(34),", 0, Pins(",CHAR(34),D86,CHAR(34),"),  IOStandard(",CHAR(34),"lvcmos33",CHAR(34),")), ",CHAR(35),K86),"")</f>
        <v/>
      </c>
    </row>
    <row r="87" customFormat="false" ht="14.55" hidden="false" customHeight="true" outlineLevel="0" collapsed="false">
      <c r="A87" s="24" t="s">
        <v>312</v>
      </c>
      <c r="B87" s="25" t="s">
        <v>313</v>
      </c>
      <c r="C87" s="26" t="s">
        <v>254</v>
      </c>
      <c r="D87" s="26" t="s">
        <v>314</v>
      </c>
      <c r="E87" s="26"/>
      <c r="F87" s="27"/>
      <c r="G87" s="0" t="n">
        <v>20</v>
      </c>
      <c r="H87" s="28" t="s">
        <v>315</v>
      </c>
      <c r="J87" s="3" t="str">
        <f aca="false">IF(NOT(ISNA($H87)),$B87,"")</f>
        <v>U4~IO_L8P_T1_34</v>
      </c>
      <c r="K87" s="3" t="str">
        <f aca="false">IF(NOT(ISNA($H87)),$H87,"")</f>
        <v>vga_hs</v>
      </c>
      <c r="M87" s="0" t="n">
        <f aca="false">VLOOKUP(A87,'2.13 ping -&gt; trace length'!$A$1:$B$103,2,0)</f>
        <v>36.12</v>
      </c>
      <c r="N87" s="4" t="e">
        <f aca="false">VLOOKUP(K87,'signal -&gt; trace length'!$A$2:$D$167,4,0)/1000000</f>
        <v>#N/A</v>
      </c>
      <c r="P87" s="4" t="e">
        <f aca="false">IF(AND(M87&gt;0,N87&gt;0),M87+N87, "N/A")</f>
        <v>#N/A</v>
      </c>
      <c r="Q87" s="29" t="e">
        <f aca="false">IF(P87&gt;0,P87/25.4,)</f>
        <v>#N/A</v>
      </c>
      <c r="S87" s="4" t="e">
        <f aca="false">IF(P87&gt;0,P$135-P87,"")</f>
        <v>#N/A</v>
      </c>
      <c r="U87" s="30" t="str">
        <f aca="false">IF(AND(K87&lt;&gt;"",K87&lt;&gt;"+3v3",K87&lt;&gt;"GND"),CONCATENATE("set_property PACKAGE_PIN ",D87," [get_ports {",K87,"}]",CHAR(10),"set_property IOSTANDARD LVTTL [get_ports {",K87,"}]",CHAR(10)),"")</f>
        <v>set_property PACKAGE_PIN U4 [get_ports {vga_hs }]
set_property IOSTANDARD LVTTL [get_ports {vga_hs }]</v>
      </c>
      <c r="V87" s="31" t="str">
        <f aca="false">IF(AND(K87&lt;&gt;"",K87&lt;&gt;"+3v3",K87&lt;&gt;"GND",NOT(ISNA(P87)),NOT(ISNA(N87))),CONCATENATE("set_input_delay -clock SBUS_3V3_CLK -min ",TEXT(-0.25+$V$5-S87/$V$7,"0.000")," [get_ports {",K87,"}]",CHAR(10),"set_input_delay -clock SBUS_3V3_CLK -max ",TEXT(0.25+(40-$V$4)-S87/$W$7,"0.000")," [get_ports {",K87,"}]",CHAR(10)),"")</f>
        <v/>
      </c>
      <c r="W87" s="31" t="str">
        <f aca="false">IF(AND(K87&lt;&gt;"",K87&lt;&gt;"+3v3",K87&lt;&gt;"GND",NOT(ISNA(P87)),NOT(ISNA(N87))),CONCATENATE("set_output_delay -clock SBUS_3V3_CLK -min ",TEXT(-$W$5+P87/$V$7+$P$135/$V$7,"0.000")," [get_ports {",K87,"}]",CHAR(10),"set_output_delay -clock SBUS_3V3_CLK -max ",TEXT(0.25+0.25+$W$4+P87/$W$7+$P$135/$W$7,"0.000")," [get_ports {",K87,"}]",CHAR(10)),"")</f>
        <v/>
      </c>
      <c r="Y87" s="7" t="str">
        <f aca="false">CONCATENATE(IF(OR(T87="IO",T87="I"),V87,""),IF(OR(T87="IO",T87="O"),W87,""))</f>
        <v/>
      </c>
      <c r="AG87" s="8" t="str">
        <f aca="false">IF(OR(LEFT(K87,3)="LED",LEFT(K87,16)="SBUS_DATA_OE_LED"),CONCATENATE("(",CHAR(34),"user_led",CHAR(34),", 0, Pins(",CHAR(34),D87,CHAR(34),"),  IOStandard(",CHAR(34),"lvcmos33",CHAR(34),")), ",CHAR(35),K87),"")</f>
        <v/>
      </c>
    </row>
    <row r="88" customFormat="false" ht="14.55" hidden="false" customHeight="true" outlineLevel="0" collapsed="false">
      <c r="A88" s="24" t="s">
        <v>316</v>
      </c>
      <c r="B88" s="25" t="s">
        <v>317</v>
      </c>
      <c r="C88" s="26" t="s">
        <v>254</v>
      </c>
      <c r="D88" s="26" t="s">
        <v>318</v>
      </c>
      <c r="E88" s="26"/>
      <c r="F88" s="27"/>
      <c r="G88" s="0" t="n">
        <v>21</v>
      </c>
      <c r="H88" s="28" t="s">
        <v>319</v>
      </c>
      <c r="J88" s="3" t="str">
        <f aca="false">IF(NOT(ISNA($H88)),$B88,"")</f>
        <v>R6~IO_L19P_T3_34</v>
      </c>
      <c r="K88" s="3" t="str">
        <f aca="false">IF(NOT(ISNA($H88)),$H88,"")</f>
        <v>HDMI_CLK+</v>
      </c>
      <c r="M88" s="0" t="n">
        <f aca="false">VLOOKUP(A88,'2.13 ping -&gt; trace length'!$A$1:$B$103,2,0)</f>
        <v>29.53</v>
      </c>
      <c r="N88" s="4" t="n">
        <f aca="false">VLOOKUP(K88,'signal -&gt; trace length'!$A$2:$D$167,4,0)/1000000</f>
        <v>132.514004972</v>
      </c>
      <c r="P88" s="4" t="n">
        <f aca="false">IF(AND(M88&gt;0,N88&gt;0),M88+N88, "N/A")</f>
        <v>162.044004972</v>
      </c>
      <c r="Q88" s="29" t="n">
        <f aca="false">IF(P88&gt;0,P88/25.4,)</f>
        <v>6.37968523511811</v>
      </c>
      <c r="S88" s="4" t="e">
        <f aca="false">IF(P88&gt;0,P$135-P88,"")</f>
        <v>#N/A</v>
      </c>
      <c r="T88" s="0" t="s">
        <v>62</v>
      </c>
      <c r="U88" s="30" t="str">
        <f aca="false">IF(AND(K88&lt;&gt;"",K88&lt;&gt;"+3v3",K88&lt;&gt;"GND"),CONCATENATE("set_property PACKAGE_PIN ",D88," [get_ports {",K88,"}]",CHAR(10),"set_property IOSTANDARD LVTTL [get_ports {",K88,"}]",CHAR(10)),"")</f>
        <v>set_property PACKAGE_PIN R6 [get_ports {HDMI_CLK+}]
set_property IOSTANDARD LVTTL [get_ports {HDMI_CLK+}]</v>
      </c>
      <c r="V88" s="31" t="e">
        <f aca="false">IF(AND(K88&lt;&gt;"",K88&lt;&gt;"+3v3",K88&lt;&gt;"GND",NOT(ISNA(P88)),NOT(ISNA(N88))),CONCATENATE("set_input_delay -clock SBUS_3V3_CLK -min ",TEXT(-0.25+$V$5-S88/$V$7,"0.000")," [get_ports {",K88,"}]",CHAR(10),"set_input_delay -clock SBUS_3V3_CLK -max ",TEXT(0.25+(40-$V$4)-S88/$W$7,"0.000")," [get_ports {",K88,"}]",CHAR(10)),"")</f>
        <v>#N/A</v>
      </c>
      <c r="W88" s="31" t="e">
        <f aca="false">IF(AND(K88&lt;&gt;"",K88&lt;&gt;"+3v3",K88&lt;&gt;"GND",NOT(ISNA(P88)),NOT(ISNA(N88))),CONCATENATE("set_output_delay -clock SBUS_3V3_CLK -min ",TEXT(-$W$5+P88/$V$7+$P$135/$V$7,"0.000")," [get_ports {",K88,"}]",CHAR(10),"set_output_delay -clock SBUS_3V3_CLK -max ",TEXT(0.25+0.25+$W$4+P88/$W$7+$P$135/$W$7,"0.000")," [get_ports {",K88,"}]",CHAR(10)),"")</f>
        <v>#N/A</v>
      </c>
      <c r="Y88" s="7" t="e">
        <f aca="false">CONCATENATE(IF(OR(T88="IO",T88="I"),V88,""),IF(OR(T88="IO",T88="O"),W88,""))</f>
        <v>#N/A</v>
      </c>
      <c r="AB88" s="0" t="n">
        <f aca="false">$AA$80-P88</f>
        <v>0.00116949199997407</v>
      </c>
      <c r="AC88" s="0" t="n">
        <v>115.108</v>
      </c>
      <c r="AD88" s="0" t="n">
        <f aca="false">AC88+AB88</f>
        <v>115.109169492</v>
      </c>
      <c r="AE88" s="0" t="str">
        <f aca="false">H88</f>
        <v>HDMI_CLK+</v>
      </c>
      <c r="AG88" s="8" t="str">
        <f aca="false">IF(OR(LEFT(K88,3)="LED",LEFT(K88,16)="SBUS_DATA_OE_LED"),CONCATENATE("(",CHAR(34),"user_led",CHAR(34),", 0, Pins(",CHAR(34),D88,CHAR(34),"),  IOStandard(",CHAR(34),"lvcmos33",CHAR(34),")), ",CHAR(35),K88),"")</f>
        <v/>
      </c>
    </row>
    <row r="89" customFormat="false" ht="14.55" hidden="false" customHeight="true" outlineLevel="0" collapsed="false">
      <c r="A89" s="24" t="s">
        <v>320</v>
      </c>
      <c r="B89" s="25" t="s">
        <v>321</v>
      </c>
      <c r="C89" s="26" t="s">
        <v>254</v>
      </c>
      <c r="D89" s="26" t="s">
        <v>322</v>
      </c>
      <c r="E89" s="26"/>
      <c r="F89" s="27"/>
      <c r="G89" s="0" t="n">
        <v>22</v>
      </c>
      <c r="H89" s="28" t="s">
        <v>323</v>
      </c>
      <c r="J89" s="3" t="str">
        <f aca="false">IF(NOT(ISNA($H89)),$B89,"")</f>
        <v>U3~IO_L8N_T1_34</v>
      </c>
      <c r="K89" s="3" t="str">
        <f aca="false">IF(NOT(ISNA($H89)),$H89,"")</f>
        <v>vga_vs</v>
      </c>
      <c r="M89" s="0" t="n">
        <f aca="false">VLOOKUP(A89,'2.13 ping -&gt; trace length'!$A$1:$B$103,2,0)</f>
        <v>31.28</v>
      </c>
      <c r="N89" s="4" t="e">
        <f aca="false">VLOOKUP(K89,'signal -&gt; trace length'!$A$2:$D$167,4,0)/1000000</f>
        <v>#N/A</v>
      </c>
      <c r="P89" s="4" t="e">
        <f aca="false">IF(AND(M89&gt;0,N89&gt;0),M89+N89, "N/A")</f>
        <v>#N/A</v>
      </c>
      <c r="Q89" s="29" t="e">
        <f aca="false">IF(P89&gt;0,P89/25.4,)</f>
        <v>#N/A</v>
      </c>
      <c r="S89" s="4" t="e">
        <f aca="false">IF(P89&gt;0,P$135-P89,"")</f>
        <v>#N/A</v>
      </c>
      <c r="T89" s="0" t="s">
        <v>36</v>
      </c>
      <c r="U89" s="30" t="str">
        <f aca="false">IF(AND(K89&lt;&gt;"",K89&lt;&gt;"+3v3",K89&lt;&gt;"GND"),CONCATENATE("set_property PACKAGE_PIN ",D89," [get_ports {",K89,"}]",CHAR(10),"set_property IOSTANDARD LVTTL [get_ports {",K89,"}]",CHAR(10)),"")</f>
        <v>set_property PACKAGE_PIN U3 [get_ports {vga_vs}]
set_property IOSTANDARD LVTTL [get_ports {vga_vs}]</v>
      </c>
      <c r="V89" s="31" t="str">
        <f aca="false">IF(AND(K89&lt;&gt;"",K89&lt;&gt;"+3v3",K89&lt;&gt;"GND",NOT(ISNA(P89)),NOT(ISNA(N89))),CONCATENATE("set_input_delay -clock SBUS_3V3_CLK -min ",TEXT(-0.25+$V$5-S89/$V$7,"0.000")," [get_ports {",K89,"}]",CHAR(10),"set_input_delay -clock SBUS_3V3_CLK -max ",TEXT(0.25+(40-$V$4)-S89/$W$7,"0.000")," [get_ports {",K89,"}]",CHAR(10)),"")</f>
        <v/>
      </c>
      <c r="W89" s="31" t="str">
        <f aca="false">IF(AND(K89&lt;&gt;"",K89&lt;&gt;"+3v3",K89&lt;&gt;"GND",NOT(ISNA(P89)),NOT(ISNA(N89))),CONCATENATE("set_output_delay -clock SBUS_3V3_CLK -min ",TEXT(-$W$5+P89/$V$7+$P$135/$V$7,"0.000")," [get_ports {",K89,"}]",CHAR(10),"set_output_delay -clock SBUS_3V3_CLK -max ",TEXT(0.25+0.25+$W$4+P89/$W$7+$P$135/$W$7,"0.000")," [get_ports {",K89,"}]",CHAR(10)),"")</f>
        <v/>
      </c>
      <c r="Y89" s="7" t="str">
        <f aca="false">CONCATENATE(IF(OR(T89="IO",T89="I"),V89,""),IF(OR(T89="IO",T89="O"),W89,""))</f>
        <v/>
      </c>
      <c r="AG89" s="8" t="str">
        <f aca="false">IF(OR(LEFT(K89,3)="LED",LEFT(K89,16)="SBUS_DATA_OE_LED"),CONCATENATE("(",CHAR(34),"user_led",CHAR(34),", 0, Pins(",CHAR(34),D89,CHAR(34),"),  IOStandard(",CHAR(34),"lvcmos33",CHAR(34),")), ",CHAR(35),K89),"")</f>
        <v/>
      </c>
    </row>
    <row r="90" customFormat="false" ht="14.55" hidden="false" customHeight="true" outlineLevel="0" collapsed="false">
      <c r="A90" s="24" t="s">
        <v>220</v>
      </c>
      <c r="B90" s="25" t="s">
        <v>324</v>
      </c>
      <c r="C90" s="26" t="s">
        <v>254</v>
      </c>
      <c r="D90" s="26" t="s">
        <v>325</v>
      </c>
      <c r="E90" s="26"/>
      <c r="F90" s="27" t="s">
        <v>326</v>
      </c>
      <c r="G90" s="0" t="n">
        <v>23</v>
      </c>
      <c r="H90" s="28" t="s">
        <v>327</v>
      </c>
      <c r="J90" s="3" t="str">
        <f aca="false">IF(NOT(ISNA($H90)),$B90,"")</f>
        <v>R5~IO_L19N_T3_VREF_34</v>
      </c>
      <c r="K90" s="3" t="str">
        <f aca="false">IF(NOT(ISNA($H90)),$H90,"")</f>
        <v>HDMI_CLK-</v>
      </c>
      <c r="M90" s="0" t="n">
        <f aca="false">VLOOKUP(A90,'2.13 ping -&gt; trace length'!$A$1:$B$103,2,0)</f>
        <v>28.85</v>
      </c>
      <c r="N90" s="4" t="n">
        <f aca="false">VLOOKUP(K90,'signal -&gt; trace length'!$A$2:$D$167,4,0)/1000000</f>
        <v>133.193911428</v>
      </c>
      <c r="P90" s="4" t="n">
        <f aca="false">IF(AND(M90&gt;0,N90&gt;0),M90+N90, "N/A")</f>
        <v>162.043911428</v>
      </c>
      <c r="Q90" s="29" t="n">
        <f aca="false">IF(P90&gt;0,P90/25.4,)</f>
        <v>6.37968155228347</v>
      </c>
      <c r="S90" s="4" t="e">
        <f aca="false">IF(P90&gt;0,P$135-P90,"")</f>
        <v>#N/A</v>
      </c>
      <c r="T90" s="0" t="s">
        <v>62</v>
      </c>
      <c r="U90" s="30" t="str">
        <f aca="false">IF(AND(K90&lt;&gt;"",K90&lt;&gt;"+3v3",K90&lt;&gt;"GND"),CONCATENATE("set_property PACKAGE_PIN ",D90," [get_ports {",K90,"}]",CHAR(10),"set_property IOSTANDARD LVTTL [get_ports {",K90,"}]",CHAR(10)),"")</f>
        <v>set_property PACKAGE_PIN R5 [get_ports {HDMI_CLK-}]
set_property IOSTANDARD LVTTL [get_ports {HDMI_CLK-}]</v>
      </c>
      <c r="V90" s="31" t="e">
        <f aca="false">IF(AND(K90&lt;&gt;"",K90&lt;&gt;"+3v3",K90&lt;&gt;"GND",NOT(ISNA(P90)),NOT(ISNA(N90))),CONCATENATE("set_input_delay -clock SBUS_3V3_CLK -min ",TEXT(-0.25+$V$5-S90/$V$7,"0.000")," [get_ports {",K90,"}]",CHAR(10),"set_input_delay -clock SBUS_3V3_CLK -max ",TEXT(0.25+(40-$V$4)-S90/$W$7,"0.000")," [get_ports {",K90,"}]",CHAR(10)),"")</f>
        <v>#N/A</v>
      </c>
      <c r="W90" s="31" t="e">
        <f aca="false">IF(AND(K90&lt;&gt;"",K90&lt;&gt;"+3v3",K90&lt;&gt;"GND",NOT(ISNA(P90)),NOT(ISNA(N90))),CONCATENATE("set_output_delay -clock SBUS_3V3_CLK -min ",TEXT(-$W$5+P90/$V$7+$P$135/$V$7,"0.000")," [get_ports {",K90,"}]",CHAR(10),"set_output_delay -clock SBUS_3V3_CLK -max ",TEXT(0.25+0.25+$W$4+P90/$W$7+$P$135/$W$7,"0.000")," [get_ports {",K90,"}]",CHAR(10)),"")</f>
        <v>#N/A</v>
      </c>
      <c r="Y90" s="7" t="e">
        <f aca="false">CONCATENATE(IF(OR(T90="IO",T90="I"),V90,""),IF(OR(T90="IO",T90="O"),W90,""))</f>
        <v>#N/A</v>
      </c>
      <c r="AB90" s="0" t="n">
        <f aca="false">$AA$80-P90</f>
        <v>0.00126303599998323</v>
      </c>
      <c r="AC90" s="0" t="n">
        <v>121.065</v>
      </c>
      <c r="AD90" s="0" t="n">
        <f aca="false">AC90+AB90</f>
        <v>121.066263036</v>
      </c>
      <c r="AE90" s="0" t="str">
        <f aca="false">H90</f>
        <v>HDMI_CLK-</v>
      </c>
      <c r="AG90" s="8" t="str">
        <f aca="false">IF(OR(LEFT(K90,3)="LED",LEFT(K90,16)="SBUS_DATA_OE_LED"),CONCATENATE("(",CHAR(34),"user_led",CHAR(34),", 0, Pins(",CHAR(34),D90,CHAR(34),"),  IOStandard(",CHAR(34),"lvcmos33",CHAR(34),")), ",CHAR(35),K90),"")</f>
        <v/>
      </c>
    </row>
    <row r="91" customFormat="false" ht="14.55" hidden="false" customHeight="true" outlineLevel="0" collapsed="false">
      <c r="A91" s="24" t="s">
        <v>201</v>
      </c>
      <c r="B91" s="25" t="s">
        <v>328</v>
      </c>
      <c r="C91" s="26" t="s">
        <v>254</v>
      </c>
      <c r="D91" s="26" t="s">
        <v>329</v>
      </c>
      <c r="E91" s="26"/>
      <c r="F91" s="27"/>
      <c r="G91" s="0" t="n">
        <v>24</v>
      </c>
      <c r="H91" s="28" t="s">
        <v>330</v>
      </c>
      <c r="J91" s="3" t="str">
        <f aca="false">IF(NOT(ISNA($H91)),$B91,"")</f>
        <v>V1~IO_L7N_T1_34</v>
      </c>
      <c r="K91" s="3" t="str">
        <f aca="false">IF(NOT(ISNA($H91)),$H91,"")</f>
        <v>HDMI_D0-</v>
      </c>
      <c r="M91" s="0" t="n">
        <f aca="false">VLOOKUP(A91,'2.13 ping -&gt; trace length'!$A$1:$B$103,2,0)</f>
        <v>28.32</v>
      </c>
      <c r="N91" s="4" t="n">
        <f aca="false">VLOOKUP(K91,'signal -&gt; trace length'!$A$2:$D$167,4,0)/1000000</f>
        <v>133.724176597</v>
      </c>
      <c r="P91" s="4" t="n">
        <f aca="false">IF(AND(M91&gt;0,N91&gt;0),M91+N91, "N/A")</f>
        <v>162.044176597</v>
      </c>
      <c r="Q91" s="29" t="n">
        <f aca="false">IF(P91&gt;0,P91/25.4,)</f>
        <v>6.37969199200787</v>
      </c>
      <c r="S91" s="4" t="e">
        <f aca="false">IF(P91&gt;0,P$135-P91,"")</f>
        <v>#N/A</v>
      </c>
      <c r="T91" s="0" t="s">
        <v>36</v>
      </c>
      <c r="U91" s="30" t="str">
        <f aca="false">IF(AND(K91&lt;&gt;"",K91&lt;&gt;"+3v3",K91&lt;&gt;"GND"),CONCATENATE("set_property PACKAGE_PIN ",D91," [get_ports {",K91,"}]",CHAR(10),"set_property IOSTANDARD LVTTL [get_ports {",K91,"}]",CHAR(10)),"")</f>
        <v>set_property PACKAGE_PIN V1 [get_ports {HDMI_D0-}]
set_property IOSTANDARD LVTTL [get_ports {HDMI_D0-}]</v>
      </c>
      <c r="V91" s="31" t="e">
        <f aca="false">IF(AND(K91&lt;&gt;"",K91&lt;&gt;"+3v3",K91&lt;&gt;"GND",NOT(ISNA(P91)),NOT(ISNA(N91))),CONCATENATE("set_input_delay -clock SBUS_3V3_CLK -min ",TEXT(-0.25+$V$5-S91/$V$7,"0.000")," [get_ports {",K91,"}]",CHAR(10),"set_input_delay -clock SBUS_3V3_CLK -max ",TEXT(0.25+(40-$V$4)-S91/$W$7,"0.000")," [get_ports {",K91,"}]",CHAR(10)),"")</f>
        <v>#N/A</v>
      </c>
      <c r="W91" s="31" t="e">
        <f aca="false">IF(AND(K91&lt;&gt;"",K91&lt;&gt;"+3v3",K91&lt;&gt;"GND",NOT(ISNA(P91)),NOT(ISNA(N91))),CONCATENATE("set_output_delay -clock SBUS_3V3_CLK -min ",TEXT(-$W$5+P91/$V$7+$P$135/$V$7,"0.000")," [get_ports {",K91,"}]",CHAR(10),"set_output_delay -clock SBUS_3V3_CLK -max ",TEXT(0.25+0.25+$W$4+P91/$W$7+$P$135/$W$7,"0.000")," [get_ports {",K91,"}]",CHAR(10)),"")</f>
        <v>#N/A</v>
      </c>
      <c r="Y91" s="7" t="e">
        <f aca="false">CONCATENATE(IF(OR(T91="IO",T91="I"),V91,""),IF(OR(T91="IO",T91="O"),W91,""))</f>
        <v>#N/A</v>
      </c>
      <c r="AB91" s="0" t="n">
        <f aca="false">$AA$80-P91</f>
        <v>0.000997866999995267</v>
      </c>
      <c r="AC91" s="0" t="n">
        <v>115.136</v>
      </c>
      <c r="AD91" s="0" t="n">
        <f aca="false">AC91+AB91</f>
        <v>115.136997867</v>
      </c>
      <c r="AE91" s="0" t="str">
        <f aca="false">H91</f>
        <v>HDMI_D0-</v>
      </c>
      <c r="AG91" s="8" t="str">
        <f aca="false">IF(OR(LEFT(K91,3)="LED",LEFT(K91,16)="SBUS_DATA_OE_LED"),CONCATENATE("(",CHAR(34),"user_led",CHAR(34),", 0, Pins(",CHAR(34),D91,CHAR(34),"),  IOStandard(",CHAR(34),"lvcmos33",CHAR(34),")), ",CHAR(35),K91),"")</f>
        <v/>
      </c>
    </row>
    <row r="92" customFormat="false" ht="14.55" hidden="false" customHeight="true" outlineLevel="0" collapsed="false">
      <c r="A92" s="24" t="s">
        <v>331</v>
      </c>
      <c r="B92" s="25" t="s">
        <v>332</v>
      </c>
      <c r="C92" s="26" t="s">
        <v>254</v>
      </c>
      <c r="D92" s="26" t="s">
        <v>333</v>
      </c>
      <c r="E92" s="26"/>
      <c r="F92" s="27"/>
      <c r="G92" s="0" t="n">
        <v>25</v>
      </c>
      <c r="H92" s="28" t="s">
        <v>334</v>
      </c>
      <c r="J92" s="3" t="str">
        <f aca="false">IF(NOT(ISNA($H93)),$B92,"")</f>
        <v>V2~IO_L9N_T1_DQS_34</v>
      </c>
      <c r="K92" s="3" t="str">
        <f aca="false">IF(NOT(ISNA($H92)),$H92,"")</f>
        <v>HDMI_D1-</v>
      </c>
      <c r="M92" s="0" t="n">
        <f aca="false">VLOOKUP(A92,'2.13 ping -&gt; trace length'!$A$1:$B$103,2,0)</f>
        <v>23.26</v>
      </c>
      <c r="N92" s="4" t="n">
        <f aca="false">VLOOKUP(K92,'signal -&gt; trace length'!$A$2:$D$167,4,0)/1000000</f>
        <v>138.78363642</v>
      </c>
      <c r="P92" s="4" t="n">
        <f aca="false">IF(AND(M92&gt;0,N92&gt;0),M92+N92, "N/A")</f>
        <v>162.04363642</v>
      </c>
      <c r="Q92" s="29" t="n">
        <f aca="false">IF(P92&gt;0,P92/25.4,)</f>
        <v>6.37967072519685</v>
      </c>
      <c r="S92" s="0"/>
      <c r="T92" s="0" t="s">
        <v>36</v>
      </c>
      <c r="U92" s="30" t="str">
        <f aca="false">IF(AND(K92&lt;&gt;"",K92&lt;&gt;"+3v3",K92&lt;&gt;"GND"),CONCATENATE("set_property PACKAGE_PIN ",D92," [get_ports {",K92,"}]",CHAR(10),"set_property IOSTANDARD LVTTL [get_ports {",K92,"}]",CHAR(10)),"")</f>
        <v>set_property PACKAGE_PIN V2 [get_ports {HDMI_D1-}]
set_property IOSTANDARD LVTTL [get_ports {HDMI_D1-}]</v>
      </c>
      <c r="V92" s="31" t="str">
        <f aca="false">IF(AND(K92&lt;&gt;"",K92&lt;&gt;"+3v3",K92&lt;&gt;"GND",NOT(ISNA(P92)),NOT(ISNA(N92))),CONCATENATE("set_input_delay -clock SBUS_3V3_CLK -min ",TEXT(-0.25+$V$5-S92/$V$7,"0.000")," [get_ports {",K92,"}]",CHAR(10),"set_input_delay -clock SBUS_3V3_CLK -max ",TEXT(0.25+(40-$V$4)-S92/$W$7,"0.000")," [get_ports {",K92,"}]",CHAR(10)),"")</f>
        <v>set_input_delay -clock SBUS_3V3_CLK -min 0.750 [get_ports {HDMI_D1-}]
set_input_delay -clock SBUS_3V3_CLK -max 25.250 [get_ports {HDMI_D1-}]
</v>
      </c>
      <c r="W92" s="31" t="e">
        <f aca="false">IF(AND(K92&lt;&gt;"",K92&lt;&gt;"+3v3",K92&lt;&gt;"GND",NOT(ISNA(P92)),NOT(ISNA(N92))),CONCATENATE("set_output_delay -clock SBUS_3V3_CLK -min ",TEXT(-$W$5+P92/$V$7+$P$135/$V$7,"0.000")," [get_ports {",K92,"}]",CHAR(10),"set_output_delay -clock SBUS_3V3_CLK -max ",TEXT(0.25+0.25+$W$4+P92/$W$7+$P$135/$W$7,"0.000")," [get_ports {",K92,"}]",CHAR(10)),"")</f>
        <v>#N/A</v>
      </c>
      <c r="Y92" s="7" t="e">
        <f aca="false">CONCATENATE(IF(OR(T92="IO",T92="I"),V92,""),IF(OR(T92="IO",T92="O"),W92,""))</f>
        <v>#N/A</v>
      </c>
      <c r="AB92" s="0" t="n">
        <f aca="false">$AA$80-P92</f>
        <v>0.00153804400000013</v>
      </c>
      <c r="AC92" s="0" t="n">
        <v>108.75</v>
      </c>
      <c r="AD92" s="0" t="n">
        <f aca="false">AC92+AB92</f>
        <v>108.751538044</v>
      </c>
      <c r="AE92" s="0" t="str">
        <f aca="false">H92</f>
        <v>HDMI_D1-</v>
      </c>
      <c r="AG92" s="8" t="str">
        <f aca="false">IF(OR(LEFT(K92,3)="LED",LEFT(K92,16)="SBUS_DATA_OE_LED"),CONCATENATE("(",CHAR(34),"user_led",CHAR(34),", 0, Pins(",CHAR(34),D92,CHAR(34),"),  IOStandard(",CHAR(34),"lvcmos33",CHAR(34),")), ",CHAR(35),K92),"")</f>
        <v/>
      </c>
    </row>
    <row r="93" customFormat="false" ht="14.55" hidden="false" customHeight="true" outlineLevel="0" collapsed="false">
      <c r="A93" s="24" t="s">
        <v>197</v>
      </c>
      <c r="B93" s="25" t="s">
        <v>335</v>
      </c>
      <c r="C93" s="26" t="s">
        <v>254</v>
      </c>
      <c r="D93" s="26" t="s">
        <v>336</v>
      </c>
      <c r="E93" s="26"/>
      <c r="F93" s="27"/>
      <c r="G93" s="0" t="n">
        <v>26</v>
      </c>
      <c r="H93" s="28" t="s">
        <v>337</v>
      </c>
      <c r="J93" s="3" t="str">
        <f aca="false">IF(NOT(ISNA($H93)),$B93,"")</f>
        <v>U1~IO_L7P_T1_34</v>
      </c>
      <c r="K93" s="3" t="str">
        <f aca="false">IF(NOT(ISNA($H93)),$H93,"")</f>
        <v>HDMI_D0+</v>
      </c>
      <c r="M93" s="0" t="n">
        <f aca="false">VLOOKUP(A93,'2.13 ping -&gt; trace length'!$A$1:$B$103,2,0)</f>
        <v>27.1</v>
      </c>
      <c r="N93" s="4" t="n">
        <f aca="false">VLOOKUP(K93,'signal -&gt; trace length'!$A$2:$D$167,4,0)/1000000</f>
        <v>134.945174464</v>
      </c>
      <c r="P93" s="4" t="n">
        <f aca="false">IF(AND(M93&gt;0,N93&gt;0),M93+N93, "N/A")</f>
        <v>162.045174464</v>
      </c>
      <c r="Q93" s="29" t="n">
        <f aca="false">IF(P93&gt;0,P93/25.4,)</f>
        <v>6.37973127811024</v>
      </c>
      <c r="S93" s="0"/>
      <c r="U93" s="30" t="str">
        <f aca="false">IF(AND(K93&lt;&gt;"",K93&lt;&gt;"+3v3",K93&lt;&gt;"GND"),CONCATENATE("set_property PACKAGE_PIN ",D93," [get_ports {",K93,"}]",CHAR(10),"set_property IOSTANDARD LVTTL [get_ports {",K93,"}]",CHAR(10)),"")</f>
        <v>set_property PACKAGE_PIN U1 [get_ports {HDMI_D0+}]
set_property IOSTANDARD LVTTL [get_ports {HDMI_D0+}]</v>
      </c>
      <c r="V93" s="31" t="str">
        <f aca="false">IF(AND(K93&lt;&gt;"",K93&lt;&gt;"+3v3",K93&lt;&gt;"GND",NOT(ISNA(P93)),NOT(ISNA(N93))),CONCATENATE("set_input_delay -clock SBUS_3V3_CLK -min ",TEXT(-0.25+$V$5-S93/$V$7,"0.000")," [get_ports {",K93,"}]",CHAR(10),"set_input_delay -clock SBUS_3V3_CLK -max ",TEXT(0.25+(40-$V$4)-S93/$W$7,"0.000")," [get_ports {",K93,"}]",CHAR(10)),"")</f>
        <v>set_input_delay -clock SBUS_3V3_CLK -min 0.750 [get_ports {HDMI_D0+}]
set_input_delay -clock SBUS_3V3_CLK -max 25.250 [get_ports {HDMI_D0+}]
</v>
      </c>
      <c r="W93" s="31" t="e">
        <f aca="false">IF(AND(K93&lt;&gt;"",K93&lt;&gt;"+3v3",K93&lt;&gt;"GND",NOT(ISNA(P93)),NOT(ISNA(N93))),CONCATENATE("set_output_delay -clock SBUS_3V3_CLK -min ",TEXT(-$W$5+P93/$V$7+$P$135/$V$7,"0.000")," [get_ports {",K93,"}]",CHAR(10),"set_output_delay -clock SBUS_3V3_CLK -max ",TEXT(0.25+0.25+$W$4+P93/$W$7+$P$135/$W$7,"0.000")," [get_ports {",K93,"}]",CHAR(10)),"")</f>
        <v>#N/A</v>
      </c>
      <c r="Y93" s="7" t="str">
        <f aca="false">CONCATENATE(IF(OR(T93="IO",T93="I"),V93,""),IF(OR(T93="IO",T93="O"),W93,""))</f>
        <v/>
      </c>
      <c r="AB93" s="0" t="n">
        <f aca="false">$AA$80-P93</f>
        <v>0</v>
      </c>
      <c r="AC93" s="0" t="n">
        <v>114.631</v>
      </c>
      <c r="AD93" s="0" t="n">
        <f aca="false">AC93+AB93</f>
        <v>114.631</v>
      </c>
      <c r="AE93" s="0" t="str">
        <f aca="false">H93</f>
        <v>HDMI_D0+</v>
      </c>
      <c r="AG93" s="8" t="str">
        <f aca="false">IF(OR(LEFT(K93,3)="LED",LEFT(K93,16)="SBUS_DATA_OE_LED"),CONCATENATE("(",CHAR(34),"user_led",CHAR(34),", 0, Pins(",CHAR(34),D93,CHAR(34),"),  IOStandard(",CHAR(34),"lvcmos33",CHAR(34),")), ",CHAR(35),K93),"")</f>
        <v/>
      </c>
    </row>
    <row r="94" customFormat="false" ht="14.55" hidden="false" customHeight="true" outlineLevel="0" collapsed="false">
      <c r="A94" s="24" t="s">
        <v>189</v>
      </c>
      <c r="B94" s="25" t="s">
        <v>338</v>
      </c>
      <c r="C94" s="26" t="s">
        <v>254</v>
      </c>
      <c r="D94" s="26" t="s">
        <v>339</v>
      </c>
      <c r="E94" s="26"/>
      <c r="F94" s="27"/>
      <c r="G94" s="0" t="n">
        <v>27</v>
      </c>
      <c r="H94" s="28" t="s">
        <v>340</v>
      </c>
      <c r="J94" s="3" t="str">
        <f aca="false">IF(NOT(ISNA($H94)),$B94,"")</f>
        <v>U2~IO_L9P_T1_DQS_34</v>
      </c>
      <c r="K94" s="3" t="str">
        <f aca="false">IF(NOT(ISNA($H94)),$H94,"")</f>
        <v>HDMI_D1+</v>
      </c>
      <c r="M94" s="0" t="n">
        <f aca="false">VLOOKUP(A94,'2.13 ping -&gt; trace length'!$A$1:$B$103,2,0)</f>
        <v>22.23</v>
      </c>
      <c r="N94" s="4" t="n">
        <f aca="false">VLOOKUP(K94,'signal -&gt; trace length'!$A$2:$D$167,4,0)/1000000</f>
        <v>139.813702343</v>
      </c>
      <c r="P94" s="4" t="n">
        <f aca="false">IF(AND(M94&gt;0,N94&gt;0),M94+N94, "N/A")</f>
        <v>162.043702343</v>
      </c>
      <c r="Q94" s="29" t="n">
        <f aca="false">IF(P94&gt;0,P94/25.4,)</f>
        <v>6.37967332059055</v>
      </c>
      <c r="S94" s="0"/>
      <c r="T94" s="0" t="s">
        <v>183</v>
      </c>
      <c r="U94" s="30" t="str">
        <f aca="false">IF(AND(K94&lt;&gt;"",K94&lt;&gt;"+3v3",K94&lt;&gt;"GND"),CONCATENATE("set_property PACKAGE_PIN ",D94," [get_ports {",K94,"}]",CHAR(10),"set_property IOSTANDARD LVTTL [get_ports {",K94,"}]",CHAR(10)),"")</f>
        <v>set_property PACKAGE_PIN U2 [get_ports {HDMI_D1+}]
set_property IOSTANDARD LVTTL [get_ports {HDMI_D1+}]</v>
      </c>
      <c r="V94" s="31" t="str">
        <f aca="false">IF(AND(K94&lt;&gt;"",K94&lt;&gt;"+3v3",K94&lt;&gt;"GND",NOT(ISNA(P94)),NOT(ISNA(N94))),CONCATENATE("set_input_delay -clock SBUS_3V3_CLK -min ",TEXT(-0.25+$V$5-S94/$V$7,"0.000")," [get_ports {",K94,"}]",CHAR(10),"set_input_delay -clock SBUS_3V3_CLK -max ",TEXT(0.25+(40-$V$4)-S94/$W$7,"0.000")," [get_ports {",K94,"}]",CHAR(10)),"")</f>
        <v>set_input_delay -clock SBUS_3V3_CLK -min 0.750 [get_ports {HDMI_D1+}]
set_input_delay -clock SBUS_3V3_CLK -max 25.250 [get_ports {HDMI_D1+}]
</v>
      </c>
      <c r="W94" s="31" t="e">
        <f aca="false">IF(AND(K94&lt;&gt;"",K94&lt;&gt;"+3v3",K94&lt;&gt;"GND",NOT(ISNA(P94)),NOT(ISNA(N94))),CONCATENATE("set_output_delay -clock SBUS_3V3_CLK -min ",TEXT(-$W$5+P94/$V$7+$P$135/$V$7,"0.000")," [get_ports {",K94,"}]",CHAR(10),"set_output_delay -clock SBUS_3V3_CLK -max ",TEXT(0.25+0.25+$W$4+P94/$W$7+$P$135/$W$7,"0.000")," [get_ports {",K94,"}]",CHAR(10)),"")</f>
        <v>#N/A</v>
      </c>
      <c r="Y94" s="7" t="str">
        <f aca="false">CONCATENATE(IF(OR(T94="IO",T94="I"),V94,""),IF(OR(T94="IO",T94="O"),W94,""))</f>
        <v>set_input_delay -clock SBUS_3V3_CLK -min 0.750 [get_ports {HDMI_D1+}]
set_input_delay -clock SBUS_3V3_CLK -max 25.250 [get_ports {HDMI_D1+}]
</v>
      </c>
      <c r="AB94" s="0" t="n">
        <f aca="false">$AA$80-P94</f>
        <v>0.00147212100000615</v>
      </c>
      <c r="AC94" s="0" t="n">
        <v>108.245</v>
      </c>
      <c r="AD94" s="0" t="n">
        <f aca="false">AC94+AB94</f>
        <v>108.246472121</v>
      </c>
      <c r="AE94" s="0" t="str">
        <f aca="false">H94</f>
        <v>HDMI_D1+</v>
      </c>
      <c r="AG94" s="8" t="str">
        <f aca="false">IF(OR(LEFT(K94,3)="LED",LEFT(K94,16)="SBUS_DATA_OE_LED"),CONCATENATE("(",CHAR(34),"user_led",CHAR(34),", 0, Pins(",CHAR(34),D94,CHAR(34),"),  IOStandard(",CHAR(34),"lvcmos33",CHAR(34),")), ",CHAR(35),K94),"")</f>
        <v/>
      </c>
    </row>
    <row r="95" customFormat="false" ht="14.55" hidden="false" customHeight="true" outlineLevel="0" collapsed="false">
      <c r="A95" s="24" t="s">
        <v>193</v>
      </c>
      <c r="B95" s="25" t="s">
        <v>341</v>
      </c>
      <c r="C95" s="26" t="s">
        <v>254</v>
      </c>
      <c r="D95" s="26" t="s">
        <v>342</v>
      </c>
      <c r="E95" s="26"/>
      <c r="F95" s="27" t="s">
        <v>107</v>
      </c>
      <c r="G95" s="0" t="n">
        <v>28</v>
      </c>
      <c r="H95" s="28" t="s">
        <v>343</v>
      </c>
      <c r="J95" s="3" t="str">
        <f aca="false">IF(NOT(ISNA($H87)),$B95,"")</f>
        <v>T3~IO_L11N_T1_SRCC_34</v>
      </c>
      <c r="K95" s="3" t="str">
        <f aca="false">IF(NOT(ISNA($H95)),$H95,"")</f>
        <v>HDMI_D2-</v>
      </c>
      <c r="M95" s="0" t="n">
        <f aca="false">VLOOKUP(A95,'2.13 ping -&gt; trace length'!$A$1:$B$103,2,0)</f>
        <v>24.45</v>
      </c>
      <c r="N95" s="4" t="n">
        <f aca="false">VLOOKUP(K95,'signal -&gt; trace length'!$A$2:$D$167,4,0)/1000000</f>
        <v>137.594798416</v>
      </c>
      <c r="P95" s="4" t="n">
        <f aca="false">IF(AND(M95&gt;0,N95&gt;0),M95+N95, "N/A")</f>
        <v>162.044798416</v>
      </c>
      <c r="Q95" s="29" t="n">
        <f aca="false">IF(P95&gt;0,P95/25.4,)</f>
        <v>6.37971647307087</v>
      </c>
      <c r="S95" s="0"/>
      <c r="U95" s="30" t="str">
        <f aca="false">IF(AND(K95&lt;&gt;"",K95&lt;&gt;"+3v3",K95&lt;&gt;"GND"),CONCATENATE("set_property PACKAGE_PIN ",D95," [get_ports {",K95,"}]",CHAR(10),"set_property IOSTANDARD LVTTL [get_ports {",K95,"}]",CHAR(10)),"")</f>
        <v>set_property PACKAGE_PIN T3 [get_ports {HDMI_D2-}]
set_property IOSTANDARD LVTTL [get_ports {HDMI_D2-}]</v>
      </c>
      <c r="V95" s="31" t="str">
        <f aca="false">IF(AND(K95&lt;&gt;"",K95&lt;&gt;"+3v3",K95&lt;&gt;"GND",NOT(ISNA(P95)),NOT(ISNA(N95))),CONCATENATE("set_input_delay -clock SBUS_3V3_CLK -min ",TEXT(-0.25+$V$5-S95/$V$7,"0.000")," [get_ports {",K95,"}]",CHAR(10),"set_input_delay -clock SBUS_3V3_CLK -max ",TEXT(0.25+(40-$V$4)-S95/$W$7,"0.000")," [get_ports {",K95,"}]",CHAR(10)),"")</f>
        <v>set_input_delay -clock SBUS_3V3_CLK -min 0.750 [get_ports {HDMI_D2-}]
set_input_delay -clock SBUS_3V3_CLK -max 25.250 [get_ports {HDMI_D2-}]
</v>
      </c>
      <c r="W95" s="31" t="e">
        <f aca="false">IF(AND(K95&lt;&gt;"",K95&lt;&gt;"+3v3",K95&lt;&gt;"GND",NOT(ISNA(P95)),NOT(ISNA(N95))),CONCATENATE("set_output_delay -clock SBUS_3V3_CLK -min ",TEXT(-$W$5+P95/$V$7+$P$135/$V$7,"0.000")," [get_ports {",K95,"}]",CHAR(10),"set_output_delay -clock SBUS_3V3_CLK -max ",TEXT(0.25+0.25+$W$4+P95/$W$7+$P$135/$W$7,"0.000")," [get_ports {",K95,"}]",CHAR(10)),"")</f>
        <v>#N/A</v>
      </c>
      <c r="Y95" s="7" t="str">
        <f aca="false">CONCATENATE(IF(OR(T95="IO",T95="I"),V95,""),IF(OR(T95="IO",T95="O"),W95,""))</f>
        <v/>
      </c>
      <c r="AB95" s="0" t="n">
        <f aca="false">$AA$80-P95</f>
        <v>0.000376047999992579</v>
      </c>
      <c r="AC95" s="0" t="n">
        <v>106.361</v>
      </c>
      <c r="AD95" s="0" t="n">
        <f aca="false">AC95+AB95</f>
        <v>106.361376048</v>
      </c>
      <c r="AE95" s="0" t="str">
        <f aca="false">H95</f>
        <v>HDMI_D2-</v>
      </c>
      <c r="AG95" s="8" t="str">
        <f aca="false">IF(OR(LEFT(K95,3)="LED",LEFT(K95,16)="SBUS_DATA_OE_LED"),CONCATENATE("(",CHAR(34),"user_led",CHAR(34),", 0, Pins(",CHAR(34),D95,CHAR(34),"),  IOStandard(",CHAR(34),"lvcmos33",CHAR(34),")), ",CHAR(35),K95),"")</f>
        <v/>
      </c>
    </row>
    <row r="96" customFormat="false" ht="14.55" hidden="false" customHeight="true" outlineLevel="0" collapsed="false">
      <c r="A96" s="24" t="s">
        <v>174</v>
      </c>
      <c r="B96" s="25" t="s">
        <v>344</v>
      </c>
      <c r="C96" s="26" t="s">
        <v>254</v>
      </c>
      <c r="D96" s="26" t="s">
        <v>345</v>
      </c>
      <c r="E96" s="26"/>
      <c r="F96" s="27" t="s">
        <v>107</v>
      </c>
      <c r="G96" s="0" t="n">
        <v>29</v>
      </c>
      <c r="H96" s="28" t="s">
        <v>346</v>
      </c>
      <c r="J96" s="3" t="str">
        <f aca="false">IF(NOT(ISNA($H96)),$B96,"")</f>
        <v>K6~IO_0_34</v>
      </c>
      <c r="K96" s="3" t="str">
        <f aca="false">IF(NOT(ISNA($H96)),$H96,"")</f>
        <v>vga_clk</v>
      </c>
      <c r="M96" s="0" t="n">
        <f aca="false">VLOOKUP(A96,'2.13 ping -&gt; trace length'!$A$1:$B$103,2,0)</f>
        <v>29.19</v>
      </c>
      <c r="N96" s="4" t="n">
        <f aca="false">VLOOKUP(K96,'signal -&gt; trace length'!$A$2:$D$167,4,0)/1000000</f>
        <v>89.9661541214</v>
      </c>
      <c r="P96" s="4" t="n">
        <f aca="false">IF(AND(M96&gt;0,N96&gt;0),M96+N96, "N/A")</f>
        <v>119.1561541214</v>
      </c>
      <c r="Q96" s="29" t="n">
        <f aca="false">IF(P96&gt;0,P96/25.4,)</f>
        <v>4.69118717013386</v>
      </c>
      <c r="S96" s="0"/>
      <c r="T96" s="0" t="s">
        <v>183</v>
      </c>
      <c r="U96" s="30" t="str">
        <f aca="false">IF(AND(K96&lt;&gt;"",K96&lt;&gt;"+3v3",K96&lt;&gt;"GND"),CONCATENATE("set_property PACKAGE_PIN ",D96," [get_ports {",K96,"}]",CHAR(10),"set_property IOSTANDARD LVTTL [get_ports {",K96,"}]",CHAR(10)),"")</f>
        <v>set_property PACKAGE_PIN K6 [get_ports {vga_clk }]
set_property IOSTANDARD LVTTL [get_ports {vga_clk }]</v>
      </c>
      <c r="V96" s="31" t="str">
        <f aca="false">IF(AND(K96&lt;&gt;"",K96&lt;&gt;"+3v3",K96&lt;&gt;"GND",NOT(ISNA(P96)),NOT(ISNA(N96))),CONCATENATE("set_input_delay -clock SBUS_3V3_CLK -min ",TEXT(-0.25+$V$5-S96/$V$7,"0.000")," [get_ports {",K96,"}]",CHAR(10),"set_input_delay -clock SBUS_3V3_CLK -max ",TEXT(0.25+(40-$V$4)-S96/$W$7,"0.000")," [get_ports {",K96,"}]",CHAR(10)),"")</f>
        <v>set_input_delay -clock SBUS_3V3_CLK -min 0.750 [get_ports {vga_clk}]
set_input_delay -clock SBUS_3V3_CLK -max 25.250 [get_ports {vga_clk}]
</v>
      </c>
      <c r="W96" s="31" t="e">
        <f aca="false">IF(AND(K96&lt;&gt;"",K96&lt;&gt;"+3v3",K96&lt;&gt;"GND",NOT(ISNA(P96)),NOT(ISNA(N96))),CONCATENATE("set_output_delay -clock SBUS_3V3_CLK -min ",TEXT(-$W$5+P96/$V$7+$P$135/$V$7,"0.000")," [get_ports {",K96,"}]",CHAR(10),"set_output_delay -clock SBUS_3V3_CLK -max ",TEXT(0.25+0.25+$W$4+P96/$W$7+$P$135/$W$7,"0.000")," [get_ports {",K96,"}]",CHAR(10)),"")</f>
        <v>#N/A</v>
      </c>
      <c r="Y96" s="7" t="str">
        <f aca="false">CONCATENATE(IF(OR(T96="IO",T96="I"),V96,""),IF(OR(T96="IO",T96="O"),W96,""))</f>
        <v>set_input_delay -clock SBUS_3V3_CLK -min 0.750 [get_ports {vga_clk}]
set_input_delay -clock SBUS_3V3_CLK -max 25.250 [get_ports {vga_clk}]
</v>
      </c>
      <c r="AG96" s="8" t="str">
        <f aca="false">IF(OR(LEFT(K96,3)="LED",LEFT(K96,16)="SBUS_DATA_OE_LED"),CONCATENATE("(",CHAR(34),"user_led",CHAR(34),", 0, Pins(",CHAR(34),D96,CHAR(34),"),  IOStandard(",CHAR(34),"lvcmos33",CHAR(34),")), ",CHAR(35),K96),"")</f>
        <v/>
      </c>
    </row>
    <row r="97" customFormat="false" ht="14.55" hidden="false" customHeight="true" outlineLevel="0" collapsed="false">
      <c r="A97" s="24" t="s">
        <v>178</v>
      </c>
      <c r="B97" s="25" t="s">
        <v>347</v>
      </c>
      <c r="C97" s="26" t="s">
        <v>254</v>
      </c>
      <c r="D97" s="26" t="s">
        <v>348</v>
      </c>
      <c r="E97" s="26"/>
      <c r="F97" s="27"/>
      <c r="G97" s="0" t="n">
        <v>30</v>
      </c>
      <c r="H97" s="28" t="s">
        <v>349</v>
      </c>
      <c r="J97" s="3" t="str">
        <f aca="false">IF(NOT(ISNA($H89)),$B97,"")</f>
        <v>R3~IO_L11P_T1_SRCC_34</v>
      </c>
      <c r="K97" s="3" t="str">
        <f aca="false">IF(NOT(ISNA($H97)),$H97,"")</f>
        <v>HDMI_D2+</v>
      </c>
      <c r="M97" s="0" t="n">
        <f aca="false">VLOOKUP(A97,'2.13 ping -&gt; trace length'!$A$1:$B$103,2,0)</f>
        <v>23.76</v>
      </c>
      <c r="N97" s="4" t="n">
        <f aca="false">VLOOKUP(K97,'signal -&gt; trace length'!$A$2:$D$167,4,0)/1000000</f>
        <v>138.284849978</v>
      </c>
      <c r="P97" s="4" t="n">
        <f aca="false">IF(AND(M97&gt;0,N97&gt;0),M97+N97, "N/A")</f>
        <v>162.044849978</v>
      </c>
      <c r="Q97" s="29" t="n">
        <f aca="false">IF(P97&gt;0,P97/25.4,)</f>
        <v>6.37971850307087</v>
      </c>
      <c r="S97" s="0"/>
      <c r="T97" s="0" t="s">
        <v>62</v>
      </c>
      <c r="U97" s="30" t="str">
        <f aca="false">IF(AND(K97&lt;&gt;"",K97&lt;&gt;"+3v3",K97&lt;&gt;"GND"),CONCATENATE("set_property PACKAGE_PIN ",D97," [get_ports {",K97,"}]",CHAR(10),"set_property IOSTANDARD LVTTL [get_ports {",K97,"}]",CHAR(10)),"")</f>
        <v>set_property PACKAGE_PIN R3 [get_ports {HDMI_D2+}]
set_property IOSTANDARD LVTTL [get_ports {HDMI_D2+}]</v>
      </c>
      <c r="V97" s="31" t="str">
        <f aca="false">IF(AND(K97&lt;&gt;"",K97&lt;&gt;"+3v3",K97&lt;&gt;"GND",NOT(ISNA(P97)),NOT(ISNA(N97))),CONCATENATE("set_input_delay -clock SBUS_3V3_CLK -min ",TEXT(-0.25+$V$5-S97/$V$7,"0.000")," [get_ports {",K97,"}]",CHAR(10),"set_input_delay -clock SBUS_3V3_CLK -max ",TEXT(0.25+(40-$V$4)-S97/$W$7,"0.000")," [get_ports {",K97,"}]",CHAR(10)),"")</f>
        <v>set_input_delay -clock SBUS_3V3_CLK -min 0.750 [get_ports {HDMI_D2+}]
set_input_delay -clock SBUS_3V3_CLK -max 25.250 [get_ports {HDMI_D2+}]
</v>
      </c>
      <c r="W97" s="31" t="e">
        <f aca="false">IF(AND(K97&lt;&gt;"",K97&lt;&gt;"+3v3",K97&lt;&gt;"GND",NOT(ISNA(P97)),NOT(ISNA(N97))),CONCATENATE("set_output_delay -clock SBUS_3V3_CLK -min ",TEXT(-$W$5+P97/$V$7+$P$135/$V$7,"0.000")," [get_ports {",K97,"}]",CHAR(10),"set_output_delay -clock SBUS_3V3_CLK -max ",TEXT(0.25+0.25+$W$4+P97/$W$7+$P$135/$W$7,"0.000")," [get_ports {",K97,"}]",CHAR(10)),"")</f>
        <v>#N/A</v>
      </c>
      <c r="Y97" s="7" t="e">
        <f aca="false">CONCATENATE(IF(OR(T97="IO",T97="I"),V97,""),IF(OR(T97="IO",T97="O"),W97,""))</f>
        <v>#N/A</v>
      </c>
      <c r="AB97" s="0" t="n">
        <f aca="false">$AA$80-P97</f>
        <v>0.000324486000010893</v>
      </c>
      <c r="AC97" s="0" t="n">
        <v>105.856</v>
      </c>
      <c r="AD97" s="0" t="n">
        <f aca="false">AC97+AB97</f>
        <v>105.856324486</v>
      </c>
      <c r="AE97" s="0" t="str">
        <f aca="false">H97</f>
        <v>HDMI_D2+</v>
      </c>
      <c r="AG97" s="8" t="str">
        <f aca="false">IF(OR(LEFT(K97,3)="LED",LEFT(K97,16)="SBUS_DATA_OE_LED"),CONCATENATE("(",CHAR(34),"user_led",CHAR(34),", 0, Pins(",CHAR(34),D97,CHAR(34),"),  IOStandard(",CHAR(34),"lvcmos33",CHAR(34),")), ",CHAR(35),K97),"")</f>
        <v/>
      </c>
    </row>
    <row r="98" customFormat="false" ht="14.55" hidden="false" customHeight="true" outlineLevel="0" collapsed="false">
      <c r="A98" s="43" t="s">
        <v>163</v>
      </c>
      <c r="B98" s="44" t="s">
        <v>254</v>
      </c>
      <c r="C98" s="45"/>
      <c r="D98" s="46"/>
      <c r="E98" s="45"/>
      <c r="F98" s="46" t="s">
        <v>350</v>
      </c>
      <c r="G98" s="0" t="n">
        <v>31</v>
      </c>
      <c r="H98" s="38"/>
      <c r="J98" s="3" t="str">
        <f aca="false">IF(NOT(ISNA($H98)),$B98,"")</f>
        <v>VCCO_CD</v>
      </c>
      <c r="K98" s="0" t="n">
        <f aca="false">IF(NOT(ISNA($H98)),$H98,"")</f>
        <v>0</v>
      </c>
      <c r="N98" s="4" t="e">
        <f aca="false">VLOOKUP(K98,'signal -&gt; trace length'!$A$2:$D$167,4,0)/1000000</f>
        <v>#N/A</v>
      </c>
      <c r="Q98" s="29" t="n">
        <f aca="false">IF(P98&gt;0,P98/25.4,)</f>
        <v>0</v>
      </c>
      <c r="S98" s="0"/>
      <c r="U98" s="30" t="str">
        <f aca="false">IF(AND(K98&lt;&gt;"",K98&lt;&gt;"+3v3",K98&lt;&gt;"GND"),CONCATENATE("set_property PACKAGE_PIN ",D98," [get_ports {",K98,"}]",CHAR(10),"set_property IOSTANDARD LVTTL [get_ports {",K98,"}]",CHAR(10)),"")</f>
        <v>set_property PACKAGE_PIN  [get_ports {0}]
set_property IOSTANDARD LVTTL [get_ports {0}]</v>
      </c>
      <c r="V98" s="31" t="str">
        <f aca="false">IF(AND(K98&lt;&gt;"",K98&lt;&gt;"+3v3",K98&lt;&gt;"GND",NOT(ISNA(P98)),NOT(ISNA(N98))),CONCATENATE("set_input_delay -clock SBUS_3V3_CLK -min ",TEXT(-0.25+$V$5-S98/$V$7,"0.000")," [get_ports {",K98,"}]",CHAR(10),"set_input_delay -clock SBUS_3V3_CLK -max ",TEXT(0.25+(40-$V$4)-S98/$W$7,"0.000")," [get_ports {",K98,"}]",CHAR(10)),"")</f>
        <v/>
      </c>
      <c r="W98" s="31" t="str">
        <f aca="false">IF(AND(K98&lt;&gt;"",K98&lt;&gt;"+3v3",K98&lt;&gt;"GND",NOT(ISNA(P98)),NOT(ISNA(N98))),CONCATENATE("set_output_delay -clock SBUS_3V3_CLK -min ",TEXT(-$W$5+P98/$V$7+$P$135/$V$7,"0.000")," [get_ports {",K98,"}]",CHAR(10),"set_output_delay -clock SBUS_3V3_CLK -max ",TEXT(0.25+0.25+$W$4+P98/$W$7+$P$135/$W$7,"0.000")," [get_ports {",K98,"}]",CHAR(10)),"")</f>
        <v/>
      </c>
      <c r="Y98" s="7" t="str">
        <f aca="false">CONCATENATE(IF(OR(T98="IO",T98="I"),V98,""),IF(OR(T98="IO",T98="O"),W98,""))</f>
        <v/>
      </c>
      <c r="AG98" s="8" t="str">
        <f aca="false">IF(OR(LEFT(K98,3)="LED",LEFT(K98,16)="SBUS_DATA_OE_LED"),CONCATENATE("(",CHAR(34),"user_led",CHAR(34),", 0, Pins(",CHAR(34),D98,CHAR(34),"),  IOStandard(",CHAR(34),"lvcmos33",CHAR(34),")), ",CHAR(35),K98),"")</f>
        <v/>
      </c>
    </row>
    <row r="99" customFormat="false" ht="14.55" hidden="false" customHeight="true" outlineLevel="0" collapsed="false">
      <c r="A99" s="43" t="s">
        <v>351</v>
      </c>
      <c r="B99" s="44" t="s">
        <v>254</v>
      </c>
      <c r="C99" s="45"/>
      <c r="D99" s="46"/>
      <c r="E99" s="45"/>
      <c r="F99" s="46" t="s">
        <v>350</v>
      </c>
      <c r="G99" s="0" t="n">
        <v>32</v>
      </c>
      <c r="H99" s="0" t="e">
        <f aca="false">VLOOKUP(G99,#REF!,2,0)</f>
        <v>#VALUE!</v>
      </c>
      <c r="J99" s="3" t="str">
        <f aca="false">IF(NOT(ISNA($H99)),$B99,"")</f>
        <v>VCCO_CD</v>
      </c>
      <c r="K99" s="0" t="e">
        <f aca="false">IF(NOT(ISNA($H99)),$H99,"")</f>
        <v>#VALUE!</v>
      </c>
      <c r="N99" s="4" t="e">
        <f aca="false">VLOOKUP(K99,'signal -&gt; trace length'!$A$2:$D$167,4,0)/1000000</f>
        <v>#VALUE!</v>
      </c>
      <c r="Q99" s="29" t="n">
        <f aca="false">IF(P99&gt;0,P99/25.4,)</f>
        <v>0</v>
      </c>
      <c r="S99" s="0"/>
      <c r="U99" s="30" t="e">
        <f aca="false">IF(AND(K99&lt;&gt;"",K99&lt;&gt;"+3v3",K99&lt;&gt;"GND"),CONCATENATE("set_property PACKAGE_PIN ",D99," [get_ports {",K99,"}]",CHAR(10),"set_property IOSTANDARD LVTTL [get_ports {",K99,"}]",CHAR(10)),"")</f>
        <v>#VALUE!</v>
      </c>
      <c r="V99" s="31" t="e">
        <f aca="false">IF(AND(K99&lt;&gt;"",K99&lt;&gt;"+3v3",K99&lt;&gt;"GND",NOT(ISNA(P99)),NOT(ISNA(N99))),CONCATENATE("set_input_delay -clock SBUS_3V3_CLK -min ",TEXT(-0.25+$V$5-S99/$V$7,"0.000")," [get_ports {",K99,"}]",CHAR(10),"set_input_delay -clock SBUS_3V3_CLK -max ",TEXT(0.25+(40-$V$4)-S99/$W$7,"0.000")," [get_ports {",K99,"}]",CHAR(10)),"")</f>
        <v>#VALUE!</v>
      </c>
      <c r="W99" s="31" t="e">
        <f aca="false">IF(AND(K99&lt;&gt;"",K99&lt;&gt;"+3v3",K99&lt;&gt;"GND",NOT(ISNA(P99)),NOT(ISNA(N99))),CONCATENATE("set_output_delay -clock SBUS_3V3_CLK -min ",TEXT(-$W$5+P99/$V$7+$P$135/$V$7,"0.000")," [get_ports {",K99,"}]",CHAR(10),"set_output_delay -clock SBUS_3V3_CLK -max ",TEXT(0.25+0.25+$W$4+P99/$W$7+$P$135/$W$7,"0.000")," [get_ports {",K99,"}]",CHAR(10)),"")</f>
        <v>#VALUE!</v>
      </c>
      <c r="Y99" s="7" t="str">
        <f aca="false">CONCATENATE(IF(OR(T99="IO",T99="I"),V99,""),IF(OR(T99="IO",T99="O"),W99,""))</f>
        <v/>
      </c>
      <c r="AG99" s="8" t="e">
        <f aca="false">IF(OR(LEFT(K99,3)="LED",LEFT(K99,16)="SBUS_DATA_OE_LED"),CONCATENATE("(",CHAR(34),"user_led",CHAR(34),", 0, Pins(",CHAR(34),D99,CHAR(34),"),  IOStandard(",CHAR(34),"lvcmos33",CHAR(34),")), ",CHAR(35),K99),"")</f>
        <v>#VALUE!</v>
      </c>
    </row>
    <row r="100" customFormat="false" ht="14.55" hidden="false" customHeight="true" outlineLevel="0" collapsed="false">
      <c r="A100" s="39" t="s">
        <v>159</v>
      </c>
      <c r="B100" s="40" t="s">
        <v>24</v>
      </c>
      <c r="C100" s="41"/>
      <c r="D100" s="42"/>
      <c r="E100" s="41"/>
      <c r="F100" s="42"/>
      <c r="G100" s="0" t="n">
        <v>33</v>
      </c>
      <c r="H100" s="0" t="e">
        <f aca="false">VLOOKUP(G100,#REF!,2,0)</f>
        <v>#VALUE!</v>
      </c>
      <c r="J100" s="3" t="str">
        <f aca="false">IF(NOT(ISNA($H100)),$B100,"")</f>
        <v>GND</v>
      </c>
      <c r="K100" s="0" t="e">
        <f aca="false">IF(NOT(ISNA($H100)),$H100,"")</f>
        <v>#VALUE!</v>
      </c>
      <c r="N100" s="4" t="e">
        <f aca="false">VLOOKUP(K100,'signal -&gt; trace length'!$A$2:$D$167,4,0)/1000000</f>
        <v>#VALUE!</v>
      </c>
      <c r="Q100" s="29" t="n">
        <f aca="false">IF(P100&gt;0,P100/25.4,)</f>
        <v>0</v>
      </c>
      <c r="S100" s="4" t="str">
        <f aca="false">IF(P100&gt;0,P$135-P100,"")</f>
        <v/>
      </c>
      <c r="U100" s="6" t="e">
        <f aca="false">IF(AND(K100&lt;&gt;"",K100&lt;&gt;"+3v3",K100&lt;&gt;"GND"),CONCATENATE("set_property PACKAGE_PIN ",D100," [get_ports {",K100,"}]",CHAR(10),"set_property IOSTANDARD LVTTL [get_ports {",K100,"}]",CHAR(10)),"")</f>
        <v>#VALUE!</v>
      </c>
      <c r="V100" s="31" t="e">
        <f aca="false">IF(AND(K100&lt;&gt;"",K100&lt;&gt;"+3v3",K100&lt;&gt;"GND",NOT(ISNA(P100)),NOT(ISNA(N100))),CONCATENATE("set_input_delay -clock SBUS_3V3_CLK -min ",TEXT(-0.25+$V$5-S100/$V$7,"0.000")," [get_ports {",K100,"}]",CHAR(10),"set_input_delay -clock SBUS_3V3_CLK -max ",TEXT(0.25+(40-$V$4)-S100/$W$7,"0.000")," [get_ports {",K100,"}]",CHAR(10)),"")</f>
        <v>#VALUE!</v>
      </c>
      <c r="W100" s="31" t="e">
        <f aca="false">IF(AND(K100&lt;&gt;"",K100&lt;&gt;"+3v3",K100&lt;&gt;"GND",NOT(ISNA(P100)),NOT(ISNA(N100))),CONCATENATE("set_output_delay -clock SBUS_3V3_CLK -min ",TEXT(-$W$5+P100/$V$7+$P$135/$V$7,"0.000")," [get_ports {",K100,"}]",CHAR(10),"set_output_delay -clock SBUS_3V3_CLK -max ",TEXT(0.25+0.25+$W$4+P100/$W$7+$P$135/$W$7,"0.000")," [get_ports {",K100,"}]",CHAR(10)),"")</f>
        <v>#VALUE!</v>
      </c>
      <c r="Y100" s="7" t="str">
        <f aca="false">CONCATENATE(IF(OR(T100="IO",T100="I"),V100,""),IF(OR(T100="IO",T100="O"),W100,""))</f>
        <v/>
      </c>
      <c r="AG100" s="8" t="e">
        <f aca="false">IF(OR(LEFT(K100,3)="LED",LEFT(K100,16)="SBUS_DATA_OE_LED"),CONCATENATE("(",CHAR(34),"user_led",CHAR(34),", 0, Pins(",CHAR(34),D100,CHAR(34),"),  IOStandard(",CHAR(34),"lvcmos33",CHAR(34),")), ",CHAR(35),K100),"")</f>
        <v>#VALUE!</v>
      </c>
    </row>
    <row r="101" customFormat="false" ht="14.55" hidden="false" customHeight="true" outlineLevel="0" collapsed="false">
      <c r="A101" s="39" t="s">
        <v>131</v>
      </c>
      <c r="B101" s="40" t="s">
        <v>24</v>
      </c>
      <c r="C101" s="41"/>
      <c r="D101" s="42"/>
      <c r="E101" s="41"/>
      <c r="F101" s="42"/>
      <c r="G101" s="0" t="n">
        <v>34</v>
      </c>
      <c r="H101" s="0" t="e">
        <f aca="false">VLOOKUP(G101,#REF!,2,0)</f>
        <v>#VALUE!</v>
      </c>
      <c r="J101" s="3" t="str">
        <f aca="false">IF(NOT(ISNA($H101)),$B101,"")</f>
        <v>GND</v>
      </c>
      <c r="K101" s="0" t="e">
        <f aca="false">IF(NOT(ISNA($H101)),$H101,"")</f>
        <v>#VALUE!</v>
      </c>
      <c r="N101" s="4" t="e">
        <f aca="false">VLOOKUP(K101,'signal -&gt; trace length'!$A$2:$D$167,4,0)/1000000</f>
        <v>#VALUE!</v>
      </c>
      <c r="Q101" s="29" t="n">
        <f aca="false">IF(P101&gt;0,P101/25.4,)</f>
        <v>0</v>
      </c>
      <c r="S101" s="4" t="str">
        <f aca="false">IF(P101&gt;0,P$135-P101,"")</f>
        <v/>
      </c>
      <c r="U101" s="6" t="e">
        <f aca="false">IF(AND(K101&lt;&gt;"",K101&lt;&gt;"+3v3",K101&lt;&gt;"GND"),CONCATENATE("set_property PACKAGE_PIN ",D101," [get_ports {",K101,"}]",CHAR(10),"set_property IOSTANDARD LVTTL [get_ports {",K101,"}]",CHAR(10)),"")</f>
        <v>#VALUE!</v>
      </c>
      <c r="V101" s="31" t="e">
        <f aca="false">IF(AND(K101&lt;&gt;"",K101&lt;&gt;"+3v3",K101&lt;&gt;"GND",NOT(ISNA(P101)),NOT(ISNA(N101))),CONCATENATE("set_input_delay -clock SBUS_3V3_CLK -min ",TEXT(-0.25+$V$5-S101/$V$7,"0.000")," [get_ports {",K101,"}]",CHAR(10),"set_input_delay -clock SBUS_3V3_CLK -max ",TEXT(0.25+(40-$V$4)-S101/$W$7,"0.000")," [get_ports {",K101,"}]",CHAR(10)),"")</f>
        <v>#VALUE!</v>
      </c>
      <c r="W101" s="31" t="e">
        <f aca="false">IF(AND(K101&lt;&gt;"",K101&lt;&gt;"+3v3",K101&lt;&gt;"GND",NOT(ISNA(P101)),NOT(ISNA(N101))),CONCATENATE("set_output_delay -clock SBUS_3V3_CLK -min ",TEXT(-$W$5+P101/$V$7+$P$135/$V$7,"0.000")," [get_ports {",K101,"}]",CHAR(10),"set_output_delay -clock SBUS_3V3_CLK -max ",TEXT(0.25+0.25+$W$4+P101/$W$7+$P$135/$W$7,"0.000")," [get_ports {",K101,"}]",CHAR(10)),"")</f>
        <v>#VALUE!</v>
      </c>
      <c r="Y101" s="7" t="str">
        <f aca="false">CONCATENATE(IF(OR(T101="IO",T101="I"),V101,""),IF(OR(T101="IO",T101="O"),W101,""))</f>
        <v/>
      </c>
      <c r="AG101" s="8" t="e">
        <f aca="false">IF(OR(LEFT(K101,3)="LED",LEFT(K101,16)="SBUS_DATA_OE_LED"),CONCATENATE("(",CHAR(34),"user_led",CHAR(34),", 0, Pins(",CHAR(34),D101,CHAR(34),"),  IOStandard(",CHAR(34),"lvcmos33",CHAR(34),")), ",CHAR(35),K101),"")</f>
        <v>#VALUE!</v>
      </c>
    </row>
    <row r="102" customFormat="false" ht="14.55" hidden="false" customHeight="true" outlineLevel="0" collapsed="false">
      <c r="A102" s="34" t="s">
        <v>352</v>
      </c>
      <c r="B102" s="35" t="s">
        <v>134</v>
      </c>
      <c r="C102" s="36"/>
      <c r="D102" s="37"/>
      <c r="E102" s="36"/>
      <c r="F102" s="37"/>
      <c r="G102" s="0" t="n">
        <v>35</v>
      </c>
      <c r="H102" s="0" t="e">
        <f aca="false">VLOOKUP(G102,#REF!,2,0)</f>
        <v>#VALUE!</v>
      </c>
      <c r="J102" s="3" t="str">
        <f aca="false">IF(NOT(ISNA($H102)),$B102,"")</f>
        <v>3.3V</v>
      </c>
      <c r="K102" s="0" t="e">
        <f aca="false">IF(NOT(ISNA($H102)),$H102,"")</f>
        <v>#VALUE!</v>
      </c>
      <c r="N102" s="4" t="e">
        <f aca="false">VLOOKUP(K102,'signal -&gt; trace length'!$A$2:$D$167,4,0)/1000000</f>
        <v>#VALUE!</v>
      </c>
      <c r="Q102" s="29" t="n">
        <f aca="false">IF(P102&gt;0,P102/25.4,)</f>
        <v>0</v>
      </c>
      <c r="S102" s="4" t="str">
        <f aca="false">IF(P102&gt;0,P$135-P102,"")</f>
        <v/>
      </c>
      <c r="U102" s="30" t="e">
        <f aca="false">IF(AND(K102&lt;&gt;"",K102&lt;&gt;"+3v3",K102&lt;&gt;"GND"),CONCATENATE("set_property PACKAGE_PIN ",D102," [get_ports {",K102,"}]",CHAR(10),"set_property IOSTANDARD LVTTL [get_ports {",K102,"}]",CHAR(10)),"")</f>
        <v>#VALUE!</v>
      </c>
      <c r="V102" s="31" t="e">
        <f aca="false">IF(AND(K102&lt;&gt;"",K102&lt;&gt;"+3v3",K102&lt;&gt;"GND",NOT(ISNA(P102)),NOT(ISNA(N102))),CONCATENATE("set_input_delay -clock SBUS_3V3_CLK -min ",TEXT(-0.25+$V$5-S102/$V$7,"0.000")," [get_ports {",K102,"}]",CHAR(10),"set_input_delay -clock SBUS_3V3_CLK -max ",TEXT(0.25+(40-$V$4)-S102/$W$7,"0.000")," [get_ports {",K102,"}]",CHAR(10)),"")</f>
        <v>#VALUE!</v>
      </c>
      <c r="W102" s="31" t="e">
        <f aca="false">IF(AND(K102&lt;&gt;"",K102&lt;&gt;"+3v3",K102&lt;&gt;"GND",NOT(ISNA(P102)),NOT(ISNA(N102))),CONCATENATE("set_output_delay -clock SBUS_3V3_CLK -min ",TEXT(-$W$5+P102/$V$7+$P$135/$V$7,"0.000")," [get_ports {",K102,"}]",CHAR(10),"set_output_delay -clock SBUS_3V3_CLK -max ",TEXT(0.25+0.25+$W$4+P102/$W$7+$P$135/$W$7,"0.000")," [get_ports {",K102,"}]",CHAR(10)),"")</f>
        <v>#VALUE!</v>
      </c>
      <c r="Y102" s="7" t="str">
        <f aca="false">CONCATENATE(IF(OR(T102="IO",T102="I"),V102,""),IF(OR(T102="IO",T102="O"),W102,""))</f>
        <v/>
      </c>
      <c r="AA102" s="0" t="n">
        <f aca="false">MIN(P104:P127,P96)</f>
        <v>98.8235085154</v>
      </c>
      <c r="AG102" s="8" t="e">
        <f aca="false">IF(OR(LEFT(K102,3)="LED",LEFT(K102,16)="SBUS_DATA_OE_LED"),CONCATENATE("(",CHAR(34),"user_led",CHAR(34),", 0, Pins(",CHAR(34),D102,CHAR(34),"),  IOStandard(",CHAR(34),"lvcmos33",CHAR(34),")), ",CHAR(35),K102),"")</f>
        <v>#VALUE!</v>
      </c>
    </row>
    <row r="103" customFormat="false" ht="14.55" hidden="false" customHeight="true" outlineLevel="0" collapsed="false">
      <c r="A103" s="34" t="s">
        <v>119</v>
      </c>
      <c r="B103" s="35" t="s">
        <v>134</v>
      </c>
      <c r="C103" s="36"/>
      <c r="D103" s="37"/>
      <c r="E103" s="36"/>
      <c r="F103" s="37"/>
      <c r="G103" s="0" t="n">
        <v>36</v>
      </c>
      <c r="H103" s="0" t="e">
        <f aca="false">VLOOKUP(G103,#REF!,2,0)</f>
        <v>#VALUE!</v>
      </c>
      <c r="J103" s="3" t="str">
        <f aca="false">IF(NOT(ISNA($H103)),$B103,"")</f>
        <v>3.3V</v>
      </c>
      <c r="K103" s="0" t="e">
        <f aca="false">IF(NOT(ISNA($H103)),$H103,"")</f>
        <v>#VALUE!</v>
      </c>
      <c r="N103" s="4" t="e">
        <f aca="false">VLOOKUP(K103,'signal -&gt; trace length'!$A$2:$D$167,4,0)/1000000</f>
        <v>#VALUE!</v>
      </c>
      <c r="Q103" s="29" t="n">
        <f aca="false">IF(P103&gt;0,P103/25.4,)</f>
        <v>0</v>
      </c>
      <c r="S103" s="4" t="str">
        <f aca="false">IF(P103&gt;0,P$135-P103,"")</f>
        <v/>
      </c>
      <c r="U103" s="30" t="e">
        <f aca="false">IF(AND(K103&lt;&gt;"",K103&lt;&gt;"+3v3",K103&lt;&gt;"GND"),CONCATENATE("set_property PACKAGE_PIN ",D103," [get_ports {",K103,"}]",CHAR(10),"set_property IOSTANDARD LVTTL [get_ports {",K103,"}]",CHAR(10)),"")</f>
        <v>#VALUE!</v>
      </c>
      <c r="V103" s="31" t="e">
        <f aca="false">IF(AND(K103&lt;&gt;"",K103&lt;&gt;"+3v3",K103&lt;&gt;"GND",NOT(ISNA(P103)),NOT(ISNA(N103))),CONCATENATE("set_input_delay -clock SBUS_3V3_CLK -min ",TEXT(-0.25+$V$5-S103/$V$7,"0.000")," [get_ports {",K103,"}]",CHAR(10),"set_input_delay -clock SBUS_3V3_CLK -max ",TEXT(0.25+(40-$V$4)-S103/$W$7,"0.000")," [get_ports {",K103,"}]",CHAR(10)),"")</f>
        <v>#VALUE!</v>
      </c>
      <c r="W103" s="31" t="e">
        <f aca="false">IF(AND(K103&lt;&gt;"",K103&lt;&gt;"+3v3",K103&lt;&gt;"GND",NOT(ISNA(P103)),NOT(ISNA(N103))),CONCATENATE("set_output_delay -clock SBUS_3V3_CLK -min ",TEXT(-$W$5+P103/$V$7+$P$135/$V$7,"0.000")," [get_ports {",K103,"}]",CHAR(10),"set_output_delay -clock SBUS_3V3_CLK -max ",TEXT(0.25+0.25+$W$4+P103/$W$7+$P$135/$W$7,"0.000")," [get_ports {",K103,"}]",CHAR(10)),"")</f>
        <v>#VALUE!</v>
      </c>
      <c r="Y103" s="7" t="str">
        <f aca="false">CONCATENATE(IF(OR(T103="IO",T103="I"),V103,""),IF(OR(T103="IO",T103="O"),W103,""))</f>
        <v/>
      </c>
      <c r="AA103" s="0" t="n">
        <f aca="false">MAX(P104:P127,P96)</f>
        <v>119.1561541214</v>
      </c>
      <c r="AG103" s="8" t="e">
        <f aca="false">IF(OR(LEFT(K103,3)="LED",LEFT(K103,16)="SBUS_DATA_OE_LED"),CONCATENATE("(",CHAR(34),"user_led",CHAR(34),", 0, Pins(",CHAR(34),D103,CHAR(34),"),  IOStandard(",CHAR(34),"lvcmos33",CHAR(34),")), ",CHAR(35),K103),"")</f>
        <v>#VALUE!</v>
      </c>
    </row>
    <row r="104" customFormat="false" ht="14.55" hidden="false" customHeight="true" outlineLevel="0" collapsed="false">
      <c r="A104" s="24" t="s">
        <v>353</v>
      </c>
      <c r="B104" s="25" t="s">
        <v>354</v>
      </c>
      <c r="C104" s="26" t="s">
        <v>254</v>
      </c>
      <c r="D104" s="26" t="s">
        <v>355</v>
      </c>
      <c r="E104" s="26"/>
      <c r="F104" s="27"/>
      <c r="G104" s="0" t="n">
        <v>37</v>
      </c>
      <c r="H104" s="28" t="s">
        <v>356</v>
      </c>
      <c r="J104" s="3" t="str">
        <f aca="false">IF(NOT(ISNA($H104)),$B104,"")</f>
        <v>N6~IO_L18N_T2_34</v>
      </c>
      <c r="K104" s="3" t="str">
        <f aca="false">IF(NOT(ISNA($H104)),$H104,"")</f>
        <v>vga_b7</v>
      </c>
      <c r="M104" s="0" t="n">
        <f aca="false">VLOOKUP(A104,'2.13 ping -&gt; trace length'!$A$1:$B$103,2,0)</f>
        <v>15.66</v>
      </c>
      <c r="N104" s="4" t="n">
        <f aca="false">VLOOKUP(K104,'signal -&gt; trace length'!$A$2:$D$167,4,0)/1000000</f>
        <v>89.9660621636</v>
      </c>
      <c r="P104" s="4" t="n">
        <f aca="false">IF(AND(M104&gt;0,N104&gt;0),M104+N104, "N/A")</f>
        <v>105.6260621636</v>
      </c>
      <c r="Q104" s="29" t="n">
        <f aca="false">IF(P104&gt;0,P104/25.4,)</f>
        <v>4.1585063843937</v>
      </c>
      <c r="S104" s="4" t="e">
        <f aca="false">IF(P104&gt;0,P$135-P104,"")</f>
        <v>#N/A</v>
      </c>
      <c r="T104" s="0" t="s">
        <v>36</v>
      </c>
      <c r="U104" s="6" t="str">
        <f aca="false">IF(AND(K104&lt;&gt;"",K104&lt;&gt;"+3v3",K104&lt;&gt;"GND"),CONCATENATE("set_property PACKAGE_PIN ",D104," [get_ports {",K104,"}]",CHAR(10),"set_property IOSTANDARD LVTTL [get_ports {",K104,"}]",CHAR(10)),"")</f>
        <v>set_property PACKAGE_PIN N6 [get_ports {vga_b7 }]
set_property IOSTANDARD LVTTL [get_ports {vga_b7 }]</v>
      </c>
      <c r="V104" s="31" t="e">
        <f aca="false">IF(AND(K104&lt;&gt;"",K104&lt;&gt;"+3v3",K104&lt;&gt;"GND",NOT(ISNA(P104)),NOT(ISNA(N104))),CONCATENATE("set_input_delay -clock SBUS_3V3_CLK -min ",TEXT(-0.25+$V$5-S104/$V$7,"0.000")," [get_ports {",K104,"}]",CHAR(10),"set_input_delay -clock SBUS_3V3_CLK -max ",TEXT(0.25+(40-$V$4)-S104/$W$7,"0.000")," [get_ports {",K104,"}]",CHAR(10)),"")</f>
        <v>#N/A</v>
      </c>
      <c r="W104" s="31" t="e">
        <f aca="false">IF(AND(K104&lt;&gt;"",K104&lt;&gt;"+3v3",K104&lt;&gt;"GND",NOT(ISNA(P104)),NOT(ISNA(N104))),CONCATENATE("set_output_delay -clock SBUS_3V3_CLK -min ",TEXT(-$W$5+P104/$V$7+$P$135/$V$7,"0.000")," [get_ports {",K104,"}]",CHAR(10),"set_output_delay -clock SBUS_3V3_CLK -max ",TEXT(0.25+0.25+$W$4+P104/$W$7+$P$135/$W$7,"0.000")," [get_ports {",K104,"}]",CHAR(10)),"")</f>
        <v>#N/A</v>
      </c>
      <c r="Y104" s="7" t="e">
        <f aca="false">CONCATENATE(IF(OR(T104="IO",T104="I"),V104,""),IF(OR(T104="IO",T104="O"),W104,""))</f>
        <v>#N/A</v>
      </c>
      <c r="AB104" s="0" t="n">
        <f aca="false">$AA$103-P104</f>
        <v>13.5300919578</v>
      </c>
      <c r="AC104" s="4" t="n">
        <f aca="false">N104</f>
        <v>89.9660621636</v>
      </c>
      <c r="AD104" s="0" t="n">
        <f aca="false">AC104+AB104</f>
        <v>103.4961541214</v>
      </c>
      <c r="AE104" s="0" t="str">
        <f aca="false">H104</f>
        <v>vga_b7</v>
      </c>
      <c r="AG104" s="8" t="str">
        <f aca="false">IF(OR(LEFT(K104,3)="LED",LEFT(K104,16)="SBUS_DATA_OE_LED"),CONCATENATE("(",CHAR(34),"user_led",CHAR(34),", 0, Pins(",CHAR(34),D104,CHAR(34),"),  IOStandard(",CHAR(34),"lvcmos33",CHAR(34),")), ",CHAR(35),K104),"")</f>
        <v/>
      </c>
    </row>
    <row r="105" customFormat="false" ht="14.55" hidden="false" customHeight="true" outlineLevel="0" collapsed="false">
      <c r="A105" s="24" t="s">
        <v>357</v>
      </c>
      <c r="B105" s="25" t="s">
        <v>358</v>
      </c>
      <c r="C105" s="26" t="s">
        <v>254</v>
      </c>
      <c r="D105" s="26" t="s">
        <v>359</v>
      </c>
      <c r="E105" s="26"/>
      <c r="F105" s="27" t="s">
        <v>90</v>
      </c>
      <c r="G105" s="0" t="n">
        <v>38</v>
      </c>
      <c r="H105" s="28" t="s">
        <v>360</v>
      </c>
      <c r="J105" s="3" t="str">
        <f aca="false">IF(NOT(ISNA($H105)),$B105,"")</f>
        <v>P5~IO_L13N_T2_MRCC_34</v>
      </c>
      <c r="K105" s="3" t="str">
        <f aca="false">IF(NOT(ISNA($H105)),$H105,"")</f>
        <v>vga_r0</v>
      </c>
      <c r="M105" s="0" t="n">
        <f aca="false">VLOOKUP(A105,'2.13 ping -&gt; trace length'!$A$1:$B$103,2,0)</f>
        <v>19.51</v>
      </c>
      <c r="N105" s="4" t="n">
        <f aca="false">VLOOKUP(K105,'signal -&gt; trace length'!$A$2:$D$167,4,0)/1000000</f>
        <v>89.9660349391</v>
      </c>
      <c r="P105" s="4" t="n">
        <f aca="false">IF(AND(M105&gt;0,N105&gt;0),M105+N105, "N/A")</f>
        <v>109.4760349391</v>
      </c>
      <c r="Q105" s="29" t="n">
        <f aca="false">IF(P105&gt;0,P105/25.4,)</f>
        <v>4.3100801157126</v>
      </c>
      <c r="S105" s="4" t="e">
        <f aca="false">IF(P105&gt;0,P$135-P105,"")</f>
        <v>#N/A</v>
      </c>
      <c r="U105" s="6" t="str">
        <f aca="false">IF(AND(K105&lt;&gt;"",K105&lt;&gt;"+3v3",K105&lt;&gt;"GND"),CONCATENATE("set_property PACKAGE_PIN ",D105," [get_ports {",K105,"}]",CHAR(10),"set_property IOSTANDARD LVTTL [get_ports {",K105,"}]",CHAR(10)),"")</f>
        <v>set_property PACKAGE_PIN P5 [get_ports {vga_r0 }]
set_property IOSTANDARD LVTTL [get_ports {vga_r0 }]</v>
      </c>
      <c r="V105" s="31" t="e">
        <f aca="false">IF(AND(K105&lt;&gt;"",K105&lt;&gt;"+3v3",K105&lt;&gt;"GND",NOT(ISNA(P105)),NOT(ISNA(N105))),CONCATENATE("set_input_delay -clock SBUS_3V3_CLK -min ",TEXT(-0.25+$V$5-S105/$V$7,"0.000")," [get_ports {",K105,"}]",CHAR(10),"set_input_delay -clock SBUS_3V3_CLK -max ",TEXT(0.25+(40-$V$4)-S105/$W$7,"0.000")," [get_ports {",K105,"}]",CHAR(10)),"")</f>
        <v>#N/A</v>
      </c>
      <c r="W105" s="31" t="e">
        <f aca="false">IF(AND(K105&lt;&gt;"",K105&lt;&gt;"+3v3",K105&lt;&gt;"GND",NOT(ISNA(P105)),NOT(ISNA(N105))),CONCATENATE("set_output_delay -clock SBUS_3V3_CLK -min ",TEXT(-$W$5+P105/$V$7+$P$135/$V$7,"0.000")," [get_ports {",K105,"}]",CHAR(10),"set_output_delay -clock SBUS_3V3_CLK -max ",TEXT(0.25+0.25+$W$4+P105/$W$7+$P$135/$W$7,"0.000")," [get_ports {",K105,"}]",CHAR(10)),"")</f>
        <v>#N/A</v>
      </c>
      <c r="Y105" s="7" t="str">
        <f aca="false">CONCATENATE(IF(OR(T105="IO",T105="I"),V105,""),IF(OR(T105="IO",T105="O"),W105,""))</f>
        <v/>
      </c>
      <c r="AB105" s="0" t="n">
        <f aca="false">$AA$103-P105</f>
        <v>9.68011918229999</v>
      </c>
      <c r="AC105" s="4" t="n">
        <f aca="false">N105</f>
        <v>89.9660349391</v>
      </c>
      <c r="AD105" s="0" t="n">
        <f aca="false">AC105+AB105</f>
        <v>99.6461541214</v>
      </c>
      <c r="AE105" s="0" t="str">
        <f aca="false">H105</f>
        <v>vga_r0</v>
      </c>
      <c r="AG105" s="8" t="str">
        <f aca="false">IF(OR(LEFT(K105,3)="LED",LEFT(K105,16)="SBUS_DATA_OE_LED"),CONCATENATE("(",CHAR(34),"user_led",CHAR(34),", 0, Pins(",CHAR(34),D105,CHAR(34),"),  IOStandard(",CHAR(34),"lvcmos33",CHAR(34),")), ",CHAR(35),K105),"")</f>
        <v/>
      </c>
    </row>
    <row r="106" customFormat="false" ht="14.55" hidden="false" customHeight="true" outlineLevel="0" collapsed="false">
      <c r="A106" s="24" t="s">
        <v>361</v>
      </c>
      <c r="B106" s="25" t="s">
        <v>362</v>
      </c>
      <c r="C106" s="26" t="s">
        <v>254</v>
      </c>
      <c r="D106" s="26" t="s">
        <v>363</v>
      </c>
      <c r="E106" s="26"/>
      <c r="F106" s="27"/>
      <c r="G106" s="0" t="n">
        <v>39</v>
      </c>
      <c r="H106" s="28" t="s">
        <v>364</v>
      </c>
      <c r="J106" s="3" t="str">
        <f aca="false">IF(NOT(ISNA($H106)),$B106,"")</f>
        <v>M6~IO_L18P_T2_34</v>
      </c>
      <c r="K106" s="3" t="str">
        <f aca="false">IF(NOT(ISNA($H106)),$H106,"")</f>
        <v>vga_b6</v>
      </c>
      <c r="M106" s="0" t="n">
        <f aca="false">VLOOKUP(A106,'2.13 ping -&gt; trace length'!$A$1:$B$103,2,0)</f>
        <v>13.54</v>
      </c>
      <c r="N106" s="4" t="n">
        <f aca="false">VLOOKUP(K106,'signal -&gt; trace length'!$A$2:$D$167,4,0)/1000000</f>
        <v>89.9660684757</v>
      </c>
      <c r="P106" s="4" t="n">
        <f aca="false">IF(AND(M106&gt;0,N106&gt;0),M106+N106, "N/A")</f>
        <v>103.5060684757</v>
      </c>
      <c r="Q106" s="29" t="n">
        <f aca="false">IF(P106&gt;0,P106/25.4,)</f>
        <v>4.07504206597244</v>
      </c>
      <c r="S106" s="4" t="e">
        <f aca="false">IF(P106&gt;0,P$135-P106,"")</f>
        <v>#N/A</v>
      </c>
      <c r="T106" s="0" t="s">
        <v>36</v>
      </c>
      <c r="U106" s="6" t="str">
        <f aca="false">IF(AND(K106&lt;&gt;"",K106&lt;&gt;"+3v3",K106&lt;&gt;"GND"),CONCATENATE("set_property PACKAGE_PIN ",D106," [get_ports {",K106,"}]",CHAR(10),"set_property IOSTANDARD LVTTL [get_ports {",K106,"}]",CHAR(10)),"")</f>
        <v>set_property PACKAGE_PIN M6 [get_ports {vga_b6 }]
set_property IOSTANDARD LVTTL [get_ports {vga_b6 }]</v>
      </c>
      <c r="V106" s="31" t="e">
        <f aca="false">IF(AND(K106&lt;&gt;"",K106&lt;&gt;"+3v3",K106&lt;&gt;"GND",NOT(ISNA(P106)),NOT(ISNA(N106))),CONCATENATE("set_input_delay -clock SBUS_3V3_CLK -min ",TEXT(-0.25+$V$5-S106/$V$7,"0.000")," [get_ports {",K106,"}]",CHAR(10),"set_input_delay -clock SBUS_3V3_CLK -max ",TEXT(0.25+(40-$V$4)-S106/$W$7,"0.000")," [get_ports {",K106,"}]",CHAR(10)),"")</f>
        <v>#N/A</v>
      </c>
      <c r="W106" s="31" t="e">
        <f aca="false">IF(AND(K106&lt;&gt;"",K106&lt;&gt;"+3v3",K106&lt;&gt;"GND",NOT(ISNA(P106)),NOT(ISNA(N106))),CONCATENATE("set_output_delay -clock SBUS_3V3_CLK -min ",TEXT(-$W$5+P106/$V$7+$P$135/$V$7,"0.000")," [get_ports {",K106,"}]",CHAR(10),"set_output_delay -clock SBUS_3V3_CLK -max ",TEXT(0.25+0.25+$W$4+P106/$W$7+$P$135/$W$7,"0.000")," [get_ports {",K106,"}]",CHAR(10)),"")</f>
        <v>#N/A</v>
      </c>
      <c r="Y106" s="7" t="e">
        <f aca="false">CONCATENATE(IF(OR(T106="IO",T106="I"),V106,""),IF(OR(T106="IO",T106="O"),W106,""))</f>
        <v>#N/A</v>
      </c>
      <c r="AB106" s="0" t="n">
        <f aca="false">$AA$103-P106</f>
        <v>15.6500856457</v>
      </c>
      <c r="AC106" s="4" t="n">
        <f aca="false">N106</f>
        <v>89.9660684757</v>
      </c>
      <c r="AD106" s="0" t="n">
        <f aca="false">AC106+AB106</f>
        <v>105.6161541214</v>
      </c>
      <c r="AE106" s="0" t="str">
        <f aca="false">H106</f>
        <v>vga_b6</v>
      </c>
      <c r="AG106" s="8" t="str">
        <f aca="false">IF(OR(LEFT(K106,3)="LED",LEFT(K106,16)="SBUS_DATA_OE_LED"),CONCATENATE("(",CHAR(34),"user_led",CHAR(34),", 0, Pins(",CHAR(34),D106,CHAR(34),"),  IOStandard(",CHAR(34),"lvcmos33",CHAR(34),")), ",CHAR(35),K106),"")</f>
        <v/>
      </c>
    </row>
    <row r="107" customFormat="false" ht="14.55" hidden="false" customHeight="true" outlineLevel="0" collapsed="false">
      <c r="A107" s="24" t="s">
        <v>365</v>
      </c>
      <c r="B107" s="25" t="s">
        <v>366</v>
      </c>
      <c r="C107" s="26" t="s">
        <v>254</v>
      </c>
      <c r="D107" s="26" t="s">
        <v>367</v>
      </c>
      <c r="E107" s="26"/>
      <c r="F107" s="27" t="s">
        <v>90</v>
      </c>
      <c r="G107" s="0" t="n">
        <v>40</v>
      </c>
      <c r="H107" s="28" t="s">
        <v>368</v>
      </c>
      <c r="J107" s="3" t="str">
        <f aca="false">IF(NOT(ISNA($H107)),$B107,"")</f>
        <v>N5~IO_L13P_T2_MRCC_34</v>
      </c>
      <c r="K107" s="3" t="str">
        <f aca="false">IF(NOT(ISNA($H107)),$H107,"")</f>
        <v>vga_r1</v>
      </c>
      <c r="M107" s="0" t="n">
        <f aca="false">VLOOKUP(A107,'2.13 ping -&gt; trace length'!$A$1:$B$103,2,0)</f>
        <v>17.59</v>
      </c>
      <c r="N107" s="4" t="n">
        <f aca="false">VLOOKUP(K107,'signal -&gt; trace length'!$A$2:$D$167,4,0)/1000000</f>
        <v>90.1710891011</v>
      </c>
      <c r="P107" s="4" t="n">
        <f aca="false">IF(AND(M107&gt;0,N107&gt;0),M107+N107, "N/A")</f>
        <v>107.7610891011</v>
      </c>
      <c r="Q107" s="29" t="n">
        <f aca="false">IF(P107&gt;0,P107/25.4,)</f>
        <v>4.24256256303543</v>
      </c>
      <c r="S107" s="4" t="e">
        <f aca="false">IF(P107&gt;0,P$135-P107,"")</f>
        <v>#N/A</v>
      </c>
      <c r="T107" s="0" t="s">
        <v>62</v>
      </c>
      <c r="U107" s="30" t="str">
        <f aca="false">IF(AND(K107&lt;&gt;"",K107&lt;&gt;"+3v3",K107&lt;&gt;"GND"),CONCATENATE("set_property PACKAGE_PIN ",D107," [get_ports {",K107,"}]",CHAR(10),"set_property IOSTANDARD LVTTL [get_ports {",K107,"}]",CHAR(10)),"")</f>
        <v>set_property PACKAGE_PIN N5 [get_ports {vga_r1 }]
set_property IOSTANDARD LVTTL [get_ports {vga_r1 }]</v>
      </c>
      <c r="V107" s="31" t="e">
        <f aca="false">IF(AND(K107&lt;&gt;"",K107&lt;&gt;"+3v3",K107&lt;&gt;"GND",NOT(ISNA(P107)),NOT(ISNA(N107))),CONCATENATE("set_input_delay -clock SBUS_3V3_CLK -min ",TEXT(-0.25+$V$5-S107/$V$7,"0.000")," [get_ports {",K107,"}]",CHAR(10),"set_input_delay -clock SBUS_3V3_CLK -max ",TEXT(0.25+(40-$V$4)-S107/$W$7,"0.000")," [get_ports {",K107,"}]",CHAR(10)),"")</f>
        <v>#N/A</v>
      </c>
      <c r="W107" s="31" t="e">
        <f aca="false">IF(AND(K107&lt;&gt;"",K107&lt;&gt;"+3v3",K107&lt;&gt;"GND",NOT(ISNA(P107)),NOT(ISNA(N107))),CONCATENATE("set_output_delay -clock SBUS_3V3_CLK -min ",TEXT(-$W$5+P107/$V$7+$P$135/$V$7,"0.000")," [get_ports {",K107,"}]",CHAR(10),"set_output_delay -clock SBUS_3V3_CLK -max ",TEXT(0.25+0.25+$W$4+P107/$W$7+$P$135/$W$7,"0.000")," [get_ports {",K107,"}]",CHAR(10)),"")</f>
        <v>#N/A</v>
      </c>
      <c r="Y107" s="7" t="e">
        <f aca="false">CONCATENATE(IF(OR(T107="IO",T107="I"),V107,""),IF(OR(T107="IO",T107="O"),W107,""))</f>
        <v>#N/A</v>
      </c>
      <c r="AB107" s="0" t="n">
        <f aca="false">$AA$103-P107</f>
        <v>11.3950650203</v>
      </c>
      <c r="AC107" s="4" t="n">
        <f aca="false">N107</f>
        <v>90.1710891011</v>
      </c>
      <c r="AD107" s="0" t="n">
        <f aca="false">AC107+AB107</f>
        <v>101.5661541214</v>
      </c>
      <c r="AE107" s="0" t="str">
        <f aca="false">H107</f>
        <v>vga_r1</v>
      </c>
      <c r="AG107" s="8" t="str">
        <f aca="false">IF(OR(LEFT(K107,3)="LED",LEFT(K107,16)="SBUS_DATA_OE_LED"),CONCATENATE("(",CHAR(34),"user_led",CHAR(34),", 0, Pins(",CHAR(34),D107,CHAR(34),"),  IOStandard(",CHAR(34),"lvcmos33",CHAR(34),")), ",CHAR(35),K107),"")</f>
        <v/>
      </c>
    </row>
    <row r="108" customFormat="false" ht="14.55" hidden="false" customHeight="true" outlineLevel="0" collapsed="false">
      <c r="A108" s="24" t="s">
        <v>369</v>
      </c>
      <c r="B108" s="25" t="s">
        <v>370</v>
      </c>
      <c r="C108" s="26" t="s">
        <v>254</v>
      </c>
      <c r="D108" s="26" t="s">
        <v>371</v>
      </c>
      <c r="E108" s="26"/>
      <c r="F108" s="27"/>
      <c r="G108" s="0" t="n">
        <v>41</v>
      </c>
      <c r="H108" s="28" t="s">
        <v>372</v>
      </c>
      <c r="J108" s="3" t="str">
        <f aca="false">IF(NOT(ISNA($H108)),$B108,"")</f>
        <v>L6~IO_L6P_T0_34</v>
      </c>
      <c r="K108" s="3" t="str">
        <f aca="false">IF(NOT(ISNA($H108)),$H108,"")</f>
        <v>vga_b5</v>
      </c>
      <c r="M108" s="0" t="n">
        <f aca="false">VLOOKUP(A108,'2.13 ping -&gt; trace length'!$A$1:$B$103,2,0)</f>
        <v>13.92</v>
      </c>
      <c r="N108" s="4" t="n">
        <f aca="false">VLOOKUP(K108,'signal -&gt; trace length'!$A$2:$D$167,4,0)/1000000</f>
        <v>89.9263480229</v>
      </c>
      <c r="P108" s="4" t="n">
        <f aca="false">IF(AND(M108&gt;0,N108&gt;0),M108+N108, "N/A")</f>
        <v>103.8463480229</v>
      </c>
      <c r="Q108" s="29" t="n">
        <f aca="false">IF(P108&gt;0,P108/25.4,)</f>
        <v>4.08843889853937</v>
      </c>
      <c r="S108" s="4" t="e">
        <f aca="false">IF(P108&gt;0,P$135-P108,"")</f>
        <v>#N/A</v>
      </c>
      <c r="T108" s="0" t="s">
        <v>36</v>
      </c>
      <c r="U108" s="30" t="str">
        <f aca="false">IF(AND(K108&lt;&gt;"",K108&lt;&gt;"+3v3",K108&lt;&gt;"GND"),CONCATENATE("set_property PACKAGE_PIN ",D108," [get_ports {",K108,"}]",CHAR(10),"set_property IOSTANDARD LVTTL [get_ports {",K108,"}]",CHAR(10)),"")</f>
        <v>set_property PACKAGE_PIN L6 [get_ports {vga_b5 }]
set_property IOSTANDARD LVTTL [get_ports {vga_b5 }]</v>
      </c>
      <c r="V108" s="31" t="e">
        <f aca="false">IF(AND(K108&lt;&gt;"",K108&lt;&gt;"+3v3",K108&lt;&gt;"GND",NOT(ISNA(P108)),NOT(ISNA(N108))),CONCATENATE("set_input_delay -clock SBUS_3V3_CLK -min ",TEXT(-0.25+$V$5-S108/$V$7,"0.000")," [get_ports {",K108,"}]",CHAR(10),"set_input_delay -clock SBUS_3V3_CLK -max ",TEXT(0.25+(40-$V$4)-S108/$W$7,"0.000")," [get_ports {",K108,"}]",CHAR(10)),"")</f>
        <v>#N/A</v>
      </c>
      <c r="W108" s="31" t="e">
        <f aca="false">IF(AND(K108&lt;&gt;"",K108&lt;&gt;"+3v3",K108&lt;&gt;"GND",NOT(ISNA(P108)),NOT(ISNA(N108))),CONCATENATE("set_output_delay -clock SBUS_3V3_CLK -min ",TEXT(-$W$5+P108/$V$7+$P$135/$V$7,"0.000")," [get_ports {",K108,"}]",CHAR(10),"set_output_delay -clock SBUS_3V3_CLK -max ",TEXT(0.25+0.25+$W$4+P108/$W$7+$P$135/$W$7,"0.000")," [get_ports {",K108,"}]",CHAR(10)),"")</f>
        <v>#N/A</v>
      </c>
      <c r="Y108" s="7" t="e">
        <f aca="false">CONCATENATE(IF(OR(T108="IO",T108="I"),V108,""),IF(OR(T108="IO",T108="O"),W108,""))</f>
        <v>#N/A</v>
      </c>
      <c r="AB108" s="0" t="n">
        <f aca="false">$AA$103-P108</f>
        <v>15.3098060985</v>
      </c>
      <c r="AC108" s="4" t="n">
        <f aca="false">N108</f>
        <v>89.9263480229</v>
      </c>
      <c r="AD108" s="0" t="n">
        <f aca="false">AC108+AB108</f>
        <v>105.2361541214</v>
      </c>
      <c r="AE108" s="0" t="str">
        <f aca="false">H108</f>
        <v>vga_b5</v>
      </c>
      <c r="AG108" s="8" t="str">
        <f aca="false">IF(OR(LEFT(K108,3)="LED",LEFT(K108,16)="SBUS_DATA_OE_LED"),CONCATENATE("(",CHAR(34),"user_led",CHAR(34),", 0, Pins(",CHAR(34),D108,CHAR(34),"),  IOStandard(",CHAR(34),"lvcmos33",CHAR(34),")), ",CHAR(35),K108),"")</f>
        <v/>
      </c>
    </row>
    <row r="109" customFormat="false" ht="14.55" hidden="false" customHeight="true" outlineLevel="0" collapsed="false">
      <c r="A109" s="24" t="s">
        <v>373</v>
      </c>
      <c r="B109" s="25" t="s">
        <v>374</v>
      </c>
      <c r="C109" s="26" t="s">
        <v>254</v>
      </c>
      <c r="D109" s="26" t="s">
        <v>375</v>
      </c>
      <c r="E109" s="26"/>
      <c r="F109" s="27" t="s">
        <v>107</v>
      </c>
      <c r="G109" s="0" t="n">
        <v>42</v>
      </c>
      <c r="H109" s="28" t="s">
        <v>376</v>
      </c>
      <c r="J109" s="3" t="str">
        <f aca="false">IF(NOT(ISNA($H109)),$B109,"")</f>
        <v>P4~IO_L14P_T2_SRCC_34</v>
      </c>
      <c r="K109" s="3" t="str">
        <f aca="false">IF(NOT(ISNA($H109)),$H109,"")</f>
        <v>vga_r2</v>
      </c>
      <c r="M109" s="0" t="n">
        <f aca="false">VLOOKUP(A109,'2.13 ping -&gt; trace length'!$A$1:$B$103,2,0)</f>
        <v>14.73</v>
      </c>
      <c r="N109" s="4" t="n">
        <f aca="false">VLOOKUP(K109,'signal -&gt; trace length'!$A$2:$D$167,4,0)/1000000</f>
        <v>89.9660466871</v>
      </c>
      <c r="P109" s="4" t="n">
        <f aca="false">IF(AND(M109&gt;0,N109&gt;0),M109+N109, "N/A")</f>
        <v>104.6960466871</v>
      </c>
      <c r="Q109" s="29" t="n">
        <f aca="false">IF(P109&gt;0,P109/25.4,)</f>
        <v>4.12189160185433</v>
      </c>
      <c r="S109" s="4" t="e">
        <f aca="false">IF(P109&gt;0,P$135-P109,"")</f>
        <v>#N/A</v>
      </c>
      <c r="U109" s="30" t="str">
        <f aca="false">IF(AND(K109&lt;&gt;"",K109&lt;&gt;"+3v3",K109&lt;&gt;"GND"),CONCATENATE("set_property PACKAGE_PIN ",D109," [get_ports {",K109,"}]",CHAR(10),"set_property IOSTANDARD LVTTL [get_ports {",K109,"}]",CHAR(10)),"")</f>
        <v>set_property PACKAGE_PIN P4 [get_ports {vga_r2 }]
set_property IOSTANDARD LVTTL [get_ports {vga_r2 }]</v>
      </c>
      <c r="V109" s="31" t="e">
        <f aca="false">IF(AND(K109&lt;&gt;"",K109&lt;&gt;"+3v3",K109&lt;&gt;"GND",NOT(ISNA(P109)),NOT(ISNA(N109))),CONCATENATE("set_input_delay -clock SBUS_3V3_CLK -min ",TEXT(-0.25+$V$5-S109/$V$7,"0.000")," [get_ports {",K109,"}]",CHAR(10),"set_input_delay -clock SBUS_3V3_CLK -max ",TEXT(0.25+(40-$V$4)-S109/$W$7,"0.000")," [get_ports {",K109,"}]",CHAR(10)),"")</f>
        <v>#N/A</v>
      </c>
      <c r="W109" s="31" t="e">
        <f aca="false">IF(AND(K109&lt;&gt;"",K109&lt;&gt;"+3v3",K109&lt;&gt;"GND",NOT(ISNA(P109)),NOT(ISNA(N109))),CONCATENATE("set_output_delay -clock SBUS_3V3_CLK -min ",TEXT(-$W$5+P109/$V$7+$P$135/$V$7,"0.000")," [get_ports {",K109,"}]",CHAR(10),"set_output_delay -clock SBUS_3V3_CLK -max ",TEXT(0.25+0.25+$W$4+P109/$W$7+$P$135/$W$7,"0.000")," [get_ports {",K109,"}]",CHAR(10)),"")</f>
        <v>#N/A</v>
      </c>
      <c r="Y109" s="7" t="str">
        <f aca="false">CONCATENATE(IF(OR(T109="IO",T109="I"),V109,""),IF(OR(T109="IO",T109="O"),W109,""))</f>
        <v/>
      </c>
      <c r="AB109" s="0" t="n">
        <f aca="false">$AA$103-P109</f>
        <v>14.4601074343</v>
      </c>
      <c r="AC109" s="4" t="n">
        <f aca="false">N109</f>
        <v>89.9660466871</v>
      </c>
      <c r="AD109" s="0" t="n">
        <f aca="false">AC109+AB109</f>
        <v>104.4261541214</v>
      </c>
      <c r="AE109" s="0" t="str">
        <f aca="false">H109</f>
        <v>vga_r2</v>
      </c>
      <c r="AG109" s="8" t="str">
        <f aca="false">IF(OR(LEFT(K109,3)="LED",LEFT(K109,16)="SBUS_DATA_OE_LED"),CONCATENATE("(",CHAR(34),"user_led",CHAR(34),", 0, Pins(",CHAR(34),D109,CHAR(34),"),  IOStandard(",CHAR(34),"lvcmos33",CHAR(34),")), ",CHAR(35),K109),"")</f>
        <v/>
      </c>
    </row>
    <row r="110" customFormat="false" ht="14.55" hidden="false" customHeight="true" outlineLevel="0" collapsed="false">
      <c r="A110" s="24" t="s">
        <v>377</v>
      </c>
      <c r="B110" s="25" t="s">
        <v>378</v>
      </c>
      <c r="C110" s="26" t="s">
        <v>254</v>
      </c>
      <c r="D110" s="26" t="s">
        <v>379</v>
      </c>
      <c r="E110" s="26"/>
      <c r="F110" s="27" t="s">
        <v>326</v>
      </c>
      <c r="G110" s="0" t="n">
        <v>43</v>
      </c>
      <c r="H110" s="28" t="s">
        <v>380</v>
      </c>
      <c r="J110" s="3" t="str">
        <f aca="false">IF(NOT(ISNA($H110)),$B110,"")</f>
        <v>L5~IO_L6N_T0_VREF_34</v>
      </c>
      <c r="K110" s="3" t="str">
        <f aca="false">IF(NOT(ISNA($H110)),$H110,"")</f>
        <v>vga_b4</v>
      </c>
      <c r="M110" s="0" t="n">
        <f aca="false">VLOOKUP(A110,'2.13 ping -&gt; trace length'!$A$1:$B$103,2,0)</f>
        <v>10.82</v>
      </c>
      <c r="N110" s="4" t="n">
        <f aca="false">VLOOKUP(K110,'signal -&gt; trace length'!$A$2:$D$167,4,0)/1000000</f>
        <v>89.9920206344</v>
      </c>
      <c r="P110" s="4" t="n">
        <f aca="false">IF(AND(M110&gt;0,N110&gt;0),M110+N110, "N/A")</f>
        <v>100.8120206344</v>
      </c>
      <c r="Q110" s="29" t="n">
        <f aca="false">IF(P110&gt;0,P110/25.4,)</f>
        <v>3.96897719033071</v>
      </c>
      <c r="S110" s="4" t="e">
        <f aca="false">IF(P110&gt;0,P$135-P110,"")</f>
        <v>#N/A</v>
      </c>
      <c r="T110" s="0" t="s">
        <v>62</v>
      </c>
      <c r="U110" s="30" t="str">
        <f aca="false">IF(AND(K110&lt;&gt;"",K110&lt;&gt;"+3v3",K110&lt;&gt;"GND"),CONCATENATE("set_property PACKAGE_PIN ",D110," [get_ports {",K110,"}]",CHAR(10),"set_property IOSTANDARD LVTTL [get_ports {",K110,"}]",CHAR(10)),"")</f>
        <v>set_property PACKAGE_PIN L5 [get_ports {vga_b4 }]
set_property IOSTANDARD LVTTL [get_ports {vga_b4 }]</v>
      </c>
      <c r="V110" s="31" t="e">
        <f aca="false">IF(AND(K110&lt;&gt;"",K110&lt;&gt;"+3v3",K110&lt;&gt;"GND",NOT(ISNA(P110)),NOT(ISNA(N110))),CONCATENATE("set_input_delay -clock SBUS_3V3_CLK -min ",TEXT(-0.25+$V$5-S110/$V$7,"0.000")," [get_ports {",K110,"}]",CHAR(10),"set_input_delay -clock SBUS_3V3_CLK -max ",TEXT(0.25+(40-$V$4)-S110/$W$7,"0.000")," [get_ports {",K110,"}]",CHAR(10)),"")</f>
        <v>#N/A</v>
      </c>
      <c r="W110" s="31" t="e">
        <f aca="false">IF(AND(K110&lt;&gt;"",K110&lt;&gt;"+3v3",K110&lt;&gt;"GND",NOT(ISNA(P110)),NOT(ISNA(N110))),CONCATENATE("set_output_delay -clock SBUS_3V3_CLK -min ",TEXT(-$W$5+P110/$V$7+$P$135/$V$7,"0.000")," [get_ports {",K110,"}]",CHAR(10),"set_output_delay -clock SBUS_3V3_CLK -max ",TEXT(0.25+0.25+$W$4+P110/$W$7+$P$135/$W$7,"0.000")," [get_ports {",K110,"}]",CHAR(10)),"")</f>
        <v>#N/A</v>
      </c>
      <c r="Y110" s="7" t="e">
        <f aca="false">CONCATENATE(IF(OR(T110="IO",T110="I"),V110,""),IF(OR(T110="IO",T110="O"),W110,""))</f>
        <v>#N/A</v>
      </c>
      <c r="AB110" s="0" t="n">
        <f aca="false">$AA$103-P110</f>
        <v>18.344133487</v>
      </c>
      <c r="AC110" s="4" t="n">
        <f aca="false">N110</f>
        <v>89.9920206344</v>
      </c>
      <c r="AD110" s="0" t="n">
        <f aca="false">AC110+AB110</f>
        <v>108.3361541214</v>
      </c>
      <c r="AE110" s="0" t="str">
        <f aca="false">H110</f>
        <v>vga_b4</v>
      </c>
      <c r="AG110" s="8" t="str">
        <f aca="false">IF(OR(LEFT(K110,3)="LED",LEFT(K110,16)="SBUS_DATA_OE_LED"),CONCATENATE("(",CHAR(34),"user_led",CHAR(34),", 0, Pins(",CHAR(34),D110,CHAR(34),"),  IOStandard(",CHAR(34),"lvcmos33",CHAR(34),")), ",CHAR(35),K110),"")</f>
        <v/>
      </c>
    </row>
    <row r="111" customFormat="false" ht="14.55" hidden="false" customHeight="true" outlineLevel="0" collapsed="false">
      <c r="A111" s="24" t="s">
        <v>381</v>
      </c>
      <c r="B111" s="25" t="s">
        <v>382</v>
      </c>
      <c r="C111" s="26" t="s">
        <v>254</v>
      </c>
      <c r="D111" s="26" t="s">
        <v>383</v>
      </c>
      <c r="E111" s="26"/>
      <c r="F111" s="27" t="s">
        <v>107</v>
      </c>
      <c r="G111" s="0" t="n">
        <v>44</v>
      </c>
      <c r="H111" s="28" t="s">
        <v>384</v>
      </c>
      <c r="J111" s="3" t="str">
        <f aca="false">IF(NOT(ISNA($H111)),$B111,"")</f>
        <v>P3~IO_L14N_T2_SRCC_34</v>
      </c>
      <c r="K111" s="3" t="str">
        <f aca="false">IF(NOT(ISNA($H111)),$H111,"")</f>
        <v>vga_r3</v>
      </c>
      <c r="M111" s="0" t="n">
        <f aca="false">VLOOKUP(A111,'2.13 ping -&gt; trace length'!$A$1:$B$103,2,0)</f>
        <v>13.62</v>
      </c>
      <c r="N111" s="4" t="n">
        <f aca="false">VLOOKUP(K111,'signal -&gt; trace length'!$A$2:$D$167,4,0)/1000000</f>
        <v>89.9846914763</v>
      </c>
      <c r="P111" s="4" t="n">
        <f aca="false">IF(AND(M111&gt;0,N111&gt;0),M111+N111, "N/A")</f>
        <v>103.6046914763</v>
      </c>
      <c r="Q111" s="29" t="n">
        <f aca="false">IF(P111&gt;0,P111/25.4,)</f>
        <v>4.07892486127165</v>
      </c>
      <c r="S111" s="4" t="e">
        <f aca="false">IF(P111&gt;0,P$135-P111,"")</f>
        <v>#N/A</v>
      </c>
      <c r="U111" s="30" t="str">
        <f aca="false">IF(AND(K111&lt;&gt;"",K111&lt;&gt;"+3v3",K111&lt;&gt;"GND"),CONCATENATE("set_property PACKAGE_PIN ",D111," [get_ports {",K111,"}]",CHAR(10),"set_property IOSTANDARD LVTTL [get_ports {",K111,"}]",CHAR(10)),"")</f>
        <v>set_property PACKAGE_PIN P3 [get_ports {vga_r3 }]
set_property IOSTANDARD LVTTL [get_ports {vga_r3 }]</v>
      </c>
      <c r="V111" s="31" t="e">
        <f aca="false">IF(AND(K111&lt;&gt;"",K111&lt;&gt;"+3v3",K111&lt;&gt;"GND",NOT(ISNA(P111)),NOT(ISNA(N111))),CONCATENATE("set_input_delay -clock SBUS_3V3_CLK -min ",TEXT(-0.25+$V$5-S111/$V$7,"0.000")," [get_ports {",K111,"}]",CHAR(10),"set_input_delay -clock SBUS_3V3_CLK -max ",TEXT(0.25+(40-$V$4)-S111/$W$7,"0.000")," [get_ports {",K111,"}]",CHAR(10)),"")</f>
        <v>#N/A</v>
      </c>
      <c r="W111" s="31" t="e">
        <f aca="false">IF(AND(K111&lt;&gt;"",K111&lt;&gt;"+3v3",K111&lt;&gt;"GND",NOT(ISNA(P111)),NOT(ISNA(N111))),CONCATENATE("set_output_delay -clock SBUS_3V3_CLK -min ",TEXT(-$W$5+P111/$V$7+$P$135/$V$7,"0.000")," [get_ports {",K111,"}]",CHAR(10),"set_output_delay -clock SBUS_3V3_CLK -max ",TEXT(0.25+0.25+$W$4+P111/$W$7+$P$135/$W$7,"0.000")," [get_ports {",K111,"}]",CHAR(10)),"")</f>
        <v>#N/A</v>
      </c>
      <c r="Y111" s="7" t="str">
        <f aca="false">CONCATENATE(IF(OR(T111="IO",T111="I"),V111,""),IF(OR(T111="IO",T111="O"),W111,""))</f>
        <v/>
      </c>
      <c r="AB111" s="0" t="n">
        <f aca="false">$AA$103-P111</f>
        <v>15.5514626451</v>
      </c>
      <c r="AC111" s="4" t="n">
        <f aca="false">N111</f>
        <v>89.9846914763</v>
      </c>
      <c r="AD111" s="0" t="n">
        <f aca="false">AC111+AB111</f>
        <v>105.5361541214</v>
      </c>
      <c r="AE111" s="0" t="str">
        <f aca="false">H111</f>
        <v>vga_r3</v>
      </c>
      <c r="AG111" s="8" t="str">
        <f aca="false">IF(OR(LEFT(K111,3)="LED",LEFT(K111,16)="SBUS_DATA_OE_LED"),CONCATENATE("(",CHAR(34),"user_led",CHAR(34),", 0, Pins(",CHAR(34),D111,CHAR(34),"),  IOStandard(",CHAR(34),"lvcmos33",CHAR(34),")), ",CHAR(35),K111),"")</f>
        <v/>
      </c>
    </row>
    <row r="112" customFormat="false" ht="14.55" hidden="false" customHeight="true" outlineLevel="0" collapsed="false">
      <c r="A112" s="24" t="s">
        <v>385</v>
      </c>
      <c r="B112" s="25" t="s">
        <v>386</v>
      </c>
      <c r="C112" s="26" t="s">
        <v>254</v>
      </c>
      <c r="D112" s="26" t="s">
        <v>387</v>
      </c>
      <c r="E112" s="26"/>
      <c r="F112" s="27"/>
      <c r="G112" s="0" t="n">
        <v>45</v>
      </c>
      <c r="H112" s="28" t="s">
        <v>388</v>
      </c>
      <c r="J112" s="3" t="str">
        <f aca="false">IF(NOT(ISNA($H112)),$B112,"")</f>
        <v>N4~IO_L16N_T2_34</v>
      </c>
      <c r="K112" s="3" t="str">
        <f aca="false">IF(NOT(ISNA($H112)),$H112,"")</f>
        <v>vga_b3</v>
      </c>
      <c r="M112" s="0" t="n">
        <f aca="false">VLOOKUP(A112,'2.13 ping -&gt; trace length'!$A$1:$B$103,2,0)</f>
        <v>8.85</v>
      </c>
      <c r="N112" s="4" t="n">
        <f aca="false">VLOOKUP(K112,'signal -&gt; trace length'!$A$2:$D$167,4,0)/1000000</f>
        <v>89.9735085154</v>
      </c>
      <c r="P112" s="4" t="n">
        <f aca="false">IF(AND(M112&gt;0,N112&gt;0),M112+N112, "N/A")</f>
        <v>98.8235085154</v>
      </c>
      <c r="Q112" s="29" t="n">
        <f aca="false">IF(P112&gt;0,P112/25.4,)</f>
        <v>3.89068931162992</v>
      </c>
      <c r="S112" s="4" t="e">
        <f aca="false">IF(P112&gt;0,P$135-P112,"")</f>
        <v>#N/A</v>
      </c>
      <c r="T112" s="0" t="s">
        <v>36</v>
      </c>
      <c r="U112" s="30" t="str">
        <f aca="false">IF(AND(K112&lt;&gt;"",K112&lt;&gt;"+3v3",K112&lt;&gt;"GND"),CONCATENATE("set_property PACKAGE_PIN ",D112," [get_ports {",K112,"}]",CHAR(10),"set_property IOSTANDARD LVTTL [get_ports {",K112,"}]",CHAR(10)),"")</f>
        <v>set_property PACKAGE_PIN N4 [get_ports {vga_b3 }]
set_property IOSTANDARD LVTTL [get_ports {vga_b3 }]</v>
      </c>
      <c r="V112" s="31" t="e">
        <f aca="false">IF(AND(K112&lt;&gt;"",K112&lt;&gt;"+3v3",K112&lt;&gt;"GND",NOT(ISNA(P112)),NOT(ISNA(N112))),CONCATENATE("set_input_delay -clock SBUS_3V3_CLK -min ",TEXT(-0.25+$V$5-S112/$V$7,"0.000")," [get_ports {",K112,"}]",CHAR(10),"set_input_delay -clock SBUS_3V3_CLK -max ",TEXT(0.25+(40-$V$4)-S112/$W$7,"0.000")," [get_ports {",K112,"}]",CHAR(10)),"")</f>
        <v>#N/A</v>
      </c>
      <c r="W112" s="31" t="e">
        <f aca="false">IF(AND(K112&lt;&gt;"",K112&lt;&gt;"+3v3",K112&lt;&gt;"GND",NOT(ISNA(P112)),NOT(ISNA(N112))),CONCATENATE("set_output_delay -clock SBUS_3V3_CLK -min ",TEXT(-$W$5+P112/$V$7+$P$135/$V$7,"0.000")," [get_ports {",K112,"}]",CHAR(10),"set_output_delay -clock SBUS_3V3_CLK -max ",TEXT(0.25+0.25+$W$4+P112/$W$7+$P$135/$W$7,"0.000")," [get_ports {",K112,"}]",CHAR(10)),"")</f>
        <v>#N/A</v>
      </c>
      <c r="Y112" s="7" t="e">
        <f aca="false">CONCATENATE(IF(OR(T112="IO",T112="I"),V112,""),IF(OR(T112="IO",T112="O"),W112,""))</f>
        <v>#N/A</v>
      </c>
      <c r="AB112" s="0" t="n">
        <f aca="false">$AA$103-P112</f>
        <v>20.332645606</v>
      </c>
      <c r="AC112" s="4" t="n">
        <f aca="false">N112</f>
        <v>89.9735085154</v>
      </c>
      <c r="AD112" s="0" t="n">
        <f aca="false">AC112+AB112</f>
        <v>110.3061541214</v>
      </c>
      <c r="AE112" s="0" t="str">
        <f aca="false">H112</f>
        <v>vga_b3</v>
      </c>
      <c r="AG112" s="8" t="str">
        <f aca="false">IF(OR(LEFT(K112,3)="LED",LEFT(K112,16)="SBUS_DATA_OE_LED"),CONCATENATE("(",CHAR(34),"user_led",CHAR(34),", 0, Pins(",CHAR(34),D112,CHAR(34),"),  IOStandard(",CHAR(34),"lvcmos33",CHAR(34),")), ",CHAR(35),K112),"")</f>
        <v/>
      </c>
    </row>
    <row r="113" customFormat="false" ht="14.55" hidden="false" customHeight="true" outlineLevel="0" collapsed="false">
      <c r="A113" s="24" t="s">
        <v>389</v>
      </c>
      <c r="B113" s="25" t="s">
        <v>390</v>
      </c>
      <c r="C113" s="26" t="s">
        <v>254</v>
      </c>
      <c r="D113" s="26" t="s">
        <v>391</v>
      </c>
      <c r="E113" s="26"/>
      <c r="F113" s="27"/>
      <c r="G113" s="0" t="n">
        <v>46</v>
      </c>
      <c r="H113" s="28" t="s">
        <v>392</v>
      </c>
      <c r="J113" s="3" t="str">
        <f aca="false">IF(NOT(ISNA($H113)),$B113,"")</f>
        <v>T1~IO_L17N_T2_34</v>
      </c>
      <c r="K113" s="3" t="str">
        <f aca="false">IF(NOT(ISNA($H113)),$H113,"")</f>
        <v>vga_r4</v>
      </c>
      <c r="M113" s="0" t="n">
        <f aca="false">VLOOKUP(A113,'2.13 ping -&gt; trace length'!$A$1:$B$103,2,0)</f>
        <v>11.52</v>
      </c>
      <c r="N113" s="4" t="n">
        <f aca="false">VLOOKUP(K113,'signal -&gt; trace length'!$A$2:$D$167,4,0)/1000000</f>
        <v>90.0014674683</v>
      </c>
      <c r="P113" s="4" t="n">
        <f aca="false">IF(AND(M113&gt;0,N113&gt;0),M113+N113, "N/A")</f>
        <v>101.5214674683</v>
      </c>
      <c r="Q113" s="29" t="n">
        <f aca="false">IF(P113&gt;0,P113/25.4,)</f>
        <v>3.99690816804331</v>
      </c>
      <c r="S113" s="4" t="e">
        <f aca="false">IF(P113&gt;0,P$135-P113,"")</f>
        <v>#N/A</v>
      </c>
      <c r="U113" s="30" t="str">
        <f aca="false">IF(AND(K113&lt;&gt;"",K113&lt;&gt;"+3v3",K113&lt;&gt;"GND"),CONCATENATE("set_property PACKAGE_PIN ",D113," [get_ports {",K113,"}]",CHAR(10),"set_property IOSTANDARD LVTTL [get_ports {",K113,"}]",CHAR(10)),"")</f>
        <v>set_property PACKAGE_PIN T1 [get_ports {vga_r4 }]
set_property IOSTANDARD LVTTL [get_ports {vga_r4 }]</v>
      </c>
      <c r="V113" s="31" t="e">
        <f aca="false">IF(AND(K113&lt;&gt;"",K113&lt;&gt;"+3v3",K113&lt;&gt;"GND",NOT(ISNA(P113)),NOT(ISNA(N113))),CONCATENATE("set_input_delay -clock SBUS_3V3_CLK -min ",TEXT(-0.25+$V$5-S113/$V$7,"0.000")," [get_ports {",K113,"}]",CHAR(10),"set_input_delay -clock SBUS_3V3_CLK -max ",TEXT(0.25+(40-$V$4)-S113/$W$7,"0.000")," [get_ports {",K113,"}]",CHAR(10)),"")</f>
        <v>#N/A</v>
      </c>
      <c r="W113" s="31" t="e">
        <f aca="false">IF(AND(K113&lt;&gt;"",K113&lt;&gt;"+3v3",K113&lt;&gt;"GND",NOT(ISNA(P113)),NOT(ISNA(N113))),CONCATENATE("set_output_delay -clock SBUS_3V3_CLK -min ",TEXT(-$W$5+P113/$V$7+$P$135/$V$7,"0.000")," [get_ports {",K113,"}]",CHAR(10),"set_output_delay -clock SBUS_3V3_CLK -max ",TEXT(0.25+0.25+$W$4+P113/$W$7+$P$135/$W$7,"0.000")," [get_ports {",K113,"}]",CHAR(10)),"")</f>
        <v>#N/A</v>
      </c>
      <c r="Y113" s="7" t="str">
        <f aca="false">CONCATENATE(IF(OR(T113="IO",T113="I"),V113,""),IF(OR(T113="IO",T113="O"),W113,""))</f>
        <v/>
      </c>
      <c r="AB113" s="0" t="n">
        <f aca="false">$AA$103-P113</f>
        <v>17.6346866531</v>
      </c>
      <c r="AC113" s="4" t="n">
        <f aca="false">N113</f>
        <v>90.0014674683</v>
      </c>
      <c r="AD113" s="0" t="n">
        <f aca="false">AC113+AB113</f>
        <v>107.6361541214</v>
      </c>
      <c r="AE113" s="0" t="str">
        <f aca="false">H113</f>
        <v>vga_r4</v>
      </c>
      <c r="AG113" s="8" t="str">
        <f aca="false">IF(OR(LEFT(K113,3)="LED",LEFT(K113,16)="SBUS_DATA_OE_LED"),CONCATENATE("(",CHAR(34),"user_led",CHAR(34),", 0, Pins(",CHAR(34),D113,CHAR(34),"),  IOStandard(",CHAR(34),"lvcmos33",CHAR(34),")), ",CHAR(35),K113),"")</f>
        <v/>
      </c>
    </row>
    <row r="114" customFormat="false" ht="14.55" hidden="false" customHeight="true" outlineLevel="0" collapsed="false">
      <c r="A114" s="24" t="s">
        <v>393</v>
      </c>
      <c r="B114" s="25" t="s">
        <v>394</v>
      </c>
      <c r="C114" s="26" t="s">
        <v>254</v>
      </c>
      <c r="D114" s="26" t="s">
        <v>395</v>
      </c>
      <c r="E114" s="26"/>
      <c r="F114" s="27"/>
      <c r="G114" s="0" t="n">
        <v>47</v>
      </c>
      <c r="H114" s="28" t="s">
        <v>396</v>
      </c>
      <c r="J114" s="3" t="str">
        <f aca="false">IF(NOT(ISNA($H114)),$B114,"")</f>
        <v>M4~IO_L16P_T2_34</v>
      </c>
      <c r="K114" s="3" t="str">
        <f aca="false">IF(NOT(ISNA($H114)),$H114,"")</f>
        <v>vga_b2</v>
      </c>
      <c r="M114" s="0" t="n">
        <f aca="false">VLOOKUP(A114,'2.13 ping -&gt; trace length'!$A$1:$B$103,2,0)</f>
        <v>10.26</v>
      </c>
      <c r="N114" s="4" t="n">
        <f aca="false">VLOOKUP(K114,'signal -&gt; trace length'!$A$2:$D$167,4,0)/1000000</f>
        <v>90.0634455697</v>
      </c>
      <c r="P114" s="4" t="n">
        <f aca="false">IF(AND(M114&gt;0,N114&gt;0),M114+N114, "N/A")</f>
        <v>100.3234455697</v>
      </c>
      <c r="Q114" s="29" t="n">
        <f aca="false">IF(P114&gt;0,P114/25.4,)</f>
        <v>3.94974195156299</v>
      </c>
      <c r="S114" s="4" t="e">
        <f aca="false">IF(P114&gt;0,P$135-P114,"")</f>
        <v>#N/A</v>
      </c>
      <c r="T114" s="0" t="s">
        <v>183</v>
      </c>
      <c r="U114" s="30" t="str">
        <f aca="false">IF(AND(K114&lt;&gt;"",K114&lt;&gt;"+3v3",K114&lt;&gt;"GND"),CONCATENATE("set_property PACKAGE_PIN ",D114," [get_ports {",K114,"}]",CHAR(10),"set_property IOSTANDARD LVTTL [get_ports {",K114,"}]",CHAR(10)),"")</f>
        <v>set_property PACKAGE_PIN M4 [get_ports {vga_b2 }]
set_property IOSTANDARD LVTTL [get_ports {vga_b2 }]</v>
      </c>
      <c r="V114" s="31" t="e">
        <f aca="false">IF(AND(K114&lt;&gt;"",K114&lt;&gt;"+3v3",K114&lt;&gt;"GND",NOT(ISNA(P114)),NOT(ISNA(N114))),CONCATENATE("set_input_delay -clock SBUS_3V3_CLK -min ",TEXT(-0.25+$V$5-S114/$V$7,"0.000")," [get_ports {",K114,"}]",CHAR(10),"set_input_delay -clock SBUS_3V3_CLK -max ",TEXT(0.25+(40-$V$4)-S114/$W$7,"0.000")," [get_ports {",K114,"}]",CHAR(10)),"")</f>
        <v>#N/A</v>
      </c>
      <c r="W114" s="31" t="e">
        <f aca="false">IF(AND(K114&lt;&gt;"",K114&lt;&gt;"+3v3",K114&lt;&gt;"GND",NOT(ISNA(P114)),NOT(ISNA(N114))),CONCATENATE("set_output_delay -clock SBUS_3V3_CLK -min ",TEXT(-$W$5+P114/$V$7+$P$135/$V$7,"0.000")," [get_ports {",K114,"}]",CHAR(10),"set_output_delay -clock SBUS_3V3_CLK -max ",TEXT(0.25+0.25+$W$4+P114/$W$7+$P$135/$W$7,"0.000")," [get_ports {",K114,"}]",CHAR(10)),"")</f>
        <v>#N/A</v>
      </c>
      <c r="Y114" s="7" t="e">
        <f aca="false">CONCATENATE(IF(OR(T114="IO",T114="I"),V114,""),IF(OR(T114="IO",T114="O"),W114,""))</f>
        <v>#N/A</v>
      </c>
      <c r="AB114" s="0" t="n">
        <f aca="false">$AA$103-P114</f>
        <v>18.8327085517</v>
      </c>
      <c r="AC114" s="4" t="n">
        <f aca="false">N114</f>
        <v>90.0634455697</v>
      </c>
      <c r="AD114" s="0" t="n">
        <f aca="false">AC114+AB114</f>
        <v>108.8961541214</v>
      </c>
      <c r="AE114" s="0" t="str">
        <f aca="false">H114</f>
        <v>vga_b2</v>
      </c>
      <c r="AG114" s="8" t="str">
        <f aca="false">IF(OR(LEFT(K114,3)="LED",LEFT(K114,16)="SBUS_DATA_OE_LED"),CONCATENATE("(",CHAR(34),"user_led",CHAR(34),", 0, Pins(",CHAR(34),D114,CHAR(34),"),  IOStandard(",CHAR(34),"lvcmos33",CHAR(34),")), ",CHAR(35),K114),"")</f>
        <v/>
      </c>
    </row>
    <row r="115" customFormat="false" ht="14.55" hidden="false" customHeight="true" outlineLevel="0" collapsed="false">
      <c r="A115" s="24" t="s">
        <v>397</v>
      </c>
      <c r="B115" s="25" t="s">
        <v>398</v>
      </c>
      <c r="C115" s="26" t="s">
        <v>254</v>
      </c>
      <c r="D115" s="26" t="s">
        <v>399</v>
      </c>
      <c r="E115" s="26"/>
      <c r="F115" s="27"/>
      <c r="G115" s="0" t="n">
        <v>48</v>
      </c>
      <c r="H115" s="28" t="s">
        <v>400</v>
      </c>
      <c r="J115" s="3" t="str">
        <f aca="false">IF(NOT(ISNA($H115)),$B115,"")</f>
        <v>R1~IO_L17P_T2_34</v>
      </c>
      <c r="K115" s="3" t="str">
        <f aca="false">IF(NOT(ISNA($H115)),$H115,"")</f>
        <v>vga_r5</v>
      </c>
      <c r="M115" s="0" t="n">
        <f aca="false">VLOOKUP(A115,'2.13 ping -&gt; trace length'!$A$1:$B$103,2,0)</f>
        <v>12.91</v>
      </c>
      <c r="N115" s="4" t="n">
        <f aca="false">VLOOKUP(K115,'signal -&gt; trace length'!$A$2:$D$167,4,0)/1000000</f>
        <v>89.9877136591</v>
      </c>
      <c r="P115" s="4" t="n">
        <f aca="false">IF(AND(M115&gt;0,N115&gt;0),M115+N115, "N/A")</f>
        <v>102.8977136591</v>
      </c>
      <c r="Q115" s="29" t="n">
        <f aca="false">IF(P115&gt;0,P115/25.4,)</f>
        <v>4.05109108894095</v>
      </c>
      <c r="S115" s="4" t="e">
        <f aca="false">IF(P115&gt;0,P$135-P115,"")</f>
        <v>#N/A</v>
      </c>
      <c r="U115" s="30" t="str">
        <f aca="false">IF(AND(K115&lt;&gt;"",K115&lt;&gt;"+3v3",K115&lt;&gt;"GND"),CONCATENATE("set_property PACKAGE_PIN ",D115," [get_ports {",K115,"}]",CHAR(10),"set_property IOSTANDARD LVTTL [get_ports {",K115,"}]",CHAR(10)),"")</f>
        <v>set_property PACKAGE_PIN R1 [get_ports {vga_r5 }]
set_property IOSTANDARD LVTTL [get_ports {vga_r5 }]</v>
      </c>
      <c r="V115" s="31" t="e">
        <f aca="false">IF(AND(K115&lt;&gt;"",K115&lt;&gt;"+3v3",K115&lt;&gt;"GND",NOT(ISNA(P115)),NOT(ISNA(N115))),CONCATENATE("set_input_delay -clock SBUS_3V3_CLK -min ",TEXT(-0.25+$V$5-S115/$V$7,"0.000")," [get_ports {",K115,"}]",CHAR(10),"set_input_delay -clock SBUS_3V3_CLK -max ",TEXT(0.25+(40-$V$4)-S115/$W$7,"0.000")," [get_ports {",K115,"}]",CHAR(10)),"")</f>
        <v>#N/A</v>
      </c>
      <c r="W115" s="31" t="e">
        <f aca="false">IF(AND(K115&lt;&gt;"",K115&lt;&gt;"+3v3",K115&lt;&gt;"GND",NOT(ISNA(P115)),NOT(ISNA(N115))),CONCATENATE("set_output_delay -clock SBUS_3V3_CLK -min ",TEXT(-$W$5+P115/$V$7+$P$135/$V$7,"0.000")," [get_ports {",K115,"}]",CHAR(10),"set_output_delay -clock SBUS_3V3_CLK -max ",TEXT(0.25+0.25+$W$4+P115/$W$7+$P$135/$W$7,"0.000")," [get_ports {",K115,"}]",CHAR(10)),"")</f>
        <v>#N/A</v>
      </c>
      <c r="Y115" s="7" t="str">
        <f aca="false">CONCATENATE(IF(OR(T115="IO",T115="I"),V115,""),IF(OR(T115="IO",T115="O"),W115,""))</f>
        <v/>
      </c>
      <c r="AB115" s="0" t="n">
        <f aca="false">$AA$103-P115</f>
        <v>16.2584404623</v>
      </c>
      <c r="AC115" s="4" t="n">
        <f aca="false">N115</f>
        <v>89.9877136591</v>
      </c>
      <c r="AD115" s="0" t="n">
        <f aca="false">AC115+AB115</f>
        <v>106.2461541214</v>
      </c>
      <c r="AE115" s="0" t="str">
        <f aca="false">H115</f>
        <v>vga_r5</v>
      </c>
      <c r="AG115" s="8" t="str">
        <f aca="false">IF(OR(LEFT(K115,3)="LED",LEFT(K115,16)="SBUS_DATA_OE_LED"),CONCATENATE("(",CHAR(34),"user_led",CHAR(34),", 0, Pins(",CHAR(34),D115,CHAR(34),"),  IOStandard(",CHAR(34),"lvcmos33",CHAR(34),")), ",CHAR(35),K115),"")</f>
        <v/>
      </c>
    </row>
    <row r="116" customFormat="false" ht="14.55" hidden="false" customHeight="true" outlineLevel="0" collapsed="false">
      <c r="A116" s="24" t="s">
        <v>401</v>
      </c>
      <c r="B116" s="25" t="s">
        <v>402</v>
      </c>
      <c r="C116" s="26" t="s">
        <v>254</v>
      </c>
      <c r="D116" s="26" t="s">
        <v>403</v>
      </c>
      <c r="E116" s="26"/>
      <c r="F116" s="27"/>
      <c r="G116" s="0" t="n">
        <v>49</v>
      </c>
      <c r="H116" s="28" t="s">
        <v>404</v>
      </c>
      <c r="J116" s="3" t="str">
        <f aca="false">IF(NOT(ISNA($H116)),$B116,"")</f>
        <v>M3~IO_L4P_T0_34</v>
      </c>
      <c r="K116" s="3" t="str">
        <f aca="false">IF(NOT(ISNA($H116)),$H116,"")</f>
        <v>vga_b1</v>
      </c>
      <c r="M116" s="0" t="n">
        <f aca="false">VLOOKUP(A116,'2.13 ping -&gt; trace length'!$A$1:$B$103,2,0)</f>
        <v>10.34</v>
      </c>
      <c r="N116" s="4" t="n">
        <f aca="false">VLOOKUP(K116,'signal -&gt; trace length'!$A$2:$D$167,4,0)/1000000</f>
        <v>89.9663012758</v>
      </c>
      <c r="P116" s="4" t="n">
        <f aca="false">IF(AND(M116&gt;0,N116&gt;0),M116+N116, "N/A")</f>
        <v>100.3063012758</v>
      </c>
      <c r="Q116" s="29" t="n">
        <f aca="false">IF(P116&gt;0,P116/25.4,)</f>
        <v>3.94906697936221</v>
      </c>
      <c r="S116" s="4" t="e">
        <f aca="false">IF(P116&gt;0,P$135-P116,"")</f>
        <v>#N/A</v>
      </c>
      <c r="T116" s="0" t="s">
        <v>183</v>
      </c>
      <c r="U116" s="30" t="str">
        <f aca="false">IF(AND(K116&lt;&gt;"",K116&lt;&gt;"+3v3",K116&lt;&gt;"GND"),CONCATENATE("set_property PACKAGE_PIN ",D116," [get_ports {",K116,"}]",CHAR(10),"set_property IOSTANDARD LVTTL [get_ports {",K116,"}]",CHAR(10)),"")</f>
        <v>set_property PACKAGE_PIN M3 [get_ports {vga_b1 }]
set_property IOSTANDARD LVTTL [get_ports {vga_b1 }]</v>
      </c>
      <c r="V116" s="31" t="e">
        <f aca="false">IF(AND(K116&lt;&gt;"",K116&lt;&gt;"+3v3",K116&lt;&gt;"GND",NOT(ISNA(P116)),NOT(ISNA(N116))),CONCATENATE("set_input_delay -clock SBUS_3V3_CLK -min ",TEXT(-0.25+$V$5-S116/$V$7,"0.000")," [get_ports {",K116,"}]",CHAR(10),"set_input_delay -clock SBUS_3V3_CLK -max ",TEXT(0.25+(40-$V$4)-S116/$W$7,"0.000")," [get_ports {",K116,"}]",CHAR(10)),"")</f>
        <v>#N/A</v>
      </c>
      <c r="W116" s="31" t="e">
        <f aca="false">IF(AND(K116&lt;&gt;"",K116&lt;&gt;"+3v3",K116&lt;&gt;"GND",NOT(ISNA(P116)),NOT(ISNA(N116))),CONCATENATE("set_output_delay -clock SBUS_3V3_CLK -min ",TEXT(-$W$5+P116/$V$7+$P$135/$V$7,"0.000")," [get_ports {",K116,"}]",CHAR(10),"set_output_delay -clock SBUS_3V3_CLK -max ",TEXT(0.25+0.25+$W$4+P116/$W$7+$P$135/$W$7,"0.000")," [get_ports {",K116,"}]",CHAR(10)),"")</f>
        <v>#N/A</v>
      </c>
      <c r="Y116" s="7" t="e">
        <f aca="false">CONCATENATE(IF(OR(T116="IO",T116="I"),V116,""),IF(OR(T116="IO",T116="O"),W116,""))</f>
        <v>#N/A</v>
      </c>
      <c r="AB116" s="0" t="n">
        <f aca="false">$AA$103-P116</f>
        <v>18.8498528456</v>
      </c>
      <c r="AC116" s="4" t="n">
        <f aca="false">N116</f>
        <v>89.9663012758</v>
      </c>
      <c r="AD116" s="0" t="n">
        <f aca="false">AC116+AB116</f>
        <v>108.8161541214</v>
      </c>
      <c r="AE116" s="0" t="str">
        <f aca="false">H116</f>
        <v>vga_b1</v>
      </c>
      <c r="AG116" s="8" t="str">
        <f aca="false">IF(OR(LEFT(K116,3)="LED",LEFT(K116,16)="SBUS_DATA_OE_LED"),CONCATENATE("(",CHAR(34),"user_led",CHAR(34),", 0, Pins(",CHAR(34),D116,CHAR(34),"),  IOStandard(",CHAR(34),"lvcmos33",CHAR(34),")), ",CHAR(35),K116),"")</f>
        <v/>
      </c>
    </row>
    <row r="117" customFormat="false" ht="14.55" hidden="false" customHeight="true" outlineLevel="0" collapsed="false">
      <c r="A117" s="24" t="s">
        <v>405</v>
      </c>
      <c r="B117" s="25" t="s">
        <v>406</v>
      </c>
      <c r="C117" s="26" t="s">
        <v>254</v>
      </c>
      <c r="D117" s="26" t="s">
        <v>407</v>
      </c>
      <c r="E117" s="26"/>
      <c r="F117" s="27"/>
      <c r="G117" s="0" t="n">
        <v>50</v>
      </c>
      <c r="H117" s="28" t="s">
        <v>408</v>
      </c>
      <c r="J117" s="3" t="str">
        <f aca="false">IF(NOT(ISNA($H117)),$B117,"")</f>
        <v>R2~IO_L15N_T2_DQS_34</v>
      </c>
      <c r="K117" s="3" t="str">
        <f aca="false">IF(NOT(ISNA($H117)),$H117,"")</f>
        <v>vga_r6</v>
      </c>
      <c r="M117" s="0" t="n">
        <f aca="false">VLOOKUP(A117,'2.13 ping -&gt; trace length'!$A$1:$B$103,2,0)</f>
        <v>14.18</v>
      </c>
      <c r="N117" s="4" t="n">
        <f aca="false">VLOOKUP(K117,'signal -&gt; trace length'!$A$2:$D$167,4,0)/1000000</f>
        <v>89.966189643</v>
      </c>
      <c r="P117" s="4" t="n">
        <f aca="false">IF(AND(M117&gt;0,N117&gt;0),M117+N117, "N/A")</f>
        <v>104.146189643</v>
      </c>
      <c r="Q117" s="29" t="n">
        <f aca="false">IF(P117&gt;0,P117/25.4,)</f>
        <v>4.10024368673228</v>
      </c>
      <c r="S117" s="4" t="e">
        <f aca="false">IF(P117&gt;0,P$135-P117,"")</f>
        <v>#N/A</v>
      </c>
      <c r="T117" s="0" t="s">
        <v>183</v>
      </c>
      <c r="U117" s="30" t="str">
        <f aca="false">IF(AND(K117&lt;&gt;"",K117&lt;&gt;"+3v3",K117&lt;&gt;"GND"),CONCATENATE("set_property PACKAGE_PIN ",D117," [get_ports {",K117,"}]",CHAR(10),"set_property IOSTANDARD LVTTL [get_ports {",K117,"}]",CHAR(10)),"")</f>
        <v>set_property PACKAGE_PIN R2 [get_ports {vga_r6 }]
set_property IOSTANDARD LVTTL [get_ports {vga_r6 }]</v>
      </c>
      <c r="V117" s="31" t="e">
        <f aca="false">IF(AND(K117&lt;&gt;"",K117&lt;&gt;"+3v3",K117&lt;&gt;"GND",NOT(ISNA(P117)),NOT(ISNA(N117))),CONCATENATE("set_input_delay -clock SBUS_3V3_CLK -min ",TEXT(-0.25+$V$5-S117/$V$7,"0.000")," [get_ports {",K117,"}]",CHAR(10),"set_input_delay -clock SBUS_3V3_CLK -max ",TEXT(0.25+(40-$V$4)-S117/$W$7,"0.000")," [get_ports {",K117,"}]",CHAR(10)),"")</f>
        <v>#N/A</v>
      </c>
      <c r="W117" s="31" t="e">
        <f aca="false">IF(AND(K117&lt;&gt;"",K117&lt;&gt;"+3v3",K117&lt;&gt;"GND",NOT(ISNA(P117)),NOT(ISNA(N117))),CONCATENATE("set_output_delay -clock SBUS_3V3_CLK -min ",TEXT(-$W$5+P117/$V$7+$P$135/$V$7,"0.000")," [get_ports {",K117,"}]",CHAR(10),"set_output_delay -clock SBUS_3V3_CLK -max ",TEXT(0.25+0.25+$W$4+P117/$W$7+$P$135/$W$7,"0.000")," [get_ports {",K117,"}]",CHAR(10)),"")</f>
        <v>#N/A</v>
      </c>
      <c r="Y117" s="7" t="e">
        <f aca="false">CONCATENATE(IF(OR(T117="IO",T117="I"),V117,""),IF(OR(T117="IO",T117="O"),W117,""))</f>
        <v>#N/A</v>
      </c>
      <c r="AB117" s="0" t="n">
        <f aca="false">$AA$103-P117</f>
        <v>15.0099644784</v>
      </c>
      <c r="AC117" s="4" t="n">
        <f aca="false">N117</f>
        <v>89.966189643</v>
      </c>
      <c r="AD117" s="0" t="n">
        <f aca="false">AC117+AB117</f>
        <v>104.9761541214</v>
      </c>
      <c r="AE117" s="0" t="str">
        <f aca="false">H117</f>
        <v>vga_r6</v>
      </c>
      <c r="AG117" s="8" t="str">
        <f aca="false">IF(OR(LEFT(K117,3)="LED",LEFT(K117,16)="SBUS_DATA_OE_LED"),CONCATENATE("(",CHAR(34),"user_led",CHAR(34),", 0, Pins(",CHAR(34),D117,CHAR(34),"),  IOStandard(",CHAR(34),"lvcmos33",CHAR(34),")), ",CHAR(35),K117),"")</f>
        <v/>
      </c>
    </row>
    <row r="118" customFormat="false" ht="14.55" hidden="false" customHeight="true" outlineLevel="0" collapsed="false">
      <c r="A118" s="24" t="s">
        <v>409</v>
      </c>
      <c r="B118" s="25" t="s">
        <v>410</v>
      </c>
      <c r="C118" s="26" t="s">
        <v>254</v>
      </c>
      <c r="D118" s="26" t="s">
        <v>411</v>
      </c>
      <c r="E118" s="26"/>
      <c r="F118" s="27"/>
      <c r="G118" s="0" t="n">
        <v>51</v>
      </c>
      <c r="H118" s="28" t="s">
        <v>412</v>
      </c>
      <c r="J118" s="3" t="str">
        <f aca="false">IF(NOT(ISNA($H118)),$B118,"")</f>
        <v>M2~IO_L4N_T0_34</v>
      </c>
      <c r="K118" s="3" t="str">
        <f aca="false">IF(NOT(ISNA($H118)),$H118,"")</f>
        <v>vga_b0</v>
      </c>
      <c r="M118" s="0" t="n">
        <f aca="false">VLOOKUP(A118,'2.13 ping -&gt; trace length'!$A$1:$B$103,2,0)</f>
        <v>10.91</v>
      </c>
      <c r="N118" s="4" t="n">
        <f aca="false">VLOOKUP(K118,'signal -&gt; trace length'!$A$2:$D$167,4,0)/1000000</f>
        <v>89.9663338606</v>
      </c>
      <c r="P118" s="4" t="n">
        <f aca="false">IF(AND(M118&gt;0,N118&gt;0),M118+N118, "N/A")</f>
        <v>100.8763338606</v>
      </c>
      <c r="Q118" s="29" t="n">
        <f aca="false">IF(P118&gt;0,P118/25.4,)</f>
        <v>3.97150920711024</v>
      </c>
      <c r="S118" s="4" t="e">
        <f aca="false">IF(P118&gt;0,P$135-P118,"")</f>
        <v>#N/A</v>
      </c>
      <c r="T118" s="0" t="s">
        <v>183</v>
      </c>
      <c r="U118" s="30" t="str">
        <f aca="false">IF(AND(K118&lt;&gt;"",K118&lt;&gt;"+3v3",K118&lt;&gt;"GND"),CONCATENATE("set_property PACKAGE_PIN ",D118," [get_ports {",K118,"}]",CHAR(10),"set_property IOSTANDARD LVTTL [get_ports {",K118,"}]",CHAR(10)),"")</f>
        <v>set_property PACKAGE_PIN M2 [get_ports {vga_b0 }]
set_property IOSTANDARD LVTTL [get_ports {vga_b0 }]</v>
      </c>
      <c r="V118" s="31" t="e">
        <f aca="false">IF(AND(K118&lt;&gt;"",K118&lt;&gt;"+3v3",K118&lt;&gt;"GND",NOT(ISNA(P118)),NOT(ISNA(N118))),CONCATENATE("set_input_delay -clock SBUS_3V3_CLK -min ",TEXT(-0.25+$V$5-S118/$V$7,"0.000")," [get_ports {",K118,"}]",CHAR(10),"set_input_delay -clock SBUS_3V3_CLK -max ",TEXT(0.25+(40-$V$4)-S118/$W$7,"0.000")," [get_ports {",K118,"}]",CHAR(10)),"")</f>
        <v>#N/A</v>
      </c>
      <c r="W118" s="31" t="e">
        <f aca="false">IF(AND(K118&lt;&gt;"",K118&lt;&gt;"+3v3",K118&lt;&gt;"GND",NOT(ISNA(P118)),NOT(ISNA(N118))),CONCATENATE("set_output_delay -clock SBUS_3V3_CLK -min ",TEXT(-$W$5+P118/$V$7+$P$135/$V$7,"0.000")," [get_ports {",K118,"}]",CHAR(10),"set_output_delay -clock SBUS_3V3_CLK -max ",TEXT(0.25+0.25+$W$4+P118/$W$7+$P$135/$W$7,"0.000")," [get_ports {",K118,"}]",CHAR(10)),"")</f>
        <v>#N/A</v>
      </c>
      <c r="Y118" s="7" t="e">
        <f aca="false">CONCATENATE(IF(OR(T118="IO",T118="I"),V118,""),IF(OR(T118="IO",T118="O"),W118,""))</f>
        <v>#N/A</v>
      </c>
      <c r="AB118" s="0" t="n">
        <f aca="false">$AA$103-P118</f>
        <v>18.2798202608</v>
      </c>
      <c r="AC118" s="4" t="n">
        <f aca="false">N118</f>
        <v>89.9663338606</v>
      </c>
      <c r="AD118" s="0" t="n">
        <f aca="false">AC118+AB118</f>
        <v>108.2461541214</v>
      </c>
      <c r="AE118" s="0" t="str">
        <f aca="false">H118</f>
        <v>vga_b0</v>
      </c>
      <c r="AG118" s="8" t="str">
        <f aca="false">IF(OR(LEFT(K118,3)="LED",LEFT(K118,16)="SBUS_DATA_OE_LED"),CONCATENATE("(",CHAR(34),"user_led",CHAR(34),", 0, Pins(",CHAR(34),D118,CHAR(34),"),  IOStandard(",CHAR(34),"lvcmos33",CHAR(34),")), ",CHAR(35),K118),"")</f>
        <v/>
      </c>
    </row>
    <row r="119" customFormat="false" ht="14.55" hidden="false" customHeight="true" outlineLevel="0" collapsed="false">
      <c r="A119" s="24" t="s">
        <v>413</v>
      </c>
      <c r="B119" s="25" t="s">
        <v>414</v>
      </c>
      <c r="C119" s="26" t="s">
        <v>254</v>
      </c>
      <c r="D119" s="26" t="s">
        <v>415</v>
      </c>
      <c r="E119" s="26"/>
      <c r="F119" s="27"/>
      <c r="G119" s="0" t="n">
        <v>52</v>
      </c>
      <c r="H119" s="28" t="s">
        <v>416</v>
      </c>
      <c r="J119" s="3" t="str">
        <f aca="false">IF(NOT(ISNA($H119)),$B119,"")</f>
        <v>P2~IO_L15P_T2_DQS_34</v>
      </c>
      <c r="K119" s="3" t="str">
        <f aca="false">IF(NOT(ISNA($H119)),$H119,"")</f>
        <v>vga_r7</v>
      </c>
      <c r="M119" s="0" t="n">
        <f aca="false">VLOOKUP(A119,'2.13 ping -&gt; trace length'!$A$1:$B$103,2,0)</f>
        <v>15.93</v>
      </c>
      <c r="N119" s="4" t="n">
        <f aca="false">VLOOKUP(K119,'signal -&gt; trace length'!$A$2:$D$167,4,0)/1000000</f>
        <v>89.9662895757</v>
      </c>
      <c r="P119" s="4" t="n">
        <f aca="false">IF(AND(M119&gt;0,N119&gt;0),M119+N119, "N/A")</f>
        <v>105.8962895757</v>
      </c>
      <c r="Q119" s="29" t="n">
        <f aca="false">IF(P119&gt;0,P119/25.4,)</f>
        <v>4.16914525888583</v>
      </c>
      <c r="S119" s="4" t="e">
        <f aca="false">IF(P119&gt;0,P$135-P119,"")</f>
        <v>#N/A</v>
      </c>
      <c r="T119" s="0" t="s">
        <v>183</v>
      </c>
      <c r="U119" s="30" t="str">
        <f aca="false">IF(AND(K119&lt;&gt;"",K119&lt;&gt;"+3v3",K119&lt;&gt;"GND"),CONCATENATE("set_property PACKAGE_PIN ",D119," [get_ports {",K119,"}]",CHAR(10),"set_property IOSTANDARD LVTTL [get_ports {",K119,"}]",CHAR(10)),"")</f>
        <v>set_property PACKAGE_PIN P2 [get_ports {vga_r7 }]
set_property IOSTANDARD LVTTL [get_ports {vga_r7 }]</v>
      </c>
      <c r="V119" s="31" t="e">
        <f aca="false">IF(AND(K119&lt;&gt;"",K119&lt;&gt;"+3v3",K119&lt;&gt;"GND",NOT(ISNA(P119)),NOT(ISNA(N119))),CONCATENATE("set_input_delay -clock SBUS_3V3_CLK -min ",TEXT(-0.25+$V$5-S119/$V$7,"0.000")," [get_ports {",K119,"}]",CHAR(10),"set_input_delay -clock SBUS_3V3_CLK -max ",TEXT(0.25+(40-$V$4)-S119/$W$7,"0.000")," [get_ports {",K119,"}]",CHAR(10)),"")</f>
        <v>#N/A</v>
      </c>
      <c r="W119" s="31" t="e">
        <f aca="false">IF(AND(K119&lt;&gt;"",K119&lt;&gt;"+3v3",K119&lt;&gt;"GND",NOT(ISNA(P119)),NOT(ISNA(N119))),CONCATENATE("set_output_delay -clock SBUS_3V3_CLK -min ",TEXT(-$W$5+P119/$V$7+$P$135/$V$7,"0.000")," [get_ports {",K119,"}]",CHAR(10),"set_output_delay -clock SBUS_3V3_CLK -max ",TEXT(0.25+0.25+$W$4+P119/$W$7+$P$135/$W$7,"0.000")," [get_ports {",K119,"}]",CHAR(10)),"")</f>
        <v>#N/A</v>
      </c>
      <c r="Y119" s="7" t="e">
        <f aca="false">CONCATENATE(IF(OR(T119="IO",T119="I"),V119,""),IF(OR(T119="IO",T119="O"),W119,""))</f>
        <v>#N/A</v>
      </c>
      <c r="AB119" s="0" t="n">
        <f aca="false">$AA$103-P119</f>
        <v>13.2598645457</v>
      </c>
      <c r="AC119" s="4" t="n">
        <f aca="false">N119</f>
        <v>89.9662895757</v>
      </c>
      <c r="AD119" s="0" t="n">
        <f aca="false">AC119+AB119</f>
        <v>103.2261541214</v>
      </c>
      <c r="AE119" s="0" t="str">
        <f aca="false">H119</f>
        <v>vga_r7</v>
      </c>
      <c r="AG119" s="8" t="str">
        <f aca="false">IF(OR(LEFT(K119,3)="LED",LEFT(K119,16)="SBUS_DATA_OE_LED"),CONCATENATE("(",CHAR(34),"user_led",CHAR(34),", 0, Pins(",CHAR(34),D119,CHAR(34),"),  IOStandard(",CHAR(34),"lvcmos33",CHAR(34),")), ",CHAR(35),K119),"")</f>
        <v/>
      </c>
    </row>
    <row r="120" customFormat="false" ht="14.55" hidden="false" customHeight="true" outlineLevel="0" collapsed="false">
      <c r="A120" s="24" t="s">
        <v>417</v>
      </c>
      <c r="B120" s="25" t="s">
        <v>418</v>
      </c>
      <c r="C120" s="26" t="s">
        <v>254</v>
      </c>
      <c r="D120" s="26" t="s">
        <v>419</v>
      </c>
      <c r="E120" s="26"/>
      <c r="F120" s="27"/>
      <c r="G120" s="0" t="n">
        <v>53</v>
      </c>
      <c r="H120" s="28" t="s">
        <v>420</v>
      </c>
      <c r="J120" s="3" t="str">
        <f aca="false">IF(NOT(ISNA($H120)),$B120,"")</f>
        <v>K5~IO_L5P_T0_34</v>
      </c>
      <c r="K120" s="3" t="str">
        <f aca="false">IF(NOT(ISNA($H120)),$H120,"")</f>
        <v>vga_g7</v>
      </c>
      <c r="M120" s="0" t="n">
        <f aca="false">VLOOKUP(A120,'2.13 ping -&gt; trace length'!$A$1:$B$103,2,0)</f>
        <v>15.81</v>
      </c>
      <c r="N120" s="4" t="n">
        <f aca="false">VLOOKUP(K120,'signal -&gt; trace length'!$A$2:$D$167,4,0)/1000000</f>
        <v>89.9664346582</v>
      </c>
      <c r="P120" s="4" t="n">
        <f aca="false">IF(AND(M120&gt;0,N120&gt;0),M120+N120, "N/A")</f>
        <v>105.7764346582</v>
      </c>
      <c r="Q120" s="29" t="n">
        <f aca="false">IF(P120&gt;0,P120/25.4,)</f>
        <v>4.16442656134646</v>
      </c>
      <c r="S120" s="4" t="e">
        <f aca="false">IF(P120&gt;0,P$135-P120,"")</f>
        <v>#N/A</v>
      </c>
      <c r="T120" s="0" t="s">
        <v>183</v>
      </c>
      <c r="U120" s="30" t="str">
        <f aca="false">IF(AND(K120&lt;&gt;"",K120&lt;&gt;"+3v3",K120&lt;&gt;"GND"),CONCATENATE("set_property PACKAGE_PIN ",D120," [get_ports {",K120,"}]",CHAR(10),"set_property IOSTANDARD LVTTL [get_ports {",K120,"}]",CHAR(10)),"")</f>
        <v>set_property PACKAGE_PIN K5 [get_ports {vga_g7 }]
set_property IOSTANDARD LVTTL [get_ports {vga_g7 }]</v>
      </c>
      <c r="V120" s="31" t="e">
        <f aca="false">IF(AND(K120&lt;&gt;"",K120&lt;&gt;"+3v3",K120&lt;&gt;"GND",NOT(ISNA(P120)),NOT(ISNA(N120))),CONCATENATE("set_input_delay -clock SBUS_3V3_CLK -min ",TEXT(-0.25+$V$5-S120/$V$7,"0.000")," [get_ports {",K120,"}]",CHAR(10),"set_input_delay -clock SBUS_3V3_CLK -max ",TEXT(0.25+(40-$V$4)-S120/$W$7,"0.000")," [get_ports {",K120,"}]",CHAR(10)),"")</f>
        <v>#N/A</v>
      </c>
      <c r="W120" s="31" t="e">
        <f aca="false">IF(AND(K120&lt;&gt;"",K120&lt;&gt;"+3v3",K120&lt;&gt;"GND",NOT(ISNA(P120)),NOT(ISNA(N120))),CONCATENATE("set_output_delay -clock SBUS_3V3_CLK -min ",TEXT(-$W$5+P120/$V$7+$P$135/$V$7,"0.000")," [get_ports {",K120,"}]",CHAR(10),"set_output_delay -clock SBUS_3V3_CLK -max ",TEXT(0.25+0.25+$W$4+P120/$W$7+$P$135/$W$7,"0.000")," [get_ports {",K120,"}]",CHAR(10)),"")</f>
        <v>#N/A</v>
      </c>
      <c r="Y120" s="7" t="e">
        <f aca="false">CONCATENATE(IF(OR(T120="IO",T120="I"),V120,""),IF(OR(T120="IO",T120="O"),W120,""))</f>
        <v>#N/A</v>
      </c>
      <c r="AB120" s="0" t="n">
        <f aca="false">$AA$103-P120</f>
        <v>13.3797194632</v>
      </c>
      <c r="AC120" s="4" t="n">
        <f aca="false">N120</f>
        <v>89.9664346582</v>
      </c>
      <c r="AD120" s="0" t="n">
        <f aca="false">AC120+AB120</f>
        <v>103.3461541214</v>
      </c>
      <c r="AE120" s="0" t="str">
        <f aca="false">H120</f>
        <v>vga_g7</v>
      </c>
      <c r="AG120" s="8" t="str">
        <f aca="false">IF(OR(LEFT(K120,3)="LED",LEFT(K120,16)="SBUS_DATA_OE_LED"),CONCATENATE("(",CHAR(34),"user_led",CHAR(34),", 0, Pins(",CHAR(34),D120,CHAR(34),"),  IOStandard(",CHAR(34),"lvcmos33",CHAR(34),")), ",CHAR(35),K120),"")</f>
        <v/>
      </c>
    </row>
    <row r="121" customFormat="false" ht="14.55" hidden="false" customHeight="true" outlineLevel="0" collapsed="false">
      <c r="A121" s="24" t="s">
        <v>421</v>
      </c>
      <c r="B121" s="25" t="s">
        <v>422</v>
      </c>
      <c r="C121" s="26" t="s">
        <v>254</v>
      </c>
      <c r="D121" s="26" t="s">
        <v>423</v>
      </c>
      <c r="E121" s="26"/>
      <c r="F121" s="27"/>
      <c r="G121" s="0" t="n">
        <v>54</v>
      </c>
      <c r="H121" s="28" t="s">
        <v>424</v>
      </c>
      <c r="J121" s="3" t="str">
        <f aca="false">IF(NOT(ISNA($H121)),$B121,"")</f>
        <v>N2~IO_L3P_T0_DQS_34</v>
      </c>
      <c r="K121" s="3" t="str">
        <f aca="false">IF(NOT(ISNA($H121)),$H121,"")</f>
        <v>vga_g0</v>
      </c>
      <c r="M121" s="0" t="n">
        <f aca="false">VLOOKUP(A121,'2.13 ping -&gt; trace length'!$A$1:$B$103,2,0)</f>
        <v>17.29</v>
      </c>
      <c r="N121" s="4" t="n">
        <f aca="false">VLOOKUP(K121,'signal -&gt; trace length'!$A$2:$D$167,4,0)/1000000</f>
        <v>89.9663802188</v>
      </c>
      <c r="P121" s="4" t="n">
        <f aca="false">IF(AND(M121&gt;0,N121&gt;0),M121+N121, "N/A")</f>
        <v>107.2563802188</v>
      </c>
      <c r="Q121" s="29" t="n">
        <f aca="false">IF(P121&gt;0,P121/25.4,)</f>
        <v>4.22269213459843</v>
      </c>
      <c r="S121" s="4" t="e">
        <f aca="false">IF(P121&gt;0,P$135-P121,"")</f>
        <v>#N/A</v>
      </c>
      <c r="T121" s="0" t="s">
        <v>183</v>
      </c>
      <c r="U121" s="30" t="str">
        <f aca="false">IF(AND(K121&lt;&gt;"",K121&lt;&gt;"+3v3",K121&lt;&gt;"GND"),CONCATENATE("set_property PACKAGE_PIN ",D121," [get_ports {",K121,"}]",CHAR(10),"set_property IOSTANDARD LVTTL [get_ports {",K121,"}]",CHAR(10)),"")</f>
        <v>set_property PACKAGE_PIN N2 [get_ports {vga_g0 }]
set_property IOSTANDARD LVTTL [get_ports {vga_g0 }]</v>
      </c>
      <c r="V121" s="31" t="e">
        <f aca="false">IF(AND(K121&lt;&gt;"",K121&lt;&gt;"+3v3",K121&lt;&gt;"GND",NOT(ISNA(P121)),NOT(ISNA(N121))),CONCATENATE("set_input_delay -clock SBUS_3V3_CLK -min ",TEXT(-0.25+$V$5-S121/$V$7,"0.000")," [get_ports {",K121,"}]",CHAR(10),"set_input_delay -clock SBUS_3V3_CLK -max ",TEXT(0.25+(40-$V$4)-S121/$W$7,"0.000")," [get_ports {",K121,"}]",CHAR(10)),"")</f>
        <v>#N/A</v>
      </c>
      <c r="W121" s="31" t="e">
        <f aca="false">IF(AND(K121&lt;&gt;"",K121&lt;&gt;"+3v3",K121&lt;&gt;"GND",NOT(ISNA(P121)),NOT(ISNA(N121))),CONCATENATE("set_output_delay -clock SBUS_3V3_CLK -min ",TEXT(-$W$5+P121/$V$7+$P$135/$V$7,"0.000")," [get_ports {",K121,"}]",CHAR(10),"set_output_delay -clock SBUS_3V3_CLK -max ",TEXT(0.25+0.25+$W$4+P121/$W$7+$P$135/$W$7,"0.000")," [get_ports {",K121,"}]",CHAR(10)),"")</f>
        <v>#N/A</v>
      </c>
      <c r="Y121" s="7" t="e">
        <f aca="false">CONCATENATE(IF(OR(T121="IO",T121="I"),V121,""),IF(OR(T121="IO",T121="O"),W121,""))</f>
        <v>#N/A</v>
      </c>
      <c r="AB121" s="0" t="n">
        <f aca="false">$AA$103-P121</f>
        <v>11.8997739026</v>
      </c>
      <c r="AC121" s="4" t="n">
        <f aca="false">N121</f>
        <v>89.9663802188</v>
      </c>
      <c r="AD121" s="0" t="n">
        <f aca="false">AC121+AB121</f>
        <v>101.8661541214</v>
      </c>
      <c r="AE121" s="0" t="str">
        <f aca="false">H121</f>
        <v>vga_g0</v>
      </c>
      <c r="AG121" s="8" t="str">
        <f aca="false">IF(OR(LEFT(K121,3)="LED",LEFT(K121,16)="SBUS_DATA_OE_LED"),CONCATENATE("(",CHAR(34),"user_led",CHAR(34),", 0, Pins(",CHAR(34),D121,CHAR(34),"),  IOStandard(",CHAR(34),"lvcmos33",CHAR(34),")), ",CHAR(35),K121),"")</f>
        <v/>
      </c>
    </row>
    <row r="122" customFormat="false" ht="14.55" hidden="false" customHeight="true" outlineLevel="0" collapsed="false">
      <c r="A122" s="24" t="s">
        <v>425</v>
      </c>
      <c r="B122" s="25" t="s">
        <v>426</v>
      </c>
      <c r="C122" s="26" t="s">
        <v>254</v>
      </c>
      <c r="D122" s="26" t="s">
        <v>427</v>
      </c>
      <c r="E122" s="32"/>
      <c r="F122" s="27"/>
      <c r="G122" s="0" t="n">
        <v>55</v>
      </c>
      <c r="H122" s="28" t="s">
        <v>428</v>
      </c>
      <c r="J122" s="3" t="str">
        <f aca="false">IF(NOT(ISNA($H122)),$B122,"")</f>
        <v>L4~IO_L5N_T0_34</v>
      </c>
      <c r="K122" s="3" t="str">
        <f aca="false">IF(NOT(ISNA($H122)),$H122,"")</f>
        <v>vga_g6</v>
      </c>
      <c r="M122" s="0" t="n">
        <f aca="false">VLOOKUP(A122,'2.13 ping -&gt; trace length'!$A$1:$B$103,2,0)</f>
        <v>16.75</v>
      </c>
      <c r="N122" s="4" t="n">
        <f aca="false">VLOOKUP(K122,'signal -&gt; trace length'!$A$2:$D$167,4,0)/1000000</f>
        <v>89.96639308</v>
      </c>
      <c r="P122" s="4" t="n">
        <f aca="false">IF(AND(M122&gt;0,N122&gt;0),M122+N122, "N/A")</f>
        <v>106.71639308</v>
      </c>
      <c r="Q122" s="29" t="n">
        <f aca="false">IF(P122&gt;0,P122/25.4,)</f>
        <v>4.2014327984252</v>
      </c>
      <c r="S122" s="4" t="e">
        <f aca="false">IF(P122&gt;0,P$135-P122,"")</f>
        <v>#N/A</v>
      </c>
      <c r="T122" s="0" t="s">
        <v>183</v>
      </c>
      <c r="U122" s="30" t="str">
        <f aca="false">IF(AND(K122&lt;&gt;"",K122&lt;&gt;"+3v3",K122&lt;&gt;"GND"),CONCATENATE("set_property PACKAGE_PIN ",D122," [get_ports {",K122,"}]",CHAR(10),"set_property IOSTANDARD LVTTL [get_ports {",K122,"}]",CHAR(10)),"")</f>
        <v>set_property PACKAGE_PIN L4 [get_ports {vga_g6 }]
set_property IOSTANDARD LVTTL [get_ports {vga_g6 }]</v>
      </c>
      <c r="V122" s="31" t="e">
        <f aca="false">IF(AND(K122&lt;&gt;"",K122&lt;&gt;"+3v3",K122&lt;&gt;"GND",NOT(ISNA(P122)),NOT(ISNA(N122))),CONCATENATE("set_input_delay -clock SBUS_3V3_CLK -min ",TEXT(-0.25+$V$5-S122/$V$7,"0.000")," [get_ports {",K122,"}]",CHAR(10),"set_input_delay -clock SBUS_3V3_CLK -max ",TEXT(0.25+(40-$V$4)-S122/$W$7,"0.000")," [get_ports {",K122,"}]",CHAR(10)),"")</f>
        <v>#N/A</v>
      </c>
      <c r="W122" s="31" t="e">
        <f aca="false">IF(AND(K122&lt;&gt;"",K122&lt;&gt;"+3v3",K122&lt;&gt;"GND",NOT(ISNA(P122)),NOT(ISNA(N122))),CONCATENATE("set_output_delay -clock SBUS_3V3_CLK -min ",TEXT(-$W$5+P122/$V$7+$P$135/$V$7,"0.000")," [get_ports {",K122,"}]",CHAR(10),"set_output_delay -clock SBUS_3V3_CLK -max ",TEXT(0.25+0.25+$W$4+P122/$W$7+$P$135/$W$7,"0.000")," [get_ports {",K122,"}]",CHAR(10)),"")</f>
        <v>#N/A</v>
      </c>
      <c r="Y122" s="7" t="e">
        <f aca="false">CONCATENATE(IF(OR(T122="IO",T122="I"),V122,""),IF(OR(T122="IO",T122="O"),W122,""))</f>
        <v>#N/A</v>
      </c>
      <c r="AB122" s="0" t="n">
        <f aca="false">$AA$103-P122</f>
        <v>12.4397610414</v>
      </c>
      <c r="AC122" s="4" t="n">
        <f aca="false">N122</f>
        <v>89.96639308</v>
      </c>
      <c r="AD122" s="0" t="n">
        <f aca="false">AC122+AB122</f>
        <v>102.4061541214</v>
      </c>
      <c r="AE122" s="0" t="str">
        <f aca="false">H122</f>
        <v>vga_g6</v>
      </c>
      <c r="AG122" s="8" t="str">
        <f aca="false">IF(OR(LEFT(K122,3)="LED",LEFT(K122,16)="SBUS_DATA_OE_LED"),CONCATENATE("(",CHAR(34),"user_led",CHAR(34),", 0, Pins(",CHAR(34),D122,CHAR(34),"),  IOStandard(",CHAR(34),"lvcmos33",CHAR(34),")), ",CHAR(35),K122),"")</f>
        <v/>
      </c>
    </row>
    <row r="123" customFormat="false" ht="14.55" hidden="false" customHeight="true" outlineLevel="0" collapsed="false">
      <c r="A123" s="24" t="s">
        <v>429</v>
      </c>
      <c r="B123" s="25" t="s">
        <v>430</v>
      </c>
      <c r="C123" s="26" t="s">
        <v>254</v>
      </c>
      <c r="D123" s="26" t="s">
        <v>431</v>
      </c>
      <c r="E123" s="26"/>
      <c r="F123" s="27"/>
      <c r="G123" s="0" t="n">
        <v>56</v>
      </c>
      <c r="H123" s="28" t="s">
        <v>432</v>
      </c>
      <c r="J123" s="3" t="str">
        <f aca="false">IF(NOT(ISNA($H123)),$B123,"")</f>
        <v>N1~IO_L3N_T0_DQS_34</v>
      </c>
      <c r="K123" s="3" t="str">
        <f aca="false">IF(NOT(ISNA($H123)),$H123,"")</f>
        <v>vga_g1</v>
      </c>
      <c r="M123" s="0" t="n">
        <f aca="false">VLOOKUP(A123,'2.13 ping -&gt; trace length'!$A$1:$B$103,2,0)</f>
        <v>18.35</v>
      </c>
      <c r="N123" s="4" t="n">
        <f aca="false">VLOOKUP(K123,'signal -&gt; trace length'!$A$2:$D$167,4,0)/1000000</f>
        <v>89.9663146182</v>
      </c>
      <c r="P123" s="4" t="n">
        <f aca="false">IF(AND(M123&gt;0,N123&gt;0),M123+N123, "N/A")</f>
        <v>108.3163146182</v>
      </c>
      <c r="Q123" s="29" t="n">
        <f aca="false">IF(P123&gt;0,P123/25.4,)</f>
        <v>4.26442183536221</v>
      </c>
      <c r="S123" s="4" t="e">
        <f aca="false">IF(P123&gt;0,P$135-P123,"")</f>
        <v>#N/A</v>
      </c>
      <c r="T123" s="0" t="s">
        <v>183</v>
      </c>
      <c r="U123" s="30" t="str">
        <f aca="false">IF(AND(K123&lt;&gt;"",K123&lt;&gt;"+3v3",K123&lt;&gt;"GND"),CONCATENATE("set_property PACKAGE_PIN ",D123," [get_ports {",K123,"}]",CHAR(10),"set_property IOSTANDARD LVTTL [get_ports {",K123,"}]",CHAR(10)),"")</f>
        <v>set_property PACKAGE_PIN N1 [get_ports {vga_g1 }]
set_property IOSTANDARD LVTTL [get_ports {vga_g1 }]</v>
      </c>
      <c r="V123" s="31" t="e">
        <f aca="false">IF(AND(K123&lt;&gt;"",K123&lt;&gt;"+3v3",K123&lt;&gt;"GND",NOT(ISNA(P123)),NOT(ISNA(N123))),CONCATENATE("set_input_delay -clock SBUS_3V3_CLK -min ",TEXT(-0.25+$V$5-S123/$V$7,"0.000")," [get_ports {",K123,"}]",CHAR(10),"set_input_delay -clock SBUS_3V3_CLK -max ",TEXT(0.25+(40-$V$4)-S123/$W$7,"0.000")," [get_ports {",K123,"}]",CHAR(10)),"")</f>
        <v>#N/A</v>
      </c>
      <c r="W123" s="31" t="e">
        <f aca="false">IF(AND(K123&lt;&gt;"",K123&lt;&gt;"+3v3",K123&lt;&gt;"GND",NOT(ISNA(P123)),NOT(ISNA(N123))),CONCATENATE("set_output_delay -clock SBUS_3V3_CLK -min ",TEXT(-$W$5+P123/$V$7+$P$135/$V$7,"0.000")," [get_ports {",K123,"}]",CHAR(10),"set_output_delay -clock SBUS_3V3_CLK -max ",TEXT(0.25+0.25+$W$4+P123/$W$7+$P$135/$W$7,"0.000")," [get_ports {",K123,"}]",CHAR(10)),"")</f>
        <v>#N/A</v>
      </c>
      <c r="Y123" s="7" t="e">
        <f aca="false">CONCATENATE(IF(OR(T123="IO",T123="I"),V123,""),IF(OR(T123="IO",T123="O"),W123,""))</f>
        <v>#N/A</v>
      </c>
      <c r="AB123" s="0" t="n">
        <f aca="false">$AA$103-P123</f>
        <v>10.8398395032</v>
      </c>
      <c r="AC123" s="4" t="n">
        <f aca="false">N123</f>
        <v>89.9663146182</v>
      </c>
      <c r="AD123" s="0" t="n">
        <f aca="false">AC123+AB123</f>
        <v>100.8061541214</v>
      </c>
      <c r="AE123" s="0" t="str">
        <f aca="false">H123</f>
        <v>vga_g1</v>
      </c>
      <c r="AG123" s="8" t="str">
        <f aca="false">IF(OR(LEFT(K123,3)="LED",LEFT(K123,16)="SBUS_DATA_OE_LED"),CONCATENATE("(",CHAR(34),"user_led",CHAR(34),", 0, Pins(",CHAR(34),D123,CHAR(34),"),  IOStandard(",CHAR(34),"lvcmos33",CHAR(34),")), ",CHAR(35),K123),"")</f>
        <v/>
      </c>
    </row>
    <row r="124" customFormat="false" ht="14.55" hidden="false" customHeight="true" outlineLevel="0" collapsed="false">
      <c r="A124" s="24" t="s">
        <v>433</v>
      </c>
      <c r="B124" s="25" t="s">
        <v>434</v>
      </c>
      <c r="C124" s="26" t="s">
        <v>254</v>
      </c>
      <c r="D124" s="26" t="s">
        <v>435</v>
      </c>
      <c r="E124" s="26"/>
      <c r="F124" s="27"/>
      <c r="G124" s="0" t="n">
        <v>57</v>
      </c>
      <c r="H124" s="28" t="s">
        <v>436</v>
      </c>
      <c r="J124" s="3" t="str">
        <f aca="false">IF(NOT(ISNA($H124)),$B124,"")</f>
        <v>L3~IO_L2N_T0_34</v>
      </c>
      <c r="K124" s="3" t="str">
        <f aca="false">IF(NOT(ISNA($H124)),$H124,"")</f>
        <v>vga_g4</v>
      </c>
      <c r="M124" s="0" t="n">
        <f aca="false">VLOOKUP(A124,'2.13 ping -&gt; trace length'!$A$1:$B$103,2,0)</f>
        <v>18.52</v>
      </c>
      <c r="N124" s="4" t="n">
        <f aca="false">VLOOKUP(K124,'signal -&gt; trace length'!$A$2:$D$167,4,0)/1000000</f>
        <v>89.9908174743</v>
      </c>
      <c r="P124" s="4" t="n">
        <f aca="false">IF(AND(M124&gt;0,N124&gt;0),M124+N124, "N/A")</f>
        <v>108.5108174743</v>
      </c>
      <c r="Q124" s="29" t="n">
        <f aca="false">IF(P124&gt;0,P124/25.4,)</f>
        <v>4.27207942812205</v>
      </c>
      <c r="S124" s="4" t="e">
        <f aca="false">IF(P124&gt;0,P$135-P124,"")</f>
        <v>#N/A</v>
      </c>
      <c r="T124" s="0" t="s">
        <v>183</v>
      </c>
      <c r="U124" s="30" t="str">
        <f aca="false">IF(AND(K124&lt;&gt;"",K124&lt;&gt;"+3v3",K124&lt;&gt;"GND"),CONCATENATE("set_property PACKAGE_PIN ",D124," [get_ports {",K124,"}]",CHAR(10),"set_property IOSTANDARD LVTTL [get_ports {",K124,"}]",CHAR(10)),"")</f>
        <v>set_property PACKAGE_PIN L3 [get_ports {vga_g4 }]
set_property IOSTANDARD LVTTL [get_ports {vga_g4 }]</v>
      </c>
      <c r="V124" s="31" t="e">
        <f aca="false">IF(AND(K124&lt;&gt;"",K124&lt;&gt;"+3v3",K124&lt;&gt;"GND",NOT(ISNA(P124)),NOT(ISNA(N124))),CONCATENATE("set_input_delay -clock SBUS_3V3_CLK -min ",TEXT(-0.25+$V$5-S124/$V$7,"0.000")," [get_ports {",K124,"}]",CHAR(10),"set_input_delay -clock SBUS_3V3_CLK -max ",TEXT(0.25+(40-$V$4)-S124/$W$7,"0.000")," [get_ports {",K124,"}]",CHAR(10)),"")</f>
        <v>#N/A</v>
      </c>
      <c r="W124" s="31" t="e">
        <f aca="false">IF(AND(K124&lt;&gt;"",K124&lt;&gt;"+3v3",K124&lt;&gt;"GND",NOT(ISNA(P124)),NOT(ISNA(N124))),CONCATENATE("set_output_delay -clock SBUS_3V3_CLK -min ",TEXT(-$W$5+P124/$V$7+$P$135/$V$7,"0.000")," [get_ports {",K124,"}]",CHAR(10),"set_output_delay -clock SBUS_3V3_CLK -max ",TEXT(0.25+0.25+$W$4+P124/$W$7+$P$135/$W$7,"0.000")," [get_ports {",K124,"}]",CHAR(10)),"")</f>
        <v>#N/A</v>
      </c>
      <c r="Y124" s="7" t="e">
        <f aca="false">CONCATENATE(IF(OR(T124="IO",T124="I"),V124,""),IF(OR(T124="IO",T124="O"),W124,""))</f>
        <v>#N/A</v>
      </c>
      <c r="AB124" s="0" t="n">
        <f aca="false">$AA$103-P124</f>
        <v>10.6453366471</v>
      </c>
      <c r="AC124" s="4" t="n">
        <f aca="false">N124</f>
        <v>89.9908174743</v>
      </c>
      <c r="AD124" s="0" t="n">
        <f aca="false">AC124+AB124</f>
        <v>100.6361541214</v>
      </c>
      <c r="AE124" s="0" t="str">
        <f aca="false">H124</f>
        <v>vga_g4</v>
      </c>
      <c r="AG124" s="8" t="str">
        <f aca="false">IF(OR(LEFT(K124,3)="LED",LEFT(K124,16)="SBUS_DATA_OE_LED"),CONCATENATE("(",CHAR(34),"user_led",CHAR(34),", 0, Pins(",CHAR(34),D124,CHAR(34),"),  IOStandard(",CHAR(34),"lvcmos33",CHAR(34),")), ",CHAR(35),K124),"")</f>
        <v/>
      </c>
    </row>
    <row r="125" customFormat="false" ht="14.55" hidden="false" customHeight="true" outlineLevel="0" collapsed="false">
      <c r="A125" s="24" t="s">
        <v>437</v>
      </c>
      <c r="B125" s="25" t="s">
        <v>438</v>
      </c>
      <c r="C125" s="26" t="s">
        <v>254</v>
      </c>
      <c r="D125" s="26" t="s">
        <v>439</v>
      </c>
      <c r="E125" s="26"/>
      <c r="F125" s="27"/>
      <c r="G125" s="0" t="n">
        <v>58</v>
      </c>
      <c r="H125" s="28" t="s">
        <v>440</v>
      </c>
      <c r="J125" s="3" t="str">
        <f aca="false">IF(NOT(ISNA($H125)),$B125,"")</f>
        <v>M1~IO_L1N_T0_34</v>
      </c>
      <c r="K125" s="3" t="str">
        <f aca="false">IF(NOT(ISNA($H125)),$H125,"")</f>
        <v>vga_g2</v>
      </c>
      <c r="M125" s="0" t="n">
        <f aca="false">VLOOKUP(A125,'2.13 ping -&gt; trace length'!$A$1:$B$103,2,0)</f>
        <v>20.28</v>
      </c>
      <c r="N125" s="4" t="n">
        <f aca="false">VLOOKUP(K125,'signal -&gt; trace length'!$A$2:$D$167,4,0)/1000000</f>
        <v>89.9663319905</v>
      </c>
      <c r="P125" s="4" t="n">
        <f aca="false">IF(AND(M125&gt;0,N125&gt;0),M125+N125, "N/A")</f>
        <v>110.2463319905</v>
      </c>
      <c r="Q125" s="29" t="n">
        <f aca="false">IF(P125&gt;0,P125/25.4,)</f>
        <v>4.34040677127953</v>
      </c>
      <c r="S125" s="4" t="e">
        <f aca="false">IF(P125&gt;0,P$135-P125,"")</f>
        <v>#N/A</v>
      </c>
      <c r="T125" s="0" t="s">
        <v>183</v>
      </c>
      <c r="U125" s="30" t="str">
        <f aca="false">IF(AND(K125&lt;&gt;"",K125&lt;&gt;"+3v3",K125&lt;&gt;"GND"),CONCATENATE("set_property PACKAGE_PIN ",D125," [get_ports {",K125,"}]",CHAR(10),"set_property IOSTANDARD LVTTL [get_ports {",K125,"}]",CHAR(10)),"")</f>
        <v>set_property PACKAGE_PIN M1 [get_ports {vga_g2 }]
set_property IOSTANDARD LVTTL [get_ports {vga_g2 }]</v>
      </c>
      <c r="V125" s="31" t="e">
        <f aca="false">IF(AND(K125&lt;&gt;"",K125&lt;&gt;"+3v3",K125&lt;&gt;"GND",NOT(ISNA(P125)),NOT(ISNA(N125))),CONCATENATE("set_input_delay -clock SBUS_3V3_CLK -min ",TEXT(-0.25+$V$5-S125/$V$7,"0.000")," [get_ports {",K125,"}]",CHAR(10),"set_input_delay -clock SBUS_3V3_CLK -max ",TEXT(0.25+(40-$V$4)-S125/$W$7,"0.000")," [get_ports {",K125,"}]",CHAR(10)),"")</f>
        <v>#N/A</v>
      </c>
      <c r="W125" s="31" t="e">
        <f aca="false">IF(AND(K125&lt;&gt;"",K125&lt;&gt;"+3v3",K125&lt;&gt;"GND",NOT(ISNA(P125)),NOT(ISNA(N125))),CONCATENATE("set_output_delay -clock SBUS_3V3_CLK -min ",TEXT(-$W$5+P125/$V$7+$P$135/$V$7,"0.000")," [get_ports {",K125,"}]",CHAR(10),"set_output_delay -clock SBUS_3V3_CLK -max ",TEXT(0.25+0.25+$W$4+P125/$W$7+$P$135/$W$7,"0.000")," [get_ports {",K125,"}]",CHAR(10)),"")</f>
        <v>#N/A</v>
      </c>
      <c r="Y125" s="7" t="e">
        <f aca="false">CONCATENATE(IF(OR(T125="IO",T125="I"),V125,""),IF(OR(T125="IO",T125="O"),W125,""))</f>
        <v>#N/A</v>
      </c>
      <c r="AB125" s="0" t="n">
        <f aca="false">$AA$103-P125</f>
        <v>8.90982213089998</v>
      </c>
      <c r="AC125" s="4" t="n">
        <f aca="false">N125</f>
        <v>89.9663319905</v>
      </c>
      <c r="AD125" s="0" t="n">
        <f aca="false">AC125+AB125</f>
        <v>98.8761541214</v>
      </c>
      <c r="AE125" s="0" t="str">
        <f aca="false">H125</f>
        <v>vga_g2</v>
      </c>
      <c r="AG125" s="8" t="str">
        <f aca="false">IF(OR(LEFT(K125,3)="LED",LEFT(K125,16)="SBUS_DATA_OE_LED"),CONCATENATE("(",CHAR(34),"user_led",CHAR(34),", 0, Pins(",CHAR(34),D125,CHAR(34),"),  IOStandard(",CHAR(34),"lvcmos33",CHAR(34),")), ",CHAR(35),K125),"")</f>
        <v/>
      </c>
    </row>
    <row r="126" customFormat="false" ht="14.55" hidden="false" customHeight="true" outlineLevel="0" collapsed="false">
      <c r="A126" s="24" t="s">
        <v>441</v>
      </c>
      <c r="B126" s="25" t="s">
        <v>442</v>
      </c>
      <c r="C126" s="26" t="s">
        <v>254</v>
      </c>
      <c r="D126" s="26" t="s">
        <v>443</v>
      </c>
      <c r="E126" s="26"/>
      <c r="F126" s="27"/>
      <c r="G126" s="0" t="n">
        <v>59</v>
      </c>
      <c r="H126" s="28" t="s">
        <v>444</v>
      </c>
      <c r="J126" s="3" t="str">
        <f aca="false">IF(NOT(ISNA($H126)),$B126,"")</f>
        <v>K3~IO_L2P_T0_34</v>
      </c>
      <c r="K126" s="3" t="str">
        <f aca="false">IF(NOT(ISNA($H126)),$H126,"")</f>
        <v>vga_g5</v>
      </c>
      <c r="M126" s="0" t="n">
        <f aca="false">VLOOKUP(A126,'2.13 ping -&gt; trace length'!$A$1:$B$103,2,0)</f>
        <v>20.19</v>
      </c>
      <c r="N126" s="4" t="n">
        <f aca="false">VLOOKUP(K126,'signal -&gt; trace length'!$A$2:$D$167,4,0)/1000000</f>
        <v>89.9663686488</v>
      </c>
      <c r="P126" s="4" t="n">
        <f aca="false">IF(AND(M126&gt;0,N126&gt;0),M126+N126, "N/A")</f>
        <v>110.1563686488</v>
      </c>
      <c r="Q126" s="29" t="n">
        <f aca="false">IF(P126&gt;0,P126/25.4,)</f>
        <v>4.33686490743307</v>
      </c>
      <c r="S126" s="4" t="e">
        <f aca="false">IF(P126&gt;0,P$135-P126,"")</f>
        <v>#N/A</v>
      </c>
      <c r="T126" s="0" t="s">
        <v>183</v>
      </c>
      <c r="U126" s="30" t="str">
        <f aca="false">IF(AND(K126&lt;&gt;"",K126&lt;&gt;"+3v3",K126&lt;&gt;"GND"),CONCATENATE("set_property PACKAGE_PIN ",D126," [get_ports {",K126,"}]",CHAR(10),"set_property IOSTANDARD LVTTL [get_ports {",K126,"}]",CHAR(10)),"")</f>
        <v>set_property PACKAGE_PIN K3 [get_ports {vga_g5 }]
set_property IOSTANDARD LVTTL [get_ports {vga_g5 }]</v>
      </c>
      <c r="V126" s="31" t="e">
        <f aca="false">IF(AND(K126&lt;&gt;"",K126&lt;&gt;"+3v3",K126&lt;&gt;"GND",NOT(ISNA(P126)),NOT(ISNA(N126))),CONCATENATE("set_input_delay -clock SBUS_3V3_CLK -min ",TEXT(-0.25+$V$5-S126/$V$7,"0.000")," [get_ports {",K126,"}]",CHAR(10),"set_input_delay -clock SBUS_3V3_CLK -max ",TEXT(0.25+(40-$V$4)-S126/$W$7,"0.000")," [get_ports {",K126,"}]",CHAR(10)),"")</f>
        <v>#N/A</v>
      </c>
      <c r="W126" s="31" t="e">
        <f aca="false">IF(AND(K126&lt;&gt;"",K126&lt;&gt;"+3v3",K126&lt;&gt;"GND",NOT(ISNA(P126)),NOT(ISNA(N126))),CONCATENATE("set_output_delay -clock SBUS_3V3_CLK -min ",TEXT(-$W$5+P126/$V$7+$P$135/$V$7,"0.000")," [get_ports {",K126,"}]",CHAR(10),"set_output_delay -clock SBUS_3V3_CLK -max ",TEXT(0.25+0.25+$W$4+P126/$W$7+$P$135/$W$7,"0.000")," [get_ports {",K126,"}]",CHAR(10)),"")</f>
        <v>#N/A</v>
      </c>
      <c r="Y126" s="7" t="e">
        <f aca="false">CONCATENATE(IF(OR(T126="IO",T126="I"),V126,""),IF(OR(T126="IO",T126="O"),W126,""))</f>
        <v>#N/A</v>
      </c>
      <c r="AB126" s="0" t="n">
        <f aca="false">$AA$103-P126</f>
        <v>8.9997854726</v>
      </c>
      <c r="AC126" s="4" t="n">
        <f aca="false">N126</f>
        <v>89.9663686488</v>
      </c>
      <c r="AD126" s="0" t="n">
        <f aca="false">AC126+AB126</f>
        <v>98.9661541214</v>
      </c>
      <c r="AE126" s="0" t="str">
        <f aca="false">H126</f>
        <v>vga_g5</v>
      </c>
      <c r="AG126" s="8" t="str">
        <f aca="false">IF(OR(LEFT(K126,3)="LED",LEFT(K126,16)="SBUS_DATA_OE_LED"),CONCATENATE("(",CHAR(34),"user_led",CHAR(34),", 0, Pins(",CHAR(34),D126,CHAR(34),"),  IOStandard(",CHAR(34),"lvcmos33",CHAR(34),")), ",CHAR(35),K126),"")</f>
        <v/>
      </c>
    </row>
    <row r="127" customFormat="false" ht="14.55" hidden="false" customHeight="true" outlineLevel="0" collapsed="false">
      <c r="A127" s="24" t="s">
        <v>445</v>
      </c>
      <c r="B127" s="25" t="s">
        <v>446</v>
      </c>
      <c r="C127" s="26" t="s">
        <v>254</v>
      </c>
      <c r="D127" s="26" t="s">
        <v>447</v>
      </c>
      <c r="E127" s="26"/>
      <c r="F127" s="27"/>
      <c r="G127" s="0" t="n">
        <v>60</v>
      </c>
      <c r="H127" s="28" t="s">
        <v>448</v>
      </c>
      <c r="J127" s="3" t="str">
        <f aca="false">IF(NOT(ISNA($H127)),$B127,"")</f>
        <v>L1~IO_L1P_T0_34</v>
      </c>
      <c r="K127" s="3" t="str">
        <f aca="false">IF(NOT(ISNA($H127)),$H127,"")</f>
        <v>vga_g3</v>
      </c>
      <c r="M127" s="0" t="n">
        <f aca="false">VLOOKUP(A127,'2.13 ping -&gt; trace length'!$A$1:$B$103,2,0)</f>
        <v>22.14</v>
      </c>
      <c r="N127" s="4" t="n">
        <f aca="false">VLOOKUP(K127,'signal -&gt; trace length'!$A$2:$D$167,4,0)/1000000</f>
        <v>89.9662862823</v>
      </c>
      <c r="P127" s="4" t="n">
        <f aca="false">IF(AND(M127&gt;0,N127&gt;0),M127+N127, "N/A")</f>
        <v>112.1062862823</v>
      </c>
      <c r="Q127" s="29" t="n">
        <f aca="false">IF(P127&gt;0,P127/25.4,)</f>
        <v>4.41363331820079</v>
      </c>
      <c r="S127" s="4" t="e">
        <f aca="false">IF(P127&gt;0,P$135-P127,"")</f>
        <v>#N/A</v>
      </c>
      <c r="T127" s="0" t="s">
        <v>183</v>
      </c>
      <c r="U127" s="30" t="str">
        <f aca="false">IF(AND(K127&lt;&gt;"",K127&lt;&gt;"+3v3",K127&lt;&gt;"GND"),CONCATENATE("set_property PACKAGE_PIN ",D127," [get_ports {",K127,"}]",CHAR(10),"set_property IOSTANDARD LVTTL [get_ports {",K127,"}]",CHAR(10)),"")</f>
        <v>set_property PACKAGE_PIN L1 [get_ports {vga_g3}]
set_property IOSTANDARD LVTTL [get_ports {vga_g3}]</v>
      </c>
      <c r="V127" s="31" t="e">
        <f aca="false">IF(AND(K127&lt;&gt;"",K127&lt;&gt;"+3v3",K127&lt;&gt;"GND",NOT(ISNA(P127)),NOT(ISNA(N127))),CONCATENATE("set_input_delay -clock SBUS_3V3_CLK -min ",TEXT(-0.25+$V$5-S127/$V$7,"0.000")," [get_ports {",K127,"}]",CHAR(10),"set_input_delay -clock SBUS_3V3_CLK -max ",TEXT(0.25+(40-$V$4)-S127/$W$7,"0.000")," [get_ports {",K127,"}]",CHAR(10)),"")</f>
        <v>#N/A</v>
      </c>
      <c r="W127" s="31" t="e">
        <f aca="false">IF(AND(K127&lt;&gt;"",K127&lt;&gt;"+3v3",K127&lt;&gt;"GND",NOT(ISNA(P127)),NOT(ISNA(N127))),CONCATENATE("set_output_delay -clock SBUS_3V3_CLK -min ",TEXT(-$W$5+P127/$V$7+$P$135/$V$7,"0.000")," [get_ports {",K127,"}]",CHAR(10),"set_output_delay -clock SBUS_3V3_CLK -max ",TEXT(0.25+0.25+$W$4+P127/$W$7+$P$135/$W$7,"0.000")," [get_ports {",K127,"}]",CHAR(10)),"")</f>
        <v>#N/A</v>
      </c>
      <c r="Y127" s="7" t="e">
        <f aca="false">CONCATENATE(IF(OR(T127="IO",T127="I"),V127,""),IF(OR(T127="IO",T127="O"),W127,""))</f>
        <v>#N/A</v>
      </c>
      <c r="AB127" s="0" t="n">
        <f aca="false">$AA$103-P127</f>
        <v>7.0498678391</v>
      </c>
      <c r="AC127" s="4" t="n">
        <f aca="false">N127</f>
        <v>89.9662862823</v>
      </c>
      <c r="AD127" s="0" t="n">
        <f aca="false">AC127+AB127</f>
        <v>97.0161541214</v>
      </c>
      <c r="AE127" s="0" t="str">
        <f aca="false">H127</f>
        <v>vga_g3</v>
      </c>
      <c r="AG127" s="8" t="str">
        <f aca="false">IF(OR(LEFT(K127,3)="LED",LEFT(K127,16)="SBUS_DATA_OE_LED"),CONCATENATE("(",CHAR(34),"user_led",CHAR(34),", 0, Pins(",CHAR(34),D127,CHAR(34),"),  IOStandard(",CHAR(34),"lvcmos33",CHAR(34),")), ",CHAR(35),K127),"")</f>
        <v/>
      </c>
    </row>
    <row r="128" customFormat="false" ht="14.55" hidden="false" customHeight="true" outlineLevel="0" collapsed="false">
      <c r="A128" s="47" t="s">
        <v>449</v>
      </c>
      <c r="B128" s="48" t="s">
        <v>450</v>
      </c>
      <c r="C128" s="49" t="s">
        <v>236</v>
      </c>
      <c r="D128" s="50"/>
      <c r="E128" s="49" t="n">
        <v>25</v>
      </c>
      <c r="F128" s="50"/>
      <c r="G128" s="0" t="n">
        <v>61</v>
      </c>
      <c r="H128" s="38"/>
      <c r="J128" s="3" t="str">
        <f aca="false">IF(NOT(ISNA($H128)),$B128,"")</f>
        <v>JTAG_TDO</v>
      </c>
      <c r="K128" s="0" t="n">
        <f aca="false">IF(NOT(ISNA($H128)),$H128,"")</f>
        <v>0</v>
      </c>
      <c r="P128" s="4" t="str">
        <f aca="false">IF(AND(M128&gt;0,N128&gt;0),M128+N128, "N/A")</f>
        <v>N/A</v>
      </c>
      <c r="Q128" s="62"/>
    </row>
    <row r="129" customFormat="false" ht="14.55" hidden="false" customHeight="true" outlineLevel="0" collapsed="false">
      <c r="A129" s="47" t="s">
        <v>451</v>
      </c>
      <c r="B129" s="48" t="s">
        <v>452</v>
      </c>
      <c r="C129" s="49" t="s">
        <v>236</v>
      </c>
      <c r="D129" s="49" t="s">
        <v>453</v>
      </c>
      <c r="E129" s="49" t="n">
        <v>15</v>
      </c>
      <c r="F129" s="50"/>
      <c r="G129" s="0" t="n">
        <v>62</v>
      </c>
      <c r="H129" s="0" t="e">
        <f aca="false">VLOOKUP(G129,#REF!,2,0)</f>
        <v>#VALUE!</v>
      </c>
      <c r="J129" s="3" t="str">
        <f aca="false">IF(NOT(ISNA($H129)),$B129,"")</f>
        <v>JTAG_TMS</v>
      </c>
      <c r="K129" s="0" t="e">
        <f aca="false">IF(NOT(ISNA($H129)),$H129,"")</f>
        <v>#VALUE!</v>
      </c>
      <c r="O129" s="0" t="s">
        <v>454</v>
      </c>
      <c r="P129" s="4" t="e">
        <f aca="false">MIN(P8:P127)</f>
        <v>#N/A</v>
      </c>
      <c r="Q129" s="62"/>
      <c r="S129" s="4" t="s">
        <v>455</v>
      </c>
      <c r="T129" s="0" t="e">
        <f aca="false">1.1*P129</f>
        <v>#N/A</v>
      </c>
    </row>
    <row r="130" customFormat="false" ht="14.55" hidden="false" customHeight="true" outlineLevel="0" collapsed="false">
      <c r="A130" s="39" t="s">
        <v>456</v>
      </c>
      <c r="B130" s="40" t="s">
        <v>24</v>
      </c>
      <c r="C130" s="63"/>
      <c r="D130" s="42"/>
      <c r="E130" s="63"/>
      <c r="F130" s="42"/>
      <c r="G130" s="0" t="n">
        <v>63</v>
      </c>
      <c r="H130" s="0" t="e">
        <f aca="false">VLOOKUP(G130,#REF!,2,0)</f>
        <v>#VALUE!</v>
      </c>
      <c r="J130" s="3" t="str">
        <f aca="false">IF(NOT(ISNA($H130)),$B130,"")</f>
        <v>GND</v>
      </c>
      <c r="K130" s="0" t="e">
        <f aca="false">IF(NOT(ISNA($H130)),$H130,"")</f>
        <v>#VALUE!</v>
      </c>
      <c r="O130" s="0" t="s">
        <v>457</v>
      </c>
      <c r="P130" s="4" t="e">
        <f aca="false">MAX(P8:P127)</f>
        <v>#N/A</v>
      </c>
      <c r="Q130" s="62"/>
    </row>
    <row r="131" customFormat="false" ht="14.55" hidden="false" customHeight="true" outlineLevel="0" collapsed="false">
      <c r="A131" s="64" t="s">
        <v>458</v>
      </c>
      <c r="B131" s="51" t="s">
        <v>24</v>
      </c>
      <c r="C131" s="52"/>
      <c r="D131" s="53"/>
      <c r="E131" s="52"/>
      <c r="F131" s="53"/>
      <c r="G131" s="0" t="n">
        <v>64</v>
      </c>
      <c r="H131" s="0" t="e">
        <f aca="false">VLOOKUP(G131,#REF!,2,0)</f>
        <v>#VALUE!</v>
      </c>
      <c r="J131" s="3" t="str">
        <f aca="false">IF(NOT(ISNA($H131)),$B131,"")</f>
        <v>GND</v>
      </c>
      <c r="K131" s="0" t="e">
        <f aca="false">IF(NOT(ISNA($H131)),$H131,"")</f>
        <v>#VALUE!</v>
      </c>
      <c r="O131" s="0" t="s">
        <v>459</v>
      </c>
      <c r="P131" s="65" t="e">
        <f aca="false">MAX(P8:P93,P96,P98:P127)</f>
        <v>#N/A</v>
      </c>
      <c r="Q131" s="62"/>
    </row>
    <row r="132" customFormat="false" ht="14.55" hidden="false" customHeight="true" outlineLevel="0" collapsed="false">
      <c r="A132" s="66"/>
      <c r="B132" s="67" t="s">
        <v>460</v>
      </c>
      <c r="C132" s="68" t="s">
        <v>134</v>
      </c>
      <c r="D132" s="68" t="s">
        <v>461</v>
      </c>
      <c r="E132" s="68"/>
      <c r="F132" s="69"/>
      <c r="O132" s="0" t="s">
        <v>462</v>
      </c>
      <c r="P132" s="4" t="e">
        <f aca="false">P130-P129</f>
        <v>#N/A</v>
      </c>
      <c r="Q132" s="62" t="e">
        <f aca="false">P132/$V$7</f>
        <v>#N/A</v>
      </c>
      <c r="R132" s="0" t="s">
        <v>463</v>
      </c>
      <c r="S132" s="4" t="e">
        <f aca="false">P132/$W$7</f>
        <v>#N/A</v>
      </c>
    </row>
    <row r="133" customFormat="false" ht="14.55" hidden="false" customHeight="true" outlineLevel="0" collapsed="false">
      <c r="A133" s="66"/>
      <c r="B133" s="67" t="s">
        <v>464</v>
      </c>
      <c r="C133" s="68" t="s">
        <v>134</v>
      </c>
      <c r="D133" s="68" t="s">
        <v>465</v>
      </c>
      <c r="E133" s="68"/>
      <c r="F133" s="69"/>
      <c r="O133" s="0" t="s">
        <v>466</v>
      </c>
      <c r="P133" s="65" t="e">
        <f aca="false">P131-P129</f>
        <v>#N/A</v>
      </c>
      <c r="Q133" s="62" t="e">
        <f aca="false">P133/$V$7</f>
        <v>#N/A</v>
      </c>
      <c r="R133" s="0" t="s">
        <v>463</v>
      </c>
      <c r="S133" s="4" t="e">
        <f aca="false">P133/$W$7</f>
        <v>#N/A</v>
      </c>
    </row>
    <row r="134" customFormat="false" ht="14.55" hidden="false" customHeight="true" outlineLevel="0" collapsed="false">
      <c r="A134" s="70"/>
      <c r="B134" s="71" t="s">
        <v>467</v>
      </c>
      <c r="C134" s="72" t="s">
        <v>134</v>
      </c>
      <c r="D134" s="72" t="s">
        <v>468</v>
      </c>
      <c r="E134" s="72" t="n">
        <v>9</v>
      </c>
      <c r="F134" s="73" t="s">
        <v>469</v>
      </c>
      <c r="Q134" s="62"/>
      <c r="S134" s="4" t="n">
        <f aca="false">P134/$W$7</f>
        <v>0</v>
      </c>
    </row>
    <row r="135" customFormat="false" ht="14.55" hidden="false" customHeight="true" outlineLevel="0" collapsed="false">
      <c r="A135" s="70"/>
      <c r="B135" s="71" t="s">
        <v>470</v>
      </c>
      <c r="C135" s="72" t="s">
        <v>134</v>
      </c>
      <c r="D135" s="72" t="s">
        <v>471</v>
      </c>
      <c r="E135" s="72" t="n">
        <v>8</v>
      </c>
      <c r="F135" s="73" t="s">
        <v>469</v>
      </c>
      <c r="O135" s="0" t="s">
        <v>472</v>
      </c>
      <c r="P135" s="33" t="e">
        <f aca="false">P47</f>
        <v>#N/A</v>
      </c>
      <c r="Q135" s="62" t="e">
        <f aca="false">P135/$V$7</f>
        <v>#N/A</v>
      </c>
      <c r="R135" s="0" t="s">
        <v>463</v>
      </c>
      <c r="S135" s="4" t="e">
        <f aca="false">P135/$W$7</f>
        <v>#N/A</v>
      </c>
    </row>
    <row r="136" customFormat="false" ht="14.55" hidden="false" customHeight="true" outlineLevel="0" collapsed="false">
      <c r="A136" s="70"/>
      <c r="B136" s="71" t="s">
        <v>473</v>
      </c>
      <c r="C136" s="72" t="s">
        <v>134</v>
      </c>
      <c r="D136" s="72" t="s">
        <v>474</v>
      </c>
      <c r="E136" s="72"/>
      <c r="F136" s="73" t="s">
        <v>475</v>
      </c>
      <c r="O136" s="0" t="s">
        <v>476</v>
      </c>
      <c r="P136" s="4" t="e">
        <f aca="false">P129-P135</f>
        <v>#N/A</v>
      </c>
      <c r="Q136" s="62" t="e">
        <f aca="false">P136/$V$7</f>
        <v>#N/A</v>
      </c>
      <c r="R136" s="0" t="s">
        <v>463</v>
      </c>
      <c r="S136" s="4" t="e">
        <f aca="false">P136/$W$7</f>
        <v>#N/A</v>
      </c>
    </row>
    <row r="137" customFormat="false" ht="14.55" hidden="false" customHeight="true" outlineLevel="0" collapsed="false">
      <c r="A137" s="70"/>
      <c r="B137" s="71" t="s">
        <v>477</v>
      </c>
      <c r="C137" s="72" t="s">
        <v>134</v>
      </c>
      <c r="D137" s="72" t="s">
        <v>478</v>
      </c>
      <c r="E137" s="72"/>
      <c r="F137" s="73" t="s">
        <v>479</v>
      </c>
      <c r="O137" s="0" t="s">
        <v>480</v>
      </c>
      <c r="P137" s="4" t="e">
        <f aca="false">P130-P135</f>
        <v>#N/A</v>
      </c>
      <c r="Q137" s="62" t="e">
        <f aca="false">P137/$V$7</f>
        <v>#N/A</v>
      </c>
      <c r="R137" s="0" t="s">
        <v>463</v>
      </c>
      <c r="S137" s="4" t="e">
        <f aca="false">P137/$W$7</f>
        <v>#N/A</v>
      </c>
    </row>
    <row r="138" customFormat="false" ht="14.55" hidden="false" customHeight="true" outlineLevel="0" collapsed="false">
      <c r="A138" s="70"/>
      <c r="B138" s="71" t="s">
        <v>481</v>
      </c>
      <c r="C138" s="72" t="s">
        <v>134</v>
      </c>
      <c r="D138" s="72" t="s">
        <v>482</v>
      </c>
      <c r="E138" s="72"/>
      <c r="F138" s="73" t="s">
        <v>483</v>
      </c>
      <c r="O138" s="0" t="s">
        <v>484</v>
      </c>
      <c r="P138" s="65" t="e">
        <f aca="false">P131-P135</f>
        <v>#N/A</v>
      </c>
      <c r="Q138" s="62" t="e">
        <f aca="false">P138/$V$7</f>
        <v>#N/A</v>
      </c>
      <c r="R138" s="0" t="s">
        <v>463</v>
      </c>
      <c r="S138" s="4" t="e">
        <f aca="false">P138/$W$7</f>
        <v>#N/A</v>
      </c>
    </row>
    <row r="139" customFormat="false" ht="14.55" hidden="false" customHeight="true" outlineLevel="0" collapsed="false">
      <c r="A139" s="70"/>
      <c r="B139" s="71" t="s">
        <v>485</v>
      </c>
      <c r="C139" s="72" t="s">
        <v>134</v>
      </c>
      <c r="D139" s="72" t="s">
        <v>486</v>
      </c>
      <c r="E139" s="72"/>
      <c r="F139" s="73" t="s">
        <v>487</v>
      </c>
      <c r="Q139" s="62"/>
    </row>
    <row r="140" customFormat="false" ht="14.55" hidden="false" customHeight="true" outlineLevel="0" collapsed="false">
      <c r="A140" s="70"/>
      <c r="B140" s="71" t="s">
        <v>488</v>
      </c>
      <c r="C140" s="72" t="s">
        <v>134</v>
      </c>
      <c r="D140" s="72" t="s">
        <v>489</v>
      </c>
      <c r="E140" s="72"/>
      <c r="F140" s="73" t="s">
        <v>490</v>
      </c>
      <c r="Q140" s="62"/>
    </row>
    <row r="141" customFormat="false" ht="14.55" hidden="false" customHeight="true" outlineLevel="0" collapsed="false">
      <c r="A141" s="70"/>
      <c r="B141" s="71" t="s">
        <v>491</v>
      </c>
      <c r="C141" s="72" t="s">
        <v>134</v>
      </c>
      <c r="D141" s="72" t="s">
        <v>492</v>
      </c>
      <c r="E141" s="72"/>
      <c r="F141" s="73" t="s">
        <v>493</v>
      </c>
      <c r="Q141" s="62"/>
    </row>
    <row r="142" customFormat="false" ht="14.55" hidden="false" customHeight="true" outlineLevel="0" collapsed="false">
      <c r="A142" s="70"/>
      <c r="B142" s="71" t="s">
        <v>494</v>
      </c>
      <c r="C142" s="72" t="s">
        <v>134</v>
      </c>
      <c r="D142" s="72" t="s">
        <v>495</v>
      </c>
      <c r="E142" s="72"/>
      <c r="F142" s="73"/>
    </row>
    <row r="143" customFormat="false" ht="14.55" hidden="false" customHeight="true" outlineLevel="0" collapsed="false">
      <c r="A143" s="70"/>
      <c r="B143" s="71" t="s">
        <v>496</v>
      </c>
      <c r="C143" s="72" t="s">
        <v>134</v>
      </c>
      <c r="D143" s="72" t="s">
        <v>497</v>
      </c>
      <c r="E143" s="72"/>
      <c r="F143" s="73"/>
    </row>
    <row r="144" customFormat="false" ht="14.55" hidden="false" customHeight="true" outlineLevel="0" collapsed="false">
      <c r="A144" s="70"/>
      <c r="B144" s="71" t="s">
        <v>498</v>
      </c>
      <c r="C144" s="72" t="s">
        <v>134</v>
      </c>
      <c r="D144" s="72" t="s">
        <v>499</v>
      </c>
      <c r="E144" s="72"/>
      <c r="F144" s="73"/>
    </row>
    <row r="145" customFormat="false" ht="14.55" hidden="false" customHeight="true" outlineLevel="0" collapsed="false">
      <c r="A145" s="70"/>
      <c r="B145" s="71" t="s">
        <v>500</v>
      </c>
      <c r="C145" s="72" t="s">
        <v>134</v>
      </c>
      <c r="D145" s="72" t="s">
        <v>501</v>
      </c>
      <c r="E145" s="72"/>
      <c r="F145" s="73"/>
    </row>
    <row r="146" customFormat="false" ht="14.55" hidden="false" customHeight="true" outlineLevel="0" collapsed="false">
      <c r="A146" s="74"/>
      <c r="B146" s="71" t="s">
        <v>502</v>
      </c>
      <c r="C146" s="72" t="s">
        <v>134</v>
      </c>
      <c r="D146" s="72" t="s">
        <v>503</v>
      </c>
      <c r="E146" s="72"/>
      <c r="F146" s="73"/>
    </row>
    <row r="147" customFormat="false" ht="14.55" hidden="false" customHeight="true" outlineLevel="0" collapsed="false">
      <c r="A147" s="70"/>
      <c r="B147" s="71" t="s">
        <v>504</v>
      </c>
      <c r="C147" s="72" t="s">
        <v>134</v>
      </c>
      <c r="D147" s="72" t="s">
        <v>505</v>
      </c>
      <c r="E147" s="72"/>
      <c r="F147" s="73"/>
    </row>
    <row r="148" customFormat="false" ht="14.55" hidden="false" customHeight="true" outlineLevel="0" collapsed="false">
      <c r="A148" s="70"/>
      <c r="B148" s="71" t="s">
        <v>506</v>
      </c>
      <c r="C148" s="72" t="s">
        <v>134</v>
      </c>
      <c r="D148" s="72" t="s">
        <v>507</v>
      </c>
      <c r="E148" s="72"/>
      <c r="F148" s="73"/>
    </row>
    <row r="149" customFormat="false" ht="14.55" hidden="false" customHeight="true" outlineLevel="0" collapsed="false">
      <c r="A149" s="70"/>
      <c r="B149" s="71" t="s">
        <v>508</v>
      </c>
      <c r="C149" s="72" t="s">
        <v>134</v>
      </c>
      <c r="D149" s="72" t="s">
        <v>509</v>
      </c>
      <c r="E149" s="72"/>
      <c r="F149" s="73"/>
    </row>
    <row r="150" customFormat="false" ht="14.55" hidden="false" customHeight="true" outlineLevel="0" collapsed="false">
      <c r="A150" s="70"/>
      <c r="B150" s="75" t="s">
        <v>510</v>
      </c>
      <c r="C150" s="76" t="s">
        <v>134</v>
      </c>
      <c r="D150" s="76" t="s">
        <v>511</v>
      </c>
      <c r="E150" s="76"/>
      <c r="F150" s="77"/>
    </row>
    <row r="151" customFormat="false" ht="14.55" hidden="false" customHeight="true" outlineLevel="0" collapsed="false">
      <c r="A151" s="70"/>
      <c r="B151" s="75" t="s">
        <v>512</v>
      </c>
      <c r="C151" s="76" t="s">
        <v>134</v>
      </c>
      <c r="D151" s="76" t="s">
        <v>513</v>
      </c>
      <c r="E151" s="76"/>
      <c r="F151" s="77"/>
    </row>
    <row r="152" customFormat="false" ht="14.55" hidden="false" customHeight="true" outlineLevel="0" collapsed="false">
      <c r="A152" s="70"/>
      <c r="B152" s="75" t="s">
        <v>514</v>
      </c>
      <c r="C152" s="76" t="s">
        <v>134</v>
      </c>
      <c r="D152" s="76" t="s">
        <v>515</v>
      </c>
      <c r="E152" s="76"/>
      <c r="F152" s="77"/>
    </row>
    <row r="153" customFormat="false" ht="14.55" hidden="false" customHeight="true" outlineLevel="0" collapsed="false">
      <c r="A153" s="70"/>
      <c r="B153" s="75" t="s">
        <v>516</v>
      </c>
      <c r="C153" s="76" t="s">
        <v>134</v>
      </c>
      <c r="D153" s="76" t="s">
        <v>517</v>
      </c>
      <c r="E153" s="76"/>
      <c r="F153" s="77"/>
    </row>
    <row r="154" customFormat="false" ht="14.55" hidden="false" customHeight="true" outlineLevel="0" collapsed="false">
      <c r="A154" s="70"/>
      <c r="B154" s="75" t="s">
        <v>518</v>
      </c>
      <c r="C154" s="76" t="s">
        <v>134</v>
      </c>
      <c r="D154" s="76" t="s">
        <v>519</v>
      </c>
      <c r="E154" s="76"/>
      <c r="F154" s="77"/>
    </row>
    <row r="155" customFormat="false" ht="14.55" hidden="false" customHeight="true" outlineLevel="0" collapsed="false">
      <c r="A155" s="70"/>
      <c r="B155" s="75" t="s">
        <v>520</v>
      </c>
      <c r="C155" s="76" t="s">
        <v>134</v>
      </c>
      <c r="D155" s="76" t="s">
        <v>521</v>
      </c>
      <c r="E155" s="76"/>
      <c r="F155" s="77"/>
    </row>
    <row r="156" customFormat="false" ht="14.55" hidden="false" customHeight="true" outlineLevel="0" collapsed="false">
      <c r="A156" s="70"/>
      <c r="B156" s="75" t="s">
        <v>522</v>
      </c>
      <c r="C156" s="76" t="s">
        <v>134</v>
      </c>
      <c r="D156" s="76" t="s">
        <v>523</v>
      </c>
      <c r="E156" s="76"/>
      <c r="F156" s="77"/>
    </row>
    <row r="157" customFormat="false" ht="14.55" hidden="false" customHeight="true" outlineLevel="0" collapsed="false">
      <c r="A157" s="70"/>
      <c r="B157" s="75" t="s">
        <v>524</v>
      </c>
      <c r="C157" s="76" t="s">
        <v>134</v>
      </c>
      <c r="D157" s="76" t="s">
        <v>525</v>
      </c>
      <c r="E157" s="76"/>
      <c r="F157" s="77"/>
    </row>
    <row r="158" customFormat="false" ht="14.55" hidden="false" customHeight="true" outlineLevel="0" collapsed="false">
      <c r="A158" s="70"/>
      <c r="B158" s="75" t="s">
        <v>526</v>
      </c>
      <c r="C158" s="76" t="s">
        <v>134</v>
      </c>
      <c r="D158" s="76" t="s">
        <v>527</v>
      </c>
      <c r="E158" s="76"/>
      <c r="F158" s="77"/>
    </row>
    <row r="159" customFormat="false" ht="14.55" hidden="false" customHeight="true" outlineLevel="0" collapsed="false">
      <c r="A159" s="70"/>
      <c r="B159" s="75" t="s">
        <v>528</v>
      </c>
      <c r="C159" s="76" t="s">
        <v>134</v>
      </c>
      <c r="D159" s="76" t="s">
        <v>529</v>
      </c>
      <c r="E159" s="76"/>
      <c r="F159" s="77"/>
    </row>
    <row r="160" customFormat="false" ht="14.55" hidden="false" customHeight="true" outlineLevel="0" collapsed="false">
      <c r="A160" s="70"/>
      <c r="B160" s="75" t="s">
        <v>530</v>
      </c>
      <c r="C160" s="76" t="s">
        <v>134</v>
      </c>
      <c r="D160" s="76" t="s">
        <v>531</v>
      </c>
      <c r="E160" s="76"/>
      <c r="F160" s="77"/>
    </row>
    <row r="161" customFormat="false" ht="14.55" hidden="false" customHeight="true" outlineLevel="0" collapsed="false">
      <c r="A161" s="70"/>
      <c r="B161" s="75" t="s">
        <v>532</v>
      </c>
      <c r="C161" s="76" t="s">
        <v>134</v>
      </c>
      <c r="D161" s="76" t="s">
        <v>533</v>
      </c>
      <c r="E161" s="76"/>
      <c r="F161" s="77"/>
    </row>
    <row r="162" customFormat="false" ht="14.55" hidden="false" customHeight="true" outlineLevel="0" collapsed="false">
      <c r="A162" s="70"/>
      <c r="B162" s="75" t="s">
        <v>534</v>
      </c>
      <c r="C162" s="76" t="s">
        <v>134</v>
      </c>
      <c r="D162" s="76" t="s">
        <v>535</v>
      </c>
      <c r="E162" s="76" t="n">
        <v>7</v>
      </c>
      <c r="F162" s="77" t="s">
        <v>536</v>
      </c>
    </row>
    <row r="163" customFormat="false" ht="14.55" hidden="false" customHeight="true" outlineLevel="0" collapsed="false">
      <c r="A163" s="70"/>
      <c r="B163" s="75" t="s">
        <v>537</v>
      </c>
      <c r="C163" s="76" t="s">
        <v>134</v>
      </c>
      <c r="D163" s="76" t="s">
        <v>538</v>
      </c>
      <c r="E163" s="76" t="n">
        <v>13</v>
      </c>
      <c r="F163" s="77" t="s">
        <v>539</v>
      </c>
    </row>
    <row r="164" customFormat="false" ht="14.55" hidden="false" customHeight="true" outlineLevel="0" collapsed="false">
      <c r="A164" s="70"/>
      <c r="B164" s="75" t="s">
        <v>540</v>
      </c>
      <c r="C164" s="76" t="s">
        <v>134</v>
      </c>
      <c r="D164" s="76" t="s">
        <v>541</v>
      </c>
      <c r="E164" s="76" t="n">
        <v>6</v>
      </c>
      <c r="F164" s="77" t="s">
        <v>542</v>
      </c>
    </row>
    <row r="165" customFormat="false" ht="14.55" hidden="false" customHeight="true" outlineLevel="0" collapsed="false">
      <c r="A165" s="70"/>
      <c r="B165" s="75" t="s">
        <v>543</v>
      </c>
      <c r="C165" s="76" t="s">
        <v>134</v>
      </c>
      <c r="D165" s="76" t="s">
        <v>544</v>
      </c>
      <c r="E165" s="76" t="n">
        <v>5</v>
      </c>
      <c r="F165" s="77" t="s">
        <v>545</v>
      </c>
    </row>
    <row r="166" customFormat="false" ht="14.55" hidden="false" customHeight="true" outlineLevel="0" collapsed="false">
      <c r="A166" s="70"/>
      <c r="B166" s="75" t="s">
        <v>546</v>
      </c>
      <c r="C166" s="76" t="s">
        <v>134</v>
      </c>
      <c r="D166" s="76" t="s">
        <v>547</v>
      </c>
      <c r="E166" s="76"/>
      <c r="F166" s="77" t="s">
        <v>548</v>
      </c>
    </row>
    <row r="167" customFormat="false" ht="14.55" hidden="false" customHeight="true" outlineLevel="0" collapsed="false">
      <c r="A167" s="70"/>
      <c r="B167" s="75" t="s">
        <v>549</v>
      </c>
      <c r="C167" s="76" t="s">
        <v>134</v>
      </c>
      <c r="D167" s="76" t="s">
        <v>550</v>
      </c>
      <c r="E167" s="76"/>
      <c r="F167" s="77" t="s">
        <v>551</v>
      </c>
    </row>
    <row r="168" customFormat="false" ht="14.55" hidden="false" customHeight="true" outlineLevel="0" collapsed="false">
      <c r="A168" s="70"/>
      <c r="B168" s="75" t="s">
        <v>552</v>
      </c>
      <c r="C168" s="76" t="s">
        <v>134</v>
      </c>
      <c r="D168" s="76" t="s">
        <v>553</v>
      </c>
      <c r="E168" s="76"/>
      <c r="F168" s="77" t="s">
        <v>554</v>
      </c>
    </row>
    <row r="169" customFormat="false" ht="14.55" hidden="false" customHeight="true" outlineLevel="0" collapsed="false">
      <c r="A169" s="70"/>
      <c r="B169" s="75" t="s">
        <v>555</v>
      </c>
      <c r="C169" s="76" t="s">
        <v>134</v>
      </c>
      <c r="D169" s="76"/>
      <c r="E169" s="76" t="n">
        <v>32</v>
      </c>
      <c r="F169" s="77" t="s">
        <v>556</v>
      </c>
    </row>
    <row r="170" customFormat="false" ht="14.55" hidden="false" customHeight="true" outlineLevel="0" collapsed="false">
      <c r="A170" s="70"/>
      <c r="B170" s="75" t="s">
        <v>557</v>
      </c>
      <c r="C170" s="76" t="s">
        <v>134</v>
      </c>
      <c r="D170" s="76"/>
      <c r="E170" s="76" t="n">
        <v>31</v>
      </c>
      <c r="F170" s="77" t="s">
        <v>558</v>
      </c>
    </row>
    <row r="171" customFormat="false" ht="14.55" hidden="false" customHeight="true" outlineLevel="0" collapsed="false">
      <c r="A171" s="70"/>
      <c r="B171" s="75" t="s">
        <v>559</v>
      </c>
      <c r="C171" s="76" t="s">
        <v>134</v>
      </c>
      <c r="D171" s="76" t="s">
        <v>560</v>
      </c>
      <c r="E171" s="76"/>
      <c r="F171" s="77" t="s">
        <v>561</v>
      </c>
    </row>
    <row r="172" customFormat="false" ht="14.55" hidden="false" customHeight="true" outlineLevel="0" collapsed="false">
      <c r="A172" s="70"/>
      <c r="B172" s="75" t="s">
        <v>562</v>
      </c>
      <c r="C172" s="76" t="s">
        <v>134</v>
      </c>
      <c r="D172" s="76" t="s">
        <v>563</v>
      </c>
      <c r="E172" s="76"/>
      <c r="F172" s="77" t="s">
        <v>564</v>
      </c>
    </row>
    <row r="173" customFormat="false" ht="14.55" hidden="false" customHeight="true" outlineLevel="0" collapsed="false">
      <c r="A173" s="70"/>
      <c r="B173" s="75" t="s">
        <v>565</v>
      </c>
      <c r="C173" s="76" t="s">
        <v>134</v>
      </c>
      <c r="D173" s="76"/>
      <c r="E173" s="76" t="n">
        <v>29</v>
      </c>
      <c r="F173" s="77" t="s">
        <v>566</v>
      </c>
    </row>
    <row r="174" customFormat="false" ht="14.55" hidden="false" customHeight="true" outlineLevel="0" collapsed="false">
      <c r="A174" s="70"/>
      <c r="B174" s="78" t="s">
        <v>567</v>
      </c>
      <c r="C174" s="79" t="s">
        <v>134</v>
      </c>
      <c r="D174" s="79" t="s">
        <v>568</v>
      </c>
      <c r="E174" s="79"/>
      <c r="F174" s="80"/>
    </row>
    <row r="175" customFormat="false" ht="14.55" hidden="false" customHeight="true" outlineLevel="0" collapsed="false">
      <c r="A175" s="70"/>
      <c r="B175" s="78" t="s">
        <v>569</v>
      </c>
      <c r="C175" s="79" t="s">
        <v>134</v>
      </c>
      <c r="D175" s="79" t="s">
        <v>570</v>
      </c>
      <c r="E175" s="79"/>
      <c r="F175" s="80"/>
    </row>
    <row r="176" customFormat="false" ht="14.55" hidden="false" customHeight="true" outlineLevel="0" collapsed="false">
      <c r="A176" s="70"/>
      <c r="B176" s="78" t="s">
        <v>571</v>
      </c>
      <c r="C176" s="79" t="s">
        <v>134</v>
      </c>
      <c r="D176" s="79" t="s">
        <v>572</v>
      </c>
      <c r="E176" s="79"/>
      <c r="F176" s="80"/>
    </row>
    <row r="177" customFormat="false" ht="14.55" hidden="false" customHeight="true" outlineLevel="0" collapsed="false">
      <c r="A177" s="70"/>
      <c r="B177" s="78" t="s">
        <v>573</v>
      </c>
      <c r="C177" s="79" t="s">
        <v>134</v>
      </c>
      <c r="D177" s="79" t="s">
        <v>574</v>
      </c>
      <c r="E177" s="79"/>
      <c r="F177" s="80"/>
    </row>
    <row r="178" customFormat="false" ht="14.55" hidden="false" customHeight="true" outlineLevel="0" collapsed="false">
      <c r="A178" s="70"/>
      <c r="B178" s="78" t="s">
        <v>575</v>
      </c>
      <c r="C178" s="79" t="s">
        <v>134</v>
      </c>
      <c r="D178" s="79" t="s">
        <v>576</v>
      </c>
      <c r="E178" s="79"/>
      <c r="F178" s="80"/>
    </row>
    <row r="179" customFormat="false" ht="14.55" hidden="false" customHeight="true" outlineLevel="0" collapsed="false">
      <c r="A179" s="70"/>
      <c r="B179" s="78" t="s">
        <v>577</v>
      </c>
      <c r="C179" s="79" t="s">
        <v>134</v>
      </c>
      <c r="D179" s="79" t="s">
        <v>578</v>
      </c>
      <c r="E179" s="79"/>
      <c r="F179" s="80"/>
    </row>
    <row r="180" customFormat="false" ht="14.55" hidden="false" customHeight="true" outlineLevel="0" collapsed="false">
      <c r="A180" s="70"/>
      <c r="B180" s="78" t="s">
        <v>579</v>
      </c>
      <c r="C180" s="79" t="s">
        <v>134</v>
      </c>
      <c r="D180" s="79" t="s">
        <v>580</v>
      </c>
      <c r="E180" s="79"/>
      <c r="F180" s="80"/>
    </row>
    <row r="181" customFormat="false" ht="14.55" hidden="false" customHeight="true" outlineLevel="0" collapsed="false">
      <c r="A181" s="74"/>
      <c r="B181" s="78" t="s">
        <v>581</v>
      </c>
      <c r="C181" s="79" t="s">
        <v>134</v>
      </c>
      <c r="D181" s="79" t="s">
        <v>582</v>
      </c>
      <c r="E181" s="79"/>
      <c r="F181" s="80"/>
    </row>
    <row r="182" customFormat="false" ht="14.55" hidden="false" customHeight="true" outlineLevel="0" collapsed="false">
      <c r="A182" s="74"/>
      <c r="B182" s="78" t="s">
        <v>583</v>
      </c>
      <c r="C182" s="79" t="s">
        <v>134</v>
      </c>
      <c r="D182" s="79" t="s">
        <v>584</v>
      </c>
      <c r="E182" s="79"/>
      <c r="F182" s="80"/>
    </row>
    <row r="183" customFormat="false" ht="14.55" hidden="false" customHeight="true" outlineLevel="0" collapsed="false">
      <c r="A183" s="74"/>
      <c r="B183" s="78" t="s">
        <v>585</v>
      </c>
      <c r="C183" s="79" t="s">
        <v>134</v>
      </c>
      <c r="D183" s="79" t="s">
        <v>586</v>
      </c>
      <c r="E183" s="79"/>
      <c r="F183" s="80"/>
    </row>
    <row r="184" customFormat="false" ht="14.55" hidden="false" customHeight="true" outlineLevel="0" collapsed="false">
      <c r="A184" s="74"/>
      <c r="B184" s="78" t="s">
        <v>587</v>
      </c>
      <c r="C184" s="79" t="s">
        <v>134</v>
      </c>
      <c r="D184" s="79" t="s">
        <v>588</v>
      </c>
      <c r="E184" s="79"/>
      <c r="F184" s="80"/>
    </row>
    <row r="185" customFormat="false" ht="14.55" hidden="false" customHeight="true" outlineLevel="0" collapsed="false">
      <c r="A185" s="74"/>
      <c r="B185" s="78" t="s">
        <v>589</v>
      </c>
      <c r="C185" s="79" t="s">
        <v>134</v>
      </c>
      <c r="D185" s="79"/>
      <c r="E185" s="79" t="n">
        <v>2</v>
      </c>
      <c r="F185" s="80"/>
    </row>
    <row r="186" customFormat="false" ht="14.55" hidden="false" customHeight="true" outlineLevel="0" collapsed="false">
      <c r="A186" s="74"/>
      <c r="B186" s="81"/>
      <c r="C186" s="82"/>
      <c r="D186" s="82"/>
      <c r="E186" s="82"/>
      <c r="F186" s="83"/>
    </row>
    <row r="187" customFormat="false" ht="14.55" hidden="false" customHeight="true" outlineLevel="0" collapsed="false">
      <c r="A187" s="74"/>
      <c r="B187" s="84" t="s">
        <v>590</v>
      </c>
      <c r="C187" s="85" t="s">
        <v>134</v>
      </c>
      <c r="D187" s="85" t="s">
        <v>312</v>
      </c>
      <c r="E187" s="85"/>
      <c r="F187" s="86"/>
    </row>
    <row r="188" customFormat="false" ht="14.55" hidden="false" customHeight="true" outlineLevel="0" collapsed="false">
      <c r="A188" s="74"/>
      <c r="B188" s="84" t="s">
        <v>591</v>
      </c>
      <c r="C188" s="85" t="s">
        <v>134</v>
      </c>
      <c r="D188" s="85" t="s">
        <v>592</v>
      </c>
      <c r="E188" s="85"/>
      <c r="F188" s="86"/>
    </row>
    <row r="189" customFormat="false" ht="14.55" hidden="false" customHeight="true" outlineLevel="0" collapsed="false">
      <c r="A189" s="74"/>
      <c r="B189" s="84" t="s">
        <v>593</v>
      </c>
      <c r="C189" s="85" t="s">
        <v>134</v>
      </c>
      <c r="D189" s="85" t="s">
        <v>594</v>
      </c>
      <c r="E189" s="85"/>
      <c r="F189" s="86"/>
    </row>
    <row r="190" customFormat="false" ht="14.55" hidden="false" customHeight="true" outlineLevel="0" collapsed="false">
      <c r="A190" s="87"/>
      <c r="B190" s="88" t="s">
        <v>595</v>
      </c>
      <c r="C190" s="89" t="s">
        <v>134</v>
      </c>
      <c r="D190" s="89" t="s">
        <v>79</v>
      </c>
      <c r="E190" s="89"/>
      <c r="F190" s="90"/>
    </row>
    <row r="191" customFormat="false" ht="14.55" hidden="false" customHeight="true" outlineLevel="0" collapsed="false">
      <c r="A191" s="87"/>
      <c r="B191" s="88" t="s">
        <v>596</v>
      </c>
      <c r="C191" s="89" t="s">
        <v>134</v>
      </c>
      <c r="D191" s="89" t="s">
        <v>92</v>
      </c>
      <c r="E191" s="89"/>
      <c r="F191" s="90"/>
    </row>
    <row r="192" customFormat="false" ht="14.55" hidden="false" customHeight="true" outlineLevel="0" collapsed="false">
      <c r="A192" s="87"/>
      <c r="B192" s="91" t="s">
        <v>597</v>
      </c>
      <c r="C192" s="92" t="s">
        <v>134</v>
      </c>
      <c r="D192" s="92" t="s">
        <v>75</v>
      </c>
      <c r="E192" s="92"/>
      <c r="F192" s="93"/>
    </row>
    <row r="193" customFormat="false" ht="14.55" hidden="false" customHeight="true" outlineLevel="0" collapsed="false">
      <c r="A193" s="87"/>
      <c r="B193" s="91" t="s">
        <v>598</v>
      </c>
      <c r="C193" s="92" t="s">
        <v>134</v>
      </c>
      <c r="D193" s="92" t="s">
        <v>83</v>
      </c>
      <c r="E193" s="92"/>
      <c r="F193" s="93"/>
    </row>
    <row r="194" customFormat="false" ht="14.55" hidden="false" customHeight="true" outlineLevel="0" collapsed="false">
      <c r="A194" s="87"/>
      <c r="B194" s="94"/>
      <c r="C194" s="95"/>
      <c r="D194" s="96"/>
      <c r="E194" s="95"/>
      <c r="F194" s="96"/>
    </row>
    <row r="195" customFormat="false" ht="14.55" hidden="false" customHeight="true" outlineLevel="0" collapsed="false">
      <c r="A195" s="87"/>
      <c r="B195" s="94"/>
      <c r="C195" s="95"/>
      <c r="D195" s="96"/>
      <c r="E195" s="95"/>
      <c r="F195" s="96"/>
    </row>
    <row r="196" customFormat="false" ht="14.55" hidden="false" customHeight="true" outlineLevel="0" collapsed="false">
      <c r="A196" s="87"/>
      <c r="B196" s="94"/>
      <c r="C196" s="95"/>
      <c r="D196" s="96"/>
      <c r="E196" s="95"/>
      <c r="F196" s="96"/>
    </row>
    <row r="197" customFormat="false" ht="14.55" hidden="false" customHeight="true" outlineLevel="0" collapsed="false">
      <c r="A197" s="87"/>
      <c r="B197" s="94"/>
      <c r="C197" s="95"/>
      <c r="D197" s="96"/>
      <c r="E197" s="95"/>
      <c r="F197" s="96"/>
    </row>
    <row r="198" customFormat="false" ht="14.55" hidden="false" customHeight="true" outlineLevel="0" collapsed="false">
      <c r="A198" s="74"/>
      <c r="B198" s="81"/>
      <c r="C198" s="82"/>
      <c r="D198" s="83"/>
      <c r="E198" s="82"/>
      <c r="F198" s="83"/>
    </row>
    <row r="199" customFormat="false" ht="14.55" hidden="false" customHeight="true" outlineLevel="0" collapsed="false">
      <c r="A199" s="74"/>
      <c r="B199" s="81"/>
      <c r="C199" s="82"/>
      <c r="D199" s="83"/>
      <c r="E199" s="82"/>
      <c r="F199" s="83"/>
    </row>
    <row r="200" customFormat="false" ht="14.55" hidden="false" customHeight="true" outlineLevel="0" collapsed="false">
      <c r="A200" s="74"/>
      <c r="B200" s="81"/>
      <c r="C200" s="82"/>
      <c r="D200" s="83"/>
      <c r="E200" s="82"/>
      <c r="F200" s="83"/>
    </row>
    <row r="201" customFormat="false" ht="14.55" hidden="false" customHeight="true" outlineLevel="0" collapsed="false">
      <c r="A201" s="74"/>
      <c r="B201" s="81"/>
      <c r="C201" s="82"/>
      <c r="D201" s="83"/>
      <c r="E201" s="82"/>
      <c r="F201" s="83"/>
    </row>
    <row r="202" customFormat="false" ht="14.55" hidden="false" customHeight="true" outlineLevel="0" collapsed="false">
      <c r="A202" s="74"/>
      <c r="B202" s="81"/>
      <c r="C202" s="82"/>
      <c r="D202" s="83"/>
      <c r="E202" s="82"/>
      <c r="F202" s="83"/>
    </row>
    <row r="203" customFormat="false" ht="14.55" hidden="false" customHeight="true" outlineLevel="0" collapsed="false">
      <c r="A203" s="74"/>
      <c r="B203" s="81"/>
      <c r="C203" s="82"/>
      <c r="D203" s="83"/>
      <c r="E203" s="82"/>
      <c r="F203" s="83"/>
    </row>
    <row r="204" customFormat="false" ht="14.55" hidden="false" customHeight="true" outlineLevel="0" collapsed="false">
      <c r="A204" s="74"/>
      <c r="B204" s="81"/>
      <c r="C204" s="82"/>
      <c r="D204" s="83"/>
      <c r="E204" s="82"/>
      <c r="F204" s="83"/>
    </row>
    <row r="205" customFormat="false" ht="14.55" hidden="false" customHeight="true" outlineLevel="0" collapsed="false">
      <c r="A205" s="74"/>
      <c r="B205" s="81"/>
      <c r="C205" s="82"/>
      <c r="D205" s="83"/>
      <c r="E205" s="82"/>
      <c r="F205" s="83"/>
    </row>
    <row r="206" customFormat="false" ht="14.55" hidden="false" customHeight="true" outlineLevel="0" collapsed="false">
      <c r="A206" s="74"/>
      <c r="B206" s="81"/>
      <c r="C206" s="82"/>
      <c r="D206" s="83"/>
      <c r="E206" s="82"/>
      <c r="F206" s="83"/>
    </row>
    <row r="207" customFormat="false" ht="14.55" hidden="false" customHeight="true" outlineLevel="0" collapsed="false">
      <c r="A207" s="74"/>
      <c r="B207" s="81"/>
      <c r="C207" s="82"/>
      <c r="D207" s="83"/>
      <c r="E207" s="82"/>
      <c r="F207" s="83"/>
    </row>
    <row r="208" customFormat="false" ht="14.55" hidden="false" customHeight="true" outlineLevel="0" collapsed="false">
      <c r="A208" s="74"/>
      <c r="B208" s="81"/>
      <c r="C208" s="82"/>
      <c r="D208" s="83"/>
      <c r="E208" s="82"/>
      <c r="F208" s="83"/>
    </row>
    <row r="209" customFormat="false" ht="14.55" hidden="false" customHeight="true" outlineLevel="0" collapsed="false">
      <c r="A209" s="74"/>
      <c r="B209" s="81"/>
      <c r="C209" s="82"/>
      <c r="D209" s="83"/>
      <c r="E209" s="82"/>
      <c r="F209" s="83"/>
    </row>
    <row r="210" customFormat="false" ht="14.55" hidden="false" customHeight="true" outlineLevel="0" collapsed="false">
      <c r="A210" s="74"/>
      <c r="B210" s="81"/>
      <c r="C210" s="82"/>
      <c r="D210" s="83"/>
      <c r="E210" s="82"/>
      <c r="F210" s="83"/>
    </row>
    <row r="211" customFormat="false" ht="14.55" hidden="false" customHeight="true" outlineLevel="0" collapsed="false">
      <c r="A211" s="74"/>
      <c r="B211" s="81"/>
      <c r="C211" s="82"/>
      <c r="D211" s="83"/>
      <c r="E211" s="82"/>
      <c r="F211" s="83"/>
    </row>
    <row r="212" customFormat="false" ht="14.55" hidden="false" customHeight="true" outlineLevel="0" collapsed="false">
      <c r="A212" s="74"/>
      <c r="B212" s="81"/>
      <c r="C212" s="82"/>
      <c r="D212" s="83"/>
      <c r="E212" s="82"/>
      <c r="F212" s="83"/>
    </row>
    <row r="213" customFormat="false" ht="14.55" hidden="false" customHeight="true" outlineLevel="0" collapsed="false">
      <c r="A213" s="74"/>
      <c r="B213" s="81"/>
      <c r="C213" s="82"/>
      <c r="D213" s="83"/>
      <c r="E213" s="82"/>
      <c r="F213" s="83"/>
    </row>
    <row r="214" customFormat="false" ht="14.55" hidden="false" customHeight="true" outlineLevel="0" collapsed="false">
      <c r="A214" s="74"/>
      <c r="B214" s="81"/>
      <c r="C214" s="82"/>
      <c r="D214" s="83"/>
      <c r="E214" s="82"/>
      <c r="F214" s="83"/>
    </row>
    <row r="215" customFormat="false" ht="14.55" hidden="false" customHeight="true" outlineLevel="0" collapsed="false">
      <c r="A215" s="74"/>
      <c r="B215" s="81"/>
      <c r="C215" s="82"/>
      <c r="D215" s="83"/>
      <c r="E215" s="82"/>
      <c r="F215" s="83"/>
    </row>
    <row r="216" customFormat="false" ht="14.55" hidden="false" customHeight="true" outlineLevel="0" collapsed="false">
      <c r="A216" s="74"/>
      <c r="B216" s="81"/>
      <c r="C216" s="82"/>
      <c r="D216" s="83"/>
      <c r="E216" s="82"/>
      <c r="F216" s="83"/>
    </row>
    <row r="217" customFormat="false" ht="14.55" hidden="false" customHeight="true" outlineLevel="0" collapsed="false">
      <c r="A217" s="74"/>
      <c r="B217" s="81"/>
      <c r="C217" s="82"/>
      <c r="D217" s="83"/>
      <c r="E217" s="82"/>
      <c r="F217" s="83"/>
    </row>
    <row r="218" customFormat="false" ht="14.55" hidden="false" customHeight="true" outlineLevel="0" collapsed="false">
      <c r="A218" s="74"/>
      <c r="B218" s="81"/>
      <c r="C218" s="82"/>
      <c r="D218" s="83"/>
      <c r="E218" s="82"/>
      <c r="F218" s="83"/>
    </row>
    <row r="219" customFormat="false" ht="14.55" hidden="false" customHeight="true" outlineLevel="0" collapsed="false">
      <c r="A219" s="74"/>
      <c r="B219" s="81"/>
      <c r="C219" s="82"/>
      <c r="D219" s="83"/>
      <c r="E219" s="82"/>
      <c r="F219" s="83"/>
    </row>
    <row r="220" customFormat="false" ht="14.55" hidden="false" customHeight="true" outlineLevel="0" collapsed="false">
      <c r="A220" s="74"/>
      <c r="B220" s="81"/>
      <c r="C220" s="82"/>
      <c r="D220" s="83"/>
      <c r="E220" s="82"/>
      <c r="F220" s="83"/>
    </row>
    <row r="221" customFormat="false" ht="14.55" hidden="false" customHeight="true" outlineLevel="0" collapsed="false">
      <c r="A221" s="74"/>
      <c r="B221" s="81"/>
      <c r="C221" s="82"/>
      <c r="D221" s="83"/>
      <c r="E221" s="82"/>
      <c r="F221" s="83"/>
    </row>
    <row r="222" customFormat="false" ht="14.55" hidden="false" customHeight="true" outlineLevel="0" collapsed="false">
      <c r="A222" s="74"/>
      <c r="B222" s="81"/>
      <c r="C222" s="82"/>
      <c r="D222" s="83"/>
      <c r="E222" s="82"/>
      <c r="F222" s="83"/>
    </row>
    <row r="223" customFormat="false" ht="14.55" hidden="false" customHeight="true" outlineLevel="0" collapsed="false">
      <c r="A223" s="74"/>
      <c r="B223" s="81"/>
      <c r="C223" s="82"/>
      <c r="D223" s="83"/>
      <c r="E223" s="82"/>
      <c r="F223" s="83"/>
    </row>
    <row r="224" customFormat="false" ht="14.55" hidden="false" customHeight="true" outlineLevel="0" collapsed="false">
      <c r="A224" s="74"/>
      <c r="B224" s="81"/>
      <c r="C224" s="82"/>
      <c r="D224" s="83"/>
      <c r="E224" s="82"/>
      <c r="F224" s="83"/>
    </row>
    <row r="225" customFormat="false" ht="14.55" hidden="false" customHeight="true" outlineLevel="0" collapsed="false">
      <c r="A225" s="74"/>
      <c r="B225" s="97" t="s">
        <v>599</v>
      </c>
      <c r="C225" s="98" t="s">
        <v>236</v>
      </c>
      <c r="D225" s="98" t="s">
        <v>600</v>
      </c>
      <c r="E225" s="98" t="n">
        <v>14</v>
      </c>
      <c r="F225" s="99"/>
    </row>
    <row r="226" customFormat="false" ht="14.55" hidden="false" customHeight="true" outlineLevel="0" collapsed="false">
      <c r="A226" s="2"/>
      <c r="B226" s="100" t="s">
        <v>601</v>
      </c>
      <c r="C226" s="101"/>
      <c r="D226" s="101" t="s">
        <v>602</v>
      </c>
      <c r="E226" s="101" t="n">
        <v>18</v>
      </c>
      <c r="F226" s="102" t="s">
        <v>603</v>
      </c>
    </row>
    <row r="227" customFormat="false" ht="14.55" hidden="false" customHeight="true" outlineLevel="0" collapsed="false">
      <c r="A227" s="2"/>
      <c r="B227" s="100" t="s">
        <v>604</v>
      </c>
      <c r="C227" s="101" t="s">
        <v>134</v>
      </c>
      <c r="D227" s="101" t="s">
        <v>605</v>
      </c>
      <c r="E227" s="101" t="n">
        <v>19</v>
      </c>
      <c r="F227" s="102"/>
    </row>
    <row r="228" customFormat="false" ht="14.55" hidden="false" customHeight="true" outlineLevel="0" collapsed="false">
      <c r="A228" s="2"/>
      <c r="B228" s="100" t="s">
        <v>439</v>
      </c>
      <c r="C228" s="101" t="s">
        <v>134</v>
      </c>
      <c r="D228" s="101" t="s">
        <v>606</v>
      </c>
      <c r="E228" s="101" t="n">
        <v>23</v>
      </c>
      <c r="F228" s="102"/>
    </row>
    <row r="229" customFormat="false" ht="14.55" hidden="false" customHeight="true" outlineLevel="0" collapsed="false">
      <c r="A229" s="2"/>
      <c r="B229" s="100" t="s">
        <v>411</v>
      </c>
      <c r="C229" s="101" t="s">
        <v>134</v>
      </c>
      <c r="D229" s="101" t="s">
        <v>607</v>
      </c>
      <c r="E229" s="101" t="n">
        <v>24</v>
      </c>
      <c r="F229" s="102"/>
    </row>
    <row r="230" customFormat="false" ht="14.55" hidden="false" customHeight="true" outlineLevel="0" collapsed="false">
      <c r="A230" s="2"/>
      <c r="B230" s="103" t="s">
        <v>608</v>
      </c>
      <c r="C230" s="104" t="s">
        <v>134</v>
      </c>
      <c r="D230" s="105"/>
      <c r="E230" s="104" t="n">
        <v>10</v>
      </c>
      <c r="F230" s="105" t="s">
        <v>609</v>
      </c>
    </row>
    <row r="231" customFormat="false" ht="14.55" hidden="false" customHeight="true" outlineLevel="0" collapsed="false">
      <c r="A231" s="2"/>
      <c r="B231" s="106" t="s">
        <v>610</v>
      </c>
      <c r="C231" s="107" t="s">
        <v>134</v>
      </c>
      <c r="D231" s="108"/>
      <c r="E231" s="107" t="n">
        <v>17</v>
      </c>
      <c r="F231" s="108" t="s">
        <v>611</v>
      </c>
    </row>
  </sheetData>
  <mergeCells count="2">
    <mergeCell ref="A1:A2"/>
    <mergeCell ref="B1:F1"/>
  </mergeCells>
  <conditionalFormatting sqref="P106:P128 P8:P51 P53:P127">
    <cfRule type="cellIs" priority="2" operator="equal" aboveAverage="0" equalAverage="0" bottom="0" percent="0" rank="0" text="" dxfId="0">
      <formula>Summary!$P$130</formula>
    </cfRule>
  </conditionalFormatting>
  <conditionalFormatting sqref="P106:P128 P8:P51 P53:P127">
    <cfRule type="cellIs" priority="3" operator="equal" aboveAverage="0" equalAverage="0" bottom="0" percent="0" rank="0" text="" dxfId="0">
      <formula>Summary!$P$129</formula>
    </cfRule>
  </conditionalFormatting>
  <conditionalFormatting sqref="P106:P128 P8:P51 P53:P127">
    <cfRule type="cellIs" priority="4" operator="lessThan" aboveAverage="0" equalAverage="0" bottom="0" percent="0" rank="0" text="" dxfId="0">
      <formula>Summary!$T$129</formula>
    </cfRule>
  </conditionalFormatting>
  <conditionalFormatting sqref="S100:S127 S8:S91">
    <cfRule type="colorScale" priority="5">
      <colorScale>
        <cfvo type="min" val="0"/>
        <cfvo type="percentile" val="50"/>
        <cfvo type="max" val="0"/>
        <color rgb="FFFF0000"/>
        <color rgb="FFFFFF00"/>
        <color rgb="FF000080"/>
      </colorScale>
    </cfRule>
  </conditionalFormatting>
  <conditionalFormatting sqref="P52">
    <cfRule type="cellIs" priority="6" operator="equal" aboveAverage="0" equalAverage="0" bottom="0" percent="0" rank="0" text="" dxfId="0">
      <formula>Summary!$P$130</formula>
    </cfRule>
  </conditionalFormatting>
  <conditionalFormatting sqref="P52">
    <cfRule type="cellIs" priority="7" operator="equal" aboveAverage="0" equalAverage="0" bottom="0" percent="0" rank="0" text="" dxfId="0">
      <formula>Summary!$P$129</formula>
    </cfRule>
  </conditionalFormatting>
  <conditionalFormatting sqref="P52">
    <cfRule type="cellIs" priority="8" operator="lessThan" aboveAverage="0" equalAverage="0" bottom="0" percent="0" rank="0" text="" dxfId="0">
      <formula>Summary!$T$129</formula>
    </cfRule>
  </conditionalFormatting>
  <hyperlinks>
    <hyperlink ref="Y2" r:id="rId1" display="https://forums.xilinx.com/t5/Timing-Analysis/Significance-of-set-output-delay-max-min-negative-and-positive/td-p/77927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64" activeCellId="0" sqref="B6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31</v>
      </c>
      <c r="B1" s="0" t="n">
        <v>47.94</v>
      </c>
    </row>
    <row r="2" customFormat="false" ht="12.8" hidden="false" customHeight="false" outlineLevel="0" collapsed="false">
      <c r="A2" s="0" t="s">
        <v>41</v>
      </c>
      <c r="B2" s="0" t="n">
        <v>50.82</v>
      </c>
    </row>
    <row r="3" customFormat="false" ht="12.8" hidden="false" customHeight="false" outlineLevel="0" collapsed="false">
      <c r="A3" s="0" t="s">
        <v>49</v>
      </c>
      <c r="B3" s="0" t="n">
        <v>49.92</v>
      </c>
    </row>
    <row r="4" customFormat="false" ht="12.8" hidden="false" customHeight="false" outlineLevel="0" collapsed="false">
      <c r="A4" s="0" t="s">
        <v>57</v>
      </c>
      <c r="B4" s="0" t="n">
        <v>46.16</v>
      </c>
    </row>
    <row r="5" customFormat="false" ht="12.8" hidden="false" customHeight="false" outlineLevel="0" collapsed="false">
      <c r="A5" s="0" t="s">
        <v>67</v>
      </c>
      <c r="B5" s="0" t="n">
        <v>41.01</v>
      </c>
    </row>
    <row r="6" customFormat="false" ht="12.8" hidden="false" customHeight="false" outlineLevel="0" collapsed="false">
      <c r="A6" s="0" t="s">
        <v>75</v>
      </c>
      <c r="B6" s="0" t="n">
        <v>36.34</v>
      </c>
    </row>
    <row r="7" customFormat="false" ht="12.8" hidden="false" customHeight="false" outlineLevel="0" collapsed="false">
      <c r="A7" s="0" t="s">
        <v>83</v>
      </c>
      <c r="B7" s="0" t="n">
        <v>35.18</v>
      </c>
    </row>
    <row r="8" customFormat="false" ht="12.8" hidden="false" customHeight="false" outlineLevel="0" collapsed="false">
      <c r="A8" s="0" t="s">
        <v>92</v>
      </c>
      <c r="B8" s="0" t="n">
        <v>31.47</v>
      </c>
    </row>
    <row r="9" customFormat="false" ht="12.8" hidden="false" customHeight="false" outlineLevel="0" collapsed="false">
      <c r="A9" s="0" t="s">
        <v>100</v>
      </c>
      <c r="B9" s="0" t="n">
        <v>29.79</v>
      </c>
    </row>
    <row r="10" customFormat="false" ht="12.8" hidden="false" customHeight="false" outlineLevel="0" collapsed="false">
      <c r="A10" s="0" t="s">
        <v>109</v>
      </c>
      <c r="B10" s="0" t="n">
        <v>28.44</v>
      </c>
    </row>
    <row r="11" customFormat="false" ht="12.8" hidden="false" customHeight="false" outlineLevel="0" collapsed="false">
      <c r="A11" s="0" t="s">
        <v>117</v>
      </c>
      <c r="B11" s="0" t="n">
        <v>25.47</v>
      </c>
    </row>
    <row r="12" customFormat="false" ht="12.8" hidden="false" customHeight="false" outlineLevel="0" collapsed="false">
      <c r="A12" s="0" t="s">
        <v>125</v>
      </c>
      <c r="B12" s="0" t="n">
        <v>33.51</v>
      </c>
    </row>
    <row r="13" customFormat="false" ht="12.8" hidden="false" customHeight="false" outlineLevel="0" collapsed="false">
      <c r="A13" s="0" t="s">
        <v>141</v>
      </c>
      <c r="B13" s="0" t="n">
        <v>19.12</v>
      </c>
    </row>
    <row r="14" customFormat="false" ht="12.8" hidden="false" customHeight="false" outlineLevel="0" collapsed="false">
      <c r="A14" s="0" t="s">
        <v>149</v>
      </c>
      <c r="B14" s="0" t="n">
        <v>16.11</v>
      </c>
    </row>
    <row r="15" customFormat="false" ht="12.8" hidden="false" customHeight="false" outlineLevel="0" collapsed="false">
      <c r="A15" s="0" t="s">
        <v>157</v>
      </c>
      <c r="B15" s="0" t="n">
        <v>12.52</v>
      </c>
    </row>
    <row r="16" customFormat="false" ht="12.8" hidden="false" customHeight="false" outlineLevel="0" collapsed="false">
      <c r="A16" s="0" t="s">
        <v>165</v>
      </c>
      <c r="B16" s="0" t="n">
        <v>11.42</v>
      </c>
    </row>
    <row r="17" customFormat="false" ht="12.8" hidden="false" customHeight="false" outlineLevel="0" collapsed="false">
      <c r="A17" s="0" t="s">
        <v>172</v>
      </c>
      <c r="B17" s="0" t="n">
        <v>16.17</v>
      </c>
    </row>
    <row r="18" customFormat="false" ht="12.8" hidden="false" customHeight="false" outlineLevel="0" collapsed="false">
      <c r="A18" s="0" t="s">
        <v>180</v>
      </c>
      <c r="B18" s="0" t="n">
        <v>12.65</v>
      </c>
    </row>
    <row r="19" customFormat="false" ht="12.8" hidden="false" customHeight="false" outlineLevel="0" collapsed="false">
      <c r="A19" s="0" t="s">
        <v>187</v>
      </c>
      <c r="B19" s="0" t="n">
        <v>16.68</v>
      </c>
    </row>
    <row r="20" customFormat="false" ht="12.8" hidden="false" customHeight="false" outlineLevel="0" collapsed="false">
      <c r="A20" s="0" t="s">
        <v>195</v>
      </c>
      <c r="B20" s="0" t="n">
        <v>18.84</v>
      </c>
    </row>
    <row r="21" customFormat="false" ht="12.8" hidden="false" customHeight="false" outlineLevel="0" collapsed="false">
      <c r="A21" s="0" t="s">
        <v>203</v>
      </c>
      <c r="B21" s="0" t="n">
        <v>14.67</v>
      </c>
    </row>
    <row r="22" customFormat="false" ht="12.8" hidden="false" customHeight="false" outlineLevel="0" collapsed="false">
      <c r="A22" s="0" t="s">
        <v>209</v>
      </c>
      <c r="B22" s="0" t="n">
        <v>17.14</v>
      </c>
    </row>
    <row r="23" customFormat="false" ht="12.8" hidden="false" customHeight="false" outlineLevel="0" collapsed="false">
      <c r="A23" s="0" t="s">
        <v>215</v>
      </c>
      <c r="B23" s="0" t="n">
        <v>22.76</v>
      </c>
    </row>
    <row r="24" customFormat="false" ht="12.8" hidden="false" customHeight="false" outlineLevel="0" collapsed="false">
      <c r="A24" s="0" t="s">
        <v>222</v>
      </c>
      <c r="B24" s="0" t="n">
        <v>23.12</v>
      </c>
    </row>
    <row r="25" customFormat="false" ht="12.8" hidden="false" customHeight="false" outlineLevel="0" collapsed="false">
      <c r="A25" s="0" t="s">
        <v>228</v>
      </c>
      <c r="B25" s="0" t="n">
        <v>26.67</v>
      </c>
    </row>
    <row r="27" customFormat="false" ht="12.8" hidden="false" customHeight="false" outlineLevel="0" collapsed="false">
      <c r="A27" s="0" t="s">
        <v>37</v>
      </c>
      <c r="B27" s="0" t="n">
        <v>47.46</v>
      </c>
    </row>
    <row r="28" customFormat="false" ht="12.8" hidden="false" customHeight="false" outlineLevel="0" collapsed="false">
      <c r="A28" s="0" t="s">
        <v>45</v>
      </c>
      <c r="B28" s="0" t="n">
        <v>43.6</v>
      </c>
    </row>
    <row r="29" customFormat="false" ht="12.8" hidden="false" customHeight="false" outlineLevel="0" collapsed="false">
      <c r="A29" s="0" t="s">
        <v>53</v>
      </c>
      <c r="B29" s="0" t="n">
        <v>50.53</v>
      </c>
    </row>
    <row r="30" customFormat="false" ht="12.8" hidden="false" customHeight="false" outlineLevel="0" collapsed="false">
      <c r="A30" s="0" t="s">
        <v>63</v>
      </c>
      <c r="B30" s="0" t="n">
        <v>43.56</v>
      </c>
    </row>
    <row r="31" customFormat="false" ht="12.8" hidden="false" customHeight="false" outlineLevel="0" collapsed="false">
      <c r="A31" s="0" t="s">
        <v>71</v>
      </c>
      <c r="B31" s="0" t="n">
        <v>41.18</v>
      </c>
    </row>
    <row r="32" customFormat="false" ht="12.8" hidden="false" customHeight="false" outlineLevel="0" collapsed="false">
      <c r="A32" s="0" t="s">
        <v>79</v>
      </c>
      <c r="B32" s="0" t="n">
        <v>38.13</v>
      </c>
    </row>
    <row r="33" customFormat="false" ht="12.8" hidden="false" customHeight="false" outlineLevel="0" collapsed="false">
      <c r="A33" s="0" t="s">
        <v>87</v>
      </c>
      <c r="B33" s="0" t="n">
        <v>33.55</v>
      </c>
    </row>
    <row r="34" customFormat="false" ht="12.8" hidden="false" customHeight="false" outlineLevel="0" collapsed="false">
      <c r="A34" s="0" t="s">
        <v>96</v>
      </c>
      <c r="B34" s="0" t="n">
        <v>30.82</v>
      </c>
    </row>
    <row r="35" customFormat="false" ht="12.8" hidden="false" customHeight="false" outlineLevel="0" collapsed="false">
      <c r="A35" s="0" t="s">
        <v>104</v>
      </c>
      <c r="B35" s="0" t="n">
        <v>42.85</v>
      </c>
    </row>
    <row r="36" customFormat="false" ht="12.8" hidden="false" customHeight="false" outlineLevel="0" collapsed="false">
      <c r="A36" s="0" t="s">
        <v>113</v>
      </c>
      <c r="B36" s="0" t="n">
        <v>26.76</v>
      </c>
    </row>
    <row r="37" customFormat="false" ht="12.8" hidden="false" customHeight="false" outlineLevel="0" collapsed="false">
      <c r="A37" s="0" t="s">
        <v>121</v>
      </c>
      <c r="B37" s="0" t="n">
        <v>23.54</v>
      </c>
    </row>
    <row r="38" customFormat="false" ht="12.8" hidden="false" customHeight="false" outlineLevel="0" collapsed="false">
      <c r="A38" s="0" t="s">
        <v>129</v>
      </c>
      <c r="B38" s="0" t="n">
        <v>21.66</v>
      </c>
    </row>
    <row r="39" customFormat="false" ht="12.8" hidden="false" customHeight="false" outlineLevel="0" collapsed="false">
      <c r="A39" s="0" t="s">
        <v>145</v>
      </c>
      <c r="B39" s="0" t="n">
        <v>12.94</v>
      </c>
    </row>
    <row r="40" customFormat="false" ht="12.8" hidden="false" customHeight="false" outlineLevel="0" collapsed="false">
      <c r="A40" s="0" t="s">
        <v>153</v>
      </c>
      <c r="B40" s="0" t="n">
        <v>10.5</v>
      </c>
    </row>
    <row r="41" customFormat="false" ht="12.8" hidden="false" customHeight="false" outlineLevel="0" collapsed="false">
      <c r="A41" s="0" t="s">
        <v>161</v>
      </c>
      <c r="B41" s="0" t="n">
        <v>7.79</v>
      </c>
    </row>
    <row r="42" customFormat="false" ht="12.8" hidden="false" customHeight="false" outlineLevel="0" collapsed="false">
      <c r="A42" s="0" t="s">
        <v>169</v>
      </c>
      <c r="B42" s="0" t="n">
        <v>4.99</v>
      </c>
    </row>
    <row r="43" customFormat="false" ht="12.8" hidden="false" customHeight="false" outlineLevel="0" collapsed="false">
      <c r="A43" s="0" t="s">
        <v>176</v>
      </c>
      <c r="B43" s="0" t="n">
        <v>7.67</v>
      </c>
    </row>
    <row r="44" customFormat="false" ht="12.8" hidden="false" customHeight="false" outlineLevel="0" collapsed="false">
      <c r="A44" s="0" t="s">
        <v>184</v>
      </c>
      <c r="B44" s="0" t="n">
        <v>6.56</v>
      </c>
    </row>
    <row r="45" customFormat="false" ht="12.8" hidden="false" customHeight="false" outlineLevel="0" collapsed="false">
      <c r="A45" s="0" t="s">
        <v>191</v>
      </c>
      <c r="B45" s="0" t="n">
        <v>9.37</v>
      </c>
    </row>
    <row r="46" customFormat="false" ht="12.8" hidden="false" customHeight="false" outlineLevel="0" collapsed="false">
      <c r="A46" s="0" t="s">
        <v>199</v>
      </c>
      <c r="B46" s="0" t="n">
        <v>11.32</v>
      </c>
    </row>
    <row r="47" customFormat="false" ht="12.8" hidden="false" customHeight="false" outlineLevel="0" collapsed="false">
      <c r="A47" s="0" t="s">
        <v>206</v>
      </c>
      <c r="B47" s="0" t="n">
        <v>10.64</v>
      </c>
    </row>
    <row r="48" customFormat="false" ht="12.8" hidden="false" customHeight="false" outlineLevel="0" collapsed="false">
      <c r="A48" s="0" t="s">
        <v>212</v>
      </c>
      <c r="B48" s="0" t="n">
        <v>14.66</v>
      </c>
    </row>
    <row r="49" customFormat="false" ht="12.8" hidden="false" customHeight="false" outlineLevel="0" collapsed="false">
      <c r="A49" s="0" t="s">
        <v>218</v>
      </c>
      <c r="B49" s="0" t="n">
        <v>16.13</v>
      </c>
    </row>
    <row r="50" customFormat="false" ht="12.8" hidden="false" customHeight="false" outlineLevel="0" collapsed="false">
      <c r="A50" s="0" t="s">
        <v>225</v>
      </c>
      <c r="B50" s="0" t="n">
        <v>18.45</v>
      </c>
    </row>
    <row r="51" customFormat="false" ht="12.8" hidden="false" customHeight="false" outlineLevel="0" collapsed="false">
      <c r="A51" s="0" t="s">
        <v>231</v>
      </c>
      <c r="B51" s="0" t="n">
        <v>19.53</v>
      </c>
    </row>
    <row r="53" customFormat="false" ht="12.8" hidden="false" customHeight="false" outlineLevel="0" collapsed="false">
      <c r="A53" s="0" t="s">
        <v>252</v>
      </c>
      <c r="B53" s="0" t="n">
        <v>48.06</v>
      </c>
    </row>
    <row r="54" customFormat="false" ht="12.8" hidden="false" customHeight="false" outlineLevel="0" collapsed="false">
      <c r="A54" s="0" t="s">
        <v>261</v>
      </c>
      <c r="B54" s="0" t="n">
        <v>50.42</v>
      </c>
    </row>
    <row r="55" customFormat="false" ht="12.8" hidden="false" customHeight="false" outlineLevel="0" collapsed="false">
      <c r="A55" s="0" t="s">
        <v>269</v>
      </c>
      <c r="B55" s="0" t="n">
        <v>44.03</v>
      </c>
    </row>
    <row r="56" customFormat="false" ht="12.8" hidden="false" customHeight="false" outlineLevel="0" collapsed="false">
      <c r="A56" s="0" t="s">
        <v>277</v>
      </c>
      <c r="B56" s="0" t="n">
        <v>40.65</v>
      </c>
    </row>
    <row r="57" customFormat="false" ht="12.8" hidden="false" customHeight="false" outlineLevel="0" collapsed="false">
      <c r="A57" s="0" t="s">
        <v>284</v>
      </c>
      <c r="B57" s="0" t="n">
        <v>40.55</v>
      </c>
    </row>
    <row r="58" customFormat="false" ht="12.8" hidden="false" customHeight="false" outlineLevel="0" collapsed="false">
      <c r="A58" s="0" t="s">
        <v>292</v>
      </c>
      <c r="B58" s="0" t="n">
        <v>36.89</v>
      </c>
    </row>
    <row r="59" customFormat="false" ht="12.8" hidden="false" customHeight="false" outlineLevel="0" collapsed="false">
      <c r="A59" s="0" t="s">
        <v>300</v>
      </c>
      <c r="B59" s="0" t="n">
        <v>42.83</v>
      </c>
    </row>
    <row r="60" customFormat="false" ht="12.8" hidden="false" customHeight="false" outlineLevel="0" collapsed="false">
      <c r="A60" s="0" t="s">
        <v>308</v>
      </c>
      <c r="B60" s="0" t="n">
        <v>40.83</v>
      </c>
    </row>
    <row r="61" customFormat="false" ht="12.8" hidden="false" customHeight="false" outlineLevel="0" collapsed="false">
      <c r="A61" s="0" t="s">
        <v>316</v>
      </c>
      <c r="B61" s="0" t="n">
        <v>29.53</v>
      </c>
    </row>
    <row r="62" customFormat="false" ht="12.8" hidden="false" customHeight="false" outlineLevel="0" collapsed="false">
      <c r="A62" s="0" t="s">
        <v>220</v>
      </c>
      <c r="B62" s="0" t="n">
        <v>28.85</v>
      </c>
    </row>
    <row r="63" customFormat="false" ht="12.8" hidden="false" customHeight="false" outlineLevel="0" collapsed="false">
      <c r="A63" s="0" t="s">
        <v>331</v>
      </c>
      <c r="B63" s="0" t="n">
        <v>23.26</v>
      </c>
    </row>
    <row r="64" customFormat="false" ht="12.8" hidden="false" customHeight="false" outlineLevel="0" collapsed="false">
      <c r="A64" s="0" t="s">
        <v>189</v>
      </c>
      <c r="B64" s="0" t="n">
        <v>22.23</v>
      </c>
    </row>
    <row r="65" customFormat="false" ht="12.8" hidden="false" customHeight="false" outlineLevel="0" collapsed="false">
      <c r="A65" s="0" t="s">
        <v>174</v>
      </c>
      <c r="B65" s="0" t="n">
        <v>29.19</v>
      </c>
    </row>
    <row r="66" customFormat="false" ht="12.8" hidden="false" customHeight="false" outlineLevel="0" collapsed="false">
      <c r="A66" s="0" t="s">
        <v>353</v>
      </c>
      <c r="B66" s="0" t="n">
        <v>15.66</v>
      </c>
    </row>
    <row r="67" customFormat="false" ht="12.8" hidden="false" customHeight="false" outlineLevel="0" collapsed="false">
      <c r="A67" s="0" t="s">
        <v>361</v>
      </c>
      <c r="B67" s="0" t="n">
        <v>13.54</v>
      </c>
    </row>
    <row r="68" customFormat="false" ht="12.8" hidden="false" customHeight="false" outlineLevel="0" collapsed="false">
      <c r="A68" s="0" t="s">
        <v>369</v>
      </c>
      <c r="B68" s="0" t="n">
        <v>13.92</v>
      </c>
    </row>
    <row r="69" customFormat="false" ht="12.8" hidden="false" customHeight="false" outlineLevel="0" collapsed="false">
      <c r="A69" s="0" t="s">
        <v>377</v>
      </c>
      <c r="B69" s="0" t="n">
        <v>10.82</v>
      </c>
    </row>
    <row r="70" customFormat="false" ht="12.8" hidden="false" customHeight="false" outlineLevel="0" collapsed="false">
      <c r="A70" s="0" t="s">
        <v>385</v>
      </c>
      <c r="B70" s="0" t="n">
        <v>8.85</v>
      </c>
    </row>
    <row r="71" customFormat="false" ht="12.8" hidden="false" customHeight="false" outlineLevel="0" collapsed="false">
      <c r="A71" s="0" t="s">
        <v>393</v>
      </c>
      <c r="B71" s="0" t="n">
        <v>10.26</v>
      </c>
    </row>
    <row r="72" customFormat="false" ht="12.8" hidden="false" customHeight="false" outlineLevel="0" collapsed="false">
      <c r="A72" s="0" t="s">
        <v>401</v>
      </c>
      <c r="B72" s="0" t="n">
        <v>10.34</v>
      </c>
    </row>
    <row r="73" customFormat="false" ht="12.8" hidden="false" customHeight="false" outlineLevel="0" collapsed="false">
      <c r="A73" s="0" t="s">
        <v>409</v>
      </c>
      <c r="B73" s="0" t="n">
        <v>10.91</v>
      </c>
    </row>
    <row r="74" customFormat="false" ht="12.8" hidden="false" customHeight="false" outlineLevel="0" collapsed="false">
      <c r="A74" s="0" t="s">
        <v>417</v>
      </c>
      <c r="B74" s="0" t="n">
        <v>15.81</v>
      </c>
    </row>
    <row r="75" customFormat="false" ht="12.8" hidden="false" customHeight="false" outlineLevel="0" collapsed="false">
      <c r="A75" s="0" t="s">
        <v>425</v>
      </c>
      <c r="B75" s="0" t="n">
        <v>16.75</v>
      </c>
    </row>
    <row r="76" customFormat="false" ht="12.8" hidden="false" customHeight="false" outlineLevel="0" collapsed="false">
      <c r="A76" s="0" t="s">
        <v>433</v>
      </c>
      <c r="B76" s="0" t="n">
        <v>18.52</v>
      </c>
    </row>
    <row r="77" customFormat="false" ht="12.8" hidden="false" customHeight="false" outlineLevel="0" collapsed="false">
      <c r="A77" s="0" t="s">
        <v>441</v>
      </c>
      <c r="B77" s="0" t="n">
        <v>20.19</v>
      </c>
    </row>
    <row r="79" customFormat="false" ht="12.8" hidden="false" customHeight="false" outlineLevel="0" collapsed="false">
      <c r="A79" s="0" t="s">
        <v>257</v>
      </c>
      <c r="B79" s="0" t="n">
        <v>48.26</v>
      </c>
    </row>
    <row r="80" customFormat="false" ht="12.8" hidden="false" customHeight="false" outlineLevel="0" collapsed="false">
      <c r="A80" s="0" t="s">
        <v>265</v>
      </c>
      <c r="B80" s="0" t="n">
        <v>47.25</v>
      </c>
    </row>
    <row r="81" customFormat="false" ht="12.8" hidden="false" customHeight="false" outlineLevel="0" collapsed="false">
      <c r="A81" s="0" t="s">
        <v>273</v>
      </c>
      <c r="B81" s="0" t="n">
        <v>44.17</v>
      </c>
    </row>
    <row r="82" customFormat="false" ht="12.8" hidden="false" customHeight="false" outlineLevel="0" collapsed="false">
      <c r="A82" s="0" t="s">
        <v>280</v>
      </c>
      <c r="B82" s="0" t="n">
        <v>47.7</v>
      </c>
    </row>
    <row r="83" customFormat="false" ht="12.8" hidden="false" customHeight="false" outlineLevel="0" collapsed="false">
      <c r="A83" s="0" t="s">
        <v>288</v>
      </c>
      <c r="B83" s="0" t="n">
        <v>40.07</v>
      </c>
    </row>
    <row r="84" customFormat="false" ht="12.8" hidden="false" customHeight="false" outlineLevel="0" collapsed="false">
      <c r="A84" s="0" t="s">
        <v>296</v>
      </c>
      <c r="B84" s="0" t="n">
        <v>43.24</v>
      </c>
    </row>
    <row r="85" customFormat="false" ht="12.8" hidden="false" customHeight="false" outlineLevel="0" collapsed="false">
      <c r="A85" s="0" t="s">
        <v>304</v>
      </c>
      <c r="B85" s="0" t="n">
        <v>36.91</v>
      </c>
    </row>
    <row r="86" customFormat="false" ht="12.8" hidden="false" customHeight="false" outlineLevel="0" collapsed="false">
      <c r="A86" s="0" t="s">
        <v>312</v>
      </c>
      <c r="B86" s="0" t="n">
        <v>36.12</v>
      </c>
    </row>
    <row r="87" customFormat="false" ht="12.8" hidden="false" customHeight="false" outlineLevel="0" collapsed="false">
      <c r="A87" s="0" t="s">
        <v>320</v>
      </c>
      <c r="B87" s="0" t="n">
        <v>31.28</v>
      </c>
    </row>
    <row r="88" customFormat="false" ht="12.8" hidden="false" customHeight="false" outlineLevel="0" collapsed="false">
      <c r="A88" s="0" t="s">
        <v>201</v>
      </c>
      <c r="B88" s="0" t="n">
        <v>28.32</v>
      </c>
    </row>
    <row r="89" customFormat="false" ht="12.8" hidden="false" customHeight="false" outlineLevel="0" collapsed="false">
      <c r="A89" s="0" t="s">
        <v>197</v>
      </c>
      <c r="B89" s="0" t="n">
        <v>27.1</v>
      </c>
    </row>
    <row r="90" customFormat="false" ht="12.8" hidden="false" customHeight="false" outlineLevel="0" collapsed="false">
      <c r="A90" s="0" t="s">
        <v>193</v>
      </c>
      <c r="B90" s="0" t="n">
        <v>24.45</v>
      </c>
    </row>
    <row r="91" customFormat="false" ht="12.8" hidden="false" customHeight="false" outlineLevel="0" collapsed="false">
      <c r="A91" s="0" t="s">
        <v>178</v>
      </c>
      <c r="B91" s="0" t="n">
        <v>23.76</v>
      </c>
    </row>
    <row r="92" customFormat="false" ht="12.8" hidden="false" customHeight="false" outlineLevel="0" collapsed="false">
      <c r="A92" s="0" t="s">
        <v>357</v>
      </c>
      <c r="B92" s="0" t="n">
        <v>19.51</v>
      </c>
    </row>
    <row r="93" customFormat="false" ht="12.8" hidden="false" customHeight="false" outlineLevel="0" collapsed="false">
      <c r="A93" s="0" t="s">
        <v>365</v>
      </c>
      <c r="B93" s="0" t="n">
        <v>17.59</v>
      </c>
    </row>
    <row r="94" customFormat="false" ht="12.8" hidden="false" customHeight="false" outlineLevel="0" collapsed="false">
      <c r="A94" s="0" t="s">
        <v>373</v>
      </c>
      <c r="B94" s="0" t="n">
        <v>14.73</v>
      </c>
    </row>
    <row r="95" customFormat="false" ht="12.8" hidden="false" customHeight="false" outlineLevel="0" collapsed="false">
      <c r="A95" s="0" t="s">
        <v>381</v>
      </c>
      <c r="B95" s="0" t="n">
        <v>13.62</v>
      </c>
    </row>
    <row r="96" customFormat="false" ht="12.8" hidden="false" customHeight="false" outlineLevel="0" collapsed="false">
      <c r="A96" s="0" t="s">
        <v>389</v>
      </c>
      <c r="B96" s="0" t="n">
        <v>11.52</v>
      </c>
    </row>
    <row r="97" customFormat="false" ht="12.8" hidden="false" customHeight="false" outlineLevel="0" collapsed="false">
      <c r="A97" s="0" t="s">
        <v>397</v>
      </c>
      <c r="B97" s="0" t="n">
        <v>12.91</v>
      </c>
    </row>
    <row r="98" customFormat="false" ht="12.8" hidden="false" customHeight="false" outlineLevel="0" collapsed="false">
      <c r="A98" s="0" t="s">
        <v>405</v>
      </c>
      <c r="B98" s="0" t="n">
        <v>14.18</v>
      </c>
    </row>
    <row r="99" customFormat="false" ht="12.8" hidden="false" customHeight="false" outlineLevel="0" collapsed="false">
      <c r="A99" s="0" t="s">
        <v>413</v>
      </c>
      <c r="B99" s="0" t="n">
        <v>15.93</v>
      </c>
    </row>
    <row r="100" customFormat="false" ht="12.8" hidden="false" customHeight="false" outlineLevel="0" collapsed="false">
      <c r="A100" s="0" t="s">
        <v>421</v>
      </c>
      <c r="B100" s="0" t="n">
        <v>17.29</v>
      </c>
    </row>
    <row r="101" customFormat="false" ht="12.8" hidden="false" customHeight="false" outlineLevel="0" collapsed="false">
      <c r="A101" s="0" t="s">
        <v>429</v>
      </c>
      <c r="B101" s="0" t="n">
        <v>18.35</v>
      </c>
    </row>
    <row r="102" customFormat="false" ht="12.8" hidden="false" customHeight="false" outlineLevel="0" collapsed="false">
      <c r="A102" s="0" t="s">
        <v>437</v>
      </c>
      <c r="B102" s="0" t="n">
        <v>20.28</v>
      </c>
    </row>
    <row r="103" customFormat="false" ht="12.8" hidden="false" customHeight="false" outlineLevel="0" collapsed="false">
      <c r="A103" s="0" t="s">
        <v>445</v>
      </c>
      <c r="B103" s="0" t="n">
        <v>22.14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outlineLevelRow="0" outlineLevelCol="0"/>
  <cols>
    <col collapsed="false" customWidth="true" hidden="false" outlineLevel="0" max="1" min="1" style="109" width="25.16"/>
    <col collapsed="false" customWidth="true" hidden="false" outlineLevel="0" max="3" min="2" style="109" width="12.48"/>
    <col collapsed="false" customWidth="true" hidden="false" outlineLevel="0" max="4" min="4" style="109" width="13.53"/>
    <col collapsed="false" customWidth="false" hidden="false" outlineLevel="0" max="6" min="5" style="109" width="11.52"/>
    <col collapsed="false" customWidth="true" hidden="false" outlineLevel="0" max="7" min="7" style="0" width="12.48"/>
    <col collapsed="false" customWidth="true" hidden="false" outlineLevel="0" max="8" min="8" style="0" width="13.1"/>
    <col collapsed="false" customWidth="false" hidden="false" outlineLevel="0" max="1025" min="9" style="109" width="11.52"/>
  </cols>
  <sheetData>
    <row r="1" customFormat="false" ht="12.8" hidden="false" customHeight="false" outlineLevel="0" collapsed="false">
      <c r="A1" s="110"/>
      <c r="B1" s="109" t="s">
        <v>612</v>
      </c>
      <c r="C1" s="109" t="s">
        <v>613</v>
      </c>
      <c r="D1" s="109" t="s">
        <v>614</v>
      </c>
    </row>
    <row r="2" customFormat="false" ht="12.9" hidden="false" customHeight="false" outlineLevel="0" collapsed="false">
      <c r="A2" s="28" t="s">
        <v>327</v>
      </c>
      <c r="B2" s="109" t="n">
        <v>133193911.428</v>
      </c>
      <c r="C2" s="109" t="n">
        <f aca="false">B84</f>
        <v>0</v>
      </c>
      <c r="D2" s="109" t="n">
        <f aca="false">B2+C2</f>
        <v>133193911.428</v>
      </c>
      <c r="H2" s="109" t="n">
        <v>133630609.264</v>
      </c>
    </row>
    <row r="3" customFormat="false" ht="12.9" hidden="false" customHeight="false" outlineLevel="0" collapsed="false">
      <c r="A3" s="28" t="s">
        <v>319</v>
      </c>
      <c r="B3" s="109" t="n">
        <v>132514004.972</v>
      </c>
      <c r="C3" s="109" t="n">
        <f aca="false">B85</f>
        <v>0</v>
      </c>
      <c r="D3" s="109" t="n">
        <f aca="false">B3+C3</f>
        <v>132514004.972</v>
      </c>
      <c r="H3" s="109" t="n">
        <v>133420140.604</v>
      </c>
    </row>
    <row r="4" customFormat="false" ht="12.9" hidden="false" customHeight="false" outlineLevel="0" collapsed="false">
      <c r="A4" s="28" t="s">
        <v>330</v>
      </c>
      <c r="B4" s="109" t="n">
        <v>133724176.597</v>
      </c>
      <c r="C4" s="109" t="n">
        <f aca="false">B86</f>
        <v>0</v>
      </c>
      <c r="D4" s="109" t="n">
        <f aca="false">B4+C4</f>
        <v>133724176.597</v>
      </c>
      <c r="H4" s="109" t="n">
        <v>124799957.758</v>
      </c>
    </row>
    <row r="5" customFormat="false" ht="12.9" hidden="false" customHeight="false" outlineLevel="0" collapsed="false">
      <c r="A5" s="28" t="s">
        <v>337</v>
      </c>
      <c r="B5" s="109" t="n">
        <v>134945174.464</v>
      </c>
      <c r="C5" s="109" t="n">
        <f aca="false">B87</f>
        <v>0</v>
      </c>
      <c r="D5" s="109" t="n">
        <f aca="false">B5+C5</f>
        <v>134945174.464</v>
      </c>
      <c r="H5" s="109" t="n">
        <v>124589489.098</v>
      </c>
    </row>
    <row r="6" customFormat="false" ht="12.9" hidden="false" customHeight="false" outlineLevel="0" collapsed="false">
      <c r="A6" s="28" t="s">
        <v>334</v>
      </c>
      <c r="B6" s="109" t="n">
        <v>138783636.42</v>
      </c>
      <c r="C6" s="109" t="n">
        <f aca="false">B88</f>
        <v>0</v>
      </c>
      <c r="D6" s="109" t="n">
        <f aca="false">B6+C6</f>
        <v>138783636.42</v>
      </c>
      <c r="H6" s="109" t="n">
        <v>118126231.928</v>
      </c>
    </row>
    <row r="7" customFormat="false" ht="12.9" hidden="false" customHeight="false" outlineLevel="0" collapsed="false">
      <c r="A7" s="28" t="s">
        <v>340</v>
      </c>
      <c r="B7" s="109" t="n">
        <v>139813702.343</v>
      </c>
      <c r="C7" s="109" t="n">
        <f aca="false">B89</f>
        <v>0</v>
      </c>
      <c r="D7" s="109" t="n">
        <f aca="false">B7+C7</f>
        <v>139813702.343</v>
      </c>
      <c r="H7" s="109" t="n">
        <v>117915763.268</v>
      </c>
    </row>
    <row r="8" customFormat="false" ht="12.9" hidden="false" customHeight="false" outlineLevel="0" collapsed="false">
      <c r="A8" s="28" t="s">
        <v>343</v>
      </c>
      <c r="B8" s="109" t="n">
        <v>137594798.416</v>
      </c>
      <c r="C8" s="109" t="n">
        <f aca="false">B90</f>
        <v>0</v>
      </c>
      <c r="D8" s="109" t="n">
        <f aca="false">B8+C8</f>
        <v>137594798.416</v>
      </c>
      <c r="H8" s="109" t="n">
        <v>117537526.656</v>
      </c>
    </row>
    <row r="9" customFormat="false" ht="12.9" hidden="false" customHeight="false" outlineLevel="0" collapsed="false">
      <c r="A9" s="28" t="s">
        <v>349</v>
      </c>
      <c r="B9" s="109" t="n">
        <v>138284849.978</v>
      </c>
      <c r="C9" s="109" t="n">
        <f aca="false">B91</f>
        <v>0</v>
      </c>
      <c r="D9" s="109" t="n">
        <f aca="false">B9+C9</f>
        <v>138284849.978</v>
      </c>
      <c r="H9" s="109" t="n">
        <v>117243760.817</v>
      </c>
    </row>
    <row r="10" customFormat="false" ht="12.9" hidden="false" customHeight="false" outlineLevel="0" collapsed="false">
      <c r="A10" s="28" t="s">
        <v>615</v>
      </c>
      <c r="B10" s="109" t="n">
        <v>89966333.8606</v>
      </c>
      <c r="C10" s="109" t="n">
        <f aca="false">B92</f>
        <v>0</v>
      </c>
      <c r="D10" s="109" t="n">
        <f aca="false">B10+C10</f>
        <v>89966333.8606</v>
      </c>
    </row>
    <row r="11" customFormat="false" ht="12.9" hidden="false" customHeight="false" outlineLevel="0" collapsed="false">
      <c r="A11" s="28" t="s">
        <v>616</v>
      </c>
      <c r="B11" s="109" t="n">
        <v>89966301.2758</v>
      </c>
      <c r="C11" s="109" t="n">
        <f aca="false">B93</f>
        <v>0</v>
      </c>
      <c r="D11" s="109" t="n">
        <f aca="false">B11+C11</f>
        <v>89966301.2758</v>
      </c>
    </row>
    <row r="12" customFormat="false" ht="12.9" hidden="false" customHeight="false" outlineLevel="0" collapsed="false">
      <c r="A12" s="28" t="s">
        <v>617</v>
      </c>
      <c r="B12" s="109" t="n">
        <v>90063445.5697</v>
      </c>
      <c r="C12" s="109" t="n">
        <f aca="false">B94</f>
        <v>0</v>
      </c>
      <c r="D12" s="109" t="n">
        <f aca="false">B12+C12</f>
        <v>90063445.5697</v>
      </c>
    </row>
    <row r="13" customFormat="false" ht="12.9" hidden="false" customHeight="false" outlineLevel="0" collapsed="false">
      <c r="A13" s="28" t="s">
        <v>618</v>
      </c>
      <c r="B13" s="109" t="n">
        <v>89973508.5154</v>
      </c>
      <c r="C13" s="109" t="n">
        <f aca="false">B95</f>
        <v>0</v>
      </c>
      <c r="D13" s="109" t="n">
        <f aca="false">B13+C13</f>
        <v>89973508.5154</v>
      </c>
    </row>
    <row r="14" customFormat="false" ht="12.9" hidden="false" customHeight="false" outlineLevel="0" collapsed="false">
      <c r="A14" s="28" t="s">
        <v>619</v>
      </c>
      <c r="B14" s="109" t="n">
        <v>89992020.6344</v>
      </c>
      <c r="C14" s="109" t="n">
        <f aca="false">B96</f>
        <v>0</v>
      </c>
      <c r="D14" s="109" t="n">
        <f aca="false">B14+C14</f>
        <v>89992020.6344</v>
      </c>
    </row>
    <row r="15" customFormat="false" ht="12.9" hidden="false" customHeight="false" outlineLevel="0" collapsed="false">
      <c r="A15" s="28" t="s">
        <v>620</v>
      </c>
      <c r="B15" s="109" t="n">
        <v>89926348.0229</v>
      </c>
      <c r="C15" s="109" t="n">
        <f aca="false">B97</f>
        <v>0</v>
      </c>
      <c r="D15" s="109" t="n">
        <f aca="false">B15+C15</f>
        <v>89926348.0229</v>
      </c>
    </row>
    <row r="16" customFormat="false" ht="12.9" hidden="false" customHeight="false" outlineLevel="0" collapsed="false">
      <c r="A16" s="28" t="s">
        <v>621</v>
      </c>
      <c r="B16" s="109" t="n">
        <v>89966068.4757</v>
      </c>
      <c r="C16" s="109" t="n">
        <f aca="false">B98</f>
        <v>0</v>
      </c>
      <c r="D16" s="109" t="n">
        <f aca="false">B16+C16</f>
        <v>89966068.4757</v>
      </c>
    </row>
    <row r="17" customFormat="false" ht="12.9" hidden="false" customHeight="false" outlineLevel="0" collapsed="false">
      <c r="A17" s="28" t="s">
        <v>622</v>
      </c>
      <c r="B17" s="109" t="n">
        <v>89966062.1636</v>
      </c>
      <c r="C17" s="109" t="n">
        <f aca="false">B99</f>
        <v>0</v>
      </c>
      <c r="D17" s="109" t="n">
        <f aca="false">B17+C17</f>
        <v>89966062.1636</v>
      </c>
    </row>
    <row r="18" customFormat="false" ht="12.9" hidden="false" customHeight="false" outlineLevel="0" collapsed="false">
      <c r="A18" s="28" t="s">
        <v>623</v>
      </c>
      <c r="B18" s="109" t="n">
        <v>89966154.1214</v>
      </c>
      <c r="C18" s="109" t="n">
        <f aca="false">B100</f>
        <v>0</v>
      </c>
      <c r="D18" s="109" t="n">
        <f aca="false">B18+C18</f>
        <v>89966154.1214</v>
      </c>
    </row>
    <row r="19" customFormat="false" ht="12.9" hidden="false" customHeight="false" outlineLevel="0" collapsed="false">
      <c r="A19" s="28" t="s">
        <v>624</v>
      </c>
      <c r="B19" s="109" t="n">
        <v>89966380.2188</v>
      </c>
      <c r="C19" s="109" t="n">
        <f aca="false">B101</f>
        <v>0</v>
      </c>
      <c r="D19" s="109" t="n">
        <f aca="false">B19+C19</f>
        <v>89966380.2188</v>
      </c>
    </row>
    <row r="20" customFormat="false" ht="12.9" hidden="false" customHeight="false" outlineLevel="0" collapsed="false">
      <c r="A20" s="28" t="s">
        <v>625</v>
      </c>
      <c r="B20" s="109" t="n">
        <v>89966314.6182</v>
      </c>
      <c r="C20" s="109" t="n">
        <f aca="false">B102</f>
        <v>0</v>
      </c>
      <c r="D20" s="109" t="n">
        <f aca="false">B20+C20</f>
        <v>89966314.6182</v>
      </c>
    </row>
    <row r="21" customFormat="false" ht="12.9" hidden="false" customHeight="false" outlineLevel="0" collapsed="false">
      <c r="A21" s="28" t="s">
        <v>626</v>
      </c>
      <c r="B21" s="109" t="n">
        <v>89966331.9905</v>
      </c>
      <c r="C21" s="109" t="n">
        <f aca="false">B103</f>
        <v>0</v>
      </c>
      <c r="D21" s="109" t="n">
        <f aca="false">B21+C21</f>
        <v>89966331.9905</v>
      </c>
    </row>
    <row r="22" customFormat="false" ht="12.9" hidden="false" customHeight="false" outlineLevel="0" collapsed="false">
      <c r="A22" s="28" t="s">
        <v>448</v>
      </c>
      <c r="B22" s="109" t="n">
        <v>89966286.2823</v>
      </c>
      <c r="C22" s="109" t="n">
        <f aca="false">B104</f>
        <v>0</v>
      </c>
      <c r="D22" s="109" t="n">
        <f aca="false">B22+C22</f>
        <v>89966286.2823</v>
      </c>
    </row>
    <row r="23" customFormat="false" ht="12.9" hidden="false" customHeight="false" outlineLevel="0" collapsed="false">
      <c r="A23" s="28" t="s">
        <v>627</v>
      </c>
      <c r="B23" s="109" t="n">
        <v>89990817.4743</v>
      </c>
      <c r="C23" s="109" t="n">
        <f aca="false">B105</f>
        <v>0</v>
      </c>
      <c r="D23" s="109" t="n">
        <f aca="false">B23+C23</f>
        <v>89990817.4743</v>
      </c>
    </row>
    <row r="24" customFormat="false" ht="12.9" hidden="false" customHeight="false" outlineLevel="0" collapsed="false">
      <c r="A24" s="28" t="s">
        <v>628</v>
      </c>
      <c r="B24" s="109" t="n">
        <v>89966368.6488</v>
      </c>
      <c r="C24" s="109" t="n">
        <f aca="false">B106</f>
        <v>0</v>
      </c>
      <c r="D24" s="109" t="n">
        <f aca="false">B24+C24</f>
        <v>89966368.6488</v>
      </c>
    </row>
    <row r="25" customFormat="false" ht="12.9" hidden="false" customHeight="false" outlineLevel="0" collapsed="false">
      <c r="A25" s="28" t="s">
        <v>629</v>
      </c>
      <c r="B25" s="109" t="n">
        <v>89966393.08</v>
      </c>
      <c r="C25" s="109" t="n">
        <f aca="false">B107</f>
        <v>0</v>
      </c>
      <c r="D25" s="109" t="n">
        <f aca="false">B25+C25</f>
        <v>89966393.08</v>
      </c>
    </row>
    <row r="26" customFormat="false" ht="12.9" hidden="false" customHeight="false" outlineLevel="0" collapsed="false">
      <c r="A26" s="28" t="s">
        <v>630</v>
      </c>
      <c r="B26" s="109" t="n">
        <v>89966434.6582</v>
      </c>
      <c r="C26" s="109" t="n">
        <f aca="false">B108</f>
        <v>0</v>
      </c>
      <c r="D26" s="109" t="n">
        <f aca="false">B26+C26</f>
        <v>89966434.6582</v>
      </c>
    </row>
    <row r="27" customFormat="false" ht="12.9" hidden="false" customHeight="false" outlineLevel="0" collapsed="false">
      <c r="A27" s="28" t="s">
        <v>631</v>
      </c>
      <c r="B27" s="109" t="n">
        <v>89966034.9391</v>
      </c>
      <c r="C27" s="109" t="n">
        <f aca="false">B109</f>
        <v>0</v>
      </c>
      <c r="D27" s="109" t="n">
        <f aca="false">B27+C27</f>
        <v>89966034.9391</v>
      </c>
    </row>
    <row r="28" customFormat="false" ht="12.9" hidden="false" customHeight="false" outlineLevel="0" collapsed="false">
      <c r="A28" s="28" t="s">
        <v>632</v>
      </c>
      <c r="B28" s="109" t="n">
        <v>90171089.1011</v>
      </c>
      <c r="C28" s="109" t="n">
        <f aca="false">B110</f>
        <v>0</v>
      </c>
      <c r="D28" s="109" t="n">
        <f aca="false">B28+C28</f>
        <v>90171089.1011</v>
      </c>
    </row>
    <row r="29" customFormat="false" ht="12.9" hidden="false" customHeight="false" outlineLevel="0" collapsed="false">
      <c r="A29" s="28" t="s">
        <v>633</v>
      </c>
      <c r="B29" s="109" t="n">
        <v>89966046.6871</v>
      </c>
      <c r="C29" s="109" t="n">
        <f aca="false">B111</f>
        <v>0</v>
      </c>
      <c r="D29" s="109" t="n">
        <f aca="false">B29+C29</f>
        <v>89966046.6871</v>
      </c>
    </row>
    <row r="30" customFormat="false" ht="12.9" hidden="false" customHeight="false" outlineLevel="0" collapsed="false">
      <c r="A30" s="28" t="s">
        <v>634</v>
      </c>
      <c r="B30" s="109" t="n">
        <v>89984691.4763</v>
      </c>
      <c r="C30" s="109" t="n">
        <f aca="false">B112</f>
        <v>0</v>
      </c>
      <c r="D30" s="109" t="n">
        <f aca="false">B30+C30</f>
        <v>89984691.4763</v>
      </c>
    </row>
    <row r="31" customFormat="false" ht="12.9" hidden="false" customHeight="false" outlineLevel="0" collapsed="false">
      <c r="A31" s="28" t="s">
        <v>635</v>
      </c>
      <c r="B31" s="109" t="n">
        <v>90001467.4683</v>
      </c>
      <c r="C31" s="109" t="n">
        <f aca="false">B113</f>
        <v>0</v>
      </c>
      <c r="D31" s="109" t="n">
        <f aca="false">B31+C31</f>
        <v>90001467.4683</v>
      </c>
    </row>
    <row r="32" customFormat="false" ht="12.9" hidden="false" customHeight="false" outlineLevel="0" collapsed="false">
      <c r="A32" s="28" t="s">
        <v>636</v>
      </c>
      <c r="B32" s="109" t="n">
        <v>89987713.6591</v>
      </c>
      <c r="C32" s="109" t="n">
        <f aca="false">B114</f>
        <v>0</v>
      </c>
      <c r="D32" s="109" t="n">
        <f aca="false">B32+C32</f>
        <v>89987713.6591</v>
      </c>
    </row>
    <row r="33" customFormat="false" ht="12.9" hidden="false" customHeight="false" outlineLevel="0" collapsed="false">
      <c r="A33" s="28" t="s">
        <v>637</v>
      </c>
      <c r="B33" s="109" t="n">
        <v>89966189.643</v>
      </c>
      <c r="C33" s="109" t="n">
        <f aca="false">B115</f>
        <v>0</v>
      </c>
      <c r="D33" s="109" t="n">
        <f aca="false">B33+C33</f>
        <v>89966189.643</v>
      </c>
    </row>
    <row r="34" customFormat="false" ht="12.9" hidden="false" customHeight="false" outlineLevel="0" collapsed="false">
      <c r="A34" s="28" t="s">
        <v>638</v>
      </c>
      <c r="B34" s="109" t="n">
        <v>89966289.5757</v>
      </c>
      <c r="C34" s="109" t="n">
        <f aca="false">B116</f>
        <v>0</v>
      </c>
      <c r="D34" s="109" t="n">
        <f aca="false">B34+C34</f>
        <v>89966289.5757</v>
      </c>
    </row>
    <row r="35" customFormat="false" ht="12.8" hidden="false" customHeight="false" outlineLevel="0" collapsed="false">
      <c r="A35" s="38"/>
      <c r="B35" s="109" t="n">
        <v>0</v>
      </c>
      <c r="C35" s="109" t="n">
        <f aca="false">B117</f>
        <v>0</v>
      </c>
      <c r="D35" s="109" t="n">
        <f aca="false">B35+C35</f>
        <v>0</v>
      </c>
    </row>
    <row r="36" customFormat="false" ht="12.8" hidden="false" customHeight="false" outlineLevel="0" collapsed="false">
      <c r="B36" s="109" t="n">
        <v>0</v>
      </c>
      <c r="C36" s="109" t="n">
        <f aca="false">B118</f>
        <v>0</v>
      </c>
      <c r="D36" s="109" t="n">
        <f aca="false">B36+C36</f>
        <v>0</v>
      </c>
    </row>
    <row r="37" customFormat="false" ht="12.8" hidden="false" customHeight="false" outlineLevel="0" collapsed="false">
      <c r="B37" s="109" t="n">
        <v>0</v>
      </c>
      <c r="C37" s="109" t="n">
        <f aca="false">B119</f>
        <v>0</v>
      </c>
      <c r="D37" s="109" t="n">
        <f aca="false">B37+C37</f>
        <v>0</v>
      </c>
    </row>
    <row r="38" customFormat="false" ht="12.8" hidden="false" customHeight="false" outlineLevel="0" collapsed="false">
      <c r="B38" s="109" t="n">
        <v>0</v>
      </c>
      <c r="C38" s="109" t="n">
        <f aca="false">B120</f>
        <v>0</v>
      </c>
      <c r="D38" s="109" t="n">
        <f aca="false">B38+C38</f>
        <v>0</v>
      </c>
    </row>
    <row r="39" customFormat="false" ht="12.8" hidden="false" customHeight="false" outlineLevel="0" collapsed="false">
      <c r="B39" s="109" t="n">
        <v>0</v>
      </c>
      <c r="C39" s="109" t="n">
        <f aca="false">B121</f>
        <v>0</v>
      </c>
      <c r="D39" s="109" t="n">
        <f aca="false">B39+C39</f>
        <v>0</v>
      </c>
    </row>
    <row r="40" customFormat="false" ht="12.8" hidden="false" customHeight="false" outlineLevel="0" collapsed="false">
      <c r="B40" s="109" t="n">
        <v>0</v>
      </c>
      <c r="C40" s="109" t="n">
        <f aca="false">B122</f>
        <v>0</v>
      </c>
      <c r="D40" s="109" t="n">
        <f aca="false">B40+C40</f>
        <v>0</v>
      </c>
    </row>
    <row r="41" customFormat="false" ht="12.8" hidden="false" customHeight="false" outlineLevel="0" collapsed="false">
      <c r="B41" s="109" t="n">
        <v>0</v>
      </c>
      <c r="C41" s="109" t="n">
        <f aca="false">B123</f>
        <v>0</v>
      </c>
      <c r="D41" s="109" t="n">
        <f aca="false">B41+C41</f>
        <v>0</v>
      </c>
    </row>
    <row r="42" customFormat="false" ht="12.8" hidden="false" customHeight="false" outlineLevel="0" collapsed="false">
      <c r="B42" s="109" t="n">
        <v>0</v>
      </c>
      <c r="C42" s="109" t="n">
        <f aca="false">B124</f>
        <v>0</v>
      </c>
      <c r="D42" s="109" t="n">
        <f aca="false">B42+C42</f>
        <v>0</v>
      </c>
    </row>
    <row r="43" customFormat="false" ht="12.8" hidden="false" customHeight="false" outlineLevel="0" collapsed="false">
      <c r="B43" s="109" t="n">
        <v>0</v>
      </c>
      <c r="C43" s="109" t="n">
        <f aca="false">B125</f>
        <v>0</v>
      </c>
      <c r="D43" s="109" t="n">
        <f aca="false">B43+C43</f>
        <v>0</v>
      </c>
    </row>
    <row r="44" customFormat="false" ht="12.8" hidden="false" customHeight="false" outlineLevel="0" collapsed="false">
      <c r="B44" s="109" t="n">
        <v>0</v>
      </c>
      <c r="C44" s="109" t="n">
        <f aca="false">B126</f>
        <v>0</v>
      </c>
      <c r="D44" s="109" t="n">
        <f aca="false">B44+C44</f>
        <v>0</v>
      </c>
    </row>
    <row r="45" customFormat="false" ht="12.8" hidden="false" customHeight="false" outlineLevel="0" collapsed="false">
      <c r="B45" s="109" t="n">
        <v>0</v>
      </c>
      <c r="C45" s="109" t="n">
        <f aca="false">B127</f>
        <v>0</v>
      </c>
      <c r="D45" s="109" t="n">
        <f aca="false">B45+C45</f>
        <v>0</v>
      </c>
    </row>
    <row r="46" customFormat="false" ht="12.8" hidden="false" customHeight="false" outlineLevel="0" collapsed="false">
      <c r="B46" s="109" t="n">
        <v>0</v>
      </c>
      <c r="C46" s="109" t="n">
        <f aca="false">B128</f>
        <v>0</v>
      </c>
      <c r="D46" s="109" t="n">
        <f aca="false">B46+C46</f>
        <v>0</v>
      </c>
    </row>
    <row r="47" customFormat="false" ht="12.8" hidden="false" customHeight="false" outlineLevel="0" collapsed="false">
      <c r="B47" s="109" t="n">
        <v>0</v>
      </c>
      <c r="C47" s="109" t="n">
        <f aca="false">B129</f>
        <v>0</v>
      </c>
      <c r="D47" s="109" t="n">
        <f aca="false">B47+C47</f>
        <v>0</v>
      </c>
    </row>
    <row r="48" customFormat="false" ht="12.8" hidden="false" customHeight="false" outlineLevel="0" collapsed="false">
      <c r="B48" s="109" t="n">
        <v>0</v>
      </c>
      <c r="C48" s="109" t="n">
        <f aca="false">B130</f>
        <v>0</v>
      </c>
      <c r="D48" s="109" t="n">
        <f aca="false">B48+C48</f>
        <v>0</v>
      </c>
    </row>
    <row r="49" customFormat="false" ht="12.8" hidden="false" customHeight="false" outlineLevel="0" collapsed="false">
      <c r="B49" s="109" t="n">
        <v>0</v>
      </c>
      <c r="C49" s="109" t="n">
        <f aca="false">B131</f>
        <v>0</v>
      </c>
      <c r="D49" s="109" t="n">
        <f aca="false">B49+C49</f>
        <v>0</v>
      </c>
    </row>
    <row r="50" customFormat="false" ht="12.8" hidden="false" customHeight="false" outlineLevel="0" collapsed="false">
      <c r="B50" s="109" t="n">
        <v>0</v>
      </c>
      <c r="C50" s="109" t="n">
        <f aca="false">B132</f>
        <v>0</v>
      </c>
      <c r="D50" s="109" t="n">
        <f aca="false">B50+C50</f>
        <v>0</v>
      </c>
    </row>
    <row r="51" customFormat="false" ht="12.8" hidden="false" customHeight="false" outlineLevel="0" collapsed="false">
      <c r="B51" s="109" t="n">
        <v>0</v>
      </c>
      <c r="C51" s="109" t="n">
        <f aca="false">B133</f>
        <v>0</v>
      </c>
      <c r="D51" s="109" t="n">
        <f aca="false">B51+C51</f>
        <v>0</v>
      </c>
    </row>
    <row r="52" customFormat="false" ht="12.8" hidden="false" customHeight="false" outlineLevel="0" collapsed="false">
      <c r="B52" s="109" t="n">
        <v>0</v>
      </c>
      <c r="C52" s="109" t="n">
        <f aca="false">B134</f>
        <v>0</v>
      </c>
      <c r="D52" s="109" t="n">
        <f aca="false">B52+C52</f>
        <v>0</v>
      </c>
    </row>
    <row r="53" customFormat="false" ht="12.8" hidden="false" customHeight="false" outlineLevel="0" collapsed="false">
      <c r="B53" s="109" t="n">
        <v>0</v>
      </c>
      <c r="C53" s="109" t="n">
        <f aca="false">B135</f>
        <v>0</v>
      </c>
      <c r="D53" s="109" t="n">
        <f aca="false">B53+C53</f>
        <v>0</v>
      </c>
    </row>
    <row r="54" customFormat="false" ht="12.8" hidden="false" customHeight="false" outlineLevel="0" collapsed="false">
      <c r="B54" s="109" t="n">
        <v>0</v>
      </c>
      <c r="C54" s="109" t="n">
        <f aca="false">B136</f>
        <v>0</v>
      </c>
      <c r="D54" s="109" t="n">
        <f aca="false">B54+C54</f>
        <v>0</v>
      </c>
    </row>
    <row r="55" customFormat="false" ht="12.8" hidden="false" customHeight="false" outlineLevel="0" collapsed="false">
      <c r="B55" s="109" t="n">
        <v>0</v>
      </c>
      <c r="C55" s="109" t="n">
        <f aca="false">B137</f>
        <v>0</v>
      </c>
      <c r="D55" s="109" t="n">
        <f aca="false">B55+C55</f>
        <v>0</v>
      </c>
    </row>
    <row r="56" customFormat="false" ht="12.8" hidden="false" customHeight="false" outlineLevel="0" collapsed="false">
      <c r="B56" s="109" t="n">
        <v>0</v>
      </c>
      <c r="C56" s="109" t="n">
        <f aca="false">B138</f>
        <v>0</v>
      </c>
      <c r="D56" s="109" t="n">
        <f aca="false">B56+C56</f>
        <v>0</v>
      </c>
    </row>
    <row r="57" customFormat="false" ht="12.8" hidden="false" customHeight="false" outlineLevel="0" collapsed="false">
      <c r="B57" s="109" t="n">
        <v>0</v>
      </c>
      <c r="C57" s="109" t="n">
        <f aca="false">B139</f>
        <v>0</v>
      </c>
      <c r="D57" s="109" t="n">
        <f aca="false">B57+C57</f>
        <v>0</v>
      </c>
    </row>
    <row r="58" customFormat="false" ht="12.8" hidden="false" customHeight="false" outlineLevel="0" collapsed="false">
      <c r="B58" s="109" t="n">
        <v>0</v>
      </c>
      <c r="C58" s="109" t="n">
        <f aca="false">B140</f>
        <v>0</v>
      </c>
      <c r="D58" s="109" t="n">
        <f aca="false">B58+C58</f>
        <v>0</v>
      </c>
    </row>
    <row r="59" customFormat="false" ht="12.8" hidden="false" customHeight="false" outlineLevel="0" collapsed="false">
      <c r="B59" s="109" t="n">
        <v>0</v>
      </c>
      <c r="C59" s="109" t="n">
        <f aca="false">B141</f>
        <v>0</v>
      </c>
      <c r="D59" s="109" t="n">
        <f aca="false">B59+C59</f>
        <v>0</v>
      </c>
    </row>
    <row r="60" customFormat="false" ht="12.8" hidden="false" customHeight="false" outlineLevel="0" collapsed="false">
      <c r="B60" s="109" t="n">
        <v>0</v>
      </c>
      <c r="C60" s="109" t="n">
        <f aca="false">B142</f>
        <v>0</v>
      </c>
      <c r="D60" s="109" t="n">
        <f aca="false">B60+C60</f>
        <v>0</v>
      </c>
    </row>
    <row r="61" customFormat="false" ht="12.8" hidden="false" customHeight="false" outlineLevel="0" collapsed="false">
      <c r="B61" s="109" t="n">
        <v>0</v>
      </c>
      <c r="C61" s="109" t="n">
        <f aca="false">B143</f>
        <v>0</v>
      </c>
      <c r="D61" s="109" t="n">
        <f aca="false">B61+C61</f>
        <v>0</v>
      </c>
    </row>
    <row r="62" customFormat="false" ht="12.8" hidden="false" customHeight="false" outlineLevel="0" collapsed="false">
      <c r="B62" s="109" t="n">
        <v>0</v>
      </c>
      <c r="C62" s="109" t="n">
        <f aca="false">B144</f>
        <v>0</v>
      </c>
      <c r="D62" s="109" t="n">
        <f aca="false">B62+C62</f>
        <v>0</v>
      </c>
    </row>
    <row r="63" customFormat="false" ht="12.8" hidden="false" customHeight="false" outlineLevel="0" collapsed="false">
      <c r="B63" s="109" t="n">
        <v>0</v>
      </c>
      <c r="C63" s="109" t="n">
        <f aca="false">B145</f>
        <v>0</v>
      </c>
      <c r="D63" s="109" t="n">
        <f aca="false">B63+C63</f>
        <v>0</v>
      </c>
    </row>
    <row r="64" customFormat="false" ht="12.8" hidden="false" customHeight="false" outlineLevel="0" collapsed="false">
      <c r="B64" s="109" t="n">
        <v>0</v>
      </c>
      <c r="C64" s="109" t="n">
        <f aca="false">B146</f>
        <v>0</v>
      </c>
      <c r="D64" s="109" t="n">
        <f aca="false">B64+C64</f>
        <v>0</v>
      </c>
    </row>
    <row r="65" customFormat="false" ht="12.8" hidden="false" customHeight="false" outlineLevel="0" collapsed="false">
      <c r="B65" s="109" t="n">
        <v>0</v>
      </c>
      <c r="C65" s="109" t="n">
        <f aca="false">B147</f>
        <v>0</v>
      </c>
      <c r="D65" s="109" t="n">
        <f aca="false">B65+C65</f>
        <v>0</v>
      </c>
    </row>
    <row r="66" customFormat="false" ht="12.8" hidden="false" customHeight="false" outlineLevel="0" collapsed="false">
      <c r="B66" s="109" t="n">
        <v>0</v>
      </c>
      <c r="C66" s="109" t="n">
        <f aca="false">B148</f>
        <v>0</v>
      </c>
      <c r="D66" s="109" t="n">
        <f aca="false">B66+C66</f>
        <v>0</v>
      </c>
    </row>
    <row r="67" customFormat="false" ht="12.8" hidden="false" customHeight="false" outlineLevel="0" collapsed="false">
      <c r="B67" s="109" t="n">
        <v>0</v>
      </c>
      <c r="C67" s="109" t="n">
        <f aca="false">B149</f>
        <v>0</v>
      </c>
      <c r="D67" s="109" t="n">
        <f aca="false">B67+C67</f>
        <v>0</v>
      </c>
    </row>
    <row r="68" customFormat="false" ht="12.8" hidden="false" customHeight="false" outlineLevel="0" collapsed="false">
      <c r="B68" s="109" t="n">
        <v>0</v>
      </c>
      <c r="C68" s="109" t="n">
        <f aca="false">B150</f>
        <v>0</v>
      </c>
      <c r="D68" s="109" t="n">
        <f aca="false">B68+C68</f>
        <v>0</v>
      </c>
    </row>
    <row r="69" customFormat="false" ht="12.8" hidden="false" customHeight="false" outlineLevel="0" collapsed="false">
      <c r="B69" s="109" t="n">
        <v>0</v>
      </c>
      <c r="C69" s="109" t="n">
        <f aca="false">B151</f>
        <v>0</v>
      </c>
      <c r="D69" s="109" t="n">
        <f aca="false">B69+C69</f>
        <v>0</v>
      </c>
    </row>
    <row r="70" customFormat="false" ht="12.8" hidden="false" customHeight="false" outlineLevel="0" collapsed="false">
      <c r="B70" s="109" t="n">
        <v>0</v>
      </c>
      <c r="C70" s="109" t="n">
        <f aca="false">B152</f>
        <v>0</v>
      </c>
      <c r="D70" s="109" t="n">
        <f aca="false">B70+C70</f>
        <v>0</v>
      </c>
    </row>
    <row r="71" customFormat="false" ht="12.8" hidden="false" customHeight="false" outlineLevel="0" collapsed="false">
      <c r="B71" s="109" t="n">
        <v>0</v>
      </c>
      <c r="C71" s="109" t="n">
        <f aca="false">B153</f>
        <v>0</v>
      </c>
      <c r="D71" s="109" t="n">
        <f aca="false">B71+C71</f>
        <v>0</v>
      </c>
    </row>
    <row r="72" customFormat="false" ht="12.8" hidden="false" customHeight="false" outlineLevel="0" collapsed="false">
      <c r="B72" s="109" t="n">
        <v>0</v>
      </c>
      <c r="C72" s="109" t="n">
        <f aca="false">B154</f>
        <v>0</v>
      </c>
      <c r="D72" s="109" t="n">
        <f aca="false">B72+C72</f>
        <v>0</v>
      </c>
    </row>
    <row r="73" customFormat="false" ht="12.8" hidden="false" customHeight="false" outlineLevel="0" collapsed="false">
      <c r="B73" s="109" t="n">
        <v>0</v>
      </c>
      <c r="C73" s="109" t="n">
        <f aca="false">B155</f>
        <v>0</v>
      </c>
      <c r="D73" s="109" t="n">
        <f aca="false">B73+C73</f>
        <v>0</v>
      </c>
    </row>
    <row r="74" customFormat="false" ht="12.8" hidden="false" customHeight="false" outlineLevel="0" collapsed="false">
      <c r="B74" s="109" t="n">
        <v>0</v>
      </c>
      <c r="C74" s="109" t="n">
        <f aca="false">B156</f>
        <v>0</v>
      </c>
      <c r="D74" s="109" t="n">
        <f aca="false">B74+C74</f>
        <v>0</v>
      </c>
    </row>
    <row r="75" customFormat="false" ht="12.8" hidden="false" customHeight="false" outlineLevel="0" collapsed="false">
      <c r="B75" s="109" t="n">
        <v>0</v>
      </c>
      <c r="C75" s="109" t="n">
        <f aca="false">B157</f>
        <v>0</v>
      </c>
      <c r="D75" s="109" t="n">
        <f aca="false">B75+C75</f>
        <v>0</v>
      </c>
    </row>
    <row r="76" customFormat="false" ht="12.8" hidden="false" customHeight="false" outlineLevel="0" collapsed="false">
      <c r="B76" s="109" t="n">
        <v>0</v>
      </c>
      <c r="C76" s="109" t="n">
        <f aca="false">B158</f>
        <v>0</v>
      </c>
      <c r="D76" s="109" t="n">
        <f aca="false">B76+C76</f>
        <v>0</v>
      </c>
    </row>
    <row r="77" customFormat="false" ht="12.8" hidden="false" customHeight="false" outlineLevel="0" collapsed="false">
      <c r="B77" s="109" t="n">
        <v>0</v>
      </c>
      <c r="C77" s="109" t="n">
        <f aca="false">B159</f>
        <v>0</v>
      </c>
      <c r="D77" s="109" t="n">
        <f aca="false">B77+C77</f>
        <v>0</v>
      </c>
    </row>
    <row r="78" customFormat="false" ht="12.8" hidden="false" customHeight="false" outlineLevel="0" collapsed="false">
      <c r="B78" s="109" t="n">
        <v>0</v>
      </c>
      <c r="C78" s="109" t="n">
        <f aca="false">B160</f>
        <v>0</v>
      </c>
      <c r="D78" s="109" t="n">
        <f aca="false">B78+C78</f>
        <v>0</v>
      </c>
    </row>
    <row r="79" customFormat="false" ht="12.8" hidden="false" customHeight="false" outlineLevel="0" collapsed="false">
      <c r="B79" s="109" t="n">
        <v>0</v>
      </c>
      <c r="C79" s="109" t="n">
        <f aca="false">B161</f>
        <v>0</v>
      </c>
      <c r="D79" s="109" t="n">
        <f aca="false">B79+C79</f>
        <v>0</v>
      </c>
    </row>
    <row r="80" customFormat="false" ht="12.8" hidden="false" customHeight="false" outlineLevel="0" collapsed="false">
      <c r="B80" s="109" t="n">
        <v>0</v>
      </c>
      <c r="C80" s="109" t="n">
        <f aca="false">B162</f>
        <v>0</v>
      </c>
      <c r="D80" s="109" t="n">
        <f aca="false">B80+C80</f>
        <v>0</v>
      </c>
    </row>
    <row r="81" customFormat="false" ht="12.8" hidden="false" customHeight="false" outlineLevel="0" collapsed="false">
      <c r="B81" s="109" t="n">
        <v>0</v>
      </c>
      <c r="C81" s="109" t="n">
        <f aca="false">B163</f>
        <v>0</v>
      </c>
      <c r="D81" s="109" t="n">
        <f aca="false">B81+C81</f>
        <v>0</v>
      </c>
    </row>
    <row r="82" customFormat="false" ht="12.8" hidden="false" customHeight="false" outlineLevel="0" collapsed="false">
      <c r="B82" s="109" t="n">
        <v>0</v>
      </c>
      <c r="C82" s="109" t="n">
        <f aca="false">B164</f>
        <v>0</v>
      </c>
      <c r="D82" s="109" t="n">
        <f aca="false">B82+C82</f>
        <v>0</v>
      </c>
    </row>
    <row r="83" customFormat="false" ht="12.8" hidden="false" customHeight="false" outlineLevel="0" collapsed="false">
      <c r="B83" s="109" t="n">
        <v>0</v>
      </c>
      <c r="C83" s="109" t="n">
        <f aca="false">B165</f>
        <v>0</v>
      </c>
      <c r="D83" s="109" t="n">
        <f aca="false">B83+C83</f>
        <v>0</v>
      </c>
    </row>
    <row r="84" s="112" customFormat="true" ht="12.8" hidden="false" customHeight="false" outlineLevel="0" collapsed="false">
      <c r="A84" s="111"/>
      <c r="B84" s="109" t="n">
        <v>0</v>
      </c>
      <c r="G84" s="0"/>
      <c r="H84" s="0"/>
    </row>
    <row r="85" customFormat="false" ht="12.8" hidden="false" customHeight="false" outlineLevel="0" collapsed="false">
      <c r="B85" s="109" t="n">
        <v>0</v>
      </c>
    </row>
    <row r="86" customFormat="false" ht="12.8" hidden="false" customHeight="false" outlineLevel="0" collapsed="false">
      <c r="B86" s="109" t="n">
        <v>0</v>
      </c>
    </row>
    <row r="87" customFormat="false" ht="12.8" hidden="false" customHeight="false" outlineLevel="0" collapsed="false">
      <c r="B87" s="109" t="n">
        <v>0</v>
      </c>
    </row>
    <row r="88" customFormat="false" ht="12.8" hidden="false" customHeight="false" outlineLevel="0" collapsed="false">
      <c r="B88" s="109" t="n">
        <v>0</v>
      </c>
    </row>
    <row r="89" customFormat="false" ht="12.8" hidden="false" customHeight="false" outlineLevel="0" collapsed="false">
      <c r="B89" s="109" t="n">
        <v>0</v>
      </c>
    </row>
    <row r="90" customFormat="false" ht="12.8" hidden="false" customHeight="false" outlineLevel="0" collapsed="false">
      <c r="B90" s="109" t="n">
        <v>0</v>
      </c>
    </row>
    <row r="91" customFormat="false" ht="12.8" hidden="false" customHeight="false" outlineLevel="0" collapsed="false">
      <c r="B91" s="109" t="n">
        <v>0</v>
      </c>
    </row>
    <row r="92" customFormat="false" ht="12.8" hidden="false" customHeight="false" outlineLevel="0" collapsed="false">
      <c r="B92" s="109" t="n">
        <v>0</v>
      </c>
    </row>
    <row r="93" customFormat="false" ht="12.8" hidden="false" customHeight="false" outlineLevel="0" collapsed="false">
      <c r="B93" s="109" t="n">
        <v>0</v>
      </c>
    </row>
    <row r="94" customFormat="false" ht="12.8" hidden="false" customHeight="false" outlineLevel="0" collapsed="false">
      <c r="B94" s="109" t="n">
        <v>0</v>
      </c>
    </row>
    <row r="95" customFormat="false" ht="12.8" hidden="false" customHeight="false" outlineLevel="0" collapsed="false">
      <c r="B95" s="109" t="n">
        <v>0</v>
      </c>
    </row>
    <row r="96" customFormat="false" ht="12.8" hidden="false" customHeight="false" outlineLevel="0" collapsed="false">
      <c r="B96" s="109" t="n">
        <v>0</v>
      </c>
    </row>
    <row r="97" customFormat="false" ht="12.8" hidden="false" customHeight="false" outlineLevel="0" collapsed="false">
      <c r="B97" s="109" t="n">
        <v>0</v>
      </c>
    </row>
    <row r="98" customFormat="false" ht="12.8" hidden="false" customHeight="false" outlineLevel="0" collapsed="false">
      <c r="B98" s="109" t="n">
        <v>0</v>
      </c>
    </row>
    <row r="99" customFormat="false" ht="12.8" hidden="false" customHeight="false" outlineLevel="0" collapsed="false">
      <c r="B99" s="109" t="n">
        <v>0</v>
      </c>
    </row>
    <row r="100" customFormat="false" ht="12.8" hidden="false" customHeight="false" outlineLevel="0" collapsed="false">
      <c r="B100" s="109" t="n">
        <v>0</v>
      </c>
    </row>
    <row r="101" customFormat="false" ht="12.8" hidden="false" customHeight="false" outlineLevel="0" collapsed="false">
      <c r="B101" s="109" t="n">
        <v>0</v>
      </c>
    </row>
    <row r="102" customFormat="false" ht="12.8" hidden="false" customHeight="false" outlineLevel="0" collapsed="false">
      <c r="B102" s="109" t="n">
        <v>0</v>
      </c>
    </row>
    <row r="103" customFormat="false" ht="12.8" hidden="false" customHeight="false" outlineLevel="0" collapsed="false">
      <c r="B103" s="109" t="n">
        <v>0</v>
      </c>
    </row>
    <row r="104" customFormat="false" ht="12.8" hidden="false" customHeight="false" outlineLevel="0" collapsed="false">
      <c r="B104" s="109" t="n">
        <v>0</v>
      </c>
    </row>
    <row r="105" customFormat="false" ht="12.8" hidden="false" customHeight="false" outlineLevel="0" collapsed="false">
      <c r="B105" s="109" t="n">
        <v>0</v>
      </c>
    </row>
    <row r="106" customFormat="false" ht="12.8" hidden="false" customHeight="false" outlineLevel="0" collapsed="false">
      <c r="B106" s="109" t="n">
        <v>0</v>
      </c>
    </row>
    <row r="107" customFormat="false" ht="12.8" hidden="false" customHeight="false" outlineLevel="0" collapsed="false">
      <c r="B107" s="109" t="n">
        <v>0</v>
      </c>
    </row>
    <row r="108" customFormat="false" ht="12.8" hidden="false" customHeight="false" outlineLevel="0" collapsed="false">
      <c r="B108" s="109" t="n">
        <v>0</v>
      </c>
    </row>
    <row r="109" customFormat="false" ht="12.8" hidden="false" customHeight="false" outlineLevel="0" collapsed="false">
      <c r="B109" s="109" t="n">
        <v>0</v>
      </c>
    </row>
    <row r="110" customFormat="false" ht="12.8" hidden="false" customHeight="false" outlineLevel="0" collapsed="false">
      <c r="B110" s="109" t="n">
        <v>0</v>
      </c>
    </row>
    <row r="111" customFormat="false" ht="12.8" hidden="false" customHeight="false" outlineLevel="0" collapsed="false">
      <c r="B111" s="109" t="n">
        <v>0</v>
      </c>
    </row>
    <row r="112" customFormat="false" ht="12.8" hidden="false" customHeight="false" outlineLevel="0" collapsed="false">
      <c r="B112" s="109" t="n">
        <v>0</v>
      </c>
    </row>
    <row r="113" customFormat="false" ht="12.8" hidden="false" customHeight="false" outlineLevel="0" collapsed="false">
      <c r="B113" s="109" t="n">
        <v>0</v>
      </c>
    </row>
    <row r="114" customFormat="false" ht="12.8" hidden="false" customHeight="false" outlineLevel="0" collapsed="false">
      <c r="B114" s="109" t="n">
        <v>0</v>
      </c>
    </row>
    <row r="115" customFormat="false" ht="12.8" hidden="false" customHeight="false" outlineLevel="0" collapsed="false">
      <c r="B115" s="109" t="n">
        <v>0</v>
      </c>
    </row>
    <row r="116" customFormat="false" ht="12.8" hidden="false" customHeight="false" outlineLevel="0" collapsed="false">
      <c r="B116" s="109" t="n">
        <v>0</v>
      </c>
    </row>
    <row r="117" customFormat="false" ht="12.8" hidden="false" customHeight="false" outlineLevel="0" collapsed="false">
      <c r="B117" s="109" t="n">
        <v>0</v>
      </c>
    </row>
    <row r="118" customFormat="false" ht="12.8" hidden="false" customHeight="false" outlineLevel="0" collapsed="false">
      <c r="B118" s="109" t="n">
        <v>0</v>
      </c>
    </row>
    <row r="119" customFormat="false" ht="12.8" hidden="false" customHeight="false" outlineLevel="0" collapsed="false">
      <c r="B119" s="109" t="n">
        <v>0</v>
      </c>
    </row>
    <row r="120" customFormat="false" ht="12.8" hidden="false" customHeight="false" outlineLevel="0" collapsed="false">
      <c r="B120" s="109" t="n">
        <v>0</v>
      </c>
    </row>
    <row r="121" customFormat="false" ht="12.8" hidden="false" customHeight="false" outlineLevel="0" collapsed="false">
      <c r="B121" s="109" t="n">
        <v>0</v>
      </c>
    </row>
    <row r="122" customFormat="false" ht="12.8" hidden="false" customHeight="false" outlineLevel="0" collapsed="false">
      <c r="B122" s="109" t="n">
        <v>0</v>
      </c>
    </row>
    <row r="123" customFormat="false" ht="12.8" hidden="false" customHeight="false" outlineLevel="0" collapsed="false">
      <c r="B123" s="109" t="n">
        <v>0</v>
      </c>
    </row>
    <row r="124" customFormat="false" ht="12.8" hidden="false" customHeight="false" outlineLevel="0" collapsed="false">
      <c r="B124" s="109" t="n">
        <v>0</v>
      </c>
    </row>
    <row r="125" customFormat="false" ht="12.8" hidden="false" customHeight="false" outlineLevel="0" collapsed="false">
      <c r="B125" s="109" t="n">
        <v>0</v>
      </c>
    </row>
    <row r="126" customFormat="false" ht="12.8" hidden="false" customHeight="false" outlineLevel="0" collapsed="false">
      <c r="B126" s="109" t="n">
        <v>0</v>
      </c>
    </row>
    <row r="127" customFormat="false" ht="12.8" hidden="false" customHeight="false" outlineLevel="0" collapsed="false">
      <c r="B127" s="109" t="n">
        <v>0</v>
      </c>
    </row>
    <row r="128" customFormat="false" ht="12.8" hidden="false" customHeight="false" outlineLevel="0" collapsed="false">
      <c r="B128" s="109" t="n">
        <v>0</v>
      </c>
    </row>
    <row r="129" customFormat="false" ht="12.8" hidden="false" customHeight="false" outlineLevel="0" collapsed="false">
      <c r="B129" s="109" t="n">
        <v>0</v>
      </c>
    </row>
    <row r="130" customFormat="false" ht="12.8" hidden="false" customHeight="false" outlineLevel="0" collapsed="false">
      <c r="B130" s="109" t="n">
        <v>0</v>
      </c>
    </row>
    <row r="131" customFormat="false" ht="12.8" hidden="false" customHeight="false" outlineLevel="0" collapsed="false">
      <c r="B131" s="109" t="n">
        <v>0</v>
      </c>
    </row>
    <row r="132" customFormat="false" ht="12.8" hidden="false" customHeight="false" outlineLevel="0" collapsed="false">
      <c r="B132" s="109" t="n">
        <v>0</v>
      </c>
    </row>
    <row r="133" customFormat="false" ht="12.8" hidden="false" customHeight="false" outlineLevel="0" collapsed="false">
      <c r="B133" s="109" t="n">
        <v>0</v>
      </c>
    </row>
    <row r="134" customFormat="false" ht="12.8" hidden="false" customHeight="false" outlineLevel="0" collapsed="false">
      <c r="B134" s="109" t="n">
        <v>0</v>
      </c>
    </row>
    <row r="135" customFormat="false" ht="12.8" hidden="false" customHeight="false" outlineLevel="0" collapsed="false">
      <c r="B135" s="109" t="n">
        <v>0</v>
      </c>
    </row>
    <row r="136" customFormat="false" ht="12.8" hidden="false" customHeight="false" outlineLevel="0" collapsed="false">
      <c r="B136" s="109" t="n">
        <v>0</v>
      </c>
    </row>
    <row r="137" customFormat="false" ht="12.8" hidden="false" customHeight="false" outlineLevel="0" collapsed="false">
      <c r="B137" s="109" t="n">
        <v>0</v>
      </c>
    </row>
    <row r="138" customFormat="false" ht="12.8" hidden="false" customHeight="false" outlineLevel="0" collapsed="false">
      <c r="B138" s="109" t="n">
        <v>0</v>
      </c>
    </row>
    <row r="139" customFormat="false" ht="12.8" hidden="false" customHeight="false" outlineLevel="0" collapsed="false">
      <c r="B139" s="109" t="n">
        <v>0</v>
      </c>
    </row>
    <row r="140" customFormat="false" ht="12.8" hidden="false" customHeight="false" outlineLevel="0" collapsed="false">
      <c r="B140" s="109" t="n">
        <v>0</v>
      </c>
    </row>
    <row r="141" customFormat="false" ht="12.8" hidden="false" customHeight="false" outlineLevel="0" collapsed="false">
      <c r="B141" s="109" t="n">
        <v>0</v>
      </c>
    </row>
    <row r="142" customFormat="false" ht="12.8" hidden="false" customHeight="false" outlineLevel="0" collapsed="false">
      <c r="B142" s="109" t="n">
        <v>0</v>
      </c>
    </row>
    <row r="143" customFormat="false" ht="12.8" hidden="false" customHeight="false" outlineLevel="0" collapsed="false">
      <c r="B143" s="109" t="n">
        <v>0</v>
      </c>
    </row>
    <row r="144" customFormat="false" ht="12.8" hidden="false" customHeight="false" outlineLevel="0" collapsed="false">
      <c r="B144" s="109" t="n">
        <v>0</v>
      </c>
    </row>
    <row r="145" customFormat="false" ht="12.8" hidden="false" customHeight="false" outlineLevel="0" collapsed="false">
      <c r="B145" s="109" t="n">
        <v>0</v>
      </c>
    </row>
    <row r="146" customFormat="false" ht="12.8" hidden="false" customHeight="false" outlineLevel="0" collapsed="false">
      <c r="B146" s="109" t="n">
        <v>0</v>
      </c>
    </row>
    <row r="147" customFormat="false" ht="12.8" hidden="false" customHeight="false" outlineLevel="0" collapsed="false">
      <c r="B147" s="109" t="n">
        <v>0</v>
      </c>
    </row>
    <row r="148" customFormat="false" ht="12.8" hidden="false" customHeight="false" outlineLevel="0" collapsed="false">
      <c r="B148" s="109" t="n">
        <v>0</v>
      </c>
    </row>
    <row r="149" customFormat="false" ht="12.8" hidden="false" customHeight="false" outlineLevel="0" collapsed="false">
      <c r="B149" s="109" t="n">
        <v>0</v>
      </c>
    </row>
    <row r="150" customFormat="false" ht="12.8" hidden="false" customHeight="false" outlineLevel="0" collapsed="false">
      <c r="B150" s="109" t="n">
        <v>0</v>
      </c>
    </row>
    <row r="151" customFormat="false" ht="12.8" hidden="false" customHeight="false" outlineLevel="0" collapsed="false">
      <c r="B151" s="109" t="n">
        <v>0</v>
      </c>
    </row>
    <row r="152" customFormat="false" ht="12.8" hidden="false" customHeight="false" outlineLevel="0" collapsed="false">
      <c r="B152" s="109" t="n">
        <v>0</v>
      </c>
    </row>
    <row r="153" customFormat="false" ht="12.8" hidden="false" customHeight="false" outlineLevel="0" collapsed="false">
      <c r="B153" s="109" t="n">
        <v>0</v>
      </c>
    </row>
    <row r="154" customFormat="false" ht="12.8" hidden="false" customHeight="false" outlineLevel="0" collapsed="false">
      <c r="B154" s="109" t="n">
        <v>0</v>
      </c>
    </row>
    <row r="155" customFormat="false" ht="12.8" hidden="false" customHeight="false" outlineLevel="0" collapsed="false">
      <c r="B155" s="109" t="n">
        <v>0</v>
      </c>
    </row>
    <row r="156" customFormat="false" ht="12.8" hidden="false" customHeight="false" outlineLevel="0" collapsed="false">
      <c r="B156" s="109" t="n">
        <v>0</v>
      </c>
    </row>
    <row r="157" customFormat="false" ht="12.8" hidden="false" customHeight="false" outlineLevel="0" collapsed="false">
      <c r="B157" s="109" t="n">
        <v>0</v>
      </c>
    </row>
    <row r="158" customFormat="false" ht="12.8" hidden="false" customHeight="false" outlineLevel="0" collapsed="false">
      <c r="B158" s="109" t="n">
        <v>0</v>
      </c>
    </row>
    <row r="159" customFormat="false" ht="12.8" hidden="false" customHeight="false" outlineLevel="0" collapsed="false">
      <c r="B159" s="109" t="n">
        <v>0</v>
      </c>
    </row>
    <row r="160" customFormat="false" ht="12.8" hidden="false" customHeight="false" outlineLevel="0" collapsed="false">
      <c r="B160" s="109" t="n">
        <v>0</v>
      </c>
    </row>
    <row r="161" customFormat="false" ht="12.8" hidden="false" customHeight="false" outlineLevel="0" collapsed="false">
      <c r="B161" s="109" t="n">
        <v>0</v>
      </c>
    </row>
    <row r="162" customFormat="false" ht="12.8" hidden="false" customHeight="false" outlineLevel="0" collapsed="false">
      <c r="B162" s="109" t="n">
        <v>0</v>
      </c>
    </row>
    <row r="163" customFormat="false" ht="12.8" hidden="false" customHeight="false" outlineLevel="0" collapsed="false">
      <c r="B163" s="109" t="n">
        <v>0</v>
      </c>
    </row>
    <row r="164" customFormat="false" ht="12.8" hidden="false" customHeight="false" outlineLevel="0" collapsed="false">
      <c r="B164" s="109" t="n">
        <v>0</v>
      </c>
    </row>
    <row r="165" customFormat="false" ht="12.8" hidden="false" customHeight="false" outlineLevel="0" collapsed="false">
      <c r="B165" s="109" t="n">
        <v>0</v>
      </c>
    </row>
    <row r="171" customFormat="false" ht="12.8" hidden="false" customHeight="false" outlineLevel="0" collapsed="false">
      <c r="J171" s="109" t="n">
        <f aca="false">SUM(H132:H165,H92:H125,H50:H90,H2:H43)</f>
        <v>987263479.393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2.8" outlineLevelRow="0" outlineLevelCol="0"/>
  <cols>
    <col collapsed="false" customWidth="true" hidden="false" outlineLevel="0" max="1" min="1" style="0" width="3.69"/>
    <col collapsed="false" customWidth="true" hidden="false" outlineLevel="0" max="2" min="2" style="0" width="11.14"/>
    <col collapsed="false" customWidth="true" hidden="false" outlineLevel="0" max="4" min="3" style="0" width="13.85"/>
    <col collapsed="false" customWidth="true" hidden="false" outlineLevel="0" max="5" min="5" style="0" width="5.0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C1" s="0" t="s">
        <v>639</v>
      </c>
      <c r="D1" s="0" t="s">
        <v>640</v>
      </c>
    </row>
    <row r="2" s="113" customFormat="true" ht="12.8" hidden="false" customHeight="false" outlineLevel="0" collapsed="false">
      <c r="A2" s="113" t="n">
        <v>1</v>
      </c>
      <c r="B2" s="113" t="s">
        <v>641</v>
      </c>
      <c r="C2" s="113" t="s">
        <v>183</v>
      </c>
      <c r="D2" s="113" t="s">
        <v>183</v>
      </c>
    </row>
    <row r="3" customFormat="false" ht="12.8" hidden="false" customHeight="false" outlineLevel="0" collapsed="false">
      <c r="A3" s="113" t="n">
        <v>1</v>
      </c>
      <c r="B3" s="113" t="s">
        <v>642</v>
      </c>
      <c r="C3" s="113" t="s">
        <v>183</v>
      </c>
      <c r="D3" s="113" t="s">
        <v>183</v>
      </c>
      <c r="E3" s="113" t="s">
        <v>643</v>
      </c>
    </row>
    <row r="4" customFormat="false" ht="12.8" hidden="false" customHeight="false" outlineLevel="0" collapsed="false">
      <c r="A4" s="113" t="n">
        <v>1</v>
      </c>
      <c r="B4" s="113" t="s">
        <v>644</v>
      </c>
      <c r="C4" s="113" t="s">
        <v>183</v>
      </c>
      <c r="D4" s="113" t="s">
        <v>183</v>
      </c>
    </row>
    <row r="5" customFormat="false" ht="12.8" hidden="false" customHeight="false" outlineLevel="0" collapsed="false">
      <c r="A5" s="113" t="n">
        <v>4</v>
      </c>
      <c r="B5" s="113" t="s">
        <v>645</v>
      </c>
      <c r="C5" s="113" t="s">
        <v>183</v>
      </c>
      <c r="D5" s="113" t="s">
        <v>183</v>
      </c>
    </row>
    <row r="6" customFormat="false" ht="12.8" hidden="false" customHeight="false" outlineLevel="0" collapsed="false">
      <c r="A6" s="0" t="n">
        <v>32</v>
      </c>
      <c r="B6" s="0" t="s">
        <v>646</v>
      </c>
      <c r="C6" s="0" t="s">
        <v>647</v>
      </c>
      <c r="D6" s="0" t="s">
        <v>647</v>
      </c>
    </row>
    <row r="7" customFormat="false" ht="12.8" hidden="false" customHeight="false" outlineLevel="0" collapsed="false">
      <c r="A7" s="0" t="n">
        <v>1</v>
      </c>
      <c r="B7" s="0" t="s">
        <v>648</v>
      </c>
      <c r="C7" s="0" t="s">
        <v>649</v>
      </c>
      <c r="D7" s="0" t="s">
        <v>650</v>
      </c>
    </row>
    <row r="8" customFormat="false" ht="12.8" hidden="false" customHeight="false" outlineLevel="0" collapsed="false">
      <c r="A8" s="0" t="n">
        <v>1</v>
      </c>
      <c r="B8" s="0" t="s">
        <v>651</v>
      </c>
      <c r="C8" s="0" t="s">
        <v>183</v>
      </c>
      <c r="D8" s="0" t="s">
        <v>62</v>
      </c>
    </row>
    <row r="9" customFormat="false" ht="12.8" hidden="false" customHeight="false" outlineLevel="0" collapsed="false">
      <c r="A9" s="0" t="n">
        <v>1</v>
      </c>
      <c r="B9" s="0" t="s">
        <v>652</v>
      </c>
      <c r="C9" s="0" t="s">
        <v>653</v>
      </c>
      <c r="D9" s="0" t="s">
        <v>654</v>
      </c>
      <c r="E9" s="0" t="s">
        <v>643</v>
      </c>
    </row>
    <row r="10" customFormat="false" ht="12.8" hidden="false" customHeight="false" outlineLevel="0" collapsed="false">
      <c r="A10" s="0" t="n">
        <v>1</v>
      </c>
      <c r="B10" s="0" t="s">
        <v>655</v>
      </c>
      <c r="C10" s="0" t="s">
        <v>183</v>
      </c>
      <c r="D10" s="0" t="s">
        <v>62</v>
      </c>
    </row>
    <row r="11" customFormat="false" ht="12.8" hidden="false" customHeight="false" outlineLevel="0" collapsed="false">
      <c r="A11" s="0" t="n">
        <v>1</v>
      </c>
      <c r="B11" s="0" t="s">
        <v>656</v>
      </c>
      <c r="C11" s="0" t="s">
        <v>657</v>
      </c>
      <c r="D11" s="0" t="s">
        <v>62</v>
      </c>
    </row>
    <row r="12" customFormat="false" ht="12.8" hidden="false" customHeight="false" outlineLevel="0" collapsed="false">
      <c r="A12" s="0" t="n">
        <v>1</v>
      </c>
      <c r="B12" s="0" t="s">
        <v>658</v>
      </c>
      <c r="C12" s="0" t="s">
        <v>62</v>
      </c>
      <c r="D12" s="0" t="s">
        <v>183</v>
      </c>
    </row>
    <row r="13" customFormat="false" ht="12.8" hidden="false" customHeight="false" outlineLevel="0" collapsed="false">
      <c r="A13" s="0" t="n">
        <v>4</v>
      </c>
      <c r="B13" s="0" t="s">
        <v>659</v>
      </c>
      <c r="C13" s="0" t="s">
        <v>657</v>
      </c>
      <c r="D13" s="0" t="s">
        <v>647</v>
      </c>
    </row>
    <row r="14" customFormat="false" ht="12.8" hidden="false" customHeight="false" outlineLevel="0" collapsed="false">
      <c r="A14" s="0" t="n">
        <v>1</v>
      </c>
      <c r="B14" s="0" t="s">
        <v>660</v>
      </c>
      <c r="C14" s="0" t="s">
        <v>62</v>
      </c>
      <c r="D14" s="0" t="s">
        <v>657</v>
      </c>
    </row>
    <row r="15" customFormat="false" ht="12.8" hidden="false" customHeight="false" outlineLevel="0" collapsed="false">
      <c r="A15" s="0" t="n">
        <f aca="false">SUM(A2:A14)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2020-09-21T13:57:58Z</dcterms:created>
  <dc:creator/>
  <dc:description/>
  <dc:language>en-US</dc:language>
  <cp:lastModifiedBy/>
  <dcterms:modified xsi:type="dcterms:W3CDTF">2022-01-08T16:01:13Z</dcterms:modified>
  <cp:revision>344</cp:revision>
  <dc:subject/>
  <dc:title/>
</cp:coreProperties>
</file>