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ela Kanyane\Desktop\Excel Problems\"/>
    </mc:Choice>
  </mc:AlternateContent>
  <xr:revisionPtr revIDLastSave="0" documentId="13_ncr:1_{237FFA8E-59F7-495A-A8CD-CFD155CFE671}" xr6:coauthVersionLast="36" xr6:coauthVersionMax="36" xr10:uidLastSave="{00000000-0000-0000-0000-000000000000}"/>
  <bookViews>
    <workbookView xWindow="0" yWindow="0" windowWidth="20490" windowHeight="7545" activeTab="1" xr2:uid="{FAA45617-BC82-4266-BD5F-E9522ED4834F}"/>
  </bookViews>
  <sheets>
    <sheet name="Sheet3" sheetId="3" r:id="rId1"/>
    <sheet name="Sheet2" sheetId="2" r:id="rId2"/>
  </sheets>
  <definedNames>
    <definedName name="ExternalData_1" localSheetId="1" hidden="1">Sheet2!$A$1:$N$67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2" l="1"/>
  <c r="N50" i="2"/>
  <c r="N32" i="2"/>
  <c r="N5" i="2"/>
  <c r="N7" i="2"/>
  <c r="N2" i="2"/>
  <c r="N3" i="2"/>
  <c r="N4" i="2"/>
  <c r="N14" i="2"/>
  <c r="N21" i="2"/>
  <c r="N16" i="2"/>
  <c r="N10" i="2"/>
  <c r="N49" i="2"/>
  <c r="N34" i="2"/>
  <c r="N45" i="2"/>
  <c r="N6" i="2"/>
  <c r="N12" i="2"/>
  <c r="N41" i="2"/>
  <c r="N31" i="2"/>
  <c r="N33" i="2"/>
  <c r="N40" i="2"/>
  <c r="N51" i="2"/>
  <c r="N17" i="2"/>
  <c r="N20" i="2"/>
  <c r="N25" i="2"/>
  <c r="N13" i="2"/>
  <c r="N53" i="2"/>
  <c r="N15" i="2"/>
  <c r="N26" i="2"/>
  <c r="N39" i="2"/>
  <c r="N8" i="2"/>
  <c r="N9" i="2"/>
  <c r="N11" i="2"/>
  <c r="N18" i="2"/>
  <c r="N35" i="2"/>
  <c r="N43" i="2"/>
  <c r="N46" i="2"/>
  <c r="N44" i="2"/>
  <c r="N23" i="2"/>
  <c r="N24" i="2"/>
  <c r="N28" i="2"/>
  <c r="N29" i="2"/>
  <c r="N22" i="2"/>
  <c r="N19" i="2"/>
  <c r="N30" i="2"/>
  <c r="N37" i="2"/>
  <c r="N38" i="2"/>
  <c r="N48" i="2"/>
  <c r="N42" i="2"/>
  <c r="N52" i="2"/>
  <c r="N36" i="2"/>
  <c r="N27" i="2"/>
  <c r="M23" i="2"/>
  <c r="M24" i="2"/>
  <c r="M28" i="2"/>
  <c r="M29" i="2"/>
  <c r="M22" i="2"/>
  <c r="M19" i="2"/>
  <c r="M30" i="2"/>
  <c r="M37" i="2"/>
  <c r="M38" i="2"/>
  <c r="M48" i="2"/>
  <c r="M42" i="2"/>
  <c r="M52" i="2"/>
  <c r="M36" i="2"/>
  <c r="M47" i="2"/>
  <c r="M50" i="2"/>
  <c r="M32" i="2"/>
  <c r="M5" i="2"/>
  <c r="M7" i="2"/>
  <c r="M2" i="2"/>
  <c r="M3" i="2"/>
  <c r="M4" i="2"/>
  <c r="M14" i="2"/>
  <c r="M21" i="2"/>
  <c r="M16" i="2"/>
  <c r="M10" i="2"/>
  <c r="M49" i="2"/>
  <c r="M34" i="2"/>
  <c r="M45" i="2"/>
  <c r="M6" i="2"/>
  <c r="M12" i="2"/>
  <c r="M41" i="2"/>
  <c r="M31" i="2"/>
  <c r="M33" i="2"/>
  <c r="M40" i="2"/>
  <c r="M51" i="2"/>
  <c r="M17" i="2"/>
  <c r="M20" i="2"/>
  <c r="M25" i="2"/>
  <c r="M13" i="2"/>
  <c r="M53" i="2"/>
  <c r="M15" i="2"/>
  <c r="M26" i="2"/>
  <c r="M39" i="2"/>
  <c r="M8" i="2"/>
  <c r="M9" i="2"/>
  <c r="M11" i="2"/>
  <c r="M18" i="2"/>
  <c r="M35" i="2"/>
  <c r="M43" i="2"/>
  <c r="M46" i="2"/>
  <c r="M44" i="2"/>
  <c r="M27" i="2"/>
  <c r="F5" i="2"/>
  <c r="G5" i="2" s="1"/>
  <c r="I5" i="2" s="1"/>
  <c r="F7" i="2"/>
  <c r="G7" i="2" s="1"/>
  <c r="I7" i="2" s="1"/>
  <c r="F2" i="2"/>
  <c r="G2" i="2" s="1"/>
  <c r="I2" i="2" s="1"/>
  <c r="F3" i="2"/>
  <c r="G3" i="2" s="1"/>
  <c r="I3" i="2" s="1"/>
  <c r="F4" i="2"/>
  <c r="G4" i="2" s="1"/>
  <c r="I4" i="2" s="1"/>
  <c r="F14" i="2"/>
  <c r="G14" i="2" s="1"/>
  <c r="I14" i="2" s="1"/>
  <c r="F21" i="2"/>
  <c r="G21" i="2" s="1"/>
  <c r="I21" i="2" s="1"/>
  <c r="F16" i="2"/>
  <c r="G16" i="2" s="1"/>
  <c r="I16" i="2" s="1"/>
  <c r="F10" i="2"/>
  <c r="G10" i="2" s="1"/>
  <c r="I10" i="2" s="1"/>
  <c r="F49" i="2"/>
  <c r="G49" i="2" s="1"/>
  <c r="I49" i="2" s="1"/>
  <c r="F34" i="2"/>
  <c r="G34" i="2" s="1"/>
  <c r="I34" i="2" s="1"/>
  <c r="F45" i="2"/>
  <c r="G45" i="2" s="1"/>
  <c r="I45" i="2" s="1"/>
  <c r="F6" i="2"/>
  <c r="G6" i="2" s="1"/>
  <c r="I6" i="2" s="1"/>
  <c r="F12" i="2"/>
  <c r="G12" i="2" s="1"/>
  <c r="I12" i="2" s="1"/>
  <c r="F41" i="2"/>
  <c r="G41" i="2" s="1"/>
  <c r="I41" i="2" s="1"/>
  <c r="F31" i="2"/>
  <c r="G31" i="2" s="1"/>
  <c r="I31" i="2" s="1"/>
  <c r="F33" i="2"/>
  <c r="G33" i="2" s="1"/>
  <c r="I33" i="2" s="1"/>
  <c r="F40" i="2"/>
  <c r="G40" i="2" s="1"/>
  <c r="I40" i="2" s="1"/>
  <c r="F51" i="2"/>
  <c r="G51" i="2" s="1"/>
  <c r="I51" i="2" s="1"/>
  <c r="F17" i="2"/>
  <c r="G17" i="2" s="1"/>
  <c r="I17" i="2" s="1"/>
  <c r="F20" i="2"/>
  <c r="G20" i="2" s="1"/>
  <c r="I20" i="2" s="1"/>
  <c r="F25" i="2"/>
  <c r="G25" i="2" s="1"/>
  <c r="I25" i="2" s="1"/>
  <c r="F13" i="2"/>
  <c r="G13" i="2" s="1"/>
  <c r="I13" i="2" s="1"/>
  <c r="F53" i="2"/>
  <c r="G53" i="2" s="1"/>
  <c r="I53" i="2" s="1"/>
  <c r="F15" i="2"/>
  <c r="G15" i="2" s="1"/>
  <c r="I15" i="2" s="1"/>
  <c r="F26" i="2"/>
  <c r="G26" i="2" s="1"/>
  <c r="I26" i="2" s="1"/>
  <c r="F39" i="2"/>
  <c r="G39" i="2" s="1"/>
  <c r="I39" i="2" s="1"/>
  <c r="F8" i="2"/>
  <c r="G8" i="2" s="1"/>
  <c r="I8" i="2" s="1"/>
  <c r="F9" i="2"/>
  <c r="G9" i="2" s="1"/>
  <c r="I9" i="2" s="1"/>
  <c r="F11" i="2"/>
  <c r="G11" i="2" s="1"/>
  <c r="I11" i="2" s="1"/>
  <c r="F18" i="2"/>
  <c r="G18" i="2" s="1"/>
  <c r="I18" i="2" s="1"/>
  <c r="F35" i="2"/>
  <c r="G35" i="2" s="1"/>
  <c r="I35" i="2" s="1"/>
  <c r="F43" i="2"/>
  <c r="G43" i="2" s="1"/>
  <c r="I43" i="2" s="1"/>
  <c r="F46" i="2"/>
  <c r="G46" i="2" s="1"/>
  <c r="I46" i="2" s="1"/>
  <c r="F44" i="2"/>
  <c r="G44" i="2" s="1"/>
  <c r="I44" i="2" s="1"/>
  <c r="F23" i="2"/>
  <c r="G23" i="2" s="1"/>
  <c r="I23" i="2" s="1"/>
  <c r="F24" i="2"/>
  <c r="G24" i="2" s="1"/>
  <c r="I24" i="2" s="1"/>
  <c r="F28" i="2"/>
  <c r="G28" i="2" s="1"/>
  <c r="I28" i="2" s="1"/>
  <c r="F29" i="2"/>
  <c r="G29" i="2" s="1"/>
  <c r="I29" i="2" s="1"/>
  <c r="F22" i="2"/>
  <c r="G22" i="2" s="1"/>
  <c r="I22" i="2" s="1"/>
  <c r="F19" i="2"/>
  <c r="G19" i="2" s="1"/>
  <c r="I19" i="2" s="1"/>
  <c r="F30" i="2"/>
  <c r="G30" i="2" s="1"/>
  <c r="I30" i="2" s="1"/>
  <c r="F37" i="2"/>
  <c r="G37" i="2" s="1"/>
  <c r="I37" i="2" s="1"/>
  <c r="F38" i="2"/>
  <c r="G38" i="2" s="1"/>
  <c r="I38" i="2" s="1"/>
  <c r="F48" i="2"/>
  <c r="G48" i="2" s="1"/>
  <c r="I48" i="2" s="1"/>
  <c r="F42" i="2"/>
  <c r="G42" i="2" s="1"/>
  <c r="I42" i="2" s="1"/>
  <c r="F52" i="2"/>
  <c r="G52" i="2" s="1"/>
  <c r="I52" i="2" s="1"/>
  <c r="F36" i="2"/>
  <c r="G36" i="2" s="1"/>
  <c r="I36" i="2" s="1"/>
  <c r="F47" i="2"/>
  <c r="G47" i="2" s="1"/>
  <c r="I47" i="2" s="1"/>
  <c r="F50" i="2"/>
  <c r="G50" i="2" s="1"/>
  <c r="I50" i="2" s="1"/>
  <c r="F32" i="2"/>
  <c r="G32" i="2" s="1"/>
  <c r="I32" i="2" s="1"/>
  <c r="F27" i="2"/>
  <c r="G27" i="2" s="1"/>
  <c r="I27" i="2" s="1"/>
  <c r="D44" i="2"/>
  <c r="D17" i="2"/>
  <c r="D20" i="2"/>
  <c r="D25" i="2"/>
  <c r="D13" i="2"/>
  <c r="D53" i="2"/>
  <c r="D15" i="2"/>
  <c r="D26" i="2"/>
  <c r="D39" i="2"/>
  <c r="D8" i="2"/>
  <c r="D9" i="2"/>
  <c r="D11" i="2"/>
  <c r="D18" i="2"/>
  <c r="D35" i="2"/>
  <c r="D43" i="2"/>
  <c r="D46" i="2"/>
  <c r="D49" i="2"/>
  <c r="D34" i="2"/>
  <c r="D45" i="2"/>
  <c r="D6" i="2"/>
  <c r="D12" i="2"/>
  <c r="D41" i="2"/>
  <c r="D31" i="2"/>
  <c r="D33" i="2"/>
  <c r="D40" i="2"/>
  <c r="D51" i="2"/>
  <c r="D32" i="2"/>
  <c r="D5" i="2"/>
  <c r="D7" i="2"/>
  <c r="D2" i="2"/>
  <c r="D3" i="2"/>
  <c r="D4" i="2"/>
  <c r="D14" i="2"/>
  <c r="D21" i="2"/>
  <c r="D16" i="2"/>
  <c r="D10" i="2"/>
  <c r="D23" i="2"/>
  <c r="D24" i="2"/>
  <c r="D28" i="2"/>
  <c r="D29" i="2"/>
  <c r="D22" i="2"/>
  <c r="D19" i="2"/>
  <c r="D30" i="2"/>
  <c r="D37" i="2"/>
  <c r="D38" i="2"/>
  <c r="D48" i="2"/>
  <c r="D42" i="2"/>
  <c r="D52" i="2"/>
  <c r="D36" i="2"/>
  <c r="D47" i="2"/>
  <c r="D50" i="2"/>
  <c r="D27" i="2"/>
  <c r="B23" i="2"/>
  <c r="B24" i="2"/>
  <c r="B28" i="2"/>
  <c r="B29" i="2"/>
  <c r="B22" i="2"/>
  <c r="B19" i="2"/>
  <c r="B30" i="2"/>
  <c r="B37" i="2"/>
  <c r="B38" i="2"/>
  <c r="B48" i="2"/>
  <c r="B42" i="2"/>
  <c r="B52" i="2"/>
  <c r="B36" i="2"/>
  <c r="B47" i="2"/>
  <c r="B50" i="2"/>
  <c r="B32" i="2"/>
  <c r="B5" i="2"/>
  <c r="B7" i="2"/>
  <c r="B2" i="2"/>
  <c r="B3" i="2"/>
  <c r="B4" i="2"/>
  <c r="B14" i="2"/>
  <c r="B21" i="2"/>
  <c r="B16" i="2"/>
  <c r="B10" i="2"/>
  <c r="B49" i="2"/>
  <c r="B34" i="2"/>
  <c r="B45" i="2"/>
  <c r="B6" i="2"/>
  <c r="B12" i="2"/>
  <c r="B41" i="2"/>
  <c r="B31" i="2"/>
  <c r="B33" i="2"/>
  <c r="B40" i="2"/>
  <c r="B51" i="2"/>
  <c r="B17" i="2"/>
  <c r="B20" i="2"/>
  <c r="B25" i="2"/>
  <c r="B13" i="2"/>
  <c r="B53" i="2"/>
  <c r="B15" i="2"/>
  <c r="C15" i="2" s="1"/>
  <c r="B26" i="2"/>
  <c r="C26" i="2" s="1"/>
  <c r="B39" i="2"/>
  <c r="C39" i="2" s="1"/>
  <c r="B8" i="2"/>
  <c r="C8" i="2" s="1"/>
  <c r="B9" i="2"/>
  <c r="C9" i="2" s="1"/>
  <c r="B11" i="2"/>
  <c r="C11" i="2" s="1"/>
  <c r="B18" i="2"/>
  <c r="C18" i="2" s="1"/>
  <c r="B35" i="2"/>
  <c r="B43" i="2"/>
  <c r="B46" i="2"/>
  <c r="B44" i="2"/>
  <c r="B27" i="2"/>
  <c r="E21" i="2" l="1"/>
  <c r="E4" i="2"/>
  <c r="E2" i="2"/>
  <c r="E5" i="2"/>
  <c r="E11" i="2"/>
  <c r="E8" i="2"/>
  <c r="E14" i="2"/>
  <c r="E3" i="2"/>
  <c r="E7" i="2"/>
  <c r="E32" i="2"/>
  <c r="E45" i="2"/>
  <c r="E18" i="2"/>
  <c r="E9" i="2"/>
  <c r="C35" i="2"/>
  <c r="C43" i="2"/>
  <c r="C44" i="2"/>
  <c r="C46" i="2"/>
  <c r="C32" i="2"/>
  <c r="C6" i="2"/>
  <c r="C12" i="2"/>
  <c r="C50" i="2"/>
  <c r="C29" i="2"/>
  <c r="C38" i="2"/>
  <c r="C48" i="2"/>
  <c r="C17" i="2"/>
  <c r="C20" i="2"/>
  <c r="C25" i="2"/>
  <c r="C13" i="2"/>
  <c r="C52" i="2"/>
  <c r="C5" i="2"/>
  <c r="C7" i="2"/>
  <c r="C30" i="2"/>
  <c r="C27" i="2"/>
  <c r="C22" i="2"/>
  <c r="C19" i="2"/>
  <c r="C31" i="2"/>
  <c r="C33" i="2"/>
  <c r="C40" i="2"/>
  <c r="C41" i="2"/>
  <c r="C37" i="2"/>
  <c r="C36" i="2"/>
  <c r="C47" i="2"/>
  <c r="C28" i="2"/>
  <c r="C53" i="2"/>
  <c r="C23" i="2"/>
  <c r="C24" i="2"/>
  <c r="C49" i="2"/>
  <c r="C3" i="2"/>
  <c r="C10" i="2"/>
  <c r="C45" i="2"/>
  <c r="C21" i="2"/>
  <c r="C16" i="2"/>
  <c r="C2" i="2"/>
  <c r="C14" i="2"/>
  <c r="C34" i="2"/>
  <c r="C42" i="2"/>
  <c r="C51" i="2"/>
  <c r="C4" i="2"/>
  <c r="E46" i="2"/>
  <c r="E48" i="2"/>
  <c r="E16" i="2"/>
  <c r="E10" i="2"/>
  <c r="E47" i="2"/>
  <c r="E28" i="2"/>
  <c r="E38" i="2"/>
  <c r="E24" i="2"/>
  <c r="E43" i="2"/>
  <c r="E36" i="2"/>
  <c r="E19" i="2"/>
  <c r="E52" i="2"/>
  <c r="E23" i="2"/>
  <c r="E35" i="2"/>
  <c r="E27" i="2"/>
  <c r="E22" i="2"/>
  <c r="E34" i="2"/>
  <c r="E29" i="2"/>
  <c r="E44" i="2"/>
  <c r="E30" i="2"/>
  <c r="E37" i="2"/>
  <c r="E49" i="2"/>
  <c r="E50" i="2"/>
  <c r="E42" i="2"/>
  <c r="E33" i="2"/>
  <c r="E12" i="2"/>
  <c r="E40" i="2"/>
  <c r="E6" i="2"/>
  <c r="E31" i="2"/>
  <c r="E41" i="2"/>
  <c r="E51" i="2"/>
  <c r="E39" i="2"/>
  <c r="E20" i="2"/>
  <c r="E26" i="2"/>
  <c r="E17" i="2"/>
  <c r="E25" i="2"/>
  <c r="E13" i="2"/>
  <c r="E15" i="2"/>
  <c r="E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C6038-7B4F-4B70-A515-AFC64803D11E}" keepAlive="1" name="Query - car inventory" description="Connection to the 'car inventory' query in the workbook." type="5" refreshedVersion="6" background="1" saveData="1">
    <dbPr connection="Provider=Microsoft.Mashup.OleDb.1;Data Source=$Workbook$;Location=car inventory;Extended Properties=&quot;&quot;" command="SELECT * FROM [car inventory]"/>
  </connection>
</connections>
</file>

<file path=xl/sharedStrings.xml><?xml version="1.0" encoding="utf-8"?>
<sst xmlns="http://schemas.openxmlformats.org/spreadsheetml/2006/main" count="347" uniqueCount="127">
  <si>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</si>
  <si>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</si>
  <si>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</si>
  <si>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</si>
  <si>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</si>
  <si>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</si>
  <si>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</si>
  <si>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</si>
  <si>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</si>
  <si>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</si>
  <si>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</si>
  <si>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</si>
  <si>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</si>
  <si>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</si>
  <si>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</si>
  <si>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</si>
  <si>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</si>
  <si>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</si>
  <si>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</si>
  <si>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</si>
  <si>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</si>
  <si>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</si>
  <si>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</si>
  <si>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</si>
  <si>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</si>
  <si>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</si>
  <si>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</si>
  <si>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</si>
  <si>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</si>
  <si>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</si>
  <si>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</si>
  <si>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</si>
  <si>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</si>
  <si>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</si>
  <si>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</si>
  <si>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</si>
  <si>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</si>
  <si>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</si>
  <si>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</si>
  <si>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</si>
  <si>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</si>
  <si>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</si>
  <si>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</si>
  <si>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</si>
  <si>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</si>
  <si>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</si>
  <si>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</si>
  <si>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</si>
  <si>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</si>
  <si>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</si>
  <si>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</si>
  <si>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</si>
  <si>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</si>
  <si>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</si>
  <si>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</si>
  <si>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</si>
  <si>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</si>
  <si>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</si>
  <si>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</si>
  <si>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</si>
  <si>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</si>
  <si>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</si>
  <si>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</si>
  <si>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</si>
  <si>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</si>
  <si>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</si>
  <si>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</si>
  <si>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</si>
  <si>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</si>
  <si>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</si>
  <si>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</si>
  <si>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</si>
  <si>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</si>
  <si>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</si>
  <si>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</si>
  <si>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</si>
  <si>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</si>
  <si>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</si>
  <si>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</si>
  <si>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</si>
  <si>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</si>
  <si>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</si>
  <si>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</si>
  <si>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</si>
  <si>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FD06FCS006</t>
  </si>
  <si>
    <t>GM09CMR014</t>
  </si>
  <si>
    <t>FD</t>
  </si>
  <si>
    <t>HY</t>
  </si>
  <si>
    <t>CR</t>
  </si>
  <si>
    <t>GM</t>
  </si>
  <si>
    <t>HO</t>
  </si>
  <si>
    <t>TY</t>
  </si>
  <si>
    <t>FORD</t>
  </si>
  <si>
    <t>HYUANDAI</t>
  </si>
  <si>
    <t>CRYSLER</t>
  </si>
  <si>
    <t>GENERAL MOTORS</t>
  </si>
  <si>
    <t>HONDA</t>
  </si>
  <si>
    <t>TOYOTA</t>
  </si>
  <si>
    <t>MTG</t>
  </si>
  <si>
    <t>MUSTANG</t>
  </si>
  <si>
    <t>FCS</t>
  </si>
  <si>
    <t>FOCUS</t>
  </si>
  <si>
    <t>CMR</t>
  </si>
  <si>
    <t>CAMRY</t>
  </si>
  <si>
    <t>CAMARO</t>
  </si>
  <si>
    <t>SLV</t>
  </si>
  <si>
    <t>SILVERADO</t>
  </si>
  <si>
    <t>CAM</t>
  </si>
  <si>
    <t>COR</t>
  </si>
  <si>
    <t>COROLLA</t>
  </si>
  <si>
    <t>CIV</t>
  </si>
  <si>
    <t>CIVIC</t>
  </si>
  <si>
    <t>HO01ODY040</t>
  </si>
  <si>
    <t>ODY</t>
  </si>
  <si>
    <t>ODYSSEY</t>
  </si>
  <si>
    <t>CAR</t>
  </si>
  <si>
    <t>CARAVAN</t>
  </si>
  <si>
    <t>PTC</t>
  </si>
  <si>
    <t>PT CRUISER</t>
  </si>
  <si>
    <t>ELA</t>
  </si>
  <si>
    <t>ELANTRA</t>
  </si>
  <si>
    <t>HO05ODY037</t>
  </si>
  <si>
    <t>HO24ODY041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</si>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</sst>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1">
                  <c:v>Bard</c:v>
                </c:pt>
                <c:pt idx="2">
                  <c:v>Chan</c:v>
                </c:pt>
                <c:pt idx="3">
                  <c:v>Gaul</c:v>
                </c:pt>
                <c:pt idx="4">
                  <c:v>Howard</c:v>
                </c:pt>
                <c:pt idx="5">
                  <c:v>Jones</c:v>
                </c:pt>
                <c:pt idx="6">
                  <c:v>McCall</c:v>
                </c:pt>
                <c:pt idx="7">
                  <c:v>Rodriguez</c:v>
                </c:pt>
                <c:pt idx="8">
                  <c:v>Santos</c:v>
                </c:pt>
                <c:pt idx="9">
                  <c:v>Swartz</c:v>
                </c:pt>
                <c:pt idx="10">
                  <c:v>Torrens</c:v>
                </c:pt>
                <c:pt idx="11">
                  <c:v>Vizzini</c:v>
                </c:pt>
                <c:pt idx="12">
                  <c:v>Yousef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1">
                  <c:v>144647.69999999998</c:v>
                </c:pt>
                <c:pt idx="2">
                  <c:v>150656.40000000002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184693.8</c:v>
                </c:pt>
                <c:pt idx="6">
                  <c:v>70964.899999999994</c:v>
                </c:pt>
                <c:pt idx="7">
                  <c:v>138561.5</c:v>
                </c:pt>
                <c:pt idx="8">
                  <c:v>141229.4</c:v>
                </c:pt>
                <c:pt idx="9">
                  <c:v>177713.9</c:v>
                </c:pt>
                <c:pt idx="10">
                  <c:v>65964.899999999994</c:v>
                </c:pt>
                <c:pt idx="11">
                  <c:v>130601.59999999999</c:v>
                </c:pt>
                <c:pt idx="12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6-4E10-BBB9-13AB3A69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629760"/>
        <c:axId val="549535968"/>
      </c:barChart>
      <c:catAx>
        <c:axId val="14066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35968"/>
        <c:crosses val="autoZero"/>
        <c:auto val="1"/>
        <c:lblAlgn val="ctr"/>
        <c:lblOffset val="100"/>
        <c:noMultiLvlLbl val="0"/>
      </c:catAx>
      <c:valAx>
        <c:axId val="5495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Sheet2!$G$2:$G$53</c:f>
              <c:numCache>
                <c:formatCode>General</c:formatCode>
                <c:ptCount val="52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20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15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0</c:v>
                </c:pt>
              </c:numCache>
            </c:numRef>
          </c:xVal>
          <c:yVal>
            <c:numRef>
              <c:f>Sheet2!$H$2:$H$53</c:f>
              <c:numCache>
                <c:formatCode>General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5-4F13-BC70-24A90341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3632"/>
        <c:axId val="549534720"/>
      </c:scatterChart>
      <c:valAx>
        <c:axId val="5854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34720"/>
        <c:crosses val="autoZero"/>
        <c:crossBetween val="midCat"/>
      </c:valAx>
      <c:valAx>
        <c:axId val="549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9525</xdr:rowOff>
    </xdr:from>
    <xdr:to>
      <xdr:col>10</xdr:col>
      <xdr:colOff>1104900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C02D6-2B31-482A-9386-5641D00BB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584200</xdr:colOff>
      <xdr:row>1</xdr:row>
      <xdr:rowOff>109537</xdr:rowOff>
    </xdr:from>
    <xdr:to>
      <xdr:col>22</xdr:col>
      <xdr:colOff>104775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5F6C8-5A3B-4C09-BBEB-5FA7F749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ela Kanyane" refreshedDate="45633.450887037034" createdVersion="6" refreshedVersion="6" minRefreshableVersion="3" recordCount="66" xr:uid="{2254A8BB-B1C7-48EF-994F-D4C9CB2F938C}">
  <cacheSource type="worksheet">
    <worksheetSource name="car_inventory"/>
  </cacheSource>
  <cacheFields count="14">
    <cacheField name="Car ID" numFmtId="0">
      <sharedItems containsBlank="1" count="54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2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  <s v=""/>
        <m/>
      </sharedItems>
    </cacheField>
    <cacheField name="Make" numFmtId="0">
      <sharedItems containsBlank="1" count="8">
        <s v="FD"/>
        <s v="GM"/>
        <s v="TY"/>
        <s v="HO"/>
        <s v="CR"/>
        <s v="HY"/>
        <s v=""/>
        <m/>
      </sharedItems>
    </cacheField>
    <cacheField name="Make (Full Name)" numFmtId="0">
      <sharedItems containsBlank="1" count="8">
        <s v="FORD"/>
        <s v="GENERAL MOTORS"/>
        <s v="TOYOTA"/>
        <s v="HONDA"/>
        <s v="CRYSLER"/>
        <s v="HYUANDAI"/>
        <s v=""/>
        <m/>
      </sharedItems>
    </cacheField>
    <cacheField name="Model" numFmtId="0">
      <sharedItems count="12">
        <s v="MTG"/>
        <s v="FCS"/>
        <s v="CMR"/>
        <s v="SLV"/>
        <s v="CAM"/>
        <s v="COR"/>
        <s v="CIV"/>
        <s v="ODY"/>
        <s v="PTC"/>
        <s v="CAR"/>
        <s v="ELA"/>
        <s v=""/>
      </sharedItems>
    </cacheField>
    <cacheField name="Model (Full Name)" numFmtId="0">
      <sharedItems count="12">
        <s v="MUSTANG"/>
        <s v="FOCUS"/>
        <s v="CAMARO"/>
        <s v="SILVERADO"/>
        <s v="CAMRY"/>
        <s v="COROLLA"/>
        <s v="CIVIC"/>
        <s v="ODYSSEY"/>
        <s v="PT CRUISER"/>
        <s v="CARAVAN"/>
        <s v="ELANTRA"/>
        <s v=""/>
      </sharedItems>
    </cacheField>
    <cacheField name="Manufacture Year" numFmtId="0">
      <sharedItems containsBlank="1"/>
    </cacheField>
    <cacheField name="Age" numFmtId="0">
      <sharedItems containsBlank="1" containsMixedTypes="1" containsNumber="1" containsInteger="1" minValue="0" maxValue="28" count="21">
        <n v="18"/>
        <n v="16"/>
        <n v="15"/>
        <n v="11"/>
        <n v="12"/>
        <n v="10"/>
        <n v="14"/>
        <n v="26"/>
        <n v="24"/>
        <n v="28"/>
        <n v="22"/>
        <n v="21"/>
        <n v="25"/>
        <n v="23"/>
        <n v="13"/>
        <n v="19"/>
        <n v="17"/>
        <n v="0"/>
        <n v="20"/>
        <s v=""/>
        <m/>
      </sharedItems>
    </cacheField>
    <cacheField name="Miles" numFmtId="0">
      <sharedItems containsString="0" containsBlank="1" containsNumber="1" minValue="3708.1" maxValue="114660.6"/>
    </cacheField>
    <cacheField name="Miles / Year" numFmtId="0">
      <sharedItems containsBlank="1" containsMixedTypes="1" containsNumber="1" minValue="1189.8173913043479" maxValue="7416.2" count="54">
        <n v="2179.8270270270273"/>
        <n v="2431.0702702702706"/>
        <n v="2724.030303030303"/>
        <n v="2276.2909090909093"/>
        <n v="2208.3939393939395"/>
        <n v="2503.3189189189188"/>
        <n v="2823.2162162162163"/>
        <n v="2266.9032258064517"/>
        <n v="2403.2260869565216"/>
        <n v="2394.3304347826088"/>
        <n v="1547.336"/>
        <n v="1958.3999999999999"/>
        <n v="1189.8173913043479"/>
        <n v="1836.4387096774194"/>
        <n v="1553.6879999999999"/>
        <n v="1360.9142857142858"/>
        <n v="2147.8896551724138"/>
        <n v="3138.2150943396227"/>
        <n v="3293.2979591836738"/>
        <n v="4023.1789473684212"/>
        <n v="3523.8716981132079"/>
        <n v="3507.2653061224491"/>
        <n v="3014.626666666667"/>
        <n v="3104.1419354838708"/>
        <n v="2865.2177777777779"/>
        <n v="3416.0186046511626"/>
        <n v="1672.0285714285715"/>
        <n v="2368.152"/>
        <n v="1770.2560000000001"/>
        <n v="3230.3529411764707"/>
        <n v="2974.1234042553187"/>
        <n v="1556.7586206896551"/>
        <n v="2308.7724137931032"/>
        <n v="2263.3555555555554"/>
        <n v="1961.056"/>
        <n v="1205.8782608695653"/>
        <n v="3096.897435897436"/>
        <n v="2905.9485714285715"/>
        <n v="2576.0363636363636"/>
        <n v="2921.6553191489361"/>
        <n v="7416.2"/>
        <n v="3148.3902439024391"/>
        <n v="2404.2399999999998"/>
        <n v="2029.2"/>
        <n v="3114.5333333333338"/>
        <n v="3152.7795918367351"/>
        <n v="3537.9121951219513"/>
        <n v="2570.7024390243905"/>
        <n v="2155.7259259259258"/>
        <n v="1782.56"/>
        <n v="1758.6000000000001"/>
        <n v="1929.4347826086957"/>
        <s v=""/>
        <m/>
      </sharedItems>
    </cacheField>
    <cacheField name="Color" numFmtId="0">
      <sharedItems containsBlank="1" count="7">
        <s v="Black"/>
        <s v="White"/>
        <s v="Green"/>
        <s v="Blue"/>
        <s v="Red"/>
        <s v=""/>
        <m/>
      </sharedItems>
    </cacheField>
    <cacheField name="Driver" numFmtId="0">
      <sharedItems containsBlank="1" count="19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s v="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 count="4">
        <s v="Yes"/>
        <s v="Not Covered"/>
        <s v=""/>
        <m/>
      </sharedItems>
    </cacheField>
    <cacheField name="New Car ID" numFmtId="0">
      <sharedItems containsBlank="1" count="54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2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x v="0"/>
    <x v="0"/>
    <s v="06"/>
    <x v="0"/>
    <n v="40326.800000000003"/>
    <x v="0"/>
    <x v="0"/>
    <x v="0"/>
    <n v="50000"/>
    <x v="0"/>
    <x v="0"/>
  </r>
  <r>
    <x v="1"/>
    <x v="0"/>
    <x v="0"/>
    <x v="0"/>
    <x v="0"/>
    <s v="06"/>
    <x v="0"/>
    <n v="44974.8"/>
    <x v="1"/>
    <x v="1"/>
    <x v="1"/>
    <n v="50000"/>
    <x v="0"/>
    <x v="1"/>
  </r>
  <r>
    <x v="2"/>
    <x v="0"/>
    <x v="0"/>
    <x v="0"/>
    <x v="0"/>
    <s v="08"/>
    <x v="1"/>
    <n v="44946.5"/>
    <x v="2"/>
    <x v="2"/>
    <x v="2"/>
    <n v="50000"/>
    <x v="0"/>
    <x v="2"/>
  </r>
  <r>
    <x v="3"/>
    <x v="0"/>
    <x v="0"/>
    <x v="0"/>
    <x v="0"/>
    <s v="08"/>
    <x v="1"/>
    <n v="37558.800000000003"/>
    <x v="3"/>
    <x v="0"/>
    <x v="3"/>
    <n v="50000"/>
    <x v="0"/>
    <x v="3"/>
  </r>
  <r>
    <x v="4"/>
    <x v="0"/>
    <x v="0"/>
    <x v="0"/>
    <x v="0"/>
    <s v="08"/>
    <x v="1"/>
    <n v="36438.5"/>
    <x v="4"/>
    <x v="1"/>
    <x v="0"/>
    <n v="50000"/>
    <x v="0"/>
    <x v="4"/>
  </r>
  <r>
    <x v="5"/>
    <x v="0"/>
    <x v="0"/>
    <x v="1"/>
    <x v="1"/>
    <s v="06"/>
    <x v="0"/>
    <n v="46311.4"/>
    <x v="5"/>
    <x v="2"/>
    <x v="4"/>
    <n v="75000"/>
    <x v="0"/>
    <x v="5"/>
  </r>
  <r>
    <x v="6"/>
    <x v="0"/>
    <x v="0"/>
    <x v="1"/>
    <x v="1"/>
    <s v="06"/>
    <x v="0"/>
    <n v="52229.5"/>
    <x v="6"/>
    <x v="2"/>
    <x v="2"/>
    <n v="75000"/>
    <x v="0"/>
    <x v="6"/>
  </r>
  <r>
    <x v="7"/>
    <x v="0"/>
    <x v="0"/>
    <x v="1"/>
    <x v="1"/>
    <s v="09"/>
    <x v="2"/>
    <n v="35137"/>
    <x v="7"/>
    <x v="0"/>
    <x v="5"/>
    <n v="75000"/>
    <x v="0"/>
    <x v="7"/>
  </r>
  <r>
    <x v="8"/>
    <x v="0"/>
    <x v="0"/>
    <x v="1"/>
    <x v="1"/>
    <s v="13"/>
    <x v="3"/>
    <n v="27637.1"/>
    <x v="8"/>
    <x v="0"/>
    <x v="0"/>
    <n v="75000"/>
    <x v="0"/>
    <x v="8"/>
  </r>
  <r>
    <x v="9"/>
    <x v="0"/>
    <x v="0"/>
    <x v="1"/>
    <x v="1"/>
    <s v="13"/>
    <x v="3"/>
    <n v="27534.799999999999"/>
    <x v="9"/>
    <x v="1"/>
    <x v="6"/>
    <n v="75000"/>
    <x v="0"/>
    <x v="9"/>
  </r>
  <r>
    <x v="10"/>
    <x v="0"/>
    <x v="0"/>
    <x v="1"/>
    <x v="1"/>
    <s v="12"/>
    <x v="4"/>
    <n v="19341.7"/>
    <x v="10"/>
    <x v="1"/>
    <x v="7"/>
    <n v="75000"/>
    <x v="0"/>
    <x v="10"/>
  </r>
  <r>
    <x v="11"/>
    <x v="0"/>
    <x v="0"/>
    <x v="1"/>
    <x v="1"/>
    <s v="13"/>
    <x v="3"/>
    <n v="22521.599999999999"/>
    <x v="11"/>
    <x v="0"/>
    <x v="8"/>
    <n v="75000"/>
    <x v="0"/>
    <x v="11"/>
  </r>
  <r>
    <x v="12"/>
    <x v="0"/>
    <x v="0"/>
    <x v="1"/>
    <x v="1"/>
    <s v="13"/>
    <x v="3"/>
    <n v="13682.9"/>
    <x v="12"/>
    <x v="0"/>
    <x v="9"/>
    <n v="75000"/>
    <x v="0"/>
    <x v="12"/>
  </r>
  <r>
    <x v="13"/>
    <x v="1"/>
    <x v="1"/>
    <x v="2"/>
    <x v="2"/>
    <s v="09"/>
    <x v="2"/>
    <n v="28464.799999999999"/>
    <x v="13"/>
    <x v="1"/>
    <x v="10"/>
    <n v="100000"/>
    <x v="0"/>
    <x v="13"/>
  </r>
  <r>
    <x v="14"/>
    <x v="1"/>
    <x v="1"/>
    <x v="2"/>
    <x v="2"/>
    <s v="12"/>
    <x v="4"/>
    <n v="19421.099999999999"/>
    <x v="14"/>
    <x v="0"/>
    <x v="11"/>
    <n v="100000"/>
    <x v="0"/>
    <x v="14"/>
  </r>
  <r>
    <x v="15"/>
    <x v="1"/>
    <x v="1"/>
    <x v="2"/>
    <x v="2"/>
    <s v="14"/>
    <x v="5"/>
    <n v="14289.6"/>
    <x v="15"/>
    <x v="1"/>
    <x v="12"/>
    <n v="100000"/>
    <x v="0"/>
    <x v="15"/>
  </r>
  <r>
    <x v="16"/>
    <x v="1"/>
    <x v="1"/>
    <x v="3"/>
    <x v="3"/>
    <s v="10"/>
    <x v="6"/>
    <n v="31144.400000000001"/>
    <x v="16"/>
    <x v="0"/>
    <x v="13"/>
    <n v="100000"/>
    <x v="0"/>
    <x v="16"/>
  </r>
  <r>
    <x v="17"/>
    <x v="1"/>
    <x v="1"/>
    <x v="3"/>
    <x v="3"/>
    <s v="98"/>
    <x v="7"/>
    <n v="83162.7"/>
    <x v="17"/>
    <x v="0"/>
    <x v="10"/>
    <n v="100000"/>
    <x v="0"/>
    <x v="17"/>
  </r>
  <r>
    <x v="18"/>
    <x v="1"/>
    <x v="1"/>
    <x v="3"/>
    <x v="3"/>
    <s v="00"/>
    <x v="8"/>
    <n v="80685.8"/>
    <x v="18"/>
    <x v="3"/>
    <x v="8"/>
    <n v="100000"/>
    <x v="0"/>
    <x v="18"/>
  </r>
  <r>
    <x v="19"/>
    <x v="2"/>
    <x v="2"/>
    <x v="4"/>
    <x v="4"/>
    <s v="96"/>
    <x v="9"/>
    <n v="114660.6"/>
    <x v="19"/>
    <x v="2"/>
    <x v="14"/>
    <n v="100000"/>
    <x v="1"/>
    <x v="19"/>
  </r>
  <r>
    <x v="20"/>
    <x v="2"/>
    <x v="2"/>
    <x v="4"/>
    <x v="4"/>
    <s v="98"/>
    <x v="7"/>
    <n v="93382.6"/>
    <x v="20"/>
    <x v="0"/>
    <x v="15"/>
    <n v="100000"/>
    <x v="0"/>
    <x v="20"/>
  </r>
  <r>
    <x v="21"/>
    <x v="2"/>
    <x v="2"/>
    <x v="4"/>
    <x v="4"/>
    <s v="00"/>
    <x v="8"/>
    <n v="85928"/>
    <x v="21"/>
    <x v="2"/>
    <x v="4"/>
    <n v="100000"/>
    <x v="0"/>
    <x v="21"/>
  </r>
  <r>
    <x v="22"/>
    <x v="2"/>
    <x v="2"/>
    <x v="4"/>
    <x v="4"/>
    <s v="02"/>
    <x v="10"/>
    <n v="67829.100000000006"/>
    <x v="22"/>
    <x v="0"/>
    <x v="0"/>
    <n v="100000"/>
    <x v="0"/>
    <x v="22"/>
  </r>
  <r>
    <x v="23"/>
    <x v="2"/>
    <x v="2"/>
    <x v="4"/>
    <x v="4"/>
    <s v="09"/>
    <x v="2"/>
    <n v="48114.2"/>
    <x v="23"/>
    <x v="1"/>
    <x v="5"/>
    <n v="100000"/>
    <x v="0"/>
    <x v="23"/>
  </r>
  <r>
    <x v="24"/>
    <x v="2"/>
    <x v="2"/>
    <x v="5"/>
    <x v="5"/>
    <s v="02"/>
    <x v="10"/>
    <n v="64467.4"/>
    <x v="24"/>
    <x v="4"/>
    <x v="16"/>
    <n v="100000"/>
    <x v="0"/>
    <x v="24"/>
  </r>
  <r>
    <x v="25"/>
    <x v="2"/>
    <x v="2"/>
    <x v="5"/>
    <x v="5"/>
    <s v="03"/>
    <x v="11"/>
    <n v="73444.399999999994"/>
    <x v="25"/>
    <x v="0"/>
    <x v="16"/>
    <n v="100000"/>
    <x v="0"/>
    <x v="25"/>
  </r>
  <r>
    <x v="26"/>
    <x v="2"/>
    <x v="2"/>
    <x v="5"/>
    <x v="5"/>
    <s v="14"/>
    <x v="5"/>
    <n v="17556.3"/>
    <x v="26"/>
    <x v="3"/>
    <x v="6"/>
    <n v="100000"/>
    <x v="0"/>
    <x v="26"/>
  </r>
  <r>
    <x v="27"/>
    <x v="2"/>
    <x v="2"/>
    <x v="5"/>
    <x v="5"/>
    <s v="12"/>
    <x v="4"/>
    <n v="29601.9"/>
    <x v="27"/>
    <x v="0"/>
    <x v="10"/>
    <n v="100000"/>
    <x v="0"/>
    <x v="27"/>
  </r>
  <r>
    <x v="28"/>
    <x v="2"/>
    <x v="2"/>
    <x v="4"/>
    <x v="4"/>
    <s v="12"/>
    <x v="4"/>
    <n v="22128.2"/>
    <x v="28"/>
    <x v="3"/>
    <x v="14"/>
    <n v="100000"/>
    <x v="0"/>
    <x v="28"/>
  </r>
  <r>
    <x v="29"/>
    <x v="3"/>
    <x v="3"/>
    <x v="6"/>
    <x v="6"/>
    <s v="99"/>
    <x v="12"/>
    <n v="82374"/>
    <x v="29"/>
    <x v="1"/>
    <x v="9"/>
    <n v="75000"/>
    <x v="1"/>
    <x v="29"/>
  </r>
  <r>
    <x v="30"/>
    <x v="3"/>
    <x v="3"/>
    <x v="6"/>
    <x v="6"/>
    <s v="01"/>
    <x v="13"/>
    <n v="69891.899999999994"/>
    <x v="30"/>
    <x v="3"/>
    <x v="3"/>
    <n v="75000"/>
    <x v="0"/>
    <x v="30"/>
  </r>
  <r>
    <x v="31"/>
    <x v="3"/>
    <x v="3"/>
    <x v="6"/>
    <x v="6"/>
    <s v="10"/>
    <x v="6"/>
    <n v="22573"/>
    <x v="31"/>
    <x v="3"/>
    <x v="12"/>
    <n v="75000"/>
    <x v="0"/>
    <x v="31"/>
  </r>
  <r>
    <x v="32"/>
    <x v="3"/>
    <x v="3"/>
    <x v="6"/>
    <x v="6"/>
    <s v="10"/>
    <x v="6"/>
    <n v="33477.199999999997"/>
    <x v="32"/>
    <x v="0"/>
    <x v="15"/>
    <n v="75000"/>
    <x v="0"/>
    <x v="32"/>
  </r>
  <r>
    <x v="33"/>
    <x v="3"/>
    <x v="3"/>
    <x v="6"/>
    <x v="6"/>
    <s v="11"/>
    <x v="14"/>
    <n v="30555.3"/>
    <x v="33"/>
    <x v="0"/>
    <x v="2"/>
    <n v="75000"/>
    <x v="0"/>
    <x v="33"/>
  </r>
  <r>
    <x v="34"/>
    <x v="3"/>
    <x v="3"/>
    <x v="6"/>
    <x v="6"/>
    <s v="12"/>
    <x v="4"/>
    <n v="24513.200000000001"/>
    <x v="34"/>
    <x v="0"/>
    <x v="13"/>
    <n v="75000"/>
    <x v="0"/>
    <x v="34"/>
  </r>
  <r>
    <x v="35"/>
    <x v="3"/>
    <x v="3"/>
    <x v="6"/>
    <x v="6"/>
    <s v="13"/>
    <x v="3"/>
    <n v="13867.6"/>
    <x v="35"/>
    <x v="0"/>
    <x v="14"/>
    <n v="75000"/>
    <x v="0"/>
    <x v="35"/>
  </r>
  <r>
    <x v="36"/>
    <x v="3"/>
    <x v="3"/>
    <x v="7"/>
    <x v="7"/>
    <s v="05"/>
    <x v="15"/>
    <n v="60389.5"/>
    <x v="36"/>
    <x v="1"/>
    <x v="5"/>
    <n v="100000"/>
    <x v="0"/>
    <x v="36"/>
  </r>
  <r>
    <x v="37"/>
    <x v="3"/>
    <x v="3"/>
    <x v="7"/>
    <x v="7"/>
    <s v="07"/>
    <x v="16"/>
    <n v="50854.1"/>
    <x v="37"/>
    <x v="0"/>
    <x v="15"/>
    <n v="100000"/>
    <x v="0"/>
    <x v="37"/>
  </r>
  <r>
    <x v="38"/>
    <x v="3"/>
    <x v="3"/>
    <x v="7"/>
    <x v="7"/>
    <s v="08"/>
    <x v="1"/>
    <n v="42504.6"/>
    <x v="38"/>
    <x v="1"/>
    <x v="9"/>
    <n v="100000"/>
    <x v="0"/>
    <x v="38"/>
  </r>
  <r>
    <x v="39"/>
    <x v="3"/>
    <x v="3"/>
    <x v="7"/>
    <x v="7"/>
    <s v="01"/>
    <x v="13"/>
    <n v="68658.899999999994"/>
    <x v="39"/>
    <x v="0"/>
    <x v="0"/>
    <n v="100000"/>
    <x v="0"/>
    <x v="39"/>
  </r>
  <r>
    <x v="40"/>
    <x v="3"/>
    <x v="3"/>
    <x v="7"/>
    <x v="7"/>
    <s v="24"/>
    <x v="17"/>
    <n v="3708.1"/>
    <x v="40"/>
    <x v="0"/>
    <x v="1"/>
    <n v="100000"/>
    <x v="0"/>
    <x v="40"/>
  </r>
  <r>
    <x v="41"/>
    <x v="4"/>
    <x v="4"/>
    <x v="8"/>
    <x v="8"/>
    <s v="04"/>
    <x v="18"/>
    <n v="64542"/>
    <x v="41"/>
    <x v="3"/>
    <x v="0"/>
    <n v="75000"/>
    <x v="0"/>
    <x v="41"/>
  </r>
  <r>
    <x v="42"/>
    <x v="4"/>
    <x v="4"/>
    <x v="8"/>
    <x v="8"/>
    <s v="07"/>
    <x v="16"/>
    <n v="42074.2"/>
    <x v="42"/>
    <x v="2"/>
    <x v="16"/>
    <n v="75000"/>
    <x v="0"/>
    <x v="42"/>
  </r>
  <r>
    <x v="43"/>
    <x v="4"/>
    <x v="4"/>
    <x v="8"/>
    <x v="8"/>
    <s v="11"/>
    <x v="14"/>
    <n v="27394.2"/>
    <x v="43"/>
    <x v="0"/>
    <x v="8"/>
    <n v="75000"/>
    <x v="0"/>
    <x v="43"/>
  </r>
  <r>
    <x v="44"/>
    <x v="4"/>
    <x v="4"/>
    <x v="9"/>
    <x v="9"/>
    <s v="99"/>
    <x v="12"/>
    <n v="79420.600000000006"/>
    <x v="44"/>
    <x v="2"/>
    <x v="13"/>
    <n v="75000"/>
    <x v="1"/>
    <x v="44"/>
  </r>
  <r>
    <x v="45"/>
    <x v="4"/>
    <x v="4"/>
    <x v="9"/>
    <x v="9"/>
    <s v="00"/>
    <x v="8"/>
    <n v="77243.100000000006"/>
    <x v="45"/>
    <x v="0"/>
    <x v="3"/>
    <n v="75000"/>
    <x v="1"/>
    <x v="45"/>
  </r>
  <r>
    <x v="46"/>
    <x v="4"/>
    <x v="4"/>
    <x v="9"/>
    <x v="9"/>
    <s v="04"/>
    <x v="18"/>
    <n v="72527.199999999997"/>
    <x v="46"/>
    <x v="1"/>
    <x v="11"/>
    <n v="75000"/>
    <x v="0"/>
    <x v="46"/>
  </r>
  <r>
    <x v="47"/>
    <x v="4"/>
    <x v="4"/>
    <x v="9"/>
    <x v="9"/>
    <s v="04"/>
    <x v="18"/>
    <n v="52699.4"/>
    <x v="47"/>
    <x v="4"/>
    <x v="11"/>
    <n v="75000"/>
    <x v="0"/>
    <x v="47"/>
  </r>
  <r>
    <x v="48"/>
    <x v="5"/>
    <x v="5"/>
    <x v="10"/>
    <x v="10"/>
    <s v="11"/>
    <x v="14"/>
    <n v="29102.3"/>
    <x v="48"/>
    <x v="0"/>
    <x v="12"/>
    <n v="100000"/>
    <x v="0"/>
    <x v="48"/>
  </r>
  <r>
    <x v="49"/>
    <x v="5"/>
    <x v="5"/>
    <x v="10"/>
    <x v="10"/>
    <s v="12"/>
    <x v="4"/>
    <n v="22282"/>
    <x v="49"/>
    <x v="3"/>
    <x v="1"/>
    <n v="100000"/>
    <x v="0"/>
    <x v="49"/>
  </r>
  <r>
    <x v="50"/>
    <x v="5"/>
    <x v="5"/>
    <x v="10"/>
    <x v="10"/>
    <s v="13"/>
    <x v="3"/>
    <n v="20223.900000000001"/>
    <x v="50"/>
    <x v="0"/>
    <x v="6"/>
    <n v="100000"/>
    <x v="0"/>
    <x v="50"/>
  </r>
  <r>
    <x v="51"/>
    <x v="5"/>
    <x v="5"/>
    <x v="10"/>
    <x v="10"/>
    <s v="13"/>
    <x v="3"/>
    <n v="22188.5"/>
    <x v="51"/>
    <x v="3"/>
    <x v="4"/>
    <n v="100000"/>
    <x v="0"/>
    <x v="51"/>
  </r>
  <r>
    <x v="52"/>
    <x v="6"/>
    <x v="6"/>
    <x v="11"/>
    <x v="11"/>
    <s v=""/>
    <x v="19"/>
    <m/>
    <x v="52"/>
    <x v="5"/>
    <x v="17"/>
    <m/>
    <x v="2"/>
    <x v="52"/>
  </r>
  <r>
    <x v="52"/>
    <x v="6"/>
    <x v="6"/>
    <x v="11"/>
    <x v="11"/>
    <s v=""/>
    <x v="19"/>
    <m/>
    <x v="52"/>
    <x v="5"/>
    <x v="17"/>
    <m/>
    <x v="2"/>
    <x v="52"/>
  </r>
  <r>
    <x v="52"/>
    <x v="6"/>
    <x v="6"/>
    <x v="11"/>
    <x v="11"/>
    <s v=""/>
    <x v="19"/>
    <m/>
    <x v="52"/>
    <x v="5"/>
    <x v="17"/>
    <m/>
    <x v="2"/>
    <x v="52"/>
  </r>
  <r>
    <x v="52"/>
    <x v="4"/>
    <x v="4"/>
    <x v="4"/>
    <x v="4"/>
    <s v=""/>
    <x v="19"/>
    <m/>
    <x v="52"/>
    <x v="5"/>
    <x v="17"/>
    <m/>
    <x v="2"/>
    <x v="52"/>
  </r>
  <r>
    <x v="52"/>
    <x v="0"/>
    <x v="0"/>
    <x v="9"/>
    <x v="9"/>
    <s v=""/>
    <x v="19"/>
    <m/>
    <x v="52"/>
    <x v="5"/>
    <x v="17"/>
    <m/>
    <x v="2"/>
    <x v="52"/>
  </r>
  <r>
    <x v="52"/>
    <x v="1"/>
    <x v="1"/>
    <x v="6"/>
    <x v="6"/>
    <s v=""/>
    <x v="19"/>
    <m/>
    <x v="52"/>
    <x v="5"/>
    <x v="17"/>
    <m/>
    <x v="2"/>
    <x v="52"/>
  </r>
  <r>
    <x v="52"/>
    <x v="3"/>
    <x v="3"/>
    <x v="2"/>
    <x v="2"/>
    <s v=""/>
    <x v="19"/>
    <m/>
    <x v="52"/>
    <x v="5"/>
    <x v="17"/>
    <m/>
    <x v="2"/>
    <x v="52"/>
  </r>
  <r>
    <x v="52"/>
    <x v="5"/>
    <x v="5"/>
    <x v="5"/>
    <x v="5"/>
    <s v=""/>
    <x v="19"/>
    <m/>
    <x v="52"/>
    <x v="5"/>
    <x v="17"/>
    <m/>
    <x v="2"/>
    <x v="52"/>
  </r>
  <r>
    <x v="52"/>
    <x v="2"/>
    <x v="2"/>
    <x v="10"/>
    <x v="10"/>
    <s v=""/>
    <x v="19"/>
    <m/>
    <x v="52"/>
    <x v="5"/>
    <x v="17"/>
    <m/>
    <x v="2"/>
    <x v="52"/>
  </r>
  <r>
    <x v="52"/>
    <x v="7"/>
    <x v="7"/>
    <x v="1"/>
    <x v="1"/>
    <s v=""/>
    <x v="19"/>
    <m/>
    <x v="52"/>
    <x v="5"/>
    <x v="17"/>
    <m/>
    <x v="2"/>
    <x v="52"/>
  </r>
  <r>
    <x v="52"/>
    <x v="6"/>
    <x v="6"/>
    <x v="0"/>
    <x v="0"/>
    <s v=""/>
    <x v="19"/>
    <m/>
    <x v="52"/>
    <x v="5"/>
    <x v="17"/>
    <m/>
    <x v="2"/>
    <x v="52"/>
  </r>
  <r>
    <x v="52"/>
    <x v="6"/>
    <x v="6"/>
    <x v="7"/>
    <x v="7"/>
    <s v=""/>
    <x v="19"/>
    <m/>
    <x v="52"/>
    <x v="5"/>
    <x v="17"/>
    <m/>
    <x v="2"/>
    <x v="52"/>
  </r>
  <r>
    <x v="52"/>
    <x v="6"/>
    <x v="6"/>
    <x v="8"/>
    <x v="8"/>
    <s v=""/>
    <x v="19"/>
    <m/>
    <x v="52"/>
    <x v="5"/>
    <x v="17"/>
    <m/>
    <x v="2"/>
    <x v="52"/>
  </r>
  <r>
    <x v="53"/>
    <x v="7"/>
    <x v="7"/>
    <x v="3"/>
    <x v="3"/>
    <m/>
    <x v="20"/>
    <m/>
    <x v="53"/>
    <x v="6"/>
    <x v="18"/>
    <m/>
    <x v="3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A0178-098E-43AB-8FF9-0110DD56B2BE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9" firstHeaderRow="1" firstDataRow="1" firstDataCol="1"/>
  <pivotFields count="14">
    <pivotField showAll="0">
      <items count="55">
        <item x="52"/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x="53"/>
        <item t="default"/>
      </items>
    </pivotField>
    <pivotField showAll="0">
      <items count="9">
        <item h="1" x="6"/>
        <item x="4"/>
        <item x="0"/>
        <item x="1"/>
        <item h="1" x="3"/>
        <item x="5"/>
        <item x="2"/>
        <item h="1" x="7"/>
        <item t="default"/>
      </items>
    </pivotField>
    <pivotField showAll="0">
      <items count="9">
        <item x="6"/>
        <item x="4"/>
        <item x="0"/>
        <item x="1"/>
        <item x="3"/>
        <item x="5"/>
        <item x="2"/>
        <item x="7"/>
        <item t="default"/>
      </items>
    </pivotField>
    <pivotField showAll="0">
      <items count="13">
        <item x="11"/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>
      <items count="13">
        <item x="11"/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showAll="0"/>
    <pivotField showAll="0">
      <items count="22">
        <item x="17"/>
        <item x="5"/>
        <item x="3"/>
        <item x="4"/>
        <item x="14"/>
        <item x="6"/>
        <item x="2"/>
        <item x="1"/>
        <item x="16"/>
        <item x="0"/>
        <item x="15"/>
        <item x="18"/>
        <item x="11"/>
        <item x="10"/>
        <item x="13"/>
        <item x="8"/>
        <item x="12"/>
        <item x="7"/>
        <item x="9"/>
        <item x="19"/>
        <item x="20"/>
        <item t="default"/>
      </items>
    </pivotField>
    <pivotField dataField="1" showAll="0"/>
    <pivotField showAll="0">
      <items count="55">
        <item x="12"/>
        <item x="35"/>
        <item x="15"/>
        <item x="10"/>
        <item x="14"/>
        <item x="31"/>
        <item x="26"/>
        <item x="50"/>
        <item x="28"/>
        <item x="49"/>
        <item x="13"/>
        <item x="51"/>
        <item x="11"/>
        <item x="34"/>
        <item x="43"/>
        <item x="16"/>
        <item x="48"/>
        <item x="0"/>
        <item x="4"/>
        <item x="33"/>
        <item x="7"/>
        <item x="3"/>
        <item x="32"/>
        <item x="27"/>
        <item x="9"/>
        <item x="8"/>
        <item x="42"/>
        <item x="1"/>
        <item x="5"/>
        <item x="47"/>
        <item x="38"/>
        <item x="2"/>
        <item x="6"/>
        <item x="24"/>
        <item x="37"/>
        <item x="39"/>
        <item x="30"/>
        <item x="22"/>
        <item x="36"/>
        <item x="23"/>
        <item x="44"/>
        <item x="17"/>
        <item x="41"/>
        <item x="45"/>
        <item x="29"/>
        <item x="18"/>
        <item x="25"/>
        <item x="21"/>
        <item x="20"/>
        <item x="46"/>
        <item x="19"/>
        <item x="40"/>
        <item x="52"/>
        <item x="53"/>
        <item t="default"/>
      </items>
    </pivotField>
    <pivotField showAll="0">
      <items count="8">
        <item x="5"/>
        <item x="0"/>
        <item x="3"/>
        <item x="2"/>
        <item x="4"/>
        <item x="1"/>
        <item x="6"/>
        <item t="default"/>
      </items>
    </pivotField>
    <pivotField axis="axisRow" multipleItemSelectionAllowed="1" showAll="0">
      <items count="20">
        <item x="17"/>
        <item x="11"/>
        <item x="14"/>
        <item h="1" x="4"/>
        <item x="16"/>
        <item x="5"/>
        <item h="1" x="13"/>
        <item x="3"/>
        <item h="1" x="2"/>
        <item x="1"/>
        <item h="1" x="6"/>
        <item x="9"/>
        <item x="10"/>
        <item h="1" x="0"/>
        <item x="15"/>
        <item x="12"/>
        <item x="8"/>
        <item x="7"/>
        <item x="18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5">
        <item x="52"/>
        <item x="45"/>
        <item x="47"/>
        <item x="46"/>
        <item x="41"/>
        <item x="42"/>
        <item x="43"/>
        <item x="44"/>
        <item x="5"/>
        <item x="6"/>
        <item x="0"/>
        <item x="1"/>
        <item x="3"/>
        <item x="2"/>
        <item x="4"/>
        <item x="7"/>
        <item x="10"/>
        <item x="8"/>
        <item x="11"/>
        <item x="12"/>
        <item x="9"/>
        <item x="18"/>
        <item x="13"/>
        <item x="16"/>
        <item x="14"/>
        <item x="15"/>
        <item x="17"/>
        <item x="30"/>
        <item x="39"/>
        <item x="36"/>
        <item x="37"/>
        <item x="38"/>
        <item x="32"/>
        <item x="31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x="53"/>
        <item t="default"/>
      </items>
    </pivotField>
  </pivotFields>
  <rowFields count="1">
    <field x="10"/>
  </rowFields>
  <rowItems count="15">
    <i>
      <x/>
    </i>
    <i>
      <x v="1"/>
    </i>
    <i>
      <x v="2"/>
    </i>
    <i>
      <x v="4"/>
    </i>
    <i>
      <x v="5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Miles" fld="7" baseField="1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49521-C049-435F-A757-E963C7D2E44F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33EBB4-847D-48E8-BF75-82E4C512AD65}" name="car_inventory" displayName="car_inventory" ref="A1:N67" tableType="queryTable" totalsRowShown="0">
  <autoFilter ref="A1:N67" xr:uid="{7074F416-DF4B-4332-B0DA-0D89C281C72C}"/>
  <sortState ref="A2:N67">
    <sortCondition descending="1" ref="H2:H67"/>
  </sortState>
  <tableColumns count="14">
    <tableColumn id="1" xr3:uid="{30624A7C-6B4D-4BE0-80BB-2D8B3C70A14E}" uniqueName="1" name="Car ID" queryTableFieldId="1" dataDxfId="13"/>
    <tableColumn id="2" xr3:uid="{7F344163-8F6F-4382-9660-353D303A3A47}" uniqueName="2" name="Make" queryTableFieldId="2" dataDxfId="12"/>
    <tableColumn id="3" xr3:uid="{D6F001D2-61ED-4D6D-A0C5-2F05BCCF3588}" uniqueName="3" name="Make (Full Name)" queryTableFieldId="3" dataDxfId="11"/>
    <tableColumn id="4" xr3:uid="{FB55966E-080F-4EB5-ABE3-062DD133F857}" uniqueName="4" name="Model" queryTableFieldId="4" dataDxfId="10"/>
    <tableColumn id="5" xr3:uid="{E34A0862-0500-4CD2-8222-EBE23D5DA93A}" uniqueName="5" name="Model (Full Name)" queryTableFieldId="5" dataDxfId="9"/>
    <tableColumn id="6" xr3:uid="{6DDDBA4C-E8E3-49D1-838D-39D82DCC0DBD}" uniqueName="6" name="Manufacture Year" queryTableFieldId="6" dataDxfId="8"/>
    <tableColumn id="7" xr3:uid="{EA92FD31-8602-4D28-82CF-6F73BF174612}" uniqueName="7" name="Age" queryTableFieldId="7" dataDxfId="7"/>
    <tableColumn id="8" xr3:uid="{088A0B9D-AE98-43FE-8F40-C16F0FD4AF3F}" uniqueName="8" name="Miles" queryTableFieldId="8" dataDxfId="6"/>
    <tableColumn id="9" xr3:uid="{4BA392F1-A2DE-49F7-A8EB-5783C71C493A}" uniqueName="9" name="Miles / Year" queryTableFieldId="9" dataDxfId="5"/>
    <tableColumn id="10" xr3:uid="{D9CBDD46-E69A-447E-A859-CC9B99CDB61F}" uniqueName="10" name="Color" queryTableFieldId="10" dataDxfId="4"/>
    <tableColumn id="11" xr3:uid="{3CC3ED8F-DC87-4493-9D81-5FC647415322}" uniqueName="11" name="Driver" queryTableFieldId="11" dataDxfId="3"/>
    <tableColumn id="12" xr3:uid="{03CE707C-4BFF-41E8-A744-7F806730D9E6}" uniqueName="12" name="Warantee Miles" queryTableFieldId="12" dataDxfId="2"/>
    <tableColumn id="13" xr3:uid="{3B4978C5-E07F-46B7-9B93-427ADA47FF8B}" uniqueName="13" name="Covered?" queryTableFieldId="13" dataDxfId="1"/>
    <tableColumn id="14" xr3:uid="{89523B85-2B88-4A21-8F3E-6365EE9FEA7A}" uniqueName="14" name="New Car 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9280-99EE-4E34-8AE0-4E0BBE11A629}">
  <dimension ref="A4:B19"/>
  <sheetViews>
    <sheetView workbookViewId="0">
      <selection activeCell="A4" sqref="A4:B19"/>
    </sheetView>
  </sheetViews>
  <sheetFormatPr defaultRowHeight="15" x14ac:dyDescent="0.25"/>
  <cols>
    <col min="1" max="1" width="13.140625" bestFit="1" customWidth="1"/>
    <col min="2" max="2" width="12.5703125" bestFit="1" customWidth="1"/>
    <col min="3" max="4" width="9" bestFit="1" customWidth="1"/>
    <col min="5" max="5" width="8" bestFit="1" customWidth="1"/>
    <col min="6" max="6" width="9" bestFit="1" customWidth="1"/>
    <col min="7" max="7" width="11.28515625" bestFit="1" customWidth="1"/>
    <col min="8" max="10" width="20" bestFit="1" customWidth="1"/>
    <col min="11" max="11" width="17.7109375" bestFit="1" customWidth="1"/>
    <col min="12" max="12" width="25" bestFit="1" customWidth="1"/>
    <col min="13" max="13" width="12" bestFit="1" customWidth="1"/>
    <col min="14" max="14" width="11" bestFit="1" customWidth="1"/>
    <col min="15" max="15" width="8" bestFit="1" customWidth="1"/>
    <col min="16" max="16" width="9" bestFit="1" customWidth="1"/>
    <col min="17" max="17" width="12" bestFit="1" customWidth="1"/>
    <col min="18" max="18" width="9" bestFit="1" customWidth="1"/>
    <col min="19" max="19" width="11" bestFit="1" customWidth="1"/>
    <col min="20" max="21" width="12" bestFit="1" customWidth="1"/>
    <col min="24" max="24" width="8" bestFit="1" customWidth="1"/>
    <col min="25" max="25" width="12" bestFit="1" customWidth="1"/>
    <col min="27" max="27" width="8.28515625" bestFit="1" customWidth="1"/>
    <col min="28" max="29" width="9" bestFit="1" customWidth="1"/>
    <col min="30" max="34" width="12" bestFit="1" customWidth="1"/>
    <col min="36" max="36" width="9" bestFit="1" customWidth="1"/>
    <col min="37" max="37" width="11.28515625" bestFit="1" customWidth="1"/>
  </cols>
  <sheetData>
    <row r="4" spans="1:2" x14ac:dyDescent="0.25">
      <c r="A4" s="6" t="s">
        <v>123</v>
      </c>
      <c r="B4" t="s">
        <v>126</v>
      </c>
    </row>
    <row r="5" spans="1:2" x14ac:dyDescent="0.25">
      <c r="A5" s="7"/>
      <c r="B5" s="8"/>
    </row>
    <row r="6" spans="1:2" x14ac:dyDescent="0.25">
      <c r="A6" s="7" t="s">
        <v>42</v>
      </c>
      <c r="B6" s="8">
        <v>144647.69999999998</v>
      </c>
    </row>
    <row r="7" spans="1:2" x14ac:dyDescent="0.25">
      <c r="A7" s="7" t="s">
        <v>51</v>
      </c>
      <c r="B7" s="8">
        <v>150656.40000000002</v>
      </c>
    </row>
    <row r="8" spans="1:2" x14ac:dyDescent="0.25">
      <c r="A8" s="7" t="s">
        <v>59</v>
      </c>
      <c r="B8" s="8">
        <v>179986</v>
      </c>
    </row>
    <row r="9" spans="1:2" x14ac:dyDescent="0.25">
      <c r="A9" s="7" t="s">
        <v>30</v>
      </c>
      <c r="B9" s="8">
        <v>143640.70000000001</v>
      </c>
    </row>
    <row r="10" spans="1:2" x14ac:dyDescent="0.25">
      <c r="A10" s="7" t="s">
        <v>25</v>
      </c>
      <c r="B10" s="8">
        <v>184693.8</v>
      </c>
    </row>
    <row r="11" spans="1:2" x14ac:dyDescent="0.25">
      <c r="A11" s="7" t="s">
        <v>20</v>
      </c>
      <c r="B11" s="8">
        <v>70964.899999999994</v>
      </c>
    </row>
    <row r="12" spans="1:2" x14ac:dyDescent="0.25">
      <c r="A12" s="7" t="s">
        <v>39</v>
      </c>
      <c r="B12" s="8">
        <v>138561.5</v>
      </c>
    </row>
    <row r="13" spans="1:2" x14ac:dyDescent="0.25">
      <c r="A13" s="7" t="s">
        <v>40</v>
      </c>
      <c r="B13" s="8">
        <v>141229.4</v>
      </c>
    </row>
    <row r="14" spans="1:2" x14ac:dyDescent="0.25">
      <c r="A14" s="7" t="s">
        <v>53</v>
      </c>
      <c r="B14" s="8">
        <v>177713.9</v>
      </c>
    </row>
    <row r="15" spans="1:2" x14ac:dyDescent="0.25">
      <c r="A15" s="7" t="s">
        <v>44</v>
      </c>
      <c r="B15" s="8">
        <v>65964.899999999994</v>
      </c>
    </row>
    <row r="16" spans="1:2" x14ac:dyDescent="0.25">
      <c r="A16" s="7" t="s">
        <v>37</v>
      </c>
      <c r="B16" s="8">
        <v>130601.59999999999</v>
      </c>
    </row>
    <row r="17" spans="1:2" x14ac:dyDescent="0.25">
      <c r="A17" s="7" t="s">
        <v>35</v>
      </c>
      <c r="B17" s="8">
        <v>19341.7</v>
      </c>
    </row>
    <row r="18" spans="1:2" x14ac:dyDescent="0.25">
      <c r="A18" s="7" t="s">
        <v>124</v>
      </c>
      <c r="B18" s="8"/>
    </row>
    <row r="19" spans="1:2" x14ac:dyDescent="0.25">
      <c r="A19" s="7" t="s">
        <v>125</v>
      </c>
      <c r="B19" s="8">
        <v>1548002.5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3FB9-7DFD-49CE-ADC3-407160DFED7B}">
  <dimension ref="A1:Q67"/>
  <sheetViews>
    <sheetView tabSelected="1" topLeftCell="E1" zoomScale="60" zoomScaleNormal="60" workbookViewId="0">
      <selection activeCell="I2" sqref="I2"/>
    </sheetView>
  </sheetViews>
  <sheetFormatPr defaultRowHeight="15" x14ac:dyDescent="0.25"/>
  <cols>
    <col min="1" max="1" width="13.5703125" bestFit="1" customWidth="1"/>
    <col min="2" max="2" width="8.28515625" bestFit="1" customWidth="1"/>
    <col min="3" max="3" width="27.7109375" bestFit="1" customWidth="1"/>
    <col min="5" max="5" width="20.28515625" bestFit="1" customWidth="1"/>
    <col min="6" max="6" width="19.28515625" bestFit="1" customWidth="1"/>
    <col min="7" max="7" width="6.7109375" bestFit="1" customWidth="1"/>
    <col min="8" max="8" width="9" bestFit="1" customWidth="1"/>
    <col min="9" max="9" width="14" bestFit="1" customWidth="1"/>
    <col min="10" max="10" width="8" bestFit="1" customWidth="1"/>
    <col min="11" max="11" width="9.85546875" bestFit="1" customWidth="1"/>
    <col min="12" max="12" width="17.7109375" bestFit="1" customWidth="1"/>
    <col min="13" max="13" width="12.140625" bestFit="1" customWidth="1"/>
    <col min="14" max="14" width="21.140625" bestFit="1" customWidth="1"/>
    <col min="16" max="16" width="4" bestFit="1" customWidth="1"/>
    <col min="17" max="17" width="1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50</v>
      </c>
      <c r="B2" s="1" t="str">
        <f>LEFT(car_inventory[[#This Row],[Car ID]],2)</f>
        <v>TY</v>
      </c>
      <c r="C2" s="1" t="str">
        <f>VLOOKUP(car_inventory[[#This Row],[Make]],$B$57:$C$62,2)</f>
        <v>TOYOTA</v>
      </c>
      <c r="D2" s="1" t="str">
        <f>MID(car_inventory[[#This Row],[Car ID]],5,3)</f>
        <v>CAM</v>
      </c>
      <c r="E2" s="1" t="str">
        <f>VLOOKUP(car_inventory[[#This Row],[Model]],$D$57:$E$67,2)</f>
        <v>CAMRY</v>
      </c>
      <c r="F2" s="1" t="str">
        <f>MID(car_inventory[[#This Row],[Car ID]],3,2)</f>
        <v>96</v>
      </c>
      <c r="G2" s="1">
        <f>IF((24-car_inventory[[#This Row],[Manufacture Year]])&lt;0,SUM((100-car_inventory[[#This Row],[Manufacture Year]]),24),24-car_inventory[[#This Row],[Manufacture Year]])</f>
        <v>28</v>
      </c>
      <c r="H2" s="1">
        <v>114660.6</v>
      </c>
      <c r="I2" s="1">
        <f>car_inventory[[#This Row],[Miles]]/(car_inventory[[#This Row],[Age]]+0.5)</f>
        <v>4023.1789473684212</v>
      </c>
      <c r="J2" s="1" t="s">
        <v>22</v>
      </c>
      <c r="K2" s="1" t="s">
        <v>51</v>
      </c>
      <c r="L2" s="1">
        <v>100000</v>
      </c>
      <c r="M2" s="1" t="str">
        <f>IF(car_inventory[[#This Row],[Miles]]&lt;car_inventory[[#This Row],[Warantee Miles]],"Yes","Not Covered")</f>
        <v>Not Covered</v>
      </c>
      <c r="N2" s="1" t="str">
        <f>_xlfn.CONCAT(LEFT(car_inventory[[#This Row],[Car ID]],7),UPPER(LEFT(car_inventory[[#This Row],[Color]],3)),RIGHT(car_inventory[[#This Row],[Car ID]],3))</f>
        <v>TY96CAMGRE020</v>
      </c>
    </row>
    <row r="3" spans="1:14" x14ac:dyDescent="0.25">
      <c r="A3" s="1" t="s">
        <v>52</v>
      </c>
      <c r="B3" s="1" t="str">
        <f>LEFT(car_inventory[[#This Row],[Car ID]],2)</f>
        <v>TY</v>
      </c>
      <c r="C3" s="1" t="str">
        <f>VLOOKUP(car_inventory[[#This Row],[Make]],$B$57:$C$62,2)</f>
        <v>TOYOTA</v>
      </c>
      <c r="D3" s="1" t="str">
        <f>MID(car_inventory[[#This Row],[Car ID]],5,3)</f>
        <v>CAM</v>
      </c>
      <c r="E3" s="1" t="str">
        <f>VLOOKUP(car_inventory[[#This Row],[Model]],$D$57:$E$67,2)</f>
        <v>CAMRY</v>
      </c>
      <c r="F3" s="1" t="str">
        <f>MID(car_inventory[[#This Row],[Car ID]],3,2)</f>
        <v>98</v>
      </c>
      <c r="G3" s="1">
        <f>IF((24-car_inventory[[#This Row],[Manufacture Year]])&lt;0,SUM((100-car_inventory[[#This Row],[Manufacture Year]]),24),24-car_inventory[[#This Row],[Manufacture Year]])</f>
        <v>26</v>
      </c>
      <c r="H3" s="1">
        <v>93382.6</v>
      </c>
      <c r="I3" s="1">
        <f>car_inventory[[#This Row],[Miles]]/(car_inventory[[#This Row],[Age]]+0.5)</f>
        <v>3523.8716981132079</v>
      </c>
      <c r="J3" s="1" t="s">
        <v>16</v>
      </c>
      <c r="K3" s="1" t="s">
        <v>53</v>
      </c>
      <c r="L3" s="1">
        <v>100000</v>
      </c>
      <c r="M3" s="1" t="str">
        <f>IF(car_inventory[[#This Row],[Miles]]&lt;car_inventory[[#This Row],[Warantee Miles]],"Yes","Not Covered")</f>
        <v>Yes</v>
      </c>
      <c r="N3" s="1" t="str">
        <f>_xlfn.CONCAT(LEFT(car_inventory[[#This Row],[Car ID]],7),UPPER(LEFT(car_inventory[[#This Row],[Color]],3)),RIGHT(car_inventory[[#This Row],[Car ID]],3))</f>
        <v>TY98CAMBLA021</v>
      </c>
    </row>
    <row r="4" spans="1:14" x14ac:dyDescent="0.25">
      <c r="A4" s="1" t="s">
        <v>54</v>
      </c>
      <c r="B4" s="1" t="str">
        <f>LEFT(car_inventory[[#This Row],[Car ID]],2)</f>
        <v>TY</v>
      </c>
      <c r="C4" s="1" t="str">
        <f>VLOOKUP(car_inventory[[#This Row],[Make]],$B$57:$C$62,2)</f>
        <v>TOYOTA</v>
      </c>
      <c r="D4" s="1" t="str">
        <f>MID(car_inventory[[#This Row],[Car ID]],5,3)</f>
        <v>CAM</v>
      </c>
      <c r="E4" s="1" t="str">
        <f>VLOOKUP(car_inventory[[#This Row],[Model]],$D$57:$E$67,2)</f>
        <v>CAMRY</v>
      </c>
      <c r="F4" s="1" t="str">
        <f>MID(car_inventory[[#This Row],[Car ID]],3,2)</f>
        <v>00</v>
      </c>
      <c r="G4" s="1">
        <f>IF((24-car_inventory[[#This Row],[Manufacture Year]])&lt;0,SUM((100-car_inventory[[#This Row],[Manufacture Year]]),24),24-car_inventory[[#This Row],[Manufacture Year]])</f>
        <v>24</v>
      </c>
      <c r="H4" s="1">
        <v>85928</v>
      </c>
      <c r="I4" s="1">
        <f>car_inventory[[#This Row],[Miles]]/(car_inventory[[#This Row],[Age]]+0.5)</f>
        <v>3507.2653061224491</v>
      </c>
      <c r="J4" s="1" t="s">
        <v>22</v>
      </c>
      <c r="K4" s="1" t="s">
        <v>27</v>
      </c>
      <c r="L4" s="1">
        <v>100000</v>
      </c>
      <c r="M4" s="1" t="str">
        <f>IF(car_inventory[[#This Row],[Miles]]&lt;car_inventory[[#This Row],[Warantee Miles]],"Yes","Not Covered")</f>
        <v>Yes</v>
      </c>
      <c r="N4" s="1" t="str">
        <f>_xlfn.CONCAT(LEFT(car_inventory[[#This Row],[Car ID]],7),UPPER(LEFT(car_inventory[[#This Row],[Color]],3)),RIGHT(car_inventory[[#This Row],[Car ID]],3))</f>
        <v>TY00CAMGRE022</v>
      </c>
    </row>
    <row r="5" spans="1:14" x14ac:dyDescent="0.25">
      <c r="A5" s="1" t="s">
        <v>47</v>
      </c>
      <c r="B5" s="1" t="str">
        <f>LEFT(car_inventory[[#This Row],[Car ID]],2)</f>
        <v>GM</v>
      </c>
      <c r="C5" s="1" t="str">
        <f>VLOOKUP(car_inventory[[#This Row],[Make]],$B$57:$C$62,2)</f>
        <v>GENERAL MOTORS</v>
      </c>
      <c r="D5" s="1" t="str">
        <f>MID(car_inventory[[#This Row],[Car ID]],5,3)</f>
        <v>SLV</v>
      </c>
      <c r="E5" s="1" t="str">
        <f>VLOOKUP(car_inventory[[#This Row],[Model]],$D$57:$E$67,2)</f>
        <v>SILVERADO</v>
      </c>
      <c r="F5" s="1" t="str">
        <f>MID(car_inventory[[#This Row],[Car ID]],3,2)</f>
        <v>98</v>
      </c>
      <c r="G5" s="1">
        <f>IF((24-car_inventory[[#This Row],[Manufacture Year]])&lt;0,SUM((100-car_inventory[[#This Row],[Manufacture Year]]),24),24-car_inventory[[#This Row],[Manufacture Year]])</f>
        <v>26</v>
      </c>
      <c r="H5" s="1">
        <v>83162.7</v>
      </c>
      <c r="I5" s="1">
        <f>car_inventory[[#This Row],[Miles]]/(car_inventory[[#This Row],[Age]]+0.5)</f>
        <v>3138.2150943396227</v>
      </c>
      <c r="J5" s="1" t="s">
        <v>16</v>
      </c>
      <c r="K5" s="1" t="s">
        <v>40</v>
      </c>
      <c r="L5" s="1">
        <v>100000</v>
      </c>
      <c r="M5" s="1" t="str">
        <f>IF(car_inventory[[#This Row],[Miles]]&lt;car_inventory[[#This Row],[Warantee Miles]],"Yes","Not Covered")</f>
        <v>Yes</v>
      </c>
      <c r="N5" s="1" t="str">
        <f>_xlfn.CONCAT(LEFT(car_inventory[[#This Row],[Car ID]],7),UPPER(LEFT(car_inventory[[#This Row],[Color]],3)),RIGHT(car_inventory[[#This Row],[Car ID]],3))</f>
        <v>GM98SLVBLA018</v>
      </c>
    </row>
    <row r="6" spans="1:14" x14ac:dyDescent="0.25">
      <c r="A6" s="1" t="s">
        <v>64</v>
      </c>
      <c r="B6" s="1" t="str">
        <f>LEFT(car_inventory[[#This Row],[Car ID]],2)</f>
        <v>HO</v>
      </c>
      <c r="C6" s="1" t="str">
        <f>VLOOKUP(car_inventory[[#This Row],[Make]],$B$57:$C$62,2)</f>
        <v>HONDA</v>
      </c>
      <c r="D6" s="1" t="str">
        <f>MID(car_inventory[[#This Row],[Car ID]],5,3)</f>
        <v>CIV</v>
      </c>
      <c r="E6" s="1" t="str">
        <f>VLOOKUP(car_inventory[[#This Row],[Model]],$D$57:$E$67,2)</f>
        <v>CIVIC</v>
      </c>
      <c r="F6" s="1" t="str">
        <f>MID(car_inventory[[#This Row],[Car ID]],3,2)</f>
        <v>99</v>
      </c>
      <c r="G6" s="1">
        <f>IF((24-car_inventory[[#This Row],[Manufacture Year]])&lt;0,SUM((100-car_inventory[[#This Row],[Manufacture Year]]),24),24-car_inventory[[#This Row],[Manufacture Year]])</f>
        <v>25</v>
      </c>
      <c r="H6" s="1">
        <v>82374</v>
      </c>
      <c r="I6" s="1">
        <f>car_inventory[[#This Row],[Miles]]/(car_inventory[[#This Row],[Age]]+0.5)</f>
        <v>3230.3529411764707</v>
      </c>
      <c r="J6" s="1" t="s">
        <v>19</v>
      </c>
      <c r="K6" s="1" t="s">
        <v>39</v>
      </c>
      <c r="L6" s="1">
        <v>75000</v>
      </c>
      <c r="M6" s="1" t="str">
        <f>IF(car_inventory[[#This Row],[Miles]]&lt;car_inventory[[#This Row],[Warantee Miles]],"Yes","Not Covered")</f>
        <v>Not Covered</v>
      </c>
      <c r="N6" s="1" t="str">
        <f>_xlfn.CONCAT(LEFT(car_inventory[[#This Row],[Car ID]],7),UPPER(LEFT(car_inventory[[#This Row],[Color]],3)),RIGHT(car_inventory[[#This Row],[Car ID]],3))</f>
        <v>HO99CIVWHI030</v>
      </c>
    </row>
    <row r="7" spans="1:14" x14ac:dyDescent="0.25">
      <c r="A7" s="1" t="s">
        <v>48</v>
      </c>
      <c r="B7" s="1" t="str">
        <f>LEFT(car_inventory[[#This Row],[Car ID]],2)</f>
        <v>GM</v>
      </c>
      <c r="C7" s="1" t="str">
        <f>VLOOKUP(car_inventory[[#This Row],[Make]],$B$57:$C$62,2)</f>
        <v>GENERAL MOTORS</v>
      </c>
      <c r="D7" s="1" t="str">
        <f>MID(car_inventory[[#This Row],[Car ID]],5,3)</f>
        <v>SLV</v>
      </c>
      <c r="E7" s="1" t="str">
        <f>VLOOKUP(car_inventory[[#This Row],[Model]],$D$57:$E$67,2)</f>
        <v>SILVERADO</v>
      </c>
      <c r="F7" s="1" t="str">
        <f>MID(car_inventory[[#This Row],[Car ID]],3,2)</f>
        <v>00</v>
      </c>
      <c r="G7" s="1">
        <f>IF((24-car_inventory[[#This Row],[Manufacture Year]])&lt;0,SUM((100-car_inventory[[#This Row],[Manufacture Year]]),24),24-car_inventory[[#This Row],[Manufacture Year]])</f>
        <v>24</v>
      </c>
      <c r="H7" s="1">
        <v>80685.8</v>
      </c>
      <c r="I7" s="1">
        <f>car_inventory[[#This Row],[Miles]]/(car_inventory[[#This Row],[Age]]+0.5)</f>
        <v>3293.2979591836738</v>
      </c>
      <c r="J7" s="1" t="s">
        <v>49</v>
      </c>
      <c r="K7" s="1" t="s">
        <v>37</v>
      </c>
      <c r="L7" s="1">
        <v>100000</v>
      </c>
      <c r="M7" s="1" t="str">
        <f>IF(car_inventory[[#This Row],[Miles]]&lt;car_inventory[[#This Row],[Warantee Miles]],"Yes","Not Covered")</f>
        <v>Yes</v>
      </c>
      <c r="N7" s="1" t="str">
        <f>_xlfn.CONCAT(LEFT(car_inventory[[#This Row],[Car ID]],7),UPPER(LEFT(car_inventory[[#This Row],[Color]],3)),RIGHT(car_inventory[[#This Row],[Car ID]],3))</f>
        <v>GM00SLVBLU019</v>
      </c>
    </row>
    <row r="8" spans="1:14" x14ac:dyDescent="0.25">
      <c r="A8" s="1" t="s">
        <v>76</v>
      </c>
      <c r="B8" s="1" t="str">
        <f>LEFT(car_inventory[[#This Row],[Car ID]],2)</f>
        <v>CR</v>
      </c>
      <c r="C8" s="1" t="str">
        <f>VLOOKUP(car_inventory[[#This Row],[Make]],$B$57:$C$62,2)</f>
        <v>CRYSLER</v>
      </c>
      <c r="D8" s="1" t="str">
        <f>MID(car_inventory[[#This Row],[Car ID]],5,3)</f>
        <v>CAR</v>
      </c>
      <c r="E8" s="1" t="str">
        <f>VLOOKUP(car_inventory[[#This Row],[Model]],$D$57:$E$67,2)</f>
        <v>CARAVAN</v>
      </c>
      <c r="F8" s="1" t="str">
        <f>MID(car_inventory[[#This Row],[Car ID]],3,2)</f>
        <v>99</v>
      </c>
      <c r="G8" s="1">
        <f>IF((24-car_inventory[[#This Row],[Manufacture Year]])&lt;0,SUM((100-car_inventory[[#This Row],[Manufacture Year]]),24),24-car_inventory[[#This Row],[Manufacture Year]])</f>
        <v>25</v>
      </c>
      <c r="H8" s="1">
        <v>79420.600000000006</v>
      </c>
      <c r="I8" s="1">
        <f>car_inventory[[#This Row],[Miles]]/(car_inventory[[#This Row],[Age]]+0.5)</f>
        <v>3114.5333333333338</v>
      </c>
      <c r="J8" s="1" t="s">
        <v>22</v>
      </c>
      <c r="K8" s="1" t="s">
        <v>46</v>
      </c>
      <c r="L8" s="1">
        <v>75000</v>
      </c>
      <c r="M8" s="1" t="str">
        <f>IF(car_inventory[[#This Row],[Miles]]&lt;car_inventory[[#This Row],[Warantee Miles]],"Yes","Not Covered")</f>
        <v>Not Covered</v>
      </c>
      <c r="N8" s="1" t="str">
        <f>_xlfn.CONCAT(LEFT(car_inventory[[#This Row],[Car ID]],7),UPPER(LEFT(car_inventory[[#This Row],[Color]],3)),RIGHT(car_inventory[[#This Row],[Car ID]],3))</f>
        <v>CR99CARGRE045</v>
      </c>
    </row>
    <row r="9" spans="1:14" x14ac:dyDescent="0.25">
      <c r="A9" s="1" t="s">
        <v>77</v>
      </c>
      <c r="B9" s="1" t="str">
        <f>LEFT(car_inventory[[#This Row],[Car ID]],2)</f>
        <v>CR</v>
      </c>
      <c r="C9" s="1" t="str">
        <f>VLOOKUP(car_inventory[[#This Row],[Make]],$B$57:$C$62,2)</f>
        <v>CRYSLER</v>
      </c>
      <c r="D9" s="1" t="str">
        <f>MID(car_inventory[[#This Row],[Car ID]],5,3)</f>
        <v>CAR</v>
      </c>
      <c r="E9" s="1" t="str">
        <f>VLOOKUP(car_inventory[[#This Row],[Model]],$D$57:$E$67,2)</f>
        <v>CARAVAN</v>
      </c>
      <c r="F9" s="1" t="str">
        <f>MID(car_inventory[[#This Row],[Car ID]],3,2)</f>
        <v>00</v>
      </c>
      <c r="G9" s="1">
        <f>IF((24-car_inventory[[#This Row],[Manufacture Year]])&lt;0,SUM((100-car_inventory[[#This Row],[Manufacture Year]]),24),24-car_inventory[[#This Row],[Manufacture Year]])</f>
        <v>24</v>
      </c>
      <c r="H9" s="1">
        <v>77243.100000000006</v>
      </c>
      <c r="I9" s="1">
        <f>car_inventory[[#This Row],[Miles]]/(car_inventory[[#This Row],[Age]]+0.5)</f>
        <v>3152.7795918367351</v>
      </c>
      <c r="J9" s="1" t="s">
        <v>16</v>
      </c>
      <c r="K9" s="1" t="s">
        <v>25</v>
      </c>
      <c r="L9" s="1">
        <v>75000</v>
      </c>
      <c r="M9" s="1" t="str">
        <f>IF(car_inventory[[#This Row],[Miles]]&lt;car_inventory[[#This Row],[Warantee Miles]],"Yes","Not Covered")</f>
        <v>Not Covered</v>
      </c>
      <c r="N9" s="1" t="str">
        <f>_xlfn.CONCAT(LEFT(car_inventory[[#This Row],[Car ID]],7),UPPER(LEFT(car_inventory[[#This Row],[Color]],3)),RIGHT(car_inventory[[#This Row],[Car ID]],3))</f>
        <v>CR00CARBLA046</v>
      </c>
    </row>
    <row r="10" spans="1:14" x14ac:dyDescent="0.25">
      <c r="A10" s="1" t="s">
        <v>60</v>
      </c>
      <c r="B10" s="1" t="str">
        <f>LEFT(car_inventory[[#This Row],[Car ID]],2)</f>
        <v>TY</v>
      </c>
      <c r="C10" s="1" t="str">
        <f>VLOOKUP(car_inventory[[#This Row],[Make]],$B$57:$C$62,2)</f>
        <v>TOYOTA</v>
      </c>
      <c r="D10" s="1" t="str">
        <f>MID(car_inventory[[#This Row],[Car ID]],5,3)</f>
        <v>COR</v>
      </c>
      <c r="E10" s="1" t="str">
        <f>VLOOKUP(car_inventory[[#This Row],[Model]],$D$57:$E$67,2)</f>
        <v>COROLLA</v>
      </c>
      <c r="F10" s="1" t="str">
        <f>MID(car_inventory[[#This Row],[Car ID]],3,2)</f>
        <v>03</v>
      </c>
      <c r="G10" s="1">
        <f>IF((24-car_inventory[[#This Row],[Manufacture Year]])&lt;0,SUM((100-car_inventory[[#This Row],[Manufacture Year]]),24),24-car_inventory[[#This Row],[Manufacture Year]])</f>
        <v>21</v>
      </c>
      <c r="H10" s="1">
        <v>73444.399999999994</v>
      </c>
      <c r="I10" s="1">
        <f>car_inventory[[#This Row],[Miles]]/(car_inventory[[#This Row],[Age]]+0.5)</f>
        <v>3416.0186046511626</v>
      </c>
      <c r="J10" s="1" t="s">
        <v>16</v>
      </c>
      <c r="K10" s="1" t="s">
        <v>59</v>
      </c>
      <c r="L10" s="1">
        <v>100000</v>
      </c>
      <c r="M10" s="1" t="str">
        <f>IF(car_inventory[[#This Row],[Miles]]&lt;car_inventory[[#This Row],[Warantee Miles]],"Yes","Not Covered")</f>
        <v>Yes</v>
      </c>
      <c r="N10" s="1" t="str">
        <f>_xlfn.CONCAT(LEFT(car_inventory[[#This Row],[Car ID]],7),UPPER(LEFT(car_inventory[[#This Row],[Color]],3)),RIGHT(car_inventory[[#This Row],[Car ID]],3))</f>
        <v>TY03CORBLA026</v>
      </c>
    </row>
    <row r="11" spans="1:14" x14ac:dyDescent="0.25">
      <c r="A11" s="1" t="s">
        <v>78</v>
      </c>
      <c r="B11" s="1" t="str">
        <f>LEFT(car_inventory[[#This Row],[Car ID]],2)</f>
        <v>CR</v>
      </c>
      <c r="C11" s="1" t="str">
        <f>VLOOKUP(car_inventory[[#This Row],[Make]],$B$57:$C$62,2)</f>
        <v>CRYSLER</v>
      </c>
      <c r="D11" s="1" t="str">
        <f>MID(car_inventory[[#This Row],[Car ID]],5,3)</f>
        <v>CAR</v>
      </c>
      <c r="E11" s="1" t="str">
        <f>VLOOKUP(car_inventory[[#This Row],[Model]],$D$57:$E$67,2)</f>
        <v>CARAVAN</v>
      </c>
      <c r="F11" s="1" t="str">
        <f>MID(car_inventory[[#This Row],[Car ID]],3,2)</f>
        <v>04</v>
      </c>
      <c r="G11" s="1">
        <f>IF((24-car_inventory[[#This Row],[Manufacture Year]])&lt;0,SUM((100-car_inventory[[#This Row],[Manufacture Year]]),24),24-car_inventory[[#This Row],[Manufacture Year]])</f>
        <v>20</v>
      </c>
      <c r="H11" s="1">
        <v>72527.199999999997</v>
      </c>
      <c r="I11" s="1">
        <f>car_inventory[[#This Row],[Miles]]/(car_inventory[[#This Row],[Age]]+0.5)</f>
        <v>3537.9121951219513</v>
      </c>
      <c r="J11" s="1" t="s">
        <v>19</v>
      </c>
      <c r="K11" s="1" t="s">
        <v>42</v>
      </c>
      <c r="L11" s="1">
        <v>75000</v>
      </c>
      <c r="M11" s="1" t="str">
        <f>IF(car_inventory[[#This Row],[Miles]]&lt;car_inventory[[#This Row],[Warantee Miles]],"Yes","Not Covered")</f>
        <v>Yes</v>
      </c>
      <c r="N11" s="1" t="str">
        <f>_xlfn.CONCAT(LEFT(car_inventory[[#This Row],[Car ID]],7),UPPER(LEFT(car_inventory[[#This Row],[Color]],3)),RIGHT(car_inventory[[#This Row],[Car ID]],3))</f>
        <v>CR04CARWHI047</v>
      </c>
    </row>
    <row r="12" spans="1:14" x14ac:dyDescent="0.25">
      <c r="A12" s="1" t="s">
        <v>65</v>
      </c>
      <c r="B12" s="1" t="str">
        <f>LEFT(car_inventory[[#This Row],[Car ID]],2)</f>
        <v>HO</v>
      </c>
      <c r="C12" s="1" t="str">
        <f>VLOOKUP(car_inventory[[#This Row],[Make]],$B$57:$C$62,2)</f>
        <v>HONDA</v>
      </c>
      <c r="D12" s="1" t="str">
        <f>MID(car_inventory[[#This Row],[Car ID]],5,3)</f>
        <v>CIV</v>
      </c>
      <c r="E12" s="1" t="str">
        <f>VLOOKUP(car_inventory[[#This Row],[Model]],$D$57:$E$67,2)</f>
        <v>CIVIC</v>
      </c>
      <c r="F12" s="1" t="str">
        <f>MID(car_inventory[[#This Row],[Car ID]],3,2)</f>
        <v>01</v>
      </c>
      <c r="G12" s="1">
        <f>IF((24-car_inventory[[#This Row],[Manufacture Year]])&lt;0,SUM((100-car_inventory[[#This Row],[Manufacture Year]]),24),24-car_inventory[[#This Row],[Manufacture Year]])</f>
        <v>23</v>
      </c>
      <c r="H12" s="1">
        <v>69891.899999999994</v>
      </c>
      <c r="I12" s="1">
        <f>car_inventory[[#This Row],[Miles]]/(car_inventory[[#This Row],[Age]]+0.5)</f>
        <v>2974.1234042553187</v>
      </c>
      <c r="J12" s="1" t="s">
        <v>49</v>
      </c>
      <c r="K12" s="1" t="s">
        <v>25</v>
      </c>
      <c r="L12" s="1">
        <v>75000</v>
      </c>
      <c r="M12" s="1" t="str">
        <f>IF(car_inventory[[#This Row],[Miles]]&lt;car_inventory[[#This Row],[Warantee Miles]],"Yes","Not Covered")</f>
        <v>Yes</v>
      </c>
      <c r="N12" s="1" t="str">
        <f>_xlfn.CONCAT(LEFT(car_inventory[[#This Row],[Car ID]],7),UPPER(LEFT(car_inventory[[#This Row],[Color]],3)),RIGHT(car_inventory[[#This Row],[Car ID]],3))</f>
        <v>HO01CIVBLU031</v>
      </c>
    </row>
    <row r="13" spans="1:14" x14ac:dyDescent="0.25">
      <c r="A13" s="1" t="s">
        <v>112</v>
      </c>
      <c r="B13" s="1" t="str">
        <f>LEFT(car_inventory[[#This Row],[Car ID]],2)</f>
        <v>HO</v>
      </c>
      <c r="C13" s="1" t="str">
        <f>VLOOKUP(car_inventory[[#This Row],[Make]],$B$57:$C$62,2)</f>
        <v>HONDA</v>
      </c>
      <c r="D13" s="1" t="str">
        <f>MID(car_inventory[[#This Row],[Car ID]],5,3)</f>
        <v>ODY</v>
      </c>
      <c r="E13" s="1" t="str">
        <f>VLOOKUP(car_inventory[[#This Row],[Model]],$D$57:$E$67,2)</f>
        <v>ODYSSEY</v>
      </c>
      <c r="F13" s="1" t="str">
        <f>MID(car_inventory[[#This Row],[Car ID]],3,2)</f>
        <v>01</v>
      </c>
      <c r="G13" s="1">
        <f>IF((24-car_inventory[[#This Row],[Manufacture Year]])&lt;0,SUM((100-car_inventory[[#This Row],[Manufacture Year]]),24),24-car_inventory[[#This Row],[Manufacture Year]])</f>
        <v>23</v>
      </c>
      <c r="H13" s="1">
        <v>68658.899999999994</v>
      </c>
      <c r="I13" s="1">
        <f>car_inventory[[#This Row],[Miles]]/(car_inventory[[#This Row],[Age]]+0.5)</f>
        <v>2921.6553191489361</v>
      </c>
      <c r="J13" s="1" t="s">
        <v>16</v>
      </c>
      <c r="K13" s="1" t="s">
        <v>17</v>
      </c>
      <c r="L13" s="1">
        <v>100000</v>
      </c>
      <c r="M13" s="1" t="str">
        <f>IF(car_inventory[[#This Row],[Miles]]&lt;car_inventory[[#This Row],[Warantee Miles]],"Yes","Not Covered")</f>
        <v>Yes</v>
      </c>
      <c r="N13" s="1" t="str">
        <f>_xlfn.CONCAT(LEFT(car_inventory[[#This Row],[Car ID]],7),UPPER(LEFT(car_inventory[[#This Row],[Color]],3)),RIGHT(car_inventory[[#This Row],[Car ID]],3))</f>
        <v>HO01ODYBLA040</v>
      </c>
    </row>
    <row r="14" spans="1:14" x14ac:dyDescent="0.25">
      <c r="A14" s="1" t="s">
        <v>55</v>
      </c>
      <c r="B14" s="1" t="str">
        <f>LEFT(car_inventory[[#This Row],[Car ID]],2)</f>
        <v>TY</v>
      </c>
      <c r="C14" s="1" t="str">
        <f>VLOOKUP(car_inventory[[#This Row],[Make]],$B$57:$C$62,2)</f>
        <v>TOYOTA</v>
      </c>
      <c r="D14" s="1" t="str">
        <f>MID(car_inventory[[#This Row],[Car ID]],5,3)</f>
        <v>CAM</v>
      </c>
      <c r="E14" s="1" t="str">
        <f>VLOOKUP(car_inventory[[#This Row],[Model]],$D$57:$E$67,2)</f>
        <v>CAMRY</v>
      </c>
      <c r="F14" s="1" t="str">
        <f>MID(car_inventory[[#This Row],[Car ID]],3,2)</f>
        <v>02</v>
      </c>
      <c r="G14" s="1">
        <f>IF((24-car_inventory[[#This Row],[Manufacture Year]])&lt;0,SUM((100-car_inventory[[#This Row],[Manufacture Year]]),24),24-car_inventory[[#This Row],[Manufacture Year]])</f>
        <v>22</v>
      </c>
      <c r="H14" s="1">
        <v>67829.100000000006</v>
      </c>
      <c r="I14" s="1">
        <f>car_inventory[[#This Row],[Miles]]/(car_inventory[[#This Row],[Age]]+0.5)</f>
        <v>3014.626666666667</v>
      </c>
      <c r="J14" s="1" t="s">
        <v>16</v>
      </c>
      <c r="K14" s="1" t="s">
        <v>17</v>
      </c>
      <c r="L14" s="1">
        <v>100000</v>
      </c>
      <c r="M14" s="1" t="str">
        <f>IF(car_inventory[[#This Row],[Miles]]&lt;car_inventory[[#This Row],[Warantee Miles]],"Yes","Not Covered")</f>
        <v>Yes</v>
      </c>
      <c r="N14" s="1" t="str">
        <f>_xlfn.CONCAT(LEFT(car_inventory[[#This Row],[Car ID]],7),UPPER(LEFT(car_inventory[[#This Row],[Color]],3)),RIGHT(car_inventory[[#This Row],[Car ID]],3))</f>
        <v>TY02CAMBLA023</v>
      </c>
    </row>
    <row r="15" spans="1:14" x14ac:dyDescent="0.25">
      <c r="A15" s="1" t="s">
        <v>73</v>
      </c>
      <c r="B15" s="1" t="str">
        <f>LEFT(car_inventory[[#This Row],[Car ID]],2)</f>
        <v>CR</v>
      </c>
      <c r="C15" s="1" t="str">
        <f>VLOOKUP(car_inventory[[#This Row],[Make]],$B$57:$C$62,2)</f>
        <v>CRYSLER</v>
      </c>
      <c r="D15" s="1" t="str">
        <f>MID(car_inventory[[#This Row],[Car ID]],5,3)</f>
        <v>PTC</v>
      </c>
      <c r="E15" s="1" t="str">
        <f>VLOOKUP(car_inventory[[#This Row],[Model]],$D$57:$E$67,2)</f>
        <v>PT CRUISER</v>
      </c>
      <c r="F15" s="1" t="str">
        <f>MID(car_inventory[[#This Row],[Car ID]],3,2)</f>
        <v>04</v>
      </c>
      <c r="G15" s="1">
        <f>IF((24-car_inventory[[#This Row],[Manufacture Year]])&lt;0,SUM((100-car_inventory[[#This Row],[Manufacture Year]]),24),24-car_inventory[[#This Row],[Manufacture Year]])</f>
        <v>20</v>
      </c>
      <c r="H15" s="1">
        <v>64542</v>
      </c>
      <c r="I15" s="1">
        <f>car_inventory[[#This Row],[Miles]]/(car_inventory[[#This Row],[Age]]+0.5)</f>
        <v>3148.3902439024391</v>
      </c>
      <c r="J15" s="1" t="s">
        <v>49</v>
      </c>
      <c r="K15" s="1" t="s">
        <v>17</v>
      </c>
      <c r="L15" s="1">
        <v>75000</v>
      </c>
      <c r="M15" s="1" t="str">
        <f>IF(car_inventory[[#This Row],[Miles]]&lt;car_inventory[[#This Row],[Warantee Miles]],"Yes","Not Covered")</f>
        <v>Yes</v>
      </c>
      <c r="N15" s="1" t="str">
        <f>_xlfn.CONCAT(LEFT(car_inventory[[#This Row],[Car ID]],7),UPPER(LEFT(car_inventory[[#This Row],[Color]],3)),RIGHT(car_inventory[[#This Row],[Car ID]],3))</f>
        <v>CR04PTCBLU042</v>
      </c>
    </row>
    <row r="16" spans="1:14" x14ac:dyDescent="0.25">
      <c r="A16" s="1" t="s">
        <v>57</v>
      </c>
      <c r="B16" s="1" t="str">
        <f>LEFT(car_inventory[[#This Row],[Car ID]],2)</f>
        <v>TY</v>
      </c>
      <c r="C16" s="1" t="str">
        <f>VLOOKUP(car_inventory[[#This Row],[Make]],$B$57:$C$62,2)</f>
        <v>TOYOTA</v>
      </c>
      <c r="D16" s="1" t="str">
        <f>MID(car_inventory[[#This Row],[Car ID]],5,3)</f>
        <v>COR</v>
      </c>
      <c r="E16" s="1" t="str">
        <f>VLOOKUP(car_inventory[[#This Row],[Model]],$D$57:$E$67,2)</f>
        <v>COROLLA</v>
      </c>
      <c r="F16" s="1" t="str">
        <f>MID(car_inventory[[#This Row],[Car ID]],3,2)</f>
        <v>02</v>
      </c>
      <c r="G16" s="1">
        <f>IF((24-car_inventory[[#This Row],[Manufacture Year]])&lt;0,SUM((100-car_inventory[[#This Row],[Manufacture Year]]),24),24-car_inventory[[#This Row],[Manufacture Year]])</f>
        <v>22</v>
      </c>
      <c r="H16" s="1">
        <v>64467.4</v>
      </c>
      <c r="I16" s="1">
        <f>car_inventory[[#This Row],[Miles]]/(car_inventory[[#This Row],[Age]]+0.5)</f>
        <v>2865.2177777777779</v>
      </c>
      <c r="J16" s="1" t="s">
        <v>58</v>
      </c>
      <c r="K16" s="1" t="s">
        <v>59</v>
      </c>
      <c r="L16" s="1">
        <v>100000</v>
      </c>
      <c r="M16" s="1" t="str">
        <f>IF(car_inventory[[#This Row],[Miles]]&lt;car_inventory[[#This Row],[Warantee Miles]],"Yes","Not Covered")</f>
        <v>Yes</v>
      </c>
      <c r="N16" s="1" t="str">
        <f>_xlfn.CONCAT(LEFT(car_inventory[[#This Row],[Car ID]],7),UPPER(LEFT(car_inventory[[#This Row],[Color]],3)),RIGHT(car_inventory[[#This Row],[Car ID]],3))</f>
        <v>TY02CORRED025</v>
      </c>
    </row>
    <row r="17" spans="1:14" x14ac:dyDescent="0.25">
      <c r="A17" s="1" t="s">
        <v>121</v>
      </c>
      <c r="B17" s="1" t="str">
        <f>LEFT(car_inventory[[#This Row],[Car ID]],2)</f>
        <v>HO</v>
      </c>
      <c r="C17" s="1" t="str">
        <f>VLOOKUP(car_inventory[[#This Row],[Make]],$B$57:$C$62,2)</f>
        <v>HONDA</v>
      </c>
      <c r="D17" s="1" t="str">
        <f>MID(car_inventory[[#This Row],[Car ID]],5,3)</f>
        <v>ODY</v>
      </c>
      <c r="E17" s="1" t="str">
        <f>VLOOKUP(car_inventory[[#This Row],[Model]],$D$57:$E$67,2)</f>
        <v>ODYSSEY</v>
      </c>
      <c r="F17" s="1" t="str">
        <f>MID(car_inventory[[#This Row],[Car ID]],3,2)</f>
        <v>05</v>
      </c>
      <c r="G17" s="1">
        <f>IF((24-car_inventory[[#This Row],[Manufacture Year]])&lt;0,SUM((100-car_inventory[[#This Row],[Manufacture Year]]),24),24-car_inventory[[#This Row],[Manufacture Year]])</f>
        <v>19</v>
      </c>
      <c r="H17" s="1">
        <v>60389.5</v>
      </c>
      <c r="I17" s="1">
        <f>car_inventory[[#This Row],[Miles]]/(car_inventory[[#This Row],[Age]]+0.5)</f>
        <v>3096.897435897436</v>
      </c>
      <c r="J17" s="1" t="s">
        <v>19</v>
      </c>
      <c r="K17" s="1" t="s">
        <v>30</v>
      </c>
      <c r="L17" s="1">
        <v>100000</v>
      </c>
      <c r="M17" s="1" t="str">
        <f>IF(car_inventory[[#This Row],[Miles]]&lt;car_inventory[[#This Row],[Warantee Miles]],"Yes","Not Covered")</f>
        <v>Yes</v>
      </c>
      <c r="N17" s="1" t="str">
        <f>_xlfn.CONCAT(LEFT(car_inventory[[#This Row],[Car ID]],7),UPPER(LEFT(car_inventory[[#This Row],[Color]],3)),RIGHT(car_inventory[[#This Row],[Car ID]],3))</f>
        <v>HO05ODYWHI037</v>
      </c>
    </row>
    <row r="18" spans="1:14" x14ac:dyDescent="0.25">
      <c r="A18" s="1" t="s">
        <v>79</v>
      </c>
      <c r="B18" s="1" t="str">
        <f>LEFT(car_inventory[[#This Row],[Car ID]],2)</f>
        <v>CR</v>
      </c>
      <c r="C18" s="1" t="str">
        <f>VLOOKUP(car_inventory[[#This Row],[Make]],$B$57:$C$62,2)</f>
        <v>CRYSLER</v>
      </c>
      <c r="D18" s="1" t="str">
        <f>MID(car_inventory[[#This Row],[Car ID]],5,3)</f>
        <v>CAR</v>
      </c>
      <c r="E18" s="1" t="str">
        <f>VLOOKUP(car_inventory[[#This Row],[Model]],$D$57:$E$67,2)</f>
        <v>CARAVAN</v>
      </c>
      <c r="F18" s="1" t="str">
        <f>MID(car_inventory[[#This Row],[Car ID]],3,2)</f>
        <v>04</v>
      </c>
      <c r="G18" s="1">
        <f>IF((24-car_inventory[[#This Row],[Manufacture Year]])&lt;0,SUM((100-car_inventory[[#This Row],[Manufacture Year]]),24),24-car_inventory[[#This Row],[Manufacture Year]])</f>
        <v>20</v>
      </c>
      <c r="H18" s="1">
        <v>52699.4</v>
      </c>
      <c r="I18" s="1">
        <f>car_inventory[[#This Row],[Miles]]/(car_inventory[[#This Row],[Age]]+0.5)</f>
        <v>2570.7024390243905</v>
      </c>
      <c r="J18" s="1" t="s">
        <v>58</v>
      </c>
      <c r="K18" s="1" t="s">
        <v>42</v>
      </c>
      <c r="L18" s="1">
        <v>75000</v>
      </c>
      <c r="M18" s="1" t="str">
        <f>IF(car_inventory[[#This Row],[Miles]]&lt;car_inventory[[#This Row],[Warantee Miles]],"Yes","Not Covered")</f>
        <v>Yes</v>
      </c>
      <c r="N18" s="1" t="str">
        <f>_xlfn.CONCAT(LEFT(car_inventory[[#This Row],[Car ID]],7),UPPER(LEFT(car_inventory[[#This Row],[Color]],3)),RIGHT(car_inventory[[#This Row],[Car ID]],3))</f>
        <v>CR04CARRED048</v>
      </c>
    </row>
    <row r="19" spans="1:14" x14ac:dyDescent="0.25">
      <c r="A19" s="1" t="s">
        <v>28</v>
      </c>
      <c r="B19" s="1" t="str">
        <f>LEFT(car_inventory[[#This Row],[Car ID]],2)</f>
        <v>FD</v>
      </c>
      <c r="C19" s="1" t="str">
        <f>VLOOKUP(car_inventory[[#This Row],[Make]],$B$57:$C$62,2)</f>
        <v>FORD</v>
      </c>
      <c r="D19" s="1" t="str">
        <f>MID(car_inventory[[#This Row],[Car ID]],5,3)</f>
        <v>FCS</v>
      </c>
      <c r="E19" s="1" t="str">
        <f>VLOOKUP(car_inventory[[#This Row],[Model]],$D$57:$E$67,2)</f>
        <v>FOCUS</v>
      </c>
      <c r="F19" s="1" t="str">
        <f>MID(car_inventory[[#This Row],[Car ID]],3,2)</f>
        <v>06</v>
      </c>
      <c r="G19" s="1">
        <f>IF((24-car_inventory[[#This Row],[Manufacture Year]])&lt;0,SUM((100-car_inventory[[#This Row],[Manufacture Year]]),24),24-car_inventory[[#This Row],[Manufacture Year]])</f>
        <v>18</v>
      </c>
      <c r="H19" s="1">
        <v>52229.5</v>
      </c>
      <c r="I19" s="1">
        <f>car_inventory[[#This Row],[Miles]]/(car_inventory[[#This Row],[Age]]+0.5)</f>
        <v>2823.2162162162163</v>
      </c>
      <c r="J19" s="1" t="s">
        <v>22</v>
      </c>
      <c r="K19" s="1" t="s">
        <v>23</v>
      </c>
      <c r="L19" s="1">
        <v>75000</v>
      </c>
      <c r="M19" s="1" t="str">
        <f>IF(car_inventory[[#This Row],[Miles]]&lt;car_inventory[[#This Row],[Warantee Miles]],"Yes","Not Covered")</f>
        <v>Yes</v>
      </c>
      <c r="N19" s="1" t="str">
        <f>_xlfn.CONCAT(LEFT(car_inventory[[#This Row],[Car ID]],7),UPPER(LEFT(car_inventory[[#This Row],[Color]],3)),RIGHT(car_inventory[[#This Row],[Car ID]],3))</f>
        <v>FD06FCSGRE007</v>
      </c>
    </row>
    <row r="20" spans="1:14" x14ac:dyDescent="0.25">
      <c r="A20" s="1" t="s">
        <v>71</v>
      </c>
      <c r="B20" s="1" t="str">
        <f>LEFT(car_inventory[[#This Row],[Car ID]],2)</f>
        <v>HO</v>
      </c>
      <c r="C20" s="1" t="str">
        <f>VLOOKUP(car_inventory[[#This Row],[Make]],$B$57:$C$62,2)</f>
        <v>HONDA</v>
      </c>
      <c r="D20" s="1" t="str">
        <f>MID(car_inventory[[#This Row],[Car ID]],5,3)</f>
        <v>ODY</v>
      </c>
      <c r="E20" s="1" t="str">
        <f>VLOOKUP(car_inventory[[#This Row],[Model]],$D$57:$E$67,2)</f>
        <v>ODYSSEY</v>
      </c>
      <c r="F20" s="1" t="str">
        <f>MID(car_inventory[[#This Row],[Car ID]],3,2)</f>
        <v>07</v>
      </c>
      <c r="G20" s="1">
        <f>IF((24-car_inventory[[#This Row],[Manufacture Year]])&lt;0,SUM((100-car_inventory[[#This Row],[Manufacture Year]]),24),24-car_inventory[[#This Row],[Manufacture Year]])</f>
        <v>17</v>
      </c>
      <c r="H20" s="1">
        <v>50854.1</v>
      </c>
      <c r="I20" s="1">
        <f>car_inventory[[#This Row],[Miles]]/(car_inventory[[#This Row],[Age]]+0.5)</f>
        <v>2905.9485714285715</v>
      </c>
      <c r="J20" s="1" t="s">
        <v>16</v>
      </c>
      <c r="K20" s="1" t="s">
        <v>53</v>
      </c>
      <c r="L20" s="1">
        <v>100000</v>
      </c>
      <c r="M20" s="1" t="str">
        <f>IF(car_inventory[[#This Row],[Miles]]&lt;car_inventory[[#This Row],[Warantee Miles]],"Yes","Not Covered")</f>
        <v>Yes</v>
      </c>
      <c r="N20" s="1" t="str">
        <f>_xlfn.CONCAT(LEFT(car_inventory[[#This Row],[Car ID]],7),UPPER(LEFT(car_inventory[[#This Row],[Color]],3)),RIGHT(car_inventory[[#This Row],[Car ID]],3))</f>
        <v>HO07ODYBLA038</v>
      </c>
    </row>
    <row r="21" spans="1:14" x14ac:dyDescent="0.25">
      <c r="A21" s="1" t="s">
        <v>56</v>
      </c>
      <c r="B21" s="1" t="str">
        <f>LEFT(car_inventory[[#This Row],[Car ID]],2)</f>
        <v>TY</v>
      </c>
      <c r="C21" s="1" t="str">
        <f>VLOOKUP(car_inventory[[#This Row],[Make]],$B$57:$C$62,2)</f>
        <v>TOYOTA</v>
      </c>
      <c r="D21" s="1" t="str">
        <f>MID(car_inventory[[#This Row],[Car ID]],5,3)</f>
        <v>CAM</v>
      </c>
      <c r="E21" s="1" t="str">
        <f>VLOOKUP(car_inventory[[#This Row],[Model]],$D$57:$E$67,2)</f>
        <v>CAMRY</v>
      </c>
      <c r="F21" s="1" t="str">
        <f>MID(car_inventory[[#This Row],[Car ID]],3,2)</f>
        <v>09</v>
      </c>
      <c r="G21" s="1">
        <f>IF((24-car_inventory[[#This Row],[Manufacture Year]])&lt;0,SUM((100-car_inventory[[#This Row],[Manufacture Year]]),24),24-car_inventory[[#This Row],[Manufacture Year]])</f>
        <v>15</v>
      </c>
      <c r="H21" s="1">
        <v>48114.2</v>
      </c>
      <c r="I21" s="1">
        <f>car_inventory[[#This Row],[Miles]]/(car_inventory[[#This Row],[Age]]+0.5)</f>
        <v>3104.1419354838708</v>
      </c>
      <c r="J21" s="1" t="s">
        <v>19</v>
      </c>
      <c r="K21" s="1" t="s">
        <v>30</v>
      </c>
      <c r="L21" s="1">
        <v>100000</v>
      </c>
      <c r="M21" s="1" t="str">
        <f>IF(car_inventory[[#This Row],[Miles]]&lt;car_inventory[[#This Row],[Warantee Miles]],"Yes","Not Covered")</f>
        <v>Yes</v>
      </c>
      <c r="N21" s="1" t="str">
        <f>_xlfn.CONCAT(LEFT(car_inventory[[#This Row],[Car ID]],7),UPPER(LEFT(car_inventory[[#This Row],[Color]],3)),RIGHT(car_inventory[[#This Row],[Car ID]],3))</f>
        <v>TY09CAMWHI024</v>
      </c>
    </row>
    <row r="22" spans="1:14" x14ac:dyDescent="0.25">
      <c r="A22" s="1" t="s">
        <v>84</v>
      </c>
      <c r="B22" s="1" t="str">
        <f>LEFT(car_inventory[[#This Row],[Car ID]],2)</f>
        <v>FD</v>
      </c>
      <c r="C22" s="1" t="str">
        <f>VLOOKUP(car_inventory[[#This Row],[Make]],$B$57:$C$62,2)</f>
        <v>FORD</v>
      </c>
      <c r="D22" s="1" t="str">
        <f>MID(car_inventory[[#This Row],[Car ID]],5,3)</f>
        <v>FCS</v>
      </c>
      <c r="E22" s="1" t="str">
        <f>VLOOKUP(car_inventory[[#This Row],[Model]],$D$57:$E$67,2)</f>
        <v>FOCUS</v>
      </c>
      <c r="F22" s="1" t="str">
        <f>MID(car_inventory[[#This Row],[Car ID]],3,2)</f>
        <v>06</v>
      </c>
      <c r="G22" s="1">
        <f>IF((24-car_inventory[[#This Row],[Manufacture Year]])&lt;0,SUM((100-car_inventory[[#This Row],[Manufacture Year]]),24),24-car_inventory[[#This Row],[Manufacture Year]])</f>
        <v>18</v>
      </c>
      <c r="H22" s="1">
        <v>46311.4</v>
      </c>
      <c r="I22" s="1">
        <f>car_inventory[[#This Row],[Miles]]/(car_inventory[[#This Row],[Age]]+0.5)</f>
        <v>2503.3189189189188</v>
      </c>
      <c r="J22" s="1" t="s">
        <v>22</v>
      </c>
      <c r="K22" s="1" t="s">
        <v>27</v>
      </c>
      <c r="L22" s="1">
        <v>75000</v>
      </c>
      <c r="M22" s="1" t="str">
        <f>IF(car_inventory[[#This Row],[Miles]]&lt;car_inventory[[#This Row],[Warantee Miles]],"Yes","Not Covered")</f>
        <v>Yes</v>
      </c>
      <c r="N22" s="1" t="str">
        <f>_xlfn.CONCAT(LEFT(car_inventory[[#This Row],[Car ID]],7),UPPER(LEFT(car_inventory[[#This Row],[Color]],3)),RIGHT(car_inventory[[#This Row],[Car ID]],3))</f>
        <v>FD06FCSGRE006</v>
      </c>
    </row>
    <row r="23" spans="1:14" x14ac:dyDescent="0.25">
      <c r="A23" s="1" t="s">
        <v>18</v>
      </c>
      <c r="B23" s="1" t="str">
        <f>LEFT(car_inventory[[#This Row],[Car ID]],2)</f>
        <v>FD</v>
      </c>
      <c r="C23" s="1" t="str">
        <f>VLOOKUP(car_inventory[[#This Row],[Make]],$B$57:$C$62,2)</f>
        <v>FORD</v>
      </c>
      <c r="D23" s="1" t="str">
        <f>MID(car_inventory[[#This Row],[Car ID]],5,3)</f>
        <v>MTG</v>
      </c>
      <c r="E23" s="1" t="str">
        <f>VLOOKUP(car_inventory[[#This Row],[Model]],$D$57:$E$67,2)</f>
        <v>MUSTANG</v>
      </c>
      <c r="F23" s="1" t="str">
        <f>MID(car_inventory[[#This Row],[Car ID]],3,2)</f>
        <v>06</v>
      </c>
      <c r="G23" s="1">
        <f>IF((24-car_inventory[[#This Row],[Manufacture Year]])&lt;0,SUM((100-car_inventory[[#This Row],[Manufacture Year]]),24),24-car_inventory[[#This Row],[Manufacture Year]])</f>
        <v>18</v>
      </c>
      <c r="H23" s="1">
        <v>44974.8</v>
      </c>
      <c r="I23" s="1">
        <f>car_inventory[[#This Row],[Miles]]/(car_inventory[[#This Row],[Age]]+0.5)</f>
        <v>2431.0702702702706</v>
      </c>
      <c r="J23" s="1" t="s">
        <v>19</v>
      </c>
      <c r="K23" s="1" t="s">
        <v>20</v>
      </c>
      <c r="L23" s="1">
        <v>50000</v>
      </c>
      <c r="M23" s="1" t="str">
        <f>IF(car_inventory[[#This Row],[Miles]]&lt;car_inventory[[#This Row],[Warantee Miles]],"Yes","Not Covered")</f>
        <v>Yes</v>
      </c>
      <c r="N23" s="1" t="str">
        <f>_xlfn.CONCAT(LEFT(car_inventory[[#This Row],[Car ID]],7),UPPER(LEFT(car_inventory[[#This Row],[Color]],3)),RIGHT(car_inventory[[#This Row],[Car ID]],3))</f>
        <v>FD06MTGWHI002</v>
      </c>
    </row>
    <row r="24" spans="1:14" x14ac:dyDescent="0.25">
      <c r="A24" s="1" t="s">
        <v>21</v>
      </c>
      <c r="B24" s="1" t="str">
        <f>LEFT(car_inventory[[#This Row],[Car ID]],2)</f>
        <v>FD</v>
      </c>
      <c r="C24" s="1" t="str">
        <f>VLOOKUP(car_inventory[[#This Row],[Make]],$B$57:$C$62,2)</f>
        <v>FORD</v>
      </c>
      <c r="D24" s="1" t="str">
        <f>MID(car_inventory[[#This Row],[Car ID]],5,3)</f>
        <v>MTG</v>
      </c>
      <c r="E24" s="1" t="str">
        <f>VLOOKUP(car_inventory[[#This Row],[Model]],$D$57:$E$67,2)</f>
        <v>MUSTANG</v>
      </c>
      <c r="F24" s="1" t="str">
        <f>MID(car_inventory[[#This Row],[Car ID]],3,2)</f>
        <v>08</v>
      </c>
      <c r="G24" s="1">
        <f>IF((24-car_inventory[[#This Row],[Manufacture Year]])&lt;0,SUM((100-car_inventory[[#This Row],[Manufacture Year]]),24),24-car_inventory[[#This Row],[Manufacture Year]])</f>
        <v>16</v>
      </c>
      <c r="H24" s="1">
        <v>44946.5</v>
      </c>
      <c r="I24" s="1">
        <f>car_inventory[[#This Row],[Miles]]/(car_inventory[[#This Row],[Age]]+0.5)</f>
        <v>2724.030303030303</v>
      </c>
      <c r="J24" s="1" t="s">
        <v>22</v>
      </c>
      <c r="K24" s="1" t="s">
        <v>23</v>
      </c>
      <c r="L24" s="1">
        <v>50000</v>
      </c>
      <c r="M24" s="1" t="str">
        <f>IF(car_inventory[[#This Row],[Miles]]&lt;car_inventory[[#This Row],[Warantee Miles]],"Yes","Not Covered")</f>
        <v>Yes</v>
      </c>
      <c r="N24" s="1" t="str">
        <f>_xlfn.CONCAT(LEFT(car_inventory[[#This Row],[Car ID]],7),UPPER(LEFT(car_inventory[[#This Row],[Color]],3)),RIGHT(car_inventory[[#This Row],[Car ID]],3))</f>
        <v>FD08MTGGRE003</v>
      </c>
    </row>
    <row r="25" spans="1:14" x14ac:dyDescent="0.25">
      <c r="A25" s="1" t="s">
        <v>72</v>
      </c>
      <c r="B25" s="1" t="str">
        <f>LEFT(car_inventory[[#This Row],[Car ID]],2)</f>
        <v>HO</v>
      </c>
      <c r="C25" s="1" t="str">
        <f>VLOOKUP(car_inventory[[#This Row],[Make]],$B$57:$C$62,2)</f>
        <v>HONDA</v>
      </c>
      <c r="D25" s="1" t="str">
        <f>MID(car_inventory[[#This Row],[Car ID]],5,3)</f>
        <v>ODY</v>
      </c>
      <c r="E25" s="1" t="str">
        <f>VLOOKUP(car_inventory[[#This Row],[Model]],$D$57:$E$67,2)</f>
        <v>ODYSSEY</v>
      </c>
      <c r="F25" s="1" t="str">
        <f>MID(car_inventory[[#This Row],[Car ID]],3,2)</f>
        <v>08</v>
      </c>
      <c r="G25" s="1">
        <f>IF((24-car_inventory[[#This Row],[Manufacture Year]])&lt;0,SUM((100-car_inventory[[#This Row],[Manufacture Year]]),24),24-car_inventory[[#This Row],[Manufacture Year]])</f>
        <v>16</v>
      </c>
      <c r="H25" s="1">
        <v>42504.6</v>
      </c>
      <c r="I25" s="1">
        <f>car_inventory[[#This Row],[Miles]]/(car_inventory[[#This Row],[Age]]+0.5)</f>
        <v>2576.0363636363636</v>
      </c>
      <c r="J25" s="1" t="s">
        <v>19</v>
      </c>
      <c r="K25" s="1" t="s">
        <v>39</v>
      </c>
      <c r="L25" s="1">
        <v>100000</v>
      </c>
      <c r="M25" s="1" t="str">
        <f>IF(car_inventory[[#This Row],[Miles]]&lt;car_inventory[[#This Row],[Warantee Miles]],"Yes","Not Covered")</f>
        <v>Yes</v>
      </c>
      <c r="N25" s="1" t="str">
        <f>_xlfn.CONCAT(LEFT(car_inventory[[#This Row],[Car ID]],7),UPPER(LEFT(car_inventory[[#This Row],[Color]],3)),RIGHT(car_inventory[[#This Row],[Car ID]],3))</f>
        <v>HO08ODYWHI039</v>
      </c>
    </row>
    <row r="26" spans="1:14" x14ac:dyDescent="0.25">
      <c r="A26" s="1" t="s">
        <v>74</v>
      </c>
      <c r="B26" s="1" t="str">
        <f>LEFT(car_inventory[[#This Row],[Car ID]],2)</f>
        <v>CR</v>
      </c>
      <c r="C26" s="1" t="str">
        <f>VLOOKUP(car_inventory[[#This Row],[Make]],$B$57:$C$62,2)</f>
        <v>CRYSLER</v>
      </c>
      <c r="D26" s="1" t="str">
        <f>MID(car_inventory[[#This Row],[Car ID]],5,3)</f>
        <v>PTC</v>
      </c>
      <c r="E26" s="1" t="str">
        <f>VLOOKUP(car_inventory[[#This Row],[Model]],$D$57:$E$67,2)</f>
        <v>PT CRUISER</v>
      </c>
      <c r="F26" s="1" t="str">
        <f>MID(car_inventory[[#This Row],[Car ID]],3,2)</f>
        <v>07</v>
      </c>
      <c r="G26" s="1">
        <f>IF((24-car_inventory[[#This Row],[Manufacture Year]])&lt;0,SUM((100-car_inventory[[#This Row],[Manufacture Year]]),24),24-car_inventory[[#This Row],[Manufacture Year]])</f>
        <v>17</v>
      </c>
      <c r="H26" s="1">
        <v>42074.2</v>
      </c>
      <c r="I26" s="1">
        <f>car_inventory[[#This Row],[Miles]]/(car_inventory[[#This Row],[Age]]+0.5)</f>
        <v>2404.2399999999998</v>
      </c>
      <c r="J26" s="1" t="s">
        <v>22</v>
      </c>
      <c r="K26" s="1" t="s">
        <v>59</v>
      </c>
      <c r="L26" s="1">
        <v>75000</v>
      </c>
      <c r="M26" s="1" t="str">
        <f>IF(car_inventory[[#This Row],[Miles]]&lt;car_inventory[[#This Row],[Warantee Miles]],"Yes","Not Covered")</f>
        <v>Yes</v>
      </c>
      <c r="N26" s="1" t="str">
        <f>_xlfn.CONCAT(LEFT(car_inventory[[#This Row],[Car ID]],7),UPPER(LEFT(car_inventory[[#This Row],[Color]],3)),RIGHT(car_inventory[[#This Row],[Car ID]],3))</f>
        <v>CR07PTCGRE043</v>
      </c>
    </row>
    <row r="27" spans="1:14" x14ac:dyDescent="0.25">
      <c r="A27" s="1" t="s">
        <v>14</v>
      </c>
      <c r="B27" s="1" t="str">
        <f>LEFT(car_inventory[[#This Row],[Car ID]],2)</f>
        <v>FD</v>
      </c>
      <c r="C27" s="1" t="str">
        <f>VLOOKUP(car_inventory[[#This Row],[Make]],$B$57:$C$62,2)</f>
        <v>FORD</v>
      </c>
      <c r="D27" s="1" t="str">
        <f>MID(car_inventory[[#This Row],[Car ID]],5,3)</f>
        <v>MTG</v>
      </c>
      <c r="E27" s="1" t="str">
        <f>VLOOKUP(car_inventory[[#This Row],[Model]],$D$57:$E$67,2)</f>
        <v>MUSTANG</v>
      </c>
      <c r="F27" s="1" t="str">
        <f>MID(car_inventory[[#This Row],[Car ID]],3,2)</f>
        <v>06</v>
      </c>
      <c r="G27" s="1">
        <f>IF((24-car_inventory[[#This Row],[Manufacture Year]])&lt;0,SUM((100-car_inventory[[#This Row],[Manufacture Year]]),24),24-car_inventory[[#This Row],[Manufacture Year]])</f>
        <v>18</v>
      </c>
      <c r="H27" s="1">
        <v>40326.800000000003</v>
      </c>
      <c r="I27" s="1">
        <f>car_inventory[[#This Row],[Miles]]/(car_inventory[[#This Row],[Age]]+0.5)</f>
        <v>2179.8270270270273</v>
      </c>
      <c r="J27" s="1" t="s">
        <v>16</v>
      </c>
      <c r="K27" s="1" t="s">
        <v>17</v>
      </c>
      <c r="L27" s="1">
        <v>50000</v>
      </c>
      <c r="M27" s="1" t="str">
        <f>IF(car_inventory[[#This Row],[Miles]]&lt;car_inventory[[#This Row],[Warantee Miles]],"Yes","Not Covered")</f>
        <v>Yes</v>
      </c>
      <c r="N27" s="1" t="str">
        <f>_xlfn.CONCAT(LEFT(car_inventory[[#This Row],[Car ID]],7),UPPER(LEFT(car_inventory[[#This Row],[Color]],3)),RIGHT(car_inventory[[#This Row],[Car ID]],3))</f>
        <v>FD06MTGBLA001</v>
      </c>
    </row>
    <row r="28" spans="1:14" x14ac:dyDescent="0.25">
      <c r="A28" s="1" t="s">
        <v>24</v>
      </c>
      <c r="B28" s="1" t="str">
        <f>LEFT(car_inventory[[#This Row],[Car ID]],2)</f>
        <v>FD</v>
      </c>
      <c r="C28" s="1" t="str">
        <f>VLOOKUP(car_inventory[[#This Row],[Make]],$B$57:$C$62,2)</f>
        <v>FORD</v>
      </c>
      <c r="D28" s="1" t="str">
        <f>MID(car_inventory[[#This Row],[Car ID]],5,3)</f>
        <v>MTG</v>
      </c>
      <c r="E28" s="1" t="str">
        <f>VLOOKUP(car_inventory[[#This Row],[Model]],$D$57:$E$67,2)</f>
        <v>MUSTANG</v>
      </c>
      <c r="F28" s="1" t="str">
        <f>MID(car_inventory[[#This Row],[Car ID]],3,2)</f>
        <v>08</v>
      </c>
      <c r="G28" s="1">
        <f>IF((24-car_inventory[[#This Row],[Manufacture Year]])&lt;0,SUM((100-car_inventory[[#This Row],[Manufacture Year]]),24),24-car_inventory[[#This Row],[Manufacture Year]])</f>
        <v>16</v>
      </c>
      <c r="H28" s="1">
        <v>37558.800000000003</v>
      </c>
      <c r="I28" s="1">
        <f>car_inventory[[#This Row],[Miles]]/(car_inventory[[#This Row],[Age]]+0.5)</f>
        <v>2276.2909090909093</v>
      </c>
      <c r="J28" s="1" t="s">
        <v>16</v>
      </c>
      <c r="K28" s="1" t="s">
        <v>25</v>
      </c>
      <c r="L28" s="1">
        <v>50000</v>
      </c>
      <c r="M28" s="1" t="str">
        <f>IF(car_inventory[[#This Row],[Miles]]&lt;car_inventory[[#This Row],[Warantee Miles]],"Yes","Not Covered")</f>
        <v>Yes</v>
      </c>
      <c r="N28" s="1" t="str">
        <f>_xlfn.CONCAT(LEFT(car_inventory[[#This Row],[Car ID]],7),UPPER(LEFT(car_inventory[[#This Row],[Color]],3)),RIGHT(car_inventory[[#This Row],[Car ID]],3))</f>
        <v>FD08MTGBLA004</v>
      </c>
    </row>
    <row r="29" spans="1:14" x14ac:dyDescent="0.25">
      <c r="A29" s="1" t="s">
        <v>26</v>
      </c>
      <c r="B29" s="1" t="str">
        <f>LEFT(car_inventory[[#This Row],[Car ID]],2)</f>
        <v>FD</v>
      </c>
      <c r="C29" s="1" t="str">
        <f>VLOOKUP(car_inventory[[#This Row],[Make]],$B$57:$C$62,2)</f>
        <v>FORD</v>
      </c>
      <c r="D29" s="1" t="str">
        <f>MID(car_inventory[[#This Row],[Car ID]],5,3)</f>
        <v>MTG</v>
      </c>
      <c r="E29" s="1" t="str">
        <f>VLOOKUP(car_inventory[[#This Row],[Model]],$D$57:$E$67,2)</f>
        <v>MUSTANG</v>
      </c>
      <c r="F29" s="1" t="str">
        <f>MID(car_inventory[[#This Row],[Car ID]],3,2)</f>
        <v>08</v>
      </c>
      <c r="G29" s="1">
        <f>IF((24-car_inventory[[#This Row],[Manufacture Year]])&lt;0,SUM((100-car_inventory[[#This Row],[Manufacture Year]]),24),24-car_inventory[[#This Row],[Manufacture Year]])</f>
        <v>16</v>
      </c>
      <c r="H29" s="1">
        <v>36438.5</v>
      </c>
      <c r="I29" s="1">
        <f>car_inventory[[#This Row],[Miles]]/(car_inventory[[#This Row],[Age]]+0.5)</f>
        <v>2208.3939393939395</v>
      </c>
      <c r="J29" s="1" t="s">
        <v>19</v>
      </c>
      <c r="K29" s="1" t="s">
        <v>17</v>
      </c>
      <c r="L29" s="1">
        <v>50000</v>
      </c>
      <c r="M29" s="1" t="str">
        <f>IF(car_inventory[[#This Row],[Miles]]&lt;car_inventory[[#This Row],[Warantee Miles]],"Yes","Not Covered")</f>
        <v>Yes</v>
      </c>
      <c r="N29" s="1" t="str">
        <f>_xlfn.CONCAT(LEFT(car_inventory[[#This Row],[Car ID]],7),UPPER(LEFT(car_inventory[[#This Row],[Color]],3)),RIGHT(car_inventory[[#This Row],[Car ID]],3))</f>
        <v>FD08MTGWHI005</v>
      </c>
    </row>
    <row r="30" spans="1:14" x14ac:dyDescent="0.25">
      <c r="A30" s="1" t="s">
        <v>29</v>
      </c>
      <c r="B30" s="1" t="str">
        <f>LEFT(car_inventory[[#This Row],[Car ID]],2)</f>
        <v>FD</v>
      </c>
      <c r="C30" s="1" t="str">
        <f>VLOOKUP(car_inventory[[#This Row],[Make]],$B$57:$C$62,2)</f>
        <v>FORD</v>
      </c>
      <c r="D30" s="1" t="str">
        <f>MID(car_inventory[[#This Row],[Car ID]],5,3)</f>
        <v>FCS</v>
      </c>
      <c r="E30" s="1" t="str">
        <f>VLOOKUP(car_inventory[[#This Row],[Model]],$D$57:$E$67,2)</f>
        <v>FOCUS</v>
      </c>
      <c r="F30" s="1" t="str">
        <f>MID(car_inventory[[#This Row],[Car ID]],3,2)</f>
        <v>09</v>
      </c>
      <c r="G30" s="1">
        <f>IF((24-car_inventory[[#This Row],[Manufacture Year]])&lt;0,SUM((100-car_inventory[[#This Row],[Manufacture Year]]),24),24-car_inventory[[#This Row],[Manufacture Year]])</f>
        <v>15</v>
      </c>
      <c r="H30" s="1">
        <v>35137</v>
      </c>
      <c r="I30" s="1">
        <f>car_inventory[[#This Row],[Miles]]/(car_inventory[[#This Row],[Age]]+0.5)</f>
        <v>2266.9032258064517</v>
      </c>
      <c r="J30" s="1" t="s">
        <v>16</v>
      </c>
      <c r="K30" s="1" t="s">
        <v>30</v>
      </c>
      <c r="L30" s="1">
        <v>75000</v>
      </c>
      <c r="M30" s="1" t="str">
        <f>IF(car_inventory[[#This Row],[Miles]]&lt;car_inventory[[#This Row],[Warantee Miles]],"Yes","Not Covered")</f>
        <v>Yes</v>
      </c>
      <c r="N30" s="1" t="str">
        <f>_xlfn.CONCAT(LEFT(car_inventory[[#This Row],[Car ID]],7),UPPER(LEFT(car_inventory[[#This Row],[Color]],3)),RIGHT(car_inventory[[#This Row],[Car ID]],3))</f>
        <v>FD09FCSBLA008</v>
      </c>
    </row>
    <row r="31" spans="1:14" x14ac:dyDescent="0.25">
      <c r="A31" s="1" t="s">
        <v>67</v>
      </c>
      <c r="B31" s="1" t="str">
        <f>LEFT(car_inventory[[#This Row],[Car ID]],2)</f>
        <v>HO</v>
      </c>
      <c r="C31" s="1" t="str">
        <f>VLOOKUP(car_inventory[[#This Row],[Make]],$B$57:$C$62,2)</f>
        <v>HONDA</v>
      </c>
      <c r="D31" s="1" t="str">
        <f>MID(car_inventory[[#This Row],[Car ID]],5,3)</f>
        <v>CIV</v>
      </c>
      <c r="E31" s="1" t="str">
        <f>VLOOKUP(car_inventory[[#This Row],[Model]],$D$57:$E$67,2)</f>
        <v>CIVIC</v>
      </c>
      <c r="F31" s="1" t="str">
        <f>MID(car_inventory[[#This Row],[Car ID]],3,2)</f>
        <v>10</v>
      </c>
      <c r="G31" s="1">
        <f>IF((24-car_inventory[[#This Row],[Manufacture Year]])&lt;0,SUM((100-car_inventory[[#This Row],[Manufacture Year]]),24),24-car_inventory[[#This Row],[Manufacture Year]])</f>
        <v>14</v>
      </c>
      <c r="H31" s="1">
        <v>33477.199999999997</v>
      </c>
      <c r="I31" s="1">
        <f>car_inventory[[#This Row],[Miles]]/(car_inventory[[#This Row],[Age]]+0.5)</f>
        <v>2308.7724137931032</v>
      </c>
      <c r="J31" s="1" t="s">
        <v>16</v>
      </c>
      <c r="K31" s="1" t="s">
        <v>53</v>
      </c>
      <c r="L31" s="1">
        <v>75000</v>
      </c>
      <c r="M31" s="1" t="str">
        <f>IF(car_inventory[[#This Row],[Miles]]&lt;car_inventory[[#This Row],[Warantee Miles]],"Yes","Not Covered")</f>
        <v>Yes</v>
      </c>
      <c r="N31" s="1" t="str">
        <f>_xlfn.CONCAT(LEFT(car_inventory[[#This Row],[Car ID]],7),UPPER(LEFT(car_inventory[[#This Row],[Color]],3)),RIGHT(car_inventory[[#This Row],[Car ID]],3))</f>
        <v>HO10CIVBLA033</v>
      </c>
    </row>
    <row r="32" spans="1:14" x14ac:dyDescent="0.25">
      <c r="A32" s="1" t="s">
        <v>45</v>
      </c>
      <c r="B32" s="1" t="str">
        <f>LEFT(car_inventory[[#This Row],[Car ID]],2)</f>
        <v>GM</v>
      </c>
      <c r="C32" s="1" t="str">
        <f>VLOOKUP(car_inventory[[#This Row],[Make]],$B$57:$C$62,2)</f>
        <v>GENERAL MOTORS</v>
      </c>
      <c r="D32" s="1" t="str">
        <f>MID(car_inventory[[#This Row],[Car ID]],5,3)</f>
        <v>SLV</v>
      </c>
      <c r="E32" s="1" t="str">
        <f>VLOOKUP(car_inventory[[#This Row],[Model]],$D$57:$E$67,2)</f>
        <v>SILVERADO</v>
      </c>
      <c r="F32" s="1" t="str">
        <f>MID(car_inventory[[#This Row],[Car ID]],3,2)</f>
        <v>10</v>
      </c>
      <c r="G32" s="1">
        <f>IF((24-car_inventory[[#This Row],[Manufacture Year]])&lt;0,SUM((100-car_inventory[[#This Row],[Manufacture Year]]),24),24-car_inventory[[#This Row],[Manufacture Year]])</f>
        <v>14</v>
      </c>
      <c r="H32" s="1">
        <v>31144.400000000001</v>
      </c>
      <c r="I32" s="1">
        <f>car_inventory[[#This Row],[Miles]]/(car_inventory[[#This Row],[Age]]+0.5)</f>
        <v>2147.8896551724138</v>
      </c>
      <c r="J32" s="1" t="s">
        <v>16</v>
      </c>
      <c r="K32" s="1" t="s">
        <v>46</v>
      </c>
      <c r="L32" s="1">
        <v>100000</v>
      </c>
      <c r="M32" s="1" t="str">
        <f>IF(car_inventory[[#This Row],[Miles]]&lt;car_inventory[[#This Row],[Warantee Miles]],"Yes","Not Covered")</f>
        <v>Yes</v>
      </c>
      <c r="N32" s="1" t="str">
        <f>_xlfn.CONCAT(LEFT(car_inventory[[#This Row],[Car ID]],7),UPPER(LEFT(car_inventory[[#This Row],[Color]],3)),RIGHT(car_inventory[[#This Row],[Car ID]],3))</f>
        <v>GM10SLVBLA017</v>
      </c>
    </row>
    <row r="33" spans="1:14" x14ac:dyDescent="0.25">
      <c r="A33" s="1" t="s">
        <v>68</v>
      </c>
      <c r="B33" s="1" t="str">
        <f>LEFT(car_inventory[[#This Row],[Car ID]],2)</f>
        <v>HO</v>
      </c>
      <c r="C33" s="1" t="str">
        <f>VLOOKUP(car_inventory[[#This Row],[Make]],$B$57:$C$62,2)</f>
        <v>HONDA</v>
      </c>
      <c r="D33" s="1" t="str">
        <f>MID(car_inventory[[#This Row],[Car ID]],5,3)</f>
        <v>CIV</v>
      </c>
      <c r="E33" s="1" t="str">
        <f>VLOOKUP(car_inventory[[#This Row],[Model]],$D$57:$E$67,2)</f>
        <v>CIVIC</v>
      </c>
      <c r="F33" s="1" t="str">
        <f>MID(car_inventory[[#This Row],[Car ID]],3,2)</f>
        <v>11</v>
      </c>
      <c r="G33" s="1">
        <f>IF((24-car_inventory[[#This Row],[Manufacture Year]])&lt;0,SUM((100-car_inventory[[#This Row],[Manufacture Year]]),24),24-car_inventory[[#This Row],[Manufacture Year]])</f>
        <v>13</v>
      </c>
      <c r="H33" s="1">
        <v>30555.3</v>
      </c>
      <c r="I33" s="1">
        <f>car_inventory[[#This Row],[Miles]]/(car_inventory[[#This Row],[Age]]+0.5)</f>
        <v>2263.3555555555554</v>
      </c>
      <c r="J33" s="1" t="s">
        <v>16</v>
      </c>
      <c r="K33" s="1" t="s">
        <v>23</v>
      </c>
      <c r="L33" s="1">
        <v>75000</v>
      </c>
      <c r="M33" s="1" t="str">
        <f>IF(car_inventory[[#This Row],[Miles]]&lt;car_inventory[[#This Row],[Warantee Miles]],"Yes","Not Covered")</f>
        <v>Yes</v>
      </c>
      <c r="N33" s="1" t="str">
        <f>_xlfn.CONCAT(LEFT(car_inventory[[#This Row],[Car ID]],7),UPPER(LEFT(car_inventory[[#This Row],[Color]],3)),RIGHT(car_inventory[[#This Row],[Car ID]],3))</f>
        <v>HO11CIVBLA034</v>
      </c>
    </row>
    <row r="34" spans="1:14" x14ac:dyDescent="0.25">
      <c r="A34" s="1" t="s">
        <v>62</v>
      </c>
      <c r="B34" s="1" t="str">
        <f>LEFT(car_inventory[[#This Row],[Car ID]],2)</f>
        <v>TY</v>
      </c>
      <c r="C34" s="1" t="str">
        <f>VLOOKUP(car_inventory[[#This Row],[Make]],$B$57:$C$62,2)</f>
        <v>TOYOTA</v>
      </c>
      <c r="D34" s="1" t="str">
        <f>MID(car_inventory[[#This Row],[Car ID]],5,3)</f>
        <v>COR</v>
      </c>
      <c r="E34" s="1" t="str">
        <f>VLOOKUP(car_inventory[[#This Row],[Model]],$D$57:$E$67,2)</f>
        <v>COROLLA</v>
      </c>
      <c r="F34" s="1" t="str">
        <f>MID(car_inventory[[#This Row],[Car ID]],3,2)</f>
        <v>12</v>
      </c>
      <c r="G34" s="1">
        <f>IF((24-car_inventory[[#This Row],[Manufacture Year]])&lt;0,SUM((100-car_inventory[[#This Row],[Manufacture Year]]),24),24-car_inventory[[#This Row],[Manufacture Year]])</f>
        <v>12</v>
      </c>
      <c r="H34" s="1">
        <v>29601.9</v>
      </c>
      <c r="I34" s="1">
        <f>car_inventory[[#This Row],[Miles]]/(car_inventory[[#This Row],[Age]]+0.5)</f>
        <v>2368.152</v>
      </c>
      <c r="J34" s="1" t="s">
        <v>16</v>
      </c>
      <c r="K34" s="1" t="s">
        <v>40</v>
      </c>
      <c r="L34" s="1">
        <v>100000</v>
      </c>
      <c r="M34" s="1" t="str">
        <f>IF(car_inventory[[#This Row],[Miles]]&lt;car_inventory[[#This Row],[Warantee Miles]],"Yes","Not Covered")</f>
        <v>Yes</v>
      </c>
      <c r="N34" s="1" t="str">
        <f>_xlfn.CONCAT(LEFT(car_inventory[[#This Row],[Car ID]],7),UPPER(LEFT(car_inventory[[#This Row],[Color]],3)),RIGHT(car_inventory[[#This Row],[Car ID]],3))</f>
        <v>TY12CORBLA028</v>
      </c>
    </row>
    <row r="35" spans="1:14" x14ac:dyDescent="0.25">
      <c r="A35" s="1" t="s">
        <v>80</v>
      </c>
      <c r="B35" s="1" t="str">
        <f>LEFT(car_inventory[[#This Row],[Car ID]],2)</f>
        <v>HY</v>
      </c>
      <c r="C35" s="1" t="str">
        <f>VLOOKUP(car_inventory[[#This Row],[Make]],$B$57:$C$62,2)</f>
        <v>HYUANDAI</v>
      </c>
      <c r="D35" s="1" t="str">
        <f>MID(car_inventory[[#This Row],[Car ID]],5,3)</f>
        <v>ELA</v>
      </c>
      <c r="E35" s="1" t="str">
        <f>VLOOKUP(car_inventory[[#This Row],[Model]],$D$57:$E$67,2)</f>
        <v>ELANTRA</v>
      </c>
      <c r="F35" s="1" t="str">
        <f>MID(car_inventory[[#This Row],[Car ID]],3,2)</f>
        <v>11</v>
      </c>
      <c r="G35" s="1">
        <f>IF((24-car_inventory[[#This Row],[Manufacture Year]])&lt;0,SUM((100-car_inventory[[#This Row],[Manufacture Year]]),24),24-car_inventory[[#This Row],[Manufacture Year]])</f>
        <v>13</v>
      </c>
      <c r="H35" s="1">
        <v>29102.3</v>
      </c>
      <c r="I35" s="1">
        <f>car_inventory[[#This Row],[Miles]]/(car_inventory[[#This Row],[Age]]+0.5)</f>
        <v>2155.7259259259258</v>
      </c>
      <c r="J35" s="1" t="s">
        <v>16</v>
      </c>
      <c r="K35" s="1" t="s">
        <v>44</v>
      </c>
      <c r="L35" s="1">
        <v>100000</v>
      </c>
      <c r="M35" s="1" t="str">
        <f>IF(car_inventory[[#This Row],[Miles]]&lt;car_inventory[[#This Row],[Warantee Miles]],"Yes","Not Covered")</f>
        <v>Yes</v>
      </c>
      <c r="N35" s="1" t="str">
        <f>_xlfn.CONCAT(LEFT(car_inventory[[#This Row],[Car ID]],7),UPPER(LEFT(car_inventory[[#This Row],[Color]],3)),RIGHT(car_inventory[[#This Row],[Car ID]],3))</f>
        <v>HY11ELABLA049</v>
      </c>
    </row>
    <row r="36" spans="1:14" x14ac:dyDescent="0.25">
      <c r="A36" s="1" t="s">
        <v>85</v>
      </c>
      <c r="B36" s="1" t="str">
        <f>LEFT(car_inventory[[#This Row],[Car ID]],2)</f>
        <v>GM</v>
      </c>
      <c r="C36" s="1" t="str">
        <f>VLOOKUP(car_inventory[[#This Row],[Make]],$B$57:$C$62,2)</f>
        <v>GENERAL MOTORS</v>
      </c>
      <c r="D36" s="1" t="str">
        <f>MID(car_inventory[[#This Row],[Car ID]],5,3)</f>
        <v>CMR</v>
      </c>
      <c r="E36" s="1" t="str">
        <f>VLOOKUP(car_inventory[[#This Row],[Model]],$D$57:$E$67,2)</f>
        <v>CAMARO</v>
      </c>
      <c r="F36" s="1" t="str">
        <f>MID(car_inventory[[#This Row],[Car ID]],3,2)</f>
        <v>09</v>
      </c>
      <c r="G36" s="1">
        <f>IF((24-car_inventory[[#This Row],[Manufacture Year]])&lt;0,SUM((100-car_inventory[[#This Row],[Manufacture Year]]),24),24-car_inventory[[#This Row],[Manufacture Year]])</f>
        <v>15</v>
      </c>
      <c r="H36" s="1">
        <v>28464.799999999999</v>
      </c>
      <c r="I36" s="1">
        <f>car_inventory[[#This Row],[Miles]]/(car_inventory[[#This Row],[Age]]+0.5)</f>
        <v>1836.4387096774194</v>
      </c>
      <c r="J36" s="1" t="s">
        <v>19</v>
      </c>
      <c r="K36" s="1" t="s">
        <v>40</v>
      </c>
      <c r="L36" s="1">
        <v>100000</v>
      </c>
      <c r="M36" s="1" t="str">
        <f>IF(car_inventory[[#This Row],[Miles]]&lt;car_inventory[[#This Row],[Warantee Miles]],"Yes","Not Covered")</f>
        <v>Yes</v>
      </c>
      <c r="N36" s="1" t="str">
        <f>_xlfn.CONCAT(LEFT(car_inventory[[#This Row],[Car ID]],7),UPPER(LEFT(car_inventory[[#This Row],[Color]],3)),RIGHT(car_inventory[[#This Row],[Car ID]],3))</f>
        <v>GM09CMRWHI014</v>
      </c>
    </row>
    <row r="37" spans="1:14" x14ac:dyDescent="0.25">
      <c r="A37" s="1" t="s">
        <v>31</v>
      </c>
      <c r="B37" s="1" t="str">
        <f>LEFT(car_inventory[[#This Row],[Car ID]],2)</f>
        <v>FD</v>
      </c>
      <c r="C37" s="1" t="str">
        <f>VLOOKUP(car_inventory[[#This Row],[Make]],$B$57:$C$62,2)</f>
        <v>FORD</v>
      </c>
      <c r="D37" s="1" t="str">
        <f>MID(car_inventory[[#This Row],[Car ID]],5,3)</f>
        <v>FCS</v>
      </c>
      <c r="E37" s="1" t="str">
        <f>VLOOKUP(car_inventory[[#This Row],[Model]],$D$57:$E$67,2)</f>
        <v>FOCUS</v>
      </c>
      <c r="F37" s="1" t="str">
        <f>MID(car_inventory[[#This Row],[Car ID]],3,2)</f>
        <v>13</v>
      </c>
      <c r="G37" s="1">
        <f>IF((24-car_inventory[[#This Row],[Manufacture Year]])&lt;0,SUM((100-car_inventory[[#This Row],[Manufacture Year]]),24),24-car_inventory[[#This Row],[Manufacture Year]])</f>
        <v>11</v>
      </c>
      <c r="H37" s="1">
        <v>27637.1</v>
      </c>
      <c r="I37" s="1">
        <f>car_inventory[[#This Row],[Miles]]/(car_inventory[[#This Row],[Age]]+0.5)</f>
        <v>2403.2260869565216</v>
      </c>
      <c r="J37" s="1" t="s">
        <v>16</v>
      </c>
      <c r="K37" s="1" t="s">
        <v>17</v>
      </c>
      <c r="L37" s="1">
        <v>75000</v>
      </c>
      <c r="M37" s="1" t="str">
        <f>IF(car_inventory[[#This Row],[Miles]]&lt;car_inventory[[#This Row],[Warantee Miles]],"Yes","Not Covered")</f>
        <v>Yes</v>
      </c>
      <c r="N37" s="1" t="str">
        <f>_xlfn.CONCAT(LEFT(car_inventory[[#This Row],[Car ID]],7),UPPER(LEFT(car_inventory[[#This Row],[Color]],3)),RIGHT(car_inventory[[#This Row],[Car ID]],3))</f>
        <v>FD13FCSBLA009</v>
      </c>
    </row>
    <row r="38" spans="1:14" x14ac:dyDescent="0.25">
      <c r="A38" s="1" t="s">
        <v>32</v>
      </c>
      <c r="B38" s="1" t="str">
        <f>LEFT(car_inventory[[#This Row],[Car ID]],2)</f>
        <v>FD</v>
      </c>
      <c r="C38" s="1" t="str">
        <f>VLOOKUP(car_inventory[[#This Row],[Make]],$B$57:$C$62,2)</f>
        <v>FORD</v>
      </c>
      <c r="D38" s="1" t="str">
        <f>MID(car_inventory[[#This Row],[Car ID]],5,3)</f>
        <v>FCS</v>
      </c>
      <c r="E38" s="1" t="str">
        <f>VLOOKUP(car_inventory[[#This Row],[Model]],$D$57:$E$67,2)</f>
        <v>FOCUS</v>
      </c>
      <c r="F38" s="1" t="str">
        <f>MID(car_inventory[[#This Row],[Car ID]],3,2)</f>
        <v>13</v>
      </c>
      <c r="G38" s="1">
        <f>IF((24-car_inventory[[#This Row],[Manufacture Year]])&lt;0,SUM((100-car_inventory[[#This Row],[Manufacture Year]]),24),24-car_inventory[[#This Row],[Manufacture Year]])</f>
        <v>11</v>
      </c>
      <c r="H38" s="1">
        <v>27534.799999999999</v>
      </c>
      <c r="I38" s="1">
        <f>car_inventory[[#This Row],[Miles]]/(car_inventory[[#This Row],[Age]]+0.5)</f>
        <v>2394.3304347826088</v>
      </c>
      <c r="J38" s="1" t="s">
        <v>19</v>
      </c>
      <c r="K38" s="1" t="s">
        <v>33</v>
      </c>
      <c r="L38" s="1">
        <v>75000</v>
      </c>
      <c r="M38" s="1" t="str">
        <f>IF(car_inventory[[#This Row],[Miles]]&lt;car_inventory[[#This Row],[Warantee Miles]],"Yes","Not Covered")</f>
        <v>Yes</v>
      </c>
      <c r="N38" s="1" t="str">
        <f>_xlfn.CONCAT(LEFT(car_inventory[[#This Row],[Car ID]],7),UPPER(LEFT(car_inventory[[#This Row],[Color]],3)),RIGHT(car_inventory[[#This Row],[Car ID]],3))</f>
        <v>FD13FCSWHI010</v>
      </c>
    </row>
    <row r="39" spans="1:14" x14ac:dyDescent="0.25">
      <c r="A39" s="1" t="s">
        <v>75</v>
      </c>
      <c r="B39" s="1" t="str">
        <f>LEFT(car_inventory[[#This Row],[Car ID]],2)</f>
        <v>CR</v>
      </c>
      <c r="C39" s="1" t="str">
        <f>VLOOKUP(car_inventory[[#This Row],[Make]],$B$57:$C$62,2)</f>
        <v>CRYSLER</v>
      </c>
      <c r="D39" s="1" t="str">
        <f>MID(car_inventory[[#This Row],[Car ID]],5,3)</f>
        <v>PTC</v>
      </c>
      <c r="E39" s="1" t="str">
        <f>VLOOKUP(car_inventory[[#This Row],[Model]],$D$57:$E$67,2)</f>
        <v>PT CRUISER</v>
      </c>
      <c r="F39" s="1" t="str">
        <f>MID(car_inventory[[#This Row],[Car ID]],3,2)</f>
        <v>11</v>
      </c>
      <c r="G39" s="1">
        <f>IF((24-car_inventory[[#This Row],[Manufacture Year]])&lt;0,SUM((100-car_inventory[[#This Row],[Manufacture Year]]),24),24-car_inventory[[#This Row],[Manufacture Year]])</f>
        <v>13</v>
      </c>
      <c r="H39" s="1">
        <v>27394.2</v>
      </c>
      <c r="I39" s="1">
        <f>car_inventory[[#This Row],[Miles]]/(car_inventory[[#This Row],[Age]]+0.5)</f>
        <v>2029.2</v>
      </c>
      <c r="J39" s="1" t="s">
        <v>16</v>
      </c>
      <c r="K39" s="1" t="s">
        <v>37</v>
      </c>
      <c r="L39" s="1">
        <v>75000</v>
      </c>
      <c r="M39" s="1" t="str">
        <f>IF(car_inventory[[#This Row],[Miles]]&lt;car_inventory[[#This Row],[Warantee Miles]],"Yes","Not Covered")</f>
        <v>Yes</v>
      </c>
      <c r="N39" s="1" t="str">
        <f>_xlfn.CONCAT(LEFT(car_inventory[[#This Row],[Car ID]],7),UPPER(LEFT(car_inventory[[#This Row],[Color]],3)),RIGHT(car_inventory[[#This Row],[Car ID]],3))</f>
        <v>CR11PTCBLA044</v>
      </c>
    </row>
    <row r="40" spans="1:14" x14ac:dyDescent="0.25">
      <c r="A40" s="1" t="s">
        <v>69</v>
      </c>
      <c r="B40" s="1" t="str">
        <f>LEFT(car_inventory[[#This Row],[Car ID]],2)</f>
        <v>HO</v>
      </c>
      <c r="C40" s="1" t="str">
        <f>VLOOKUP(car_inventory[[#This Row],[Make]],$B$57:$C$62,2)</f>
        <v>HONDA</v>
      </c>
      <c r="D40" s="1" t="str">
        <f>MID(car_inventory[[#This Row],[Car ID]],5,3)</f>
        <v>CIV</v>
      </c>
      <c r="E40" s="1" t="str">
        <f>VLOOKUP(car_inventory[[#This Row],[Model]],$D$57:$E$67,2)</f>
        <v>CIVIC</v>
      </c>
      <c r="F40" s="1" t="str">
        <f>MID(car_inventory[[#This Row],[Car ID]],3,2)</f>
        <v>12</v>
      </c>
      <c r="G40" s="1">
        <f>IF((24-car_inventory[[#This Row],[Manufacture Year]])&lt;0,SUM((100-car_inventory[[#This Row],[Manufacture Year]]),24),24-car_inventory[[#This Row],[Manufacture Year]])</f>
        <v>12</v>
      </c>
      <c r="H40" s="1">
        <v>24513.200000000001</v>
      </c>
      <c r="I40" s="1">
        <f>car_inventory[[#This Row],[Miles]]/(car_inventory[[#This Row],[Age]]+0.5)</f>
        <v>1961.056</v>
      </c>
      <c r="J40" s="1" t="s">
        <v>16</v>
      </c>
      <c r="K40" s="1" t="s">
        <v>46</v>
      </c>
      <c r="L40" s="1">
        <v>75000</v>
      </c>
      <c r="M40" s="1" t="str">
        <f>IF(car_inventory[[#This Row],[Miles]]&lt;car_inventory[[#This Row],[Warantee Miles]],"Yes","Not Covered")</f>
        <v>Yes</v>
      </c>
      <c r="N40" s="1" t="str">
        <f>_xlfn.CONCAT(LEFT(car_inventory[[#This Row],[Car ID]],7),UPPER(LEFT(car_inventory[[#This Row],[Color]],3)),RIGHT(car_inventory[[#This Row],[Car ID]],3))</f>
        <v>HO12CIVBLA035</v>
      </c>
    </row>
    <row r="41" spans="1:14" x14ac:dyDescent="0.25">
      <c r="A41" s="1" t="s">
        <v>66</v>
      </c>
      <c r="B41" s="1" t="str">
        <f>LEFT(car_inventory[[#This Row],[Car ID]],2)</f>
        <v>HO</v>
      </c>
      <c r="C41" s="1" t="str">
        <f>VLOOKUP(car_inventory[[#This Row],[Make]],$B$57:$C$62,2)</f>
        <v>HONDA</v>
      </c>
      <c r="D41" s="1" t="str">
        <f>MID(car_inventory[[#This Row],[Car ID]],5,3)</f>
        <v>CIV</v>
      </c>
      <c r="E41" s="1" t="str">
        <f>VLOOKUP(car_inventory[[#This Row],[Model]],$D$57:$E$67,2)</f>
        <v>CIVIC</v>
      </c>
      <c r="F41" s="1" t="str">
        <f>MID(car_inventory[[#This Row],[Car ID]],3,2)</f>
        <v>10</v>
      </c>
      <c r="G41" s="1">
        <f>IF((24-car_inventory[[#This Row],[Manufacture Year]])&lt;0,SUM((100-car_inventory[[#This Row],[Manufacture Year]]),24),24-car_inventory[[#This Row],[Manufacture Year]])</f>
        <v>14</v>
      </c>
      <c r="H41" s="1">
        <v>22573</v>
      </c>
      <c r="I41" s="1">
        <f>car_inventory[[#This Row],[Miles]]/(car_inventory[[#This Row],[Age]]+0.5)</f>
        <v>1556.7586206896551</v>
      </c>
      <c r="J41" s="1" t="s">
        <v>49</v>
      </c>
      <c r="K41" s="1" t="s">
        <v>44</v>
      </c>
      <c r="L41" s="1">
        <v>75000</v>
      </c>
      <c r="M41" s="1" t="str">
        <f>IF(car_inventory[[#This Row],[Miles]]&lt;car_inventory[[#This Row],[Warantee Miles]],"Yes","Not Covered")</f>
        <v>Yes</v>
      </c>
      <c r="N41" s="1" t="str">
        <f>_xlfn.CONCAT(LEFT(car_inventory[[#This Row],[Car ID]],7),UPPER(LEFT(car_inventory[[#This Row],[Color]],3)),RIGHT(car_inventory[[#This Row],[Car ID]],3))</f>
        <v>HO10CIVBLU032</v>
      </c>
    </row>
    <row r="42" spans="1:14" x14ac:dyDescent="0.25">
      <c r="A42" s="1" t="s">
        <v>36</v>
      </c>
      <c r="B42" s="1" t="str">
        <f>LEFT(car_inventory[[#This Row],[Car ID]],2)</f>
        <v>FD</v>
      </c>
      <c r="C42" s="1" t="str">
        <f>VLOOKUP(car_inventory[[#This Row],[Make]],$B$57:$C$62,2)</f>
        <v>FORD</v>
      </c>
      <c r="D42" s="1" t="str">
        <f>MID(car_inventory[[#This Row],[Car ID]],5,3)</f>
        <v>FCS</v>
      </c>
      <c r="E42" s="1" t="str">
        <f>VLOOKUP(car_inventory[[#This Row],[Model]],$D$57:$E$67,2)</f>
        <v>FOCUS</v>
      </c>
      <c r="F42" s="1" t="str">
        <f>MID(car_inventory[[#This Row],[Car ID]],3,2)</f>
        <v>13</v>
      </c>
      <c r="G42" s="1">
        <f>IF((24-car_inventory[[#This Row],[Manufacture Year]])&lt;0,SUM((100-car_inventory[[#This Row],[Manufacture Year]]),24),24-car_inventory[[#This Row],[Manufacture Year]])</f>
        <v>11</v>
      </c>
      <c r="H42" s="1">
        <v>22521.599999999999</v>
      </c>
      <c r="I42" s="1">
        <f>car_inventory[[#This Row],[Miles]]/(car_inventory[[#This Row],[Age]]+0.5)</f>
        <v>1958.3999999999999</v>
      </c>
      <c r="J42" s="1" t="s">
        <v>16</v>
      </c>
      <c r="K42" s="1" t="s">
        <v>37</v>
      </c>
      <c r="L42" s="1">
        <v>75000</v>
      </c>
      <c r="M42" s="1" t="str">
        <f>IF(car_inventory[[#This Row],[Miles]]&lt;car_inventory[[#This Row],[Warantee Miles]],"Yes","Not Covered")</f>
        <v>Yes</v>
      </c>
      <c r="N42" s="1" t="str">
        <f>_xlfn.CONCAT(LEFT(car_inventory[[#This Row],[Car ID]],7),UPPER(LEFT(car_inventory[[#This Row],[Color]],3)),RIGHT(car_inventory[[#This Row],[Car ID]],3))</f>
        <v>FD13FCSBLA012</v>
      </c>
    </row>
    <row r="43" spans="1:14" x14ac:dyDescent="0.25">
      <c r="A43" s="1" t="s">
        <v>81</v>
      </c>
      <c r="B43" s="1" t="str">
        <f>LEFT(car_inventory[[#This Row],[Car ID]],2)</f>
        <v>HY</v>
      </c>
      <c r="C43" s="1" t="str">
        <f>VLOOKUP(car_inventory[[#This Row],[Make]],$B$57:$C$62,2)</f>
        <v>HYUANDAI</v>
      </c>
      <c r="D43" s="1" t="str">
        <f>MID(car_inventory[[#This Row],[Car ID]],5,3)</f>
        <v>ELA</v>
      </c>
      <c r="E43" s="1" t="str">
        <f>VLOOKUP(car_inventory[[#This Row],[Model]],$D$57:$E$67,2)</f>
        <v>ELANTRA</v>
      </c>
      <c r="F43" s="1" t="str">
        <f>MID(car_inventory[[#This Row],[Car ID]],3,2)</f>
        <v>12</v>
      </c>
      <c r="G43" s="1">
        <f>IF((24-car_inventory[[#This Row],[Manufacture Year]])&lt;0,SUM((100-car_inventory[[#This Row],[Manufacture Year]]),24),24-car_inventory[[#This Row],[Manufacture Year]])</f>
        <v>12</v>
      </c>
      <c r="H43" s="1">
        <v>22282</v>
      </c>
      <c r="I43" s="1">
        <f>car_inventory[[#This Row],[Miles]]/(car_inventory[[#This Row],[Age]]+0.5)</f>
        <v>1782.56</v>
      </c>
      <c r="J43" s="1" t="s">
        <v>49</v>
      </c>
      <c r="K43" s="1" t="s">
        <v>20</v>
      </c>
      <c r="L43" s="1">
        <v>100000</v>
      </c>
      <c r="M43" s="1" t="str">
        <f>IF(car_inventory[[#This Row],[Miles]]&lt;car_inventory[[#This Row],[Warantee Miles]],"Yes","Not Covered")</f>
        <v>Yes</v>
      </c>
      <c r="N43" s="1" t="str">
        <f>_xlfn.CONCAT(LEFT(car_inventory[[#This Row],[Car ID]],7),UPPER(LEFT(car_inventory[[#This Row],[Color]],3)),RIGHT(car_inventory[[#This Row],[Car ID]],3))</f>
        <v>HY12ELABLU050</v>
      </c>
    </row>
    <row r="44" spans="1:14" x14ac:dyDescent="0.25">
      <c r="A44" s="1" t="s">
        <v>83</v>
      </c>
      <c r="B44" s="1" t="str">
        <f>LEFT(car_inventory[[#This Row],[Car ID]],2)</f>
        <v>HY</v>
      </c>
      <c r="C44" s="1" t="str">
        <f>VLOOKUP(car_inventory[[#This Row],[Make]],$B$57:$C$62,2)</f>
        <v>HYUANDAI</v>
      </c>
      <c r="D44" s="1" t="str">
        <f>MID(car_inventory[[#This Row],[Car ID]],5,3)</f>
        <v>ELA</v>
      </c>
      <c r="E44" s="1" t="str">
        <f>VLOOKUP(car_inventory[[#This Row],[Model]],$D$57:$E$67,2)</f>
        <v>ELANTRA</v>
      </c>
      <c r="F44" s="1" t="str">
        <f>MID(car_inventory[[#This Row],[Car ID]],3,2)</f>
        <v>13</v>
      </c>
      <c r="G44" s="1">
        <f>IF((24-car_inventory[[#This Row],[Manufacture Year]])&lt;0,SUM((100-car_inventory[[#This Row],[Manufacture Year]]),24),24-car_inventory[[#This Row],[Manufacture Year]])</f>
        <v>11</v>
      </c>
      <c r="H44" s="1">
        <v>22188.5</v>
      </c>
      <c r="I44" s="1">
        <f>car_inventory[[#This Row],[Miles]]/(car_inventory[[#This Row],[Age]]+0.5)</f>
        <v>1929.4347826086957</v>
      </c>
      <c r="J44" s="1" t="s">
        <v>49</v>
      </c>
      <c r="K44" s="1" t="s">
        <v>27</v>
      </c>
      <c r="L44" s="1">
        <v>100000</v>
      </c>
      <c r="M44" s="1" t="str">
        <f>IF(car_inventory[[#This Row],[Miles]]&lt;car_inventory[[#This Row],[Warantee Miles]],"Yes","Not Covered")</f>
        <v>Yes</v>
      </c>
      <c r="N44" s="1" t="str">
        <f>_xlfn.CONCAT(LEFT(car_inventory[[#This Row],[Car ID]],7),UPPER(LEFT(car_inventory[[#This Row],[Color]],3)),RIGHT(car_inventory[[#This Row],[Car ID]],3))</f>
        <v>HY13ELABLU052</v>
      </c>
    </row>
    <row r="45" spans="1:14" x14ac:dyDescent="0.25">
      <c r="A45" s="1" t="s">
        <v>63</v>
      </c>
      <c r="B45" s="1" t="str">
        <f>LEFT(car_inventory[[#This Row],[Car ID]],2)</f>
        <v>TY</v>
      </c>
      <c r="C45" s="1" t="str">
        <f>VLOOKUP(car_inventory[[#This Row],[Make]],$B$57:$C$62,2)</f>
        <v>TOYOTA</v>
      </c>
      <c r="D45" s="1" t="str">
        <f>MID(car_inventory[[#This Row],[Car ID]],5,3)</f>
        <v>CAM</v>
      </c>
      <c r="E45" s="1" t="str">
        <f>VLOOKUP(car_inventory[[#This Row],[Model]],$D$57:$E$67,2)</f>
        <v>CAMRY</v>
      </c>
      <c r="F45" s="1" t="str">
        <f>MID(car_inventory[[#This Row],[Car ID]],3,2)</f>
        <v>12</v>
      </c>
      <c r="G45" s="1">
        <f>IF((24-car_inventory[[#This Row],[Manufacture Year]])&lt;0,SUM((100-car_inventory[[#This Row],[Manufacture Year]]),24),24-car_inventory[[#This Row],[Manufacture Year]])</f>
        <v>12</v>
      </c>
      <c r="H45" s="1">
        <v>22128.2</v>
      </c>
      <c r="I45" s="1">
        <f>car_inventory[[#This Row],[Miles]]/(car_inventory[[#This Row],[Age]]+0.5)</f>
        <v>1770.2560000000001</v>
      </c>
      <c r="J45" s="1" t="s">
        <v>49</v>
      </c>
      <c r="K45" s="1" t="s">
        <v>51</v>
      </c>
      <c r="L45" s="1">
        <v>100000</v>
      </c>
      <c r="M45" s="1" t="str">
        <f>IF(car_inventory[[#This Row],[Miles]]&lt;car_inventory[[#This Row],[Warantee Miles]],"Yes","Not Covered")</f>
        <v>Yes</v>
      </c>
      <c r="N45" s="1" t="str">
        <f>_xlfn.CONCAT(LEFT(car_inventory[[#This Row],[Car ID]],7),UPPER(LEFT(car_inventory[[#This Row],[Color]],3)),RIGHT(car_inventory[[#This Row],[Car ID]],3))</f>
        <v>TY12CAMBLU029</v>
      </c>
    </row>
    <row r="46" spans="1:14" x14ac:dyDescent="0.25">
      <c r="A46" s="1" t="s">
        <v>82</v>
      </c>
      <c r="B46" s="1" t="str">
        <f>LEFT(car_inventory[[#This Row],[Car ID]],2)</f>
        <v>HY</v>
      </c>
      <c r="C46" s="1" t="str">
        <f>VLOOKUP(car_inventory[[#This Row],[Make]],$B$57:$C$62,2)</f>
        <v>HYUANDAI</v>
      </c>
      <c r="D46" s="1" t="str">
        <f>MID(car_inventory[[#This Row],[Car ID]],5,3)</f>
        <v>ELA</v>
      </c>
      <c r="E46" s="1" t="str">
        <f>VLOOKUP(car_inventory[[#This Row],[Model]],$D$57:$E$67,2)</f>
        <v>ELANTRA</v>
      </c>
      <c r="F46" s="1" t="str">
        <f>MID(car_inventory[[#This Row],[Car ID]],3,2)</f>
        <v>13</v>
      </c>
      <c r="G46" s="1">
        <f>IF((24-car_inventory[[#This Row],[Manufacture Year]])&lt;0,SUM((100-car_inventory[[#This Row],[Manufacture Year]]),24),24-car_inventory[[#This Row],[Manufacture Year]])</f>
        <v>11</v>
      </c>
      <c r="H46" s="1">
        <v>20223.900000000001</v>
      </c>
      <c r="I46" s="1">
        <f>car_inventory[[#This Row],[Miles]]/(car_inventory[[#This Row],[Age]]+0.5)</f>
        <v>1758.6000000000001</v>
      </c>
      <c r="J46" s="1" t="s">
        <v>16</v>
      </c>
      <c r="K46" s="1" t="s">
        <v>33</v>
      </c>
      <c r="L46" s="1">
        <v>100000</v>
      </c>
      <c r="M46" s="1" t="str">
        <f>IF(car_inventory[[#This Row],[Miles]]&lt;car_inventory[[#This Row],[Warantee Miles]],"Yes","Not Covered")</f>
        <v>Yes</v>
      </c>
      <c r="N46" s="1" t="str">
        <f>_xlfn.CONCAT(LEFT(car_inventory[[#This Row],[Car ID]],7),UPPER(LEFT(car_inventory[[#This Row],[Color]],3)),RIGHT(car_inventory[[#This Row],[Car ID]],3))</f>
        <v>HY13ELABLA051</v>
      </c>
    </row>
    <row r="47" spans="1:14" x14ac:dyDescent="0.25">
      <c r="A47" s="1" t="s">
        <v>41</v>
      </c>
      <c r="B47" s="1" t="str">
        <f>LEFT(car_inventory[[#This Row],[Car ID]],2)</f>
        <v>GM</v>
      </c>
      <c r="C47" s="1" t="str">
        <f>VLOOKUP(car_inventory[[#This Row],[Make]],$B$57:$C$62,2)</f>
        <v>GENERAL MOTORS</v>
      </c>
      <c r="D47" s="1" t="str">
        <f>MID(car_inventory[[#This Row],[Car ID]],5,3)</f>
        <v>CMR</v>
      </c>
      <c r="E47" s="1" t="str">
        <f>VLOOKUP(car_inventory[[#This Row],[Model]],$D$57:$E$67,2)</f>
        <v>CAMARO</v>
      </c>
      <c r="F47" s="1" t="str">
        <f>MID(car_inventory[[#This Row],[Car ID]],3,2)</f>
        <v>12</v>
      </c>
      <c r="G47" s="1">
        <f>IF((24-car_inventory[[#This Row],[Manufacture Year]])&lt;0,SUM((100-car_inventory[[#This Row],[Manufacture Year]]),24),24-car_inventory[[#This Row],[Manufacture Year]])</f>
        <v>12</v>
      </c>
      <c r="H47" s="1">
        <v>19421.099999999999</v>
      </c>
      <c r="I47" s="1">
        <f>car_inventory[[#This Row],[Miles]]/(car_inventory[[#This Row],[Age]]+0.5)</f>
        <v>1553.6879999999999</v>
      </c>
      <c r="J47" s="1" t="s">
        <v>16</v>
      </c>
      <c r="K47" s="1" t="s">
        <v>42</v>
      </c>
      <c r="L47" s="1">
        <v>100000</v>
      </c>
      <c r="M47" s="1" t="str">
        <f>IF(car_inventory[[#This Row],[Miles]]&lt;car_inventory[[#This Row],[Warantee Miles]],"Yes","Not Covered")</f>
        <v>Yes</v>
      </c>
      <c r="N47" s="1" t="str">
        <f>_xlfn.CONCAT(LEFT(car_inventory[[#This Row],[Car ID]],7),UPPER(LEFT(car_inventory[[#This Row],[Color]],3)),RIGHT(car_inventory[[#This Row],[Car ID]],3))</f>
        <v>GM12CMRBLA015</v>
      </c>
    </row>
    <row r="48" spans="1:14" x14ac:dyDescent="0.25">
      <c r="A48" s="1" t="s">
        <v>34</v>
      </c>
      <c r="B48" s="1" t="str">
        <f>LEFT(car_inventory[[#This Row],[Car ID]],2)</f>
        <v>FD</v>
      </c>
      <c r="C48" s="1" t="str">
        <f>VLOOKUP(car_inventory[[#This Row],[Make]],$B$57:$C$62,2)</f>
        <v>FORD</v>
      </c>
      <c r="D48" s="1" t="str">
        <f>MID(car_inventory[[#This Row],[Car ID]],5,3)</f>
        <v>FCS</v>
      </c>
      <c r="E48" s="1" t="str">
        <f>VLOOKUP(car_inventory[[#This Row],[Model]],$D$57:$E$67,2)</f>
        <v>FOCUS</v>
      </c>
      <c r="F48" s="1" t="str">
        <f>MID(car_inventory[[#This Row],[Car ID]],3,2)</f>
        <v>12</v>
      </c>
      <c r="G48" s="1">
        <f>IF((24-car_inventory[[#This Row],[Manufacture Year]])&lt;0,SUM((100-car_inventory[[#This Row],[Manufacture Year]]),24),24-car_inventory[[#This Row],[Manufacture Year]])</f>
        <v>12</v>
      </c>
      <c r="H48" s="1">
        <v>19341.7</v>
      </c>
      <c r="I48" s="1">
        <f>car_inventory[[#This Row],[Miles]]/(car_inventory[[#This Row],[Age]]+0.5)</f>
        <v>1547.336</v>
      </c>
      <c r="J48" s="1" t="s">
        <v>19</v>
      </c>
      <c r="K48" s="1" t="s">
        <v>35</v>
      </c>
      <c r="L48" s="1">
        <v>75000</v>
      </c>
      <c r="M48" s="1" t="str">
        <f>IF(car_inventory[[#This Row],[Miles]]&lt;car_inventory[[#This Row],[Warantee Miles]],"Yes","Not Covered")</f>
        <v>Yes</v>
      </c>
      <c r="N48" s="1" t="str">
        <f>_xlfn.CONCAT(LEFT(car_inventory[[#This Row],[Car ID]],7),UPPER(LEFT(car_inventory[[#This Row],[Color]],3)),RIGHT(car_inventory[[#This Row],[Car ID]],3))</f>
        <v>FD12FCSWHI011</v>
      </c>
    </row>
    <row r="49" spans="1:17" x14ac:dyDescent="0.25">
      <c r="A49" s="1" t="s">
        <v>61</v>
      </c>
      <c r="B49" s="1" t="str">
        <f>LEFT(car_inventory[[#This Row],[Car ID]],2)</f>
        <v>TY</v>
      </c>
      <c r="C49" s="1" t="str">
        <f>VLOOKUP(car_inventory[[#This Row],[Make]],$B$57:$C$62,2)</f>
        <v>TOYOTA</v>
      </c>
      <c r="D49" s="1" t="str">
        <f>MID(car_inventory[[#This Row],[Car ID]],5,3)</f>
        <v>COR</v>
      </c>
      <c r="E49" s="1" t="str">
        <f>VLOOKUP(car_inventory[[#This Row],[Model]],$D$57:$E$67,2)</f>
        <v>COROLLA</v>
      </c>
      <c r="F49" s="1" t="str">
        <f>MID(car_inventory[[#This Row],[Car ID]],3,2)</f>
        <v>14</v>
      </c>
      <c r="G49" s="1">
        <f>IF((24-car_inventory[[#This Row],[Manufacture Year]])&lt;0,SUM((100-car_inventory[[#This Row],[Manufacture Year]]),24),24-car_inventory[[#This Row],[Manufacture Year]])</f>
        <v>10</v>
      </c>
      <c r="H49" s="1">
        <v>17556.3</v>
      </c>
      <c r="I49" s="1">
        <f>car_inventory[[#This Row],[Miles]]/(car_inventory[[#This Row],[Age]]+0.5)</f>
        <v>1672.0285714285715</v>
      </c>
      <c r="J49" s="1" t="s">
        <v>49</v>
      </c>
      <c r="K49" s="1" t="s">
        <v>33</v>
      </c>
      <c r="L49" s="1">
        <v>100000</v>
      </c>
      <c r="M49" s="1" t="str">
        <f>IF(car_inventory[[#This Row],[Miles]]&lt;car_inventory[[#This Row],[Warantee Miles]],"Yes","Not Covered")</f>
        <v>Yes</v>
      </c>
      <c r="N49" s="1" t="str">
        <f>_xlfn.CONCAT(LEFT(car_inventory[[#This Row],[Car ID]],7),UPPER(LEFT(car_inventory[[#This Row],[Color]],3)),RIGHT(car_inventory[[#This Row],[Car ID]],3))</f>
        <v>TY14CORBLU027</v>
      </c>
    </row>
    <row r="50" spans="1:17" x14ac:dyDescent="0.25">
      <c r="A50" s="1" t="s">
        <v>43</v>
      </c>
      <c r="B50" s="1" t="str">
        <f>LEFT(car_inventory[[#This Row],[Car ID]],2)</f>
        <v>GM</v>
      </c>
      <c r="C50" s="1" t="str">
        <f>VLOOKUP(car_inventory[[#This Row],[Make]],$B$57:$C$62,2)</f>
        <v>GENERAL MOTORS</v>
      </c>
      <c r="D50" s="1" t="str">
        <f>MID(car_inventory[[#This Row],[Car ID]],5,3)</f>
        <v>CMR</v>
      </c>
      <c r="E50" s="1" t="str">
        <f>VLOOKUP(car_inventory[[#This Row],[Model]],$D$57:$E$67,2)</f>
        <v>CAMARO</v>
      </c>
      <c r="F50" s="1" t="str">
        <f>MID(car_inventory[[#This Row],[Car ID]],3,2)</f>
        <v>14</v>
      </c>
      <c r="G50" s="1">
        <f>IF((24-car_inventory[[#This Row],[Manufacture Year]])&lt;0,SUM((100-car_inventory[[#This Row],[Manufacture Year]]),24),24-car_inventory[[#This Row],[Manufacture Year]])</f>
        <v>10</v>
      </c>
      <c r="H50" s="1">
        <v>14289.6</v>
      </c>
      <c r="I50" s="1">
        <f>car_inventory[[#This Row],[Miles]]/(car_inventory[[#This Row],[Age]]+0.5)</f>
        <v>1360.9142857142858</v>
      </c>
      <c r="J50" s="1" t="s">
        <v>19</v>
      </c>
      <c r="K50" s="1" t="s">
        <v>44</v>
      </c>
      <c r="L50" s="1">
        <v>100000</v>
      </c>
      <c r="M50" s="1" t="str">
        <f>IF(car_inventory[[#This Row],[Miles]]&lt;car_inventory[[#This Row],[Warantee Miles]],"Yes","Not Covered")</f>
        <v>Yes</v>
      </c>
      <c r="N50" s="1" t="str">
        <f>_xlfn.CONCAT(LEFT(car_inventory[[#This Row],[Car ID]],7),UPPER(LEFT(car_inventory[[#This Row],[Color]],3)),RIGHT(car_inventory[[#This Row],[Car ID]],3))</f>
        <v>GM14CMRWHI016</v>
      </c>
    </row>
    <row r="51" spans="1:17" x14ac:dyDescent="0.25">
      <c r="A51" s="1" t="s">
        <v>70</v>
      </c>
      <c r="B51" s="1" t="str">
        <f>LEFT(car_inventory[[#This Row],[Car ID]],2)</f>
        <v>HO</v>
      </c>
      <c r="C51" s="1" t="str">
        <f>VLOOKUP(car_inventory[[#This Row],[Make]],$B$57:$C$62,2)</f>
        <v>HONDA</v>
      </c>
      <c r="D51" s="1" t="str">
        <f>MID(car_inventory[[#This Row],[Car ID]],5,3)</f>
        <v>CIV</v>
      </c>
      <c r="E51" s="1" t="str">
        <f>VLOOKUP(car_inventory[[#This Row],[Model]],$D$57:$E$67,2)</f>
        <v>CIVIC</v>
      </c>
      <c r="F51" s="1" t="str">
        <f>MID(car_inventory[[#This Row],[Car ID]],3,2)</f>
        <v>13</v>
      </c>
      <c r="G51" s="1">
        <f>IF((24-car_inventory[[#This Row],[Manufacture Year]])&lt;0,SUM((100-car_inventory[[#This Row],[Manufacture Year]]),24),24-car_inventory[[#This Row],[Manufacture Year]])</f>
        <v>11</v>
      </c>
      <c r="H51" s="1">
        <v>13867.6</v>
      </c>
      <c r="I51" s="1">
        <f>car_inventory[[#This Row],[Miles]]/(car_inventory[[#This Row],[Age]]+0.5)</f>
        <v>1205.8782608695653</v>
      </c>
      <c r="J51" s="1" t="s">
        <v>16</v>
      </c>
      <c r="K51" s="1" t="s">
        <v>51</v>
      </c>
      <c r="L51" s="1">
        <v>75000</v>
      </c>
      <c r="M51" s="1" t="str">
        <f>IF(car_inventory[[#This Row],[Miles]]&lt;car_inventory[[#This Row],[Warantee Miles]],"Yes","Not Covered")</f>
        <v>Yes</v>
      </c>
      <c r="N51" s="1" t="str">
        <f>_xlfn.CONCAT(LEFT(car_inventory[[#This Row],[Car ID]],7),UPPER(LEFT(car_inventory[[#This Row],[Color]],3)),RIGHT(car_inventory[[#This Row],[Car ID]],3))</f>
        <v>HO13CIVBLA036</v>
      </c>
    </row>
    <row r="52" spans="1:17" x14ac:dyDescent="0.25">
      <c r="A52" s="1" t="s">
        <v>38</v>
      </c>
      <c r="B52" s="1" t="str">
        <f>LEFT(car_inventory[[#This Row],[Car ID]],2)</f>
        <v>FD</v>
      </c>
      <c r="C52" s="1" t="str">
        <f>VLOOKUP(car_inventory[[#This Row],[Make]],$B$57:$C$62,2)</f>
        <v>FORD</v>
      </c>
      <c r="D52" s="1" t="str">
        <f>MID(car_inventory[[#This Row],[Car ID]],5,3)</f>
        <v>FCS</v>
      </c>
      <c r="E52" s="1" t="str">
        <f>VLOOKUP(car_inventory[[#This Row],[Model]],$D$57:$E$67,2)</f>
        <v>FOCUS</v>
      </c>
      <c r="F52" s="1" t="str">
        <f>MID(car_inventory[[#This Row],[Car ID]],3,2)</f>
        <v>13</v>
      </c>
      <c r="G52" s="1">
        <f>IF((24-car_inventory[[#This Row],[Manufacture Year]])&lt;0,SUM((100-car_inventory[[#This Row],[Manufacture Year]]),24),24-car_inventory[[#This Row],[Manufacture Year]])</f>
        <v>11</v>
      </c>
      <c r="H52" s="1">
        <v>13682.9</v>
      </c>
      <c r="I52" s="1">
        <f>car_inventory[[#This Row],[Miles]]/(car_inventory[[#This Row],[Age]]+0.5)</f>
        <v>1189.8173913043479</v>
      </c>
      <c r="J52" s="1" t="s">
        <v>16</v>
      </c>
      <c r="K52" s="1" t="s">
        <v>39</v>
      </c>
      <c r="L52" s="1">
        <v>75000</v>
      </c>
      <c r="M52" s="1" t="str">
        <f>IF(car_inventory[[#This Row],[Miles]]&lt;car_inventory[[#This Row],[Warantee Miles]],"Yes","Not Covered")</f>
        <v>Yes</v>
      </c>
      <c r="N52" s="1" t="str">
        <f>_xlfn.CONCAT(LEFT(car_inventory[[#This Row],[Car ID]],7),UPPER(LEFT(car_inventory[[#This Row],[Color]],3)),RIGHT(car_inventory[[#This Row],[Car ID]],3))</f>
        <v>FD13FCSBLA013</v>
      </c>
      <c r="P52" s="4"/>
      <c r="Q52" s="4"/>
    </row>
    <row r="53" spans="1:17" x14ac:dyDescent="0.25">
      <c r="A53" s="1" t="s">
        <v>122</v>
      </c>
      <c r="B53" s="1" t="str">
        <f>LEFT(car_inventory[[#This Row],[Car ID]],2)</f>
        <v>HO</v>
      </c>
      <c r="C53" s="1" t="str">
        <f>VLOOKUP(car_inventory[[#This Row],[Make]],$B$57:$C$62,2)</f>
        <v>HONDA</v>
      </c>
      <c r="D53" s="1" t="str">
        <f>MID(car_inventory[[#This Row],[Car ID]],5,3)</f>
        <v>ODY</v>
      </c>
      <c r="E53" s="1" t="str">
        <f>VLOOKUP(car_inventory[[#This Row],[Model]],$D$57:$E$67,2)</f>
        <v>ODYSSEY</v>
      </c>
      <c r="F53" s="1" t="str">
        <f>MID(car_inventory[[#This Row],[Car ID]],3,2)</f>
        <v>24</v>
      </c>
      <c r="G53" s="1">
        <f>IF((24-car_inventory[[#This Row],[Manufacture Year]])&lt;0,SUM((100-car_inventory[[#This Row],[Manufacture Year]]),24),24-car_inventory[[#This Row],[Manufacture Year]])</f>
        <v>0</v>
      </c>
      <c r="H53" s="1">
        <v>3708.1</v>
      </c>
      <c r="I53" s="1">
        <f>car_inventory[[#This Row],[Miles]]/(car_inventory[[#This Row],[Age]]+0.5)</f>
        <v>7416.2</v>
      </c>
      <c r="J53" s="1" t="s">
        <v>16</v>
      </c>
      <c r="K53" s="1" t="s">
        <v>20</v>
      </c>
      <c r="L53" s="1">
        <v>100000</v>
      </c>
      <c r="M53" s="1" t="str">
        <f>IF(car_inventory[[#This Row],[Miles]]&lt;car_inventory[[#This Row],[Warantee Miles]],"Yes","Not Covered")</f>
        <v>Yes</v>
      </c>
      <c r="N53" s="1" t="str">
        <f>_xlfn.CONCAT(LEFT(car_inventory[[#This Row],[Car ID]],7),UPPER(LEFT(car_inventory[[#This Row],[Color]],3)),RIGHT(car_inventory[[#This Row],[Car ID]],3))</f>
        <v>HO24ODYBLA041</v>
      </c>
      <c r="P53" s="4"/>
      <c r="Q53" s="4"/>
    </row>
    <row r="54" spans="1:17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/>
      <c r="I54" s="1" t="s">
        <v>15</v>
      </c>
      <c r="J54" s="1" t="s">
        <v>15</v>
      </c>
      <c r="K54" s="1" t="s">
        <v>15</v>
      </c>
      <c r="L54" s="1"/>
      <c r="M54" s="1" t="s">
        <v>15</v>
      </c>
      <c r="N54" s="1" t="s">
        <v>15</v>
      </c>
      <c r="P54" s="4"/>
      <c r="Q54" s="4"/>
    </row>
    <row r="55" spans="1:17" x14ac:dyDescent="0.25">
      <c r="A55" s="1" t="s">
        <v>15</v>
      </c>
      <c r="B55" s="1" t="s">
        <v>15</v>
      </c>
      <c r="C55" s="1" t="s">
        <v>15</v>
      </c>
      <c r="D55" s="1" t="s">
        <v>15</v>
      </c>
      <c r="E55" s="1" t="s">
        <v>15</v>
      </c>
      <c r="F55" s="1" t="s">
        <v>15</v>
      </c>
      <c r="G55" s="1" t="s">
        <v>15</v>
      </c>
      <c r="H55" s="1"/>
      <c r="I55" s="1" t="s">
        <v>15</v>
      </c>
      <c r="J55" s="1" t="s">
        <v>15</v>
      </c>
      <c r="K55" s="1" t="s">
        <v>15</v>
      </c>
      <c r="L55" s="1"/>
      <c r="M55" s="1" t="s">
        <v>15</v>
      </c>
      <c r="N55" s="1" t="s">
        <v>15</v>
      </c>
      <c r="P55" s="5"/>
      <c r="Q55" s="5"/>
    </row>
    <row r="56" spans="1:17" x14ac:dyDescent="0.25">
      <c r="A56" s="1" t="s">
        <v>15</v>
      </c>
      <c r="B56" s="1" t="s">
        <v>15</v>
      </c>
      <c r="C56" s="1" t="s">
        <v>15</v>
      </c>
      <c r="D56" s="1" t="s">
        <v>15</v>
      </c>
      <c r="E56" s="1" t="s">
        <v>15</v>
      </c>
      <c r="F56" s="1" t="s">
        <v>15</v>
      </c>
      <c r="G56" s="1" t="s">
        <v>15</v>
      </c>
      <c r="H56" s="1"/>
      <c r="I56" s="1" t="s">
        <v>15</v>
      </c>
      <c r="J56" s="1" t="s">
        <v>15</v>
      </c>
      <c r="K56" s="1" t="s">
        <v>15</v>
      </c>
      <c r="L56" s="1"/>
      <c r="M56" s="1" t="s">
        <v>15</v>
      </c>
      <c r="N56" s="1" t="s">
        <v>15</v>
      </c>
      <c r="P56" s="4"/>
      <c r="Q56" s="4"/>
    </row>
    <row r="57" spans="1:17" x14ac:dyDescent="0.25">
      <c r="A57" s="1" t="s">
        <v>15</v>
      </c>
      <c r="B57" s="3" t="s">
        <v>88</v>
      </c>
      <c r="C57" s="3" t="s">
        <v>94</v>
      </c>
      <c r="D57" s="4" t="s">
        <v>107</v>
      </c>
      <c r="E57" s="4" t="s">
        <v>103</v>
      </c>
      <c r="F57" s="1" t="s">
        <v>15</v>
      </c>
      <c r="G57" s="1" t="s">
        <v>15</v>
      </c>
      <c r="H57" s="1"/>
      <c r="I57" s="1" t="s">
        <v>15</v>
      </c>
      <c r="J57" s="1" t="s">
        <v>15</v>
      </c>
      <c r="K57" s="1" t="s">
        <v>15</v>
      </c>
      <c r="L57" s="1"/>
      <c r="M57" s="1" t="s">
        <v>15</v>
      </c>
      <c r="N57" s="1" t="s">
        <v>15</v>
      </c>
    </row>
    <row r="58" spans="1:17" x14ac:dyDescent="0.25">
      <c r="A58" s="1" t="s">
        <v>15</v>
      </c>
      <c r="B58" s="3" t="s">
        <v>86</v>
      </c>
      <c r="C58" s="3" t="s">
        <v>92</v>
      </c>
      <c r="D58" s="4" t="s">
        <v>115</v>
      </c>
      <c r="E58" s="4" t="s">
        <v>116</v>
      </c>
      <c r="F58" s="1" t="s">
        <v>15</v>
      </c>
      <c r="G58" s="1" t="s">
        <v>15</v>
      </c>
      <c r="H58" s="1"/>
      <c r="I58" s="1" t="s">
        <v>15</v>
      </c>
      <c r="J58" s="1" t="s">
        <v>15</v>
      </c>
      <c r="K58" s="1" t="s">
        <v>15</v>
      </c>
      <c r="L58" s="1"/>
      <c r="M58" s="1" t="s">
        <v>15</v>
      </c>
      <c r="N58" s="1" t="s">
        <v>15</v>
      </c>
    </row>
    <row r="59" spans="1:17" x14ac:dyDescent="0.25">
      <c r="A59" s="1" t="s">
        <v>15</v>
      </c>
      <c r="B59" s="2" t="s">
        <v>89</v>
      </c>
      <c r="C59" s="2" t="s">
        <v>95</v>
      </c>
      <c r="D59" s="4" t="s">
        <v>110</v>
      </c>
      <c r="E59" s="4" t="s">
        <v>111</v>
      </c>
      <c r="F59" s="1" t="s">
        <v>15</v>
      </c>
      <c r="G59" s="1" t="s">
        <v>15</v>
      </c>
      <c r="H59" s="1"/>
      <c r="I59" s="1" t="s">
        <v>15</v>
      </c>
      <c r="J59" s="1" t="s">
        <v>15</v>
      </c>
      <c r="K59" s="1" t="s">
        <v>15</v>
      </c>
      <c r="L59" s="1"/>
      <c r="M59" s="1" t="s">
        <v>15</v>
      </c>
      <c r="N59" s="1" t="s">
        <v>15</v>
      </c>
    </row>
    <row r="60" spans="1:17" x14ac:dyDescent="0.25">
      <c r="A60" s="1" t="s">
        <v>15</v>
      </c>
      <c r="B60" s="3" t="s">
        <v>90</v>
      </c>
      <c r="C60" s="3" t="s">
        <v>96</v>
      </c>
      <c r="D60" s="4" t="s">
        <v>102</v>
      </c>
      <c r="E60" s="4" t="s">
        <v>104</v>
      </c>
      <c r="F60" s="1" t="s">
        <v>15</v>
      </c>
      <c r="G60" s="1" t="s">
        <v>15</v>
      </c>
      <c r="H60" s="1"/>
      <c r="I60" s="1" t="s">
        <v>15</v>
      </c>
      <c r="J60" s="1" t="s">
        <v>15</v>
      </c>
      <c r="K60" s="1" t="s">
        <v>15</v>
      </c>
      <c r="L60" s="1"/>
      <c r="M60" s="1" t="s">
        <v>15</v>
      </c>
      <c r="N60" s="1" t="s">
        <v>15</v>
      </c>
    </row>
    <row r="61" spans="1:17" x14ac:dyDescent="0.25">
      <c r="A61" s="1" t="s">
        <v>15</v>
      </c>
      <c r="B61" s="2" t="s">
        <v>87</v>
      </c>
      <c r="C61" s="2" t="s">
        <v>93</v>
      </c>
      <c r="D61" s="4" t="s">
        <v>108</v>
      </c>
      <c r="E61" s="4" t="s">
        <v>109</v>
      </c>
      <c r="F61" s="1" t="s">
        <v>15</v>
      </c>
      <c r="G61" s="1" t="s">
        <v>15</v>
      </c>
      <c r="H61" s="1"/>
      <c r="I61" s="1" t="s">
        <v>15</v>
      </c>
      <c r="J61" s="1" t="s">
        <v>15</v>
      </c>
      <c r="K61" s="1" t="s">
        <v>15</v>
      </c>
      <c r="L61" s="1"/>
      <c r="M61" s="1" t="s">
        <v>15</v>
      </c>
      <c r="N61" s="1" t="s">
        <v>15</v>
      </c>
    </row>
    <row r="62" spans="1:17" x14ac:dyDescent="0.25">
      <c r="A62" s="1" t="s">
        <v>15</v>
      </c>
      <c r="B62" s="2" t="s">
        <v>91</v>
      </c>
      <c r="C62" s="2" t="s">
        <v>97</v>
      </c>
      <c r="D62" s="4" t="s">
        <v>119</v>
      </c>
      <c r="E62" s="4" t="s">
        <v>120</v>
      </c>
      <c r="F62" s="1" t="s">
        <v>15</v>
      </c>
      <c r="G62" s="1" t="s">
        <v>15</v>
      </c>
      <c r="H62" s="1"/>
      <c r="I62" s="1" t="s">
        <v>15</v>
      </c>
      <c r="J62" s="1" t="s">
        <v>15</v>
      </c>
      <c r="K62" s="1" t="s">
        <v>15</v>
      </c>
      <c r="L62" s="1"/>
      <c r="M62" s="1" t="s">
        <v>15</v>
      </c>
      <c r="N62" s="1" t="s">
        <v>15</v>
      </c>
    </row>
    <row r="63" spans="1:17" x14ac:dyDescent="0.25">
      <c r="A63" s="1" t="s">
        <v>15</v>
      </c>
      <c r="B63" s="1"/>
      <c r="C63" s="1"/>
      <c r="D63" s="4" t="s">
        <v>100</v>
      </c>
      <c r="E63" s="4" t="s">
        <v>101</v>
      </c>
      <c r="F63" s="1" t="s">
        <v>15</v>
      </c>
      <c r="G63" s="1" t="s">
        <v>15</v>
      </c>
      <c r="H63" s="1"/>
      <c r="I63" s="1" t="s">
        <v>15</v>
      </c>
      <c r="J63" s="1" t="s">
        <v>15</v>
      </c>
      <c r="K63" s="1" t="s">
        <v>15</v>
      </c>
      <c r="L63" s="1"/>
      <c r="M63" s="1" t="s">
        <v>15</v>
      </c>
      <c r="N63" s="1" t="s">
        <v>15</v>
      </c>
    </row>
    <row r="64" spans="1:17" x14ac:dyDescent="0.25">
      <c r="A64" s="1" t="s">
        <v>15</v>
      </c>
      <c r="B64" s="1" t="s">
        <v>15</v>
      </c>
      <c r="C64" s="1" t="s">
        <v>15</v>
      </c>
      <c r="D64" s="4" t="s">
        <v>98</v>
      </c>
      <c r="E64" s="4" t="s">
        <v>99</v>
      </c>
      <c r="F64" s="1" t="s">
        <v>15</v>
      </c>
      <c r="G64" s="1" t="s">
        <v>15</v>
      </c>
      <c r="H64" s="1"/>
      <c r="I64" s="1" t="s">
        <v>15</v>
      </c>
      <c r="J64" s="1" t="s">
        <v>15</v>
      </c>
      <c r="K64" s="1" t="s">
        <v>15</v>
      </c>
      <c r="L64" s="1"/>
      <c r="M64" s="1" t="s">
        <v>15</v>
      </c>
      <c r="N64" s="1" t="s">
        <v>15</v>
      </c>
    </row>
    <row r="65" spans="1:14" x14ac:dyDescent="0.25">
      <c r="A65" s="1" t="s">
        <v>15</v>
      </c>
      <c r="B65" s="1" t="s">
        <v>15</v>
      </c>
      <c r="C65" s="1" t="s">
        <v>15</v>
      </c>
      <c r="D65" s="4" t="s">
        <v>113</v>
      </c>
      <c r="E65" s="4" t="s">
        <v>114</v>
      </c>
      <c r="F65" s="1" t="s">
        <v>15</v>
      </c>
      <c r="G65" s="1" t="s">
        <v>15</v>
      </c>
      <c r="H65" s="1"/>
      <c r="I65" s="1" t="s">
        <v>15</v>
      </c>
      <c r="J65" s="1" t="s">
        <v>15</v>
      </c>
      <c r="K65" s="1" t="s">
        <v>15</v>
      </c>
      <c r="L65" s="1"/>
      <c r="M65" s="1" t="s">
        <v>15</v>
      </c>
      <c r="N65" s="1" t="s">
        <v>15</v>
      </c>
    </row>
    <row r="66" spans="1:14" x14ac:dyDescent="0.25">
      <c r="A66" s="1" t="s">
        <v>15</v>
      </c>
      <c r="B66" s="1" t="s">
        <v>15</v>
      </c>
      <c r="C66" s="1" t="s">
        <v>15</v>
      </c>
      <c r="D66" s="4" t="s">
        <v>117</v>
      </c>
      <c r="E66" s="4" t="s">
        <v>118</v>
      </c>
      <c r="F66" s="1" t="s">
        <v>15</v>
      </c>
      <c r="G66" s="1" t="s">
        <v>15</v>
      </c>
      <c r="H66" s="1"/>
      <c r="I66" s="1" t="s">
        <v>15</v>
      </c>
      <c r="J66" s="1" t="s">
        <v>15</v>
      </c>
      <c r="K66" s="1" t="s">
        <v>15</v>
      </c>
      <c r="L66" s="1"/>
      <c r="M66" s="1" t="s">
        <v>15</v>
      </c>
      <c r="N66" s="1" t="s">
        <v>15</v>
      </c>
    </row>
    <row r="67" spans="1:14" x14ac:dyDescent="0.25">
      <c r="A67" s="1"/>
      <c r="B67" s="1"/>
      <c r="C67" s="1"/>
      <c r="D67" t="s">
        <v>105</v>
      </c>
      <c r="E67" t="s">
        <v>106</v>
      </c>
      <c r="F67" s="1"/>
      <c r="G67" s="1"/>
      <c r="H67" s="1"/>
      <c r="I67" s="1"/>
      <c r="J67" s="1"/>
      <c r="K67" s="1"/>
      <c r="L67" s="1"/>
      <c r="M67" s="1"/>
      <c r="N67" s="1"/>
    </row>
  </sheetData>
  <sortState ref="D57:E67">
    <sortCondition ref="D57"/>
  </sortState>
  <conditionalFormatting sqref="H2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/ E W H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P x F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R Y d Z H 5 u I u X o B A A A N A w A A E w A c A E Z v c m 1 1 b G F z L 1 N l Y 3 R p b 2 4 x L m 0 g o h g A K K A U A A A A A A A A A A A A A A A A A A A A A A A A A A A A f Z F R S 8 M w E M f f B / s O R 3 z p I F Q m 6 o N S Z L a K I g 5 l E 5 H V h 7 M 9 Z z F N R n K Z G 2 P f 3 Y x N p r S Y l 6 a / u / v / 7 y 6 O C q 6 M h t H 2 2 z / v d r o d 9 4 G W S j g Q B V q o 9 J w 0 G 7 s U k I A i 7 n Y g n J H x t q B A U j e P M 1 P 4 O i R F 1 5 W i O D W a w 4 + L R H q W P z m y L r / E G S m E O 9 R L 1 J R n 5 D 7 Z z P K r R U E K H q x 5 U 1 S 7 / I 9 b z A s W P T n J S F V 1 x W Q T I Y W E 1 C h f a 5 f 0 j y V c 6 c K U l Z 4 m / a O T I w m P 3 j C N e K k o 2 V / j o d H 0 2 p P b r g 9 E M K t D r I Q b w j K 0 t h l q j M E / 3 k V 2 P N o O K G G y 4 w O l R g U q t C 5 h 6 3 9 L p h + o p 0 F x v J z R X m 5 s U b t 3 Y + t t x 5 u g i 1 r 8 5 W o l 0 j D 4 b R a m 4 5 A F T A t e S 1 i J e / y k V g j R t V c K h l h T r 5 l g S l L t 9 P 8 6 1 P 4 d C / a W 4 I X Q N h I G 0 5 Z u w o O 7 H 6 p 9 / U Z 2 z + G w X S h s x D R p Z q s 5 N f E z h k U y E f x Y 3 W o + P Y 4 3 + 9 y J h S o q L x q F Q / q C l s W u e 9 1 O p V v f 7 v w b U E s B A i 0 A F A A C A A g A / E W H W d v I I g i l A A A A 9 w A A A B I A A A A A A A A A A A A A A A A A A A A A A E N v b m Z p Z y 9 Q Y W N r Y W d l L n h t b F B L A Q I t A B Q A A g A I A P x F h 1 k P y u m r p A A A A O k A A A A T A A A A A A A A A A A A A A A A A P E A A A B b Q 2 9 u d G V u d F 9 U e X B l c 1 0 u e G 1 s U E s B A i 0 A F A A C A A g A / E W H W R + b i L l 6 A Q A A D Q M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8 A A A A A A A D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l 9 p b n Z l b n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Y 6 N D c 6 N T c u M j k 0 O T Y 2 N 1 o i I C 8 + P E V u d H J 5 I F R 5 c G U 9 I k Z p b G x D b 2 x 1 b W 5 U e X B l c y I g V m F s d W U 9 I n N C Z 1 l H Q m d Z R 0 J n V U d C Z 1 l E Q m d Z P S I g L z 4 8 R W 5 0 c n k g V H l w Z T 0 i R m l s b E N v b H V t b k 5 h b W V z I i B W Y W x 1 Z T 0 i c 1 s m c X V v d D t D Y X I g S U Q m c X V v d D s s J n F 1 b 3 Q 7 T W F r Z S Z x d W 9 0 O y w m c X V v d D t N Y W t l I C h G d W x s I E 5 h b W U p J n F 1 b 3 Q 7 L C Z x d W 9 0 O 0 1 v Z G V s J n F 1 b 3 Q 7 L C Z x d W 9 0 O 0 1 v Z G V s I C h G d W x s I E 5 h b W U p J n F 1 b 3 Q 7 L C Z x d W 9 0 O 0 1 h b n V m Y W N 0 d X J l I F l l Y X I m c X V v d D s s J n F 1 b 3 Q 7 Q W d l J n F 1 b 3 Q 7 L C Z x d W 9 0 O 0 1 p b G V z J n F 1 b 3 Q 7 L C Z x d W 9 0 O 0 1 p b G V z I C 8 g W W V h c i Z x d W 9 0 O y w m c X V v d D t D b 2 x v c i Z x d W 9 0 O y w m c X V v d D t E c m l 2 Z X I m c X V v d D s s J n F 1 b 3 Q 7 V 2 F y Y W 5 0 Z W U g T W l s Z X M m c X V v d D s s J n F 1 b 3 Q 7 Q 2 9 2 Z X J l Z D 8 m c X V v d D s s J n F 1 b 3 Q 7 T m V 3 I E N h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g a W 5 2 Z W 5 0 b 3 J 5 L 0 N o Y W 5 n Z W Q g V H l w Z S 5 7 Q 2 F y I E l E L D B 9 J n F 1 b 3 Q 7 L C Z x d W 9 0 O 1 N l Y 3 R p b 2 4 x L 2 N h c i B p b n Z l b n R v c n k v Q 2 h h b m d l Z C B U e X B l L n t N Y W t l L D F 9 J n F 1 b 3 Q 7 L C Z x d W 9 0 O 1 N l Y 3 R p b 2 4 x L 2 N h c i B p b n Z l b n R v c n k v Q 2 h h b m d l Z C B U e X B l L n t N Y W t l I C h G d W x s I E 5 h b W U p L D J 9 J n F 1 b 3 Q 7 L C Z x d W 9 0 O 1 N l Y 3 R p b 2 4 x L 2 N h c i B p b n Z l b n R v c n k v Q 2 h h b m d l Z C B U e X B l L n t N b 2 R l b C w z f S Z x d W 9 0 O y w m c X V v d D t T Z W N 0 a W 9 u M S 9 j Y X I g a W 5 2 Z W 5 0 b 3 J 5 L 0 N o Y W 5 n Z W Q g V H l w Z S 5 7 T W 9 k Z W w g K E Z 1 b G w g T m F t Z S k s N H 0 m c X V v d D s s J n F 1 b 3 Q 7 U 2 V j d G l v b j E v Y 2 F y I G l u d m V u d G 9 y e S 9 D a G F u Z 2 V k I F R 5 c G U u e 0 1 h b n V m Y W N 0 d X J l I F l l Y X I s N X 0 m c X V v d D s s J n F 1 b 3 Q 7 U 2 V j d G l v b j E v Y 2 F y I G l u d m V u d G 9 y e S 9 D a G F u Z 2 V k I F R 5 c G U u e 0 F n Z S w 2 f S Z x d W 9 0 O y w m c X V v d D t T Z W N 0 a W 9 u M S 9 j Y X I g a W 5 2 Z W 5 0 b 3 J 5 L 0 N o Y W 5 n Z W Q g V H l w Z S 5 7 T W l s Z X M s N 3 0 m c X V v d D s s J n F 1 b 3 Q 7 U 2 V j d G l v b j E v Y 2 F y I G l u d m V u d G 9 y e S 9 D a G F u Z 2 V k I F R 5 c G U u e 0 1 p b G V z I C 8 g W W V h c i w 4 f S Z x d W 9 0 O y w m c X V v d D t T Z W N 0 a W 9 u M S 9 j Y X I g a W 5 2 Z W 5 0 b 3 J 5 L 0 N o Y W 5 n Z W Q g V H l w Z S 5 7 Q 2 9 s b 3 I s O X 0 m c X V v d D s s J n F 1 b 3 Q 7 U 2 V j d G l v b j E v Y 2 F y I G l u d m V u d G 9 y e S 9 D a G F u Z 2 V k I F R 5 c G U u e 0 R y a X Z l c i w x M H 0 m c X V v d D s s J n F 1 b 3 Q 7 U 2 V j d G l v b j E v Y 2 F y I G l u d m V u d G 9 y e S 9 D a G F u Z 2 V k I F R 5 c G U u e 1 d h c m F u d G V l I E 1 p b G V z L D E x f S Z x d W 9 0 O y w m c X V v d D t T Z W N 0 a W 9 u M S 9 j Y X I g a W 5 2 Z W 5 0 b 3 J 5 L 0 N o Y W 5 n Z W Q g V H l w Z S 5 7 Q 2 9 2 Z X J l Z D 8 s M T J 9 J n F 1 b 3 Q 7 L C Z x d W 9 0 O 1 N l Y 3 R p b 2 4 x L 2 N h c i B p b n Z l b n R v c n k v Q 2 h h b m d l Z C B U e X B l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F y I G l u d m V u d G 9 y e S 9 D a G F u Z 2 V k I F R 5 c G U u e 0 N h c i B J R C w w f S Z x d W 9 0 O y w m c X V v d D t T Z W N 0 a W 9 u M S 9 j Y X I g a W 5 2 Z W 5 0 b 3 J 5 L 0 N o Y W 5 n Z W Q g V H l w Z S 5 7 T W F r Z S w x f S Z x d W 9 0 O y w m c X V v d D t T Z W N 0 a W 9 u M S 9 j Y X I g a W 5 2 Z W 5 0 b 3 J 5 L 0 N o Y W 5 n Z W Q g V H l w Z S 5 7 T W F r Z S A o R n V s b C B O Y W 1 l K S w y f S Z x d W 9 0 O y w m c X V v d D t T Z W N 0 a W 9 u M S 9 j Y X I g a W 5 2 Z W 5 0 b 3 J 5 L 0 N o Y W 5 n Z W Q g V H l w Z S 5 7 T W 9 k Z W w s M 3 0 m c X V v d D s s J n F 1 b 3 Q 7 U 2 V j d G l v b j E v Y 2 F y I G l u d m V u d G 9 y e S 9 D a G F u Z 2 V k I F R 5 c G U u e 0 1 v Z G V s I C h G d W x s I E 5 h b W U p L D R 9 J n F 1 b 3 Q 7 L C Z x d W 9 0 O 1 N l Y 3 R p b 2 4 x L 2 N h c i B p b n Z l b n R v c n k v Q 2 h h b m d l Z C B U e X B l L n t N Y W 5 1 Z m F j d H V y Z S B Z Z W F y L D V 9 J n F 1 b 3 Q 7 L C Z x d W 9 0 O 1 N l Y 3 R p b 2 4 x L 2 N h c i B p b n Z l b n R v c n k v Q 2 h h b m d l Z C B U e X B l L n t B Z 2 U s N n 0 m c X V v d D s s J n F 1 b 3 Q 7 U 2 V j d G l v b j E v Y 2 F y I G l u d m V u d G 9 y e S 9 D a G F u Z 2 V k I F R 5 c G U u e 0 1 p b G V z L D d 9 J n F 1 b 3 Q 7 L C Z x d W 9 0 O 1 N l Y 3 R p b 2 4 x L 2 N h c i B p b n Z l b n R v c n k v Q 2 h h b m d l Z C B U e X B l L n t N a W x l c y A v I F l l Y X I s O H 0 m c X V v d D s s J n F 1 b 3 Q 7 U 2 V j d G l v b j E v Y 2 F y I G l u d m V u d G 9 y e S 9 D a G F u Z 2 V k I F R 5 c G U u e 0 N v b G 9 y L D l 9 J n F 1 b 3 Q 7 L C Z x d W 9 0 O 1 N l Y 3 R p b 2 4 x L 2 N h c i B p b n Z l b n R v c n k v Q 2 h h b m d l Z C B U e X B l L n t E c m l 2 Z X I s M T B 9 J n F 1 b 3 Q 7 L C Z x d W 9 0 O 1 N l Y 3 R p b 2 4 x L 2 N h c i B p b n Z l b n R v c n k v Q 2 h h b m d l Z C B U e X B l L n t X Y X J h b n R l Z S B N a W x l c y w x M X 0 m c X V v d D s s J n F 1 b 3 Q 7 U 2 V j d G l v b j E v Y 2 F y I G l u d m V u d G 9 y e S 9 D a G F u Z 2 V k I F R 5 c G U u e 0 N v d m V y Z W Q / L D E y f S Z x d W 9 0 O y w m c X V v d D t T Z W N 0 a W 9 u M S 9 j Y X I g a W 5 2 Z W 5 0 b 3 J 5 L 0 N o Y W 5 n Z W Q g V H l w Z S 5 7 T m V 3 I E N h c i B J R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w t X J L p P t K h a I n Z W e A H H A A A A A A A g A A A A A A E G Y A A A A B A A A g A A A A 5 T t o W J w 4 T S c f F I r 3 Q J l 3 g 8 8 h g d U l 0 6 w J s I J Z z L 9 f p p I A A A A A D o A A A A A C A A A g A A A A / U x 9 y l 4 I 8 a 7 K W S N D U D p / C 8 A h 6 K B A z S D f h M X V I L E h 5 p J Q A A A A E V N 1 P W v E w W f R B U J e m f L y P q 9 X E 6 T z J r 6 r E 2 C + i 6 j Q T W L a R O m N k j 8 B q / v 1 2 6 5 W X R F s s o B 1 D Z F q 2 u k Y r q I c f m i k u E b o 3 1 c i h 1 L c W / 9 y t Z k x E g x A A A A A u B Q j R x q w A 2 h C c L p U H z b L P v b p d I V s u E L + a S Q B J R z C W Z L u p 2 9 q s t D a P 4 k 7 b Q r + a f Q 1 b z V 7 z Q F U 2 b N s x M I N 3 w m E F A = = < / D a t a M a s h u p > 
</file>

<file path=customXml/itemProps1.xml><?xml version="1.0" encoding="utf-8"?>
<ds:datastoreItem xmlns:ds="http://schemas.openxmlformats.org/officeDocument/2006/customXml" ds:itemID="{26FDDB9F-B092-44A1-8647-105FF9E997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WISEKA MARIAS KHOSA</dc:creator>
  <cp:lastModifiedBy>MR WISEKA MARIAS KHOSA</cp:lastModifiedBy>
  <dcterms:created xsi:type="dcterms:W3CDTF">2024-12-07T04:56:17Z</dcterms:created>
  <dcterms:modified xsi:type="dcterms:W3CDTF">2024-12-07T12:56:35Z</dcterms:modified>
</cp:coreProperties>
</file>