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D:\2025\Courses\Excel Project\"/>
    </mc:Choice>
  </mc:AlternateContent>
  <xr:revisionPtr revIDLastSave="0" documentId="13_ncr:1_{BCC83046-4E28-4431-9D7E-A1EB53350F20}" xr6:coauthVersionLast="47" xr6:coauthVersionMax="47" xr10:uidLastSave="{00000000-0000-0000-0000-000000000000}"/>
  <bookViews>
    <workbookView xWindow="-120" yWindow="-120" windowWidth="20730" windowHeight="11160" activeTab="1" xr2:uid="{9D047569-E9C3-4148-B118-67FDE62C48AE}"/>
  </bookViews>
  <sheets>
    <sheet name="User Case" sheetId="9" r:id="rId1"/>
    <sheet name="RAW DATA" sheetId="1" r:id="rId2"/>
    <sheet name="Tasks (3-5)" sheetId="8" r:id="rId3"/>
    <sheet name="Sales trend" sheetId="5" r:id="rId4"/>
    <sheet name="Perfomance" sheetId="10" r:id="rId5"/>
    <sheet name="Revenue per E" sheetId="11" r:id="rId6"/>
  </sheets>
  <definedNames>
    <definedName name="_xlnm._FilterDatabase" localSheetId="1" hidden="1">'RAW DATA'!$A$1:$I$89</definedName>
  </definedNames>
  <calcPr calcId="191029"/>
  <pivotCaches>
    <pivotCache cacheId="0" r:id="rId7"/>
    <pivotCache cacheId="7"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5" i="8" l="1"/>
  <c r="C25" i="8"/>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2" i="1"/>
  <c r="B23" i="8" l="1"/>
  <c r="B24" i="8"/>
  <c r="B21" i="8"/>
  <c r="B22" i="8"/>
  <c r="C6" i="8"/>
  <c r="C14" i="8" s="1"/>
  <c r="C5" i="8"/>
  <c r="C13" i="8" s="1"/>
  <c r="B6" i="8"/>
  <c r="B14" i="8" s="1"/>
  <c r="B5" i="8"/>
  <c r="B13" i="8" s="1"/>
  <c r="H85" i="1"/>
  <c r="H79" i="1"/>
  <c r="H71" i="1"/>
  <c r="H51" i="1"/>
  <c r="H89" i="1"/>
  <c r="H84" i="1"/>
  <c r="H83" i="1"/>
  <c r="H77" i="1"/>
  <c r="H74" i="1"/>
  <c r="H72" i="1"/>
  <c r="H68" i="1"/>
  <c r="H63" i="1"/>
  <c r="H59" i="1"/>
  <c r="H58" i="1"/>
  <c r="H56" i="1"/>
  <c r="H55" i="1"/>
  <c r="H48" i="1"/>
  <c r="H41" i="1"/>
  <c r="H37" i="1"/>
  <c r="H36" i="1"/>
  <c r="H35" i="1"/>
  <c r="H28" i="1"/>
  <c r="H16" i="1"/>
  <c r="H14" i="1"/>
  <c r="H13" i="1"/>
  <c r="H12" i="1"/>
  <c r="H11" i="1"/>
  <c r="H9" i="1"/>
  <c r="H6" i="1"/>
  <c r="H4" i="1"/>
  <c r="H3" i="1"/>
  <c r="H2" i="1"/>
  <c r="H88" i="1"/>
  <c r="H87" i="1"/>
  <c r="H86" i="1"/>
  <c r="H82" i="1"/>
  <c r="H81" i="1"/>
  <c r="H80" i="1"/>
  <c r="H78" i="1"/>
  <c r="H76" i="1"/>
  <c r="H75" i="1"/>
  <c r="H73" i="1"/>
  <c r="H70" i="1"/>
  <c r="H69" i="1"/>
  <c r="H67" i="1"/>
  <c r="H66" i="1"/>
  <c r="H65" i="1"/>
  <c r="H64" i="1"/>
  <c r="H62" i="1"/>
  <c r="H61" i="1"/>
  <c r="H60" i="1"/>
  <c r="H57" i="1"/>
  <c r="H54" i="1"/>
  <c r="H53" i="1"/>
  <c r="H52" i="1"/>
  <c r="H50" i="1"/>
  <c r="H49" i="1"/>
  <c r="H47" i="1"/>
  <c r="H46" i="1"/>
  <c r="H45" i="1"/>
  <c r="H44" i="1"/>
  <c r="H43" i="1"/>
  <c r="H42" i="1"/>
  <c r="H40" i="1"/>
  <c r="H39" i="1"/>
  <c r="H38" i="1"/>
  <c r="H34" i="1"/>
  <c r="H33" i="1"/>
  <c r="H32" i="1"/>
  <c r="H31" i="1"/>
  <c r="H30" i="1"/>
  <c r="H29" i="1"/>
  <c r="H27" i="1"/>
  <c r="H26" i="1"/>
  <c r="H25" i="1"/>
  <c r="H24" i="1"/>
  <c r="H23" i="1"/>
  <c r="H22" i="1"/>
  <c r="H21" i="1"/>
  <c r="H20" i="1"/>
  <c r="H19" i="1"/>
  <c r="H18" i="1"/>
  <c r="H17" i="1"/>
  <c r="H15" i="1"/>
  <c r="H10" i="1"/>
  <c r="H8" i="1"/>
  <c r="H7" i="1"/>
  <c r="H5" i="1"/>
  <c r="F2" i="1"/>
  <c r="F3"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2" i="1"/>
  <c r="F8" i="1" l="1"/>
  <c r="F4" i="1"/>
  <c r="F5" i="1"/>
  <c r="F6" i="1"/>
  <c r="F7"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C24" i="8" l="1"/>
  <c r="C22" i="8"/>
  <c r="C21" i="8"/>
  <c r="C2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uthor>
  </authors>
  <commentList>
    <comment ref="G1" authorId="0" shapeId="0" xr:uid="{60A5747E-6BD0-4D3E-BDD0-165BB038E3ED}">
      <text>
        <r>
          <rPr>
            <b/>
            <sz val="9"/>
            <color indexed="81"/>
            <rFont val="Tahoma"/>
            <charset val="1"/>
          </rPr>
          <t>s:</t>
        </r>
        <r>
          <rPr>
            <sz val="9"/>
            <color indexed="81"/>
            <rFont val="Tahoma"/>
            <charset val="1"/>
          </rPr>
          <t xml:space="preserve">
TASK 1</t>
        </r>
      </text>
    </comment>
    <comment ref="H1" authorId="0" shapeId="0" xr:uid="{BE0A84D4-EBB5-48E1-9F9A-E6EBF6541C04}">
      <text>
        <r>
          <rPr>
            <b/>
            <sz val="9"/>
            <color indexed="81"/>
            <rFont val="Tahoma"/>
            <charset val="1"/>
          </rPr>
          <t>s:</t>
        </r>
        <r>
          <rPr>
            <sz val="9"/>
            <color indexed="81"/>
            <rFont val="Tahoma"/>
            <charset val="1"/>
          </rPr>
          <t xml:space="preserve">
TASK 2</t>
        </r>
      </text>
    </comment>
  </commentList>
</comments>
</file>

<file path=xl/sharedStrings.xml><?xml version="1.0" encoding="utf-8"?>
<sst xmlns="http://schemas.openxmlformats.org/spreadsheetml/2006/main" count="304" uniqueCount="99">
  <si>
    <t>Date</t>
  </si>
  <si>
    <t>Sales Rep</t>
  </si>
  <si>
    <t>Shift</t>
  </si>
  <si>
    <t>Cost Price</t>
  </si>
  <si>
    <t>Selling Price</t>
  </si>
  <si>
    <t>Night</t>
  </si>
  <si>
    <t>Day</t>
  </si>
  <si>
    <t>Benjamin Franklin</t>
  </si>
  <si>
    <t>John Smit</t>
  </si>
  <si>
    <t>Grand Total</t>
  </si>
  <si>
    <t>Sum of Selling Price</t>
  </si>
  <si>
    <t>Jul</t>
  </si>
  <si>
    <t>Aug</t>
  </si>
  <si>
    <t>1-Jul</t>
  </si>
  <si>
    <t>4-Jul</t>
  </si>
  <si>
    <t>5-Jul</t>
  </si>
  <si>
    <t>6-Jul</t>
  </si>
  <si>
    <t>7-Jul</t>
  </si>
  <si>
    <t>8-Jul</t>
  </si>
  <si>
    <t>11-Jul</t>
  </si>
  <si>
    <t>12-Jul</t>
  </si>
  <si>
    <t>13-Jul</t>
  </si>
  <si>
    <t>14-Jul</t>
  </si>
  <si>
    <t>15-Jul</t>
  </si>
  <si>
    <t>18-Jul</t>
  </si>
  <si>
    <t>19-Jul</t>
  </si>
  <si>
    <t>20-Jul</t>
  </si>
  <si>
    <t>21-Jul</t>
  </si>
  <si>
    <t>22-Jul</t>
  </si>
  <si>
    <t>25-Jul</t>
  </si>
  <si>
    <t>26-Jul</t>
  </si>
  <si>
    <t>27-Jul</t>
  </si>
  <si>
    <t>28-Jul</t>
  </si>
  <si>
    <t>29-Jul</t>
  </si>
  <si>
    <t>1-Aug</t>
  </si>
  <si>
    <t>2-Aug</t>
  </si>
  <si>
    <t>3-Aug</t>
  </si>
  <si>
    <t>4-Aug</t>
  </si>
  <si>
    <t>5-Aug</t>
  </si>
  <si>
    <t>8-Aug</t>
  </si>
  <si>
    <t>9-Aug</t>
  </si>
  <si>
    <t>10-Aug</t>
  </si>
  <si>
    <t>11-Aug</t>
  </si>
  <si>
    <t>12-Aug</t>
  </si>
  <si>
    <t>15-Aug</t>
  </si>
  <si>
    <t>16-Aug</t>
  </si>
  <si>
    <t>17-Aug</t>
  </si>
  <si>
    <t>18-Aug</t>
  </si>
  <si>
    <t>19-Aug</t>
  </si>
  <si>
    <t>22-Aug</t>
  </si>
  <si>
    <t>23-Aug</t>
  </si>
  <si>
    <t>24-Aug</t>
  </si>
  <si>
    <t>25-Aug</t>
  </si>
  <si>
    <t>26-Aug</t>
  </si>
  <si>
    <t>29-Aug</t>
  </si>
  <si>
    <t>30-Aug</t>
  </si>
  <si>
    <t>31-Aug</t>
  </si>
  <si>
    <t>Dates</t>
  </si>
  <si>
    <t>Profit per sale</t>
  </si>
  <si>
    <t>Profit %</t>
  </si>
  <si>
    <t>Commission</t>
  </si>
  <si>
    <t>Employee Name</t>
  </si>
  <si>
    <t>TASK 3</t>
  </si>
  <si>
    <t>TASK 4</t>
  </si>
  <si>
    <t>Day of the Week</t>
  </si>
  <si>
    <t>Payment per Shift</t>
  </si>
  <si>
    <t>Shift Payment</t>
  </si>
  <si>
    <t>Commission Data</t>
  </si>
  <si>
    <t>Commission %</t>
  </si>
  <si>
    <t>Below 12%</t>
  </si>
  <si>
    <t>12% to 20%</t>
  </si>
  <si>
    <t>More than 20%</t>
  </si>
  <si>
    <t>Week Day Calculation</t>
  </si>
  <si>
    <t>Digit</t>
  </si>
  <si>
    <t>Weekday</t>
  </si>
  <si>
    <t>Monday</t>
  </si>
  <si>
    <t>Tuesday</t>
  </si>
  <si>
    <t>Wednesday</t>
  </si>
  <si>
    <t>Thursday</t>
  </si>
  <si>
    <t>Friday</t>
  </si>
  <si>
    <t>Total</t>
  </si>
  <si>
    <t>Total Profit</t>
  </si>
  <si>
    <t>TASK 5</t>
  </si>
  <si>
    <t>Sum of Profit per sale</t>
  </si>
  <si>
    <t>Sum of Profit %</t>
  </si>
  <si>
    <t>Days</t>
  </si>
  <si>
    <t>Employee Sales Analysis report</t>
  </si>
  <si>
    <t>Task 01</t>
  </si>
  <si>
    <t>Find the Profit Percentage for Each Sale.</t>
  </si>
  <si>
    <t>Task 02</t>
  </si>
  <si>
    <t>Calculate Commission for Sales.</t>
  </si>
  <si>
    <t>Task 03</t>
  </si>
  <si>
    <t>Count the Number of Shifts for Each Employee.</t>
  </si>
  <si>
    <t>Task 04</t>
  </si>
  <si>
    <t>Determine Income for Both.</t>
  </si>
  <si>
    <t>Task 05</t>
  </si>
  <si>
    <t>On Average, Which Day of the Week is the Most Profitable for the Company?</t>
  </si>
  <si>
    <t>This is a dataset for a small tech gadgets company. There are two sales employees, working on separate shifts and each is paid per shift.  The cost price and selling price are the accumulation of all items sold on each shift per day.</t>
  </si>
  <si>
    <t>The co-founder of the company has requested a basic sales analysis, the following are questions the co-funder needs answers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</si>
</sst>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dd\/mm\/yyyy"/>
    <numFmt numFmtId="165" formatCode="[$R-1C09]#,##0.00;\-[$R-1C09]#,##0.00"/>
    <numFmt numFmtId="166" formatCode="mm\/dd\/yyyy"/>
    <numFmt numFmtId="167" formatCode="&quot;$&quot;#,##0"/>
    <numFmt numFmtId="168" formatCode="0.0%"/>
  </numFmts>
  <fonts count="14">
    <font>
      <sz val="11"/>
      <color theme="1"/>
      <name val="Aptos Narrow"/>
      <family val="2"/>
      <scheme val="minor"/>
    </font>
    <font>
      <sz val="11"/>
      <color theme="1"/>
      <name val="Aptos Narrow"/>
      <family val="2"/>
      <scheme val="minor"/>
    </font>
    <font>
      <b/>
      <sz val="11"/>
      <color theme="1"/>
      <name val="Aptos Narrow"/>
      <family val="2"/>
      <scheme val="minor"/>
    </font>
    <font>
      <b/>
      <sz val="14"/>
      <color theme="1"/>
      <name val="Aptos Narrow"/>
      <family val="2"/>
      <scheme val="minor"/>
    </font>
    <font>
      <sz val="12"/>
      <color theme="1"/>
      <name val="Aptos Narrow"/>
      <family val="2"/>
      <scheme val="minor"/>
    </font>
    <font>
      <sz val="14"/>
      <color theme="1"/>
      <name val="Aptos Narrow"/>
      <family val="2"/>
      <scheme val="minor"/>
    </font>
    <font>
      <b/>
      <sz val="13"/>
      <color theme="3"/>
      <name val="Aptos Narrow"/>
      <family val="2"/>
      <scheme val="minor"/>
    </font>
    <font>
      <b/>
      <sz val="14"/>
      <color theme="1"/>
      <name val="Calibri"/>
      <family val="2"/>
    </font>
    <font>
      <sz val="12"/>
      <color theme="1"/>
      <name val="Calibri"/>
      <family val="2"/>
    </font>
    <font>
      <sz val="14"/>
      <color theme="1"/>
      <name val="Calibri"/>
      <family val="2"/>
    </font>
    <font>
      <sz val="9"/>
      <color indexed="81"/>
      <name val="Tahoma"/>
      <charset val="1"/>
    </font>
    <font>
      <b/>
      <sz val="9"/>
      <color indexed="81"/>
      <name val="Tahoma"/>
      <charset val="1"/>
    </font>
    <font>
      <b/>
      <sz val="12"/>
      <color theme="3"/>
      <name val="Calibri"/>
      <family val="2"/>
    </font>
    <font>
      <b/>
      <sz val="12"/>
      <color theme="1"/>
      <name val="Calibri"/>
      <family val="2"/>
    </font>
  </fonts>
  <fills count="5">
    <fill>
      <patternFill patternType="none"/>
    </fill>
    <fill>
      <patternFill patternType="gray125"/>
    </fill>
    <fill>
      <patternFill patternType="solid">
        <fgColor rgb="FFECFFCC"/>
        <bgColor indexed="64"/>
      </patternFill>
    </fill>
    <fill>
      <patternFill patternType="solid">
        <fgColor theme="9" tint="0.59999389629810485"/>
        <bgColor indexed="64"/>
      </patternFill>
    </fill>
    <fill>
      <patternFill patternType="solid">
        <fgColor rgb="FFD9D9FF"/>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top/>
      <bottom style="thick">
        <color theme="4" tint="0.499984740745262"/>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6" fillId="0" borderId="6" applyNumberFormat="0" applyFill="0" applyAlignment="0" applyProtection="0"/>
  </cellStyleXfs>
  <cellXfs count="37">
    <xf numFmtId="0" fontId="0" fillId="0" borderId="0" xfId="0"/>
    <xf numFmtId="0" fontId="4" fillId="0" borderId="1" xfId="0" applyFont="1" applyBorder="1" applyAlignment="1">
      <alignment vertical="center"/>
    </xf>
    <xf numFmtId="165" fontId="4" fillId="0" borderId="1" xfId="0" applyNumberFormat="1" applyFont="1" applyBorder="1" applyAlignment="1">
      <alignment vertical="center"/>
    </xf>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4" fillId="3" borderId="1" xfId="0" applyFont="1" applyFill="1" applyBorder="1" applyAlignment="1">
      <alignment horizontal="center" vertical="center"/>
    </xf>
    <xf numFmtId="0" fontId="3" fillId="3" borderId="1" xfId="0" applyFont="1" applyFill="1" applyBorder="1" applyAlignment="1">
      <alignment vertical="center"/>
    </xf>
    <xf numFmtId="165" fontId="4" fillId="0" borderId="1" xfId="1" applyNumberFormat="1" applyFont="1" applyBorder="1" applyAlignment="1">
      <alignment vertical="center"/>
    </xf>
    <xf numFmtId="0" fontId="7" fillId="2" borderId="1" xfId="0" applyFont="1" applyFill="1" applyBorder="1" applyAlignment="1">
      <alignment horizontal="center" vertical="center"/>
    </xf>
    <xf numFmtId="0" fontId="7" fillId="2" borderId="2" xfId="0" applyFont="1" applyFill="1" applyBorder="1" applyAlignment="1">
      <alignment horizontal="center" vertical="center"/>
    </xf>
    <xf numFmtId="166" fontId="8" fillId="0" borderId="1" xfId="0" applyNumberFormat="1" applyFont="1" applyBorder="1" applyAlignment="1">
      <alignment horizontal="left" vertical="center"/>
    </xf>
    <xf numFmtId="0" fontId="8" fillId="0" borderId="1" xfId="0" applyFont="1" applyBorder="1" applyAlignment="1">
      <alignment vertical="center"/>
    </xf>
    <xf numFmtId="165" fontId="8" fillId="0" borderId="1" xfId="1" applyNumberFormat="1" applyFont="1" applyBorder="1" applyAlignment="1">
      <alignment horizontal="left" vertical="center"/>
    </xf>
    <xf numFmtId="165" fontId="8" fillId="0" borderId="1" xfId="0" applyNumberFormat="1" applyFont="1" applyBorder="1" applyAlignment="1">
      <alignment horizontal="left" vertical="center"/>
    </xf>
    <xf numFmtId="0" fontId="8" fillId="0" borderId="0" xfId="0" applyFont="1"/>
    <xf numFmtId="165" fontId="8" fillId="0" borderId="1" xfId="0" applyNumberFormat="1" applyFont="1" applyBorder="1"/>
    <xf numFmtId="10" fontId="8" fillId="0" borderId="1" xfId="0" applyNumberFormat="1" applyFont="1" applyBorder="1"/>
    <xf numFmtId="0" fontId="8" fillId="0" borderId="1" xfId="0" applyFont="1" applyBorder="1"/>
    <xf numFmtId="165" fontId="8" fillId="0" borderId="0" xfId="0" applyNumberFormat="1" applyFont="1"/>
    <xf numFmtId="0" fontId="9" fillId="0" borderId="0" xfId="0" applyFont="1"/>
    <xf numFmtId="0" fontId="5" fillId="0" borderId="0" xfId="0" applyFont="1"/>
    <xf numFmtId="0" fontId="2" fillId="0" borderId="5" xfId="0" applyFont="1" applyBorder="1" applyAlignment="1">
      <alignment horizont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5" fillId="3" borderId="1" xfId="0" applyFont="1" applyFill="1" applyBorder="1" applyAlignment="1">
      <alignment horizontal="center" vertical="center"/>
    </xf>
    <xf numFmtId="10" fontId="0" fillId="0" borderId="0" xfId="0" applyNumberFormat="1"/>
    <xf numFmtId="0" fontId="12" fillId="4" borderId="6" xfId="3" applyFont="1" applyFill="1" applyAlignment="1">
      <alignment horizontal="center" vertical="center"/>
    </xf>
    <xf numFmtId="0" fontId="8" fillId="0" borderId="0" xfId="0" applyFont="1" applyAlignment="1">
      <alignment vertical="center"/>
    </xf>
    <xf numFmtId="0" fontId="13" fillId="2" borderId="1" xfId="0" applyFont="1" applyFill="1" applyBorder="1" applyAlignment="1">
      <alignment horizontal="center" vertical="center"/>
    </xf>
    <xf numFmtId="167" fontId="8" fillId="0" borderId="1" xfId="1" applyNumberFormat="1" applyFont="1" applyBorder="1" applyAlignment="1">
      <alignment vertical="center"/>
    </xf>
    <xf numFmtId="9" fontId="8" fillId="0" borderId="1" xfId="2" applyFont="1" applyBorder="1" applyAlignment="1">
      <alignment vertical="center"/>
    </xf>
    <xf numFmtId="168" fontId="8" fillId="0" borderId="1" xfId="2" applyNumberFormat="1" applyFont="1" applyBorder="1" applyAlignment="1">
      <alignment vertical="center"/>
    </xf>
    <xf numFmtId="14" fontId="8" fillId="0" borderId="1" xfId="0" applyNumberFormat="1" applyFont="1" applyBorder="1" applyAlignment="1">
      <alignment vertical="center"/>
    </xf>
    <xf numFmtId="10" fontId="8" fillId="0" borderId="1" xfId="2" applyNumberFormat="1" applyFont="1" applyBorder="1" applyAlignment="1">
      <alignment vertical="center"/>
    </xf>
    <xf numFmtId="0" fontId="7" fillId="0" borderId="0" xfId="0" applyFont="1"/>
  </cellXfs>
  <cellStyles count="4">
    <cellStyle name="Currency" xfId="1" builtinId="4"/>
    <cellStyle name="Heading 2" xfId="3" builtinId="17"/>
    <cellStyle name="Normal" xfId="0" builtinId="0"/>
    <cellStyle name="Percent" xfId="2" builtinId="5"/>
  </cellStyles>
  <dxfs count="1">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Analysis.xlsx]Sales trend!PivotTable4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'Sales trend'!$A$2:$A$48</c:f>
              <c:multiLvlStrCache>
                <c:ptCount val="44"/>
                <c:lvl>
                  <c:pt idx="0">
                    <c:v>1-Jul</c:v>
                  </c:pt>
                  <c:pt idx="1">
                    <c:v>4-Jul</c:v>
                  </c:pt>
                  <c:pt idx="2">
                    <c:v>5-Jul</c:v>
                  </c:pt>
                  <c:pt idx="3">
                    <c:v>6-Jul</c:v>
                  </c:pt>
                  <c:pt idx="4">
                    <c:v>7-Jul</c:v>
                  </c:pt>
                  <c:pt idx="5">
                    <c:v>8-Jul</c:v>
                  </c:pt>
                  <c:pt idx="6">
                    <c:v>11-Jul</c:v>
                  </c:pt>
                  <c:pt idx="7">
                    <c:v>12-Jul</c:v>
                  </c:pt>
                  <c:pt idx="8">
                    <c:v>13-Jul</c:v>
                  </c:pt>
                  <c:pt idx="9">
                    <c:v>14-Jul</c:v>
                  </c:pt>
                  <c:pt idx="10">
                    <c:v>15-Jul</c:v>
                  </c:pt>
                  <c:pt idx="11">
                    <c:v>18-Jul</c:v>
                  </c:pt>
                  <c:pt idx="12">
                    <c:v>19-Jul</c:v>
                  </c:pt>
                  <c:pt idx="13">
                    <c:v>20-Jul</c:v>
                  </c:pt>
                  <c:pt idx="14">
                    <c:v>21-Jul</c:v>
                  </c:pt>
                  <c:pt idx="15">
                    <c:v>22-Jul</c:v>
                  </c:pt>
                  <c:pt idx="16">
                    <c:v>25-Jul</c:v>
                  </c:pt>
                  <c:pt idx="17">
                    <c:v>26-Jul</c:v>
                  </c:pt>
                  <c:pt idx="18">
                    <c:v>27-Jul</c:v>
                  </c:pt>
                  <c:pt idx="19">
                    <c:v>28-Jul</c:v>
                  </c:pt>
                  <c:pt idx="20">
                    <c:v>29-Jul</c:v>
                  </c:pt>
                  <c:pt idx="21">
                    <c:v>1-Aug</c:v>
                  </c:pt>
                  <c:pt idx="22">
                    <c:v>2-Aug</c:v>
                  </c:pt>
                  <c:pt idx="23">
                    <c:v>3-Aug</c:v>
                  </c:pt>
                  <c:pt idx="24">
                    <c:v>4-Aug</c:v>
                  </c:pt>
                  <c:pt idx="25">
                    <c:v>5-Aug</c:v>
                  </c:pt>
                  <c:pt idx="26">
                    <c:v>8-Aug</c:v>
                  </c:pt>
                  <c:pt idx="27">
                    <c:v>9-Aug</c:v>
                  </c:pt>
                  <c:pt idx="28">
                    <c:v>10-Aug</c:v>
                  </c:pt>
                  <c:pt idx="29">
                    <c:v>11-Aug</c:v>
                  </c:pt>
                  <c:pt idx="30">
                    <c:v>12-Aug</c:v>
                  </c:pt>
                  <c:pt idx="31">
                    <c:v>15-Aug</c:v>
                  </c:pt>
                  <c:pt idx="32">
                    <c:v>16-Aug</c:v>
                  </c:pt>
                  <c:pt idx="33">
                    <c:v>17-Aug</c:v>
                  </c:pt>
                  <c:pt idx="34">
                    <c:v>18-Aug</c:v>
                  </c:pt>
                  <c:pt idx="35">
                    <c:v>19-Aug</c:v>
                  </c:pt>
                  <c:pt idx="36">
                    <c:v>22-Aug</c:v>
                  </c:pt>
                  <c:pt idx="37">
                    <c:v>23-Aug</c:v>
                  </c:pt>
                  <c:pt idx="38">
                    <c:v>24-Aug</c:v>
                  </c:pt>
                  <c:pt idx="39">
                    <c:v>25-Aug</c:v>
                  </c:pt>
                  <c:pt idx="40">
                    <c:v>26-Aug</c:v>
                  </c:pt>
                  <c:pt idx="41">
                    <c:v>29-Aug</c:v>
                  </c:pt>
                  <c:pt idx="42">
                    <c:v>30-Aug</c:v>
                  </c:pt>
                  <c:pt idx="43">
                    <c:v>31-Aug</c:v>
                  </c:pt>
                </c:lvl>
                <c:lvl>
                  <c:pt idx="0">
                    <c:v>Jul</c:v>
                  </c:pt>
                  <c:pt idx="21">
                    <c:v>Aug</c:v>
                  </c:pt>
                </c:lvl>
              </c:multiLvlStrCache>
            </c:multiLvlStrRef>
          </c:cat>
          <c:val>
            <c:numRef>
              <c:f>'Sales trend'!$B$2:$B$48</c:f>
              <c:numCache>
                <c:formatCode>[$R-1C09]#,##0.00;\-[$R-1C09]#,##0.00</c:formatCode>
                <c:ptCount val="44"/>
                <c:pt idx="0">
                  <c:v>2538.75</c:v>
                </c:pt>
                <c:pt idx="1">
                  <c:v>2982.75</c:v>
                </c:pt>
                <c:pt idx="2">
                  <c:v>2374.25</c:v>
                </c:pt>
                <c:pt idx="3">
                  <c:v>1943.25</c:v>
                </c:pt>
                <c:pt idx="4">
                  <c:v>2628.5</c:v>
                </c:pt>
                <c:pt idx="5">
                  <c:v>2186.5</c:v>
                </c:pt>
                <c:pt idx="6">
                  <c:v>2682.75</c:v>
                </c:pt>
                <c:pt idx="7">
                  <c:v>3173</c:v>
                </c:pt>
                <c:pt idx="8">
                  <c:v>2730.5</c:v>
                </c:pt>
                <c:pt idx="9">
                  <c:v>2625.25</c:v>
                </c:pt>
                <c:pt idx="10">
                  <c:v>3109.75</c:v>
                </c:pt>
                <c:pt idx="11">
                  <c:v>2523.5</c:v>
                </c:pt>
                <c:pt idx="12">
                  <c:v>3357</c:v>
                </c:pt>
                <c:pt idx="13">
                  <c:v>2265</c:v>
                </c:pt>
                <c:pt idx="14">
                  <c:v>1999</c:v>
                </c:pt>
                <c:pt idx="15">
                  <c:v>2452.25</c:v>
                </c:pt>
                <c:pt idx="16">
                  <c:v>2680</c:v>
                </c:pt>
                <c:pt idx="17">
                  <c:v>2848.25</c:v>
                </c:pt>
                <c:pt idx="18">
                  <c:v>2618.25</c:v>
                </c:pt>
                <c:pt idx="19">
                  <c:v>2511.5</c:v>
                </c:pt>
                <c:pt idx="20">
                  <c:v>3139.75</c:v>
                </c:pt>
                <c:pt idx="21">
                  <c:v>3307</c:v>
                </c:pt>
                <c:pt idx="22">
                  <c:v>2704</c:v>
                </c:pt>
                <c:pt idx="23">
                  <c:v>2437.5</c:v>
                </c:pt>
                <c:pt idx="24">
                  <c:v>2267.25</c:v>
                </c:pt>
                <c:pt idx="25">
                  <c:v>2136</c:v>
                </c:pt>
                <c:pt idx="26">
                  <c:v>2759.75</c:v>
                </c:pt>
                <c:pt idx="27">
                  <c:v>2841.25</c:v>
                </c:pt>
                <c:pt idx="28">
                  <c:v>2186.75</c:v>
                </c:pt>
                <c:pt idx="29">
                  <c:v>3197.5</c:v>
                </c:pt>
                <c:pt idx="30">
                  <c:v>2830.5</c:v>
                </c:pt>
                <c:pt idx="31">
                  <c:v>2857.5</c:v>
                </c:pt>
                <c:pt idx="32">
                  <c:v>3017.25</c:v>
                </c:pt>
                <c:pt idx="33">
                  <c:v>2010.25</c:v>
                </c:pt>
                <c:pt idx="34">
                  <c:v>2153</c:v>
                </c:pt>
                <c:pt idx="35">
                  <c:v>1833</c:v>
                </c:pt>
                <c:pt idx="36">
                  <c:v>2141.25</c:v>
                </c:pt>
                <c:pt idx="37">
                  <c:v>2767.25</c:v>
                </c:pt>
                <c:pt idx="38">
                  <c:v>1996.25</c:v>
                </c:pt>
                <c:pt idx="39">
                  <c:v>2789</c:v>
                </c:pt>
                <c:pt idx="40">
                  <c:v>2482.75</c:v>
                </c:pt>
                <c:pt idx="41">
                  <c:v>2322.25</c:v>
                </c:pt>
                <c:pt idx="42">
                  <c:v>2645.75</c:v>
                </c:pt>
                <c:pt idx="43">
                  <c:v>2373</c:v>
                </c:pt>
              </c:numCache>
            </c:numRef>
          </c:val>
          <c:smooth val="0"/>
          <c:extLst>
            <c:ext xmlns:c16="http://schemas.microsoft.com/office/drawing/2014/chart" uri="{C3380CC4-5D6E-409C-BE32-E72D297353CC}">
              <c16:uniqueId val="{00000000-A638-48F9-993D-FFBCCE2C318A}"/>
            </c:ext>
          </c:extLst>
        </c:ser>
        <c:dLbls>
          <c:showLegendKey val="0"/>
          <c:showVal val="0"/>
          <c:showCatName val="0"/>
          <c:showSerName val="0"/>
          <c:showPercent val="0"/>
          <c:showBubbleSize val="0"/>
        </c:dLbls>
        <c:marker val="1"/>
        <c:smooth val="0"/>
        <c:axId val="316120463"/>
        <c:axId val="316109423"/>
      </c:lineChart>
      <c:catAx>
        <c:axId val="316120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109423"/>
        <c:crosses val="autoZero"/>
        <c:auto val="1"/>
        <c:lblAlgn val="ctr"/>
        <c:lblOffset val="100"/>
        <c:noMultiLvlLbl val="0"/>
      </c:catAx>
      <c:valAx>
        <c:axId val="316109423"/>
        <c:scaling>
          <c:orientation val="minMax"/>
        </c:scaling>
        <c:delete val="0"/>
        <c:axPos val="l"/>
        <c:majorGridlines>
          <c:spPr>
            <a:ln w="9525" cap="flat" cmpd="sng" algn="ctr">
              <a:solidFill>
                <a:schemeClr val="tx1">
                  <a:lumMod val="15000"/>
                  <a:lumOff val="85000"/>
                </a:schemeClr>
              </a:solidFill>
              <a:round/>
            </a:ln>
            <a:effectLst/>
          </c:spPr>
        </c:majorGridlines>
        <c:numFmt formatCode="[$R-1C09]#,##0.00;\-[$R-1C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120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Analysis.xlsx]Perfomance!PivotTable1</c:name>
    <c:fmtId val="0"/>
  </c:pivotSource>
  <c:chart>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Perfomance!$B$1</c:f>
              <c:strCache>
                <c:ptCount val="1"/>
                <c:pt idx="0">
                  <c:v>Sum of Selling Price</c:v>
                </c:pt>
              </c:strCache>
            </c:strRef>
          </c:tx>
          <c:spPr>
            <a:solidFill>
              <a:schemeClr val="accent6"/>
            </a:solidFill>
            <a:ln>
              <a:noFill/>
            </a:ln>
            <a:effectLst/>
          </c:spPr>
          <c:invertIfNegative val="0"/>
          <c:cat>
            <c:multiLvlStrRef>
              <c:f>Perfomance!$A$2:$A$8</c:f>
              <c:multiLvlStrCache>
                <c:ptCount val="4"/>
                <c:lvl>
                  <c:pt idx="0">
                    <c:v>Jul</c:v>
                  </c:pt>
                  <c:pt idx="1">
                    <c:v>Aug</c:v>
                  </c:pt>
                  <c:pt idx="2">
                    <c:v>Jul</c:v>
                  </c:pt>
                  <c:pt idx="3">
                    <c:v>Aug</c:v>
                  </c:pt>
                </c:lvl>
                <c:lvl>
                  <c:pt idx="0">
                    <c:v>Day</c:v>
                  </c:pt>
                  <c:pt idx="2">
                    <c:v>Night</c:v>
                  </c:pt>
                </c:lvl>
              </c:multiLvlStrCache>
            </c:multiLvlStrRef>
          </c:cat>
          <c:val>
            <c:numRef>
              <c:f>Perfomance!$B$2:$B$8</c:f>
              <c:numCache>
                <c:formatCode>[$R-1C09]#,##0.00;\-[$R-1C09]#,##0.00</c:formatCode>
                <c:ptCount val="4"/>
                <c:pt idx="0">
                  <c:v>27934.25</c:v>
                </c:pt>
                <c:pt idx="1">
                  <c:v>29904.25</c:v>
                </c:pt>
                <c:pt idx="2">
                  <c:v>27435.5</c:v>
                </c:pt>
                <c:pt idx="3">
                  <c:v>28151.75</c:v>
                </c:pt>
              </c:numCache>
            </c:numRef>
          </c:val>
          <c:extLst>
            <c:ext xmlns:c16="http://schemas.microsoft.com/office/drawing/2014/chart" uri="{C3380CC4-5D6E-409C-BE32-E72D297353CC}">
              <c16:uniqueId val="{00000000-8CC5-41EA-A583-86A83CE52491}"/>
            </c:ext>
          </c:extLst>
        </c:ser>
        <c:ser>
          <c:idx val="1"/>
          <c:order val="1"/>
          <c:tx>
            <c:strRef>
              <c:f>Perfomance!$C$1</c:f>
              <c:strCache>
                <c:ptCount val="1"/>
                <c:pt idx="0">
                  <c:v>Sum of Profit per sale</c:v>
                </c:pt>
              </c:strCache>
            </c:strRef>
          </c:tx>
          <c:spPr>
            <a:solidFill>
              <a:schemeClr val="accent5"/>
            </a:solidFill>
            <a:ln>
              <a:noFill/>
            </a:ln>
            <a:effectLst/>
          </c:spPr>
          <c:invertIfNegative val="0"/>
          <c:cat>
            <c:multiLvlStrRef>
              <c:f>Perfomance!$A$2:$A$8</c:f>
              <c:multiLvlStrCache>
                <c:ptCount val="4"/>
                <c:lvl>
                  <c:pt idx="0">
                    <c:v>Jul</c:v>
                  </c:pt>
                  <c:pt idx="1">
                    <c:v>Aug</c:v>
                  </c:pt>
                  <c:pt idx="2">
                    <c:v>Jul</c:v>
                  </c:pt>
                  <c:pt idx="3">
                    <c:v>Aug</c:v>
                  </c:pt>
                </c:lvl>
                <c:lvl>
                  <c:pt idx="0">
                    <c:v>Day</c:v>
                  </c:pt>
                  <c:pt idx="2">
                    <c:v>Night</c:v>
                  </c:pt>
                </c:lvl>
              </c:multiLvlStrCache>
            </c:multiLvlStrRef>
          </c:cat>
          <c:val>
            <c:numRef>
              <c:f>Perfomance!$C$2:$C$8</c:f>
              <c:numCache>
                <c:formatCode>[$R-1C09]#,##0.00;\-[$R-1C09]#,##0.00</c:formatCode>
                <c:ptCount val="4"/>
                <c:pt idx="0">
                  <c:v>2495.16</c:v>
                </c:pt>
                <c:pt idx="1">
                  <c:v>2850.33</c:v>
                </c:pt>
                <c:pt idx="2">
                  <c:v>2669.9199999999992</c:v>
                </c:pt>
                <c:pt idx="3">
                  <c:v>2969.9</c:v>
                </c:pt>
              </c:numCache>
            </c:numRef>
          </c:val>
          <c:extLst>
            <c:ext xmlns:c16="http://schemas.microsoft.com/office/drawing/2014/chart" uri="{C3380CC4-5D6E-409C-BE32-E72D297353CC}">
              <c16:uniqueId val="{00000001-8CC5-41EA-A583-86A83CE52491}"/>
            </c:ext>
          </c:extLst>
        </c:ser>
        <c:dLbls>
          <c:showLegendKey val="0"/>
          <c:showVal val="0"/>
          <c:showCatName val="0"/>
          <c:showSerName val="0"/>
          <c:showPercent val="0"/>
          <c:showBubbleSize val="0"/>
        </c:dLbls>
        <c:gapWidth val="219"/>
        <c:overlap val="-27"/>
        <c:axId val="108128920"/>
        <c:axId val="108132880"/>
      </c:barChart>
      <c:catAx>
        <c:axId val="108128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32880"/>
        <c:crosses val="autoZero"/>
        <c:auto val="1"/>
        <c:lblAlgn val="ctr"/>
        <c:lblOffset val="100"/>
        <c:noMultiLvlLbl val="0"/>
      </c:catAx>
      <c:valAx>
        <c:axId val="108132880"/>
        <c:scaling>
          <c:orientation val="minMax"/>
        </c:scaling>
        <c:delete val="0"/>
        <c:axPos val="l"/>
        <c:majorGridlines>
          <c:spPr>
            <a:ln w="9525" cap="flat" cmpd="sng" algn="ctr">
              <a:solidFill>
                <a:schemeClr val="tx1">
                  <a:lumMod val="15000"/>
                  <a:lumOff val="85000"/>
                </a:schemeClr>
              </a:solidFill>
              <a:round/>
            </a:ln>
            <a:effectLst/>
          </c:spPr>
        </c:majorGridlines>
        <c:numFmt formatCode="[$R-1C09]#,##0.00;\-[$R-1C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28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Analysis.xlsx]Revenue per E!PivotTable2</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Profit Percentage</a:t>
            </a:r>
          </a:p>
          <a:p>
            <a:pPr>
              <a:defRPr/>
            </a:pPr>
            <a:r>
              <a:rPr lang="en-US"/>
              <a:t>per sales rep</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4"/>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s>
    <c:plotArea>
      <c:layout/>
      <c:pieChart>
        <c:varyColors val="1"/>
        <c:ser>
          <c:idx val="0"/>
          <c:order val="0"/>
          <c:tx>
            <c:strRef>
              <c:f>'Revenue per E'!$B$1</c:f>
              <c:strCache>
                <c:ptCount val="1"/>
                <c:pt idx="0">
                  <c:v>Total</c:v>
                </c:pt>
              </c:strCache>
            </c:strRef>
          </c:tx>
          <c:dPt>
            <c:idx val="0"/>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F65C-4893-A10B-24C454EC52AC}"/>
              </c:ext>
            </c:extLst>
          </c:dPt>
          <c:dPt>
            <c:idx val="1"/>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F65C-4893-A10B-24C454EC52AC}"/>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4-F65C-4893-A10B-24C454EC52AC}"/>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5-F65C-4893-A10B-24C454EC52A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per E'!$A$2:$A$4</c:f>
              <c:strCache>
                <c:ptCount val="2"/>
                <c:pt idx="0">
                  <c:v>Benjamin Franklin</c:v>
                </c:pt>
                <c:pt idx="1">
                  <c:v>John Smit</c:v>
                </c:pt>
              </c:strCache>
            </c:strRef>
          </c:cat>
          <c:val>
            <c:numRef>
              <c:f>'Revenue per E'!$B$2:$B$4</c:f>
              <c:numCache>
                <c:formatCode>0.00%</c:formatCode>
                <c:ptCount val="2"/>
                <c:pt idx="0">
                  <c:v>4.6809207367397772</c:v>
                </c:pt>
                <c:pt idx="1">
                  <c:v>5.2106560168217877</c:v>
                </c:pt>
              </c:numCache>
            </c:numRef>
          </c:val>
          <c:extLst>
            <c:ext xmlns:c16="http://schemas.microsoft.com/office/drawing/2014/chart" uri="{C3380CC4-5D6E-409C-BE32-E72D297353CC}">
              <c16:uniqueId val="{00000000-F65C-4893-A10B-24C454EC52AC}"/>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590549</xdr:colOff>
      <xdr:row>1</xdr:row>
      <xdr:rowOff>138111</xdr:rowOff>
    </xdr:from>
    <xdr:to>
      <xdr:col>12</xdr:col>
      <xdr:colOff>447674</xdr:colOff>
      <xdr:row>22</xdr:row>
      <xdr:rowOff>19049</xdr:rowOff>
    </xdr:to>
    <xdr:graphicFrame macro="">
      <xdr:nvGraphicFramePr>
        <xdr:cNvPr id="2" name="Chart 1">
          <a:extLst>
            <a:ext uri="{FF2B5EF4-FFF2-40B4-BE49-F238E27FC236}">
              <a16:creationId xmlns:a16="http://schemas.microsoft.com/office/drawing/2014/main" id="{7AB5AC9F-7875-5B20-CB93-375123E85D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333374</xdr:colOff>
      <xdr:row>2</xdr:row>
      <xdr:rowOff>180974</xdr:rowOff>
    </xdr:from>
    <xdr:to>
      <xdr:col>11</xdr:col>
      <xdr:colOff>285749</xdr:colOff>
      <xdr:row>21</xdr:row>
      <xdr:rowOff>47624</xdr:rowOff>
    </xdr:to>
    <xdr:graphicFrame macro="">
      <xdr:nvGraphicFramePr>
        <xdr:cNvPr id="2" name="Chart 1">
          <a:extLst>
            <a:ext uri="{FF2B5EF4-FFF2-40B4-BE49-F238E27FC236}">
              <a16:creationId xmlns:a16="http://schemas.microsoft.com/office/drawing/2014/main" id="{5AE6D293-D2A4-8A1C-9CBF-BA263F7B88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828674</xdr:colOff>
      <xdr:row>4</xdr:row>
      <xdr:rowOff>76199</xdr:rowOff>
    </xdr:from>
    <xdr:to>
      <xdr:col>8</xdr:col>
      <xdr:colOff>142874</xdr:colOff>
      <xdr:row>22</xdr:row>
      <xdr:rowOff>9524</xdr:rowOff>
    </xdr:to>
    <xdr:graphicFrame macro="">
      <xdr:nvGraphicFramePr>
        <xdr:cNvPr id="2" name="Chart 1">
          <a:extLst>
            <a:ext uri="{FF2B5EF4-FFF2-40B4-BE49-F238E27FC236}">
              <a16:creationId xmlns:a16="http://schemas.microsoft.com/office/drawing/2014/main" id="{692DCF2E-4167-8384-BC9D-FF4917F934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ela Madyibi" refreshedDate="45834.407987037041" createdVersion="8" refreshedVersion="8" minRefreshableVersion="3" recordCount="88" xr:uid="{E2DB2811-9828-49FC-B20F-A094FE5DE19E}">
  <cacheSource type="worksheet">
    <worksheetSource ref="A1:E89" sheet="RAW DATA"/>
  </cacheSource>
  <cacheFields count="8">
    <cacheField name="Date" numFmtId="164">
      <sharedItems containsSemiMixedTypes="0" containsNonDate="0" containsDate="1" containsString="0" minDate="2022-07-01T00:00:00" maxDate="2022-09-01T00:00:00" count="44">
        <d v="2022-07-01T00:00:00"/>
        <d v="2022-07-04T00:00:00"/>
        <d v="2022-07-05T00:00:00"/>
        <d v="2022-07-06T00:00:00"/>
        <d v="2022-07-07T00:00:00"/>
        <d v="2022-07-08T00:00:00"/>
        <d v="2022-07-11T00:00:00"/>
        <d v="2022-07-12T00:00:00"/>
        <d v="2022-07-13T00:00:00"/>
        <d v="2022-07-14T00:00:00"/>
        <d v="2022-07-15T00:00:00"/>
        <d v="2022-07-18T00:00:00"/>
        <d v="2022-07-19T00:00:00"/>
        <d v="2022-07-20T00:00:00"/>
        <d v="2022-07-21T00:00:00"/>
        <d v="2022-07-22T00:00:00"/>
        <d v="2022-07-25T00:00:00"/>
        <d v="2022-07-26T00:00:00"/>
        <d v="2022-07-27T00:00:00"/>
        <d v="2022-07-28T00:00:00"/>
        <d v="2022-07-29T00:00:00"/>
        <d v="2022-08-01T00:00:00"/>
        <d v="2022-08-02T00:00:00"/>
        <d v="2022-08-03T00:00:00"/>
        <d v="2022-08-04T00:00:00"/>
        <d v="2022-08-05T00:00:00"/>
        <d v="2022-08-08T00:00:00"/>
        <d v="2022-08-09T00:00:00"/>
        <d v="2022-08-10T00:00:00"/>
        <d v="2022-08-11T00:00:00"/>
        <d v="2022-08-12T00:00:00"/>
        <d v="2022-08-15T00:00:00"/>
        <d v="2022-08-16T00:00:00"/>
        <d v="2022-08-17T00:00:00"/>
        <d v="2022-08-18T00:00:00"/>
        <d v="2022-08-19T00:00:00"/>
        <d v="2022-08-22T00:00:00"/>
        <d v="2022-08-23T00:00:00"/>
        <d v="2022-08-24T00:00:00"/>
        <d v="2022-08-25T00:00:00"/>
        <d v="2022-08-26T00:00:00"/>
        <d v="2022-08-29T00:00:00"/>
        <d v="2022-08-30T00:00:00"/>
        <d v="2022-08-31T00:00:00"/>
      </sharedItems>
      <fieldGroup par="7"/>
    </cacheField>
    <cacheField name="Sales Rep" numFmtId="0">
      <sharedItems count="2">
        <s v="Benjamin Franklin"/>
        <s v="John Smit"/>
      </sharedItems>
    </cacheField>
    <cacheField name="Shift" numFmtId="0">
      <sharedItems count="2">
        <s v="Night"/>
        <s v="Day"/>
      </sharedItems>
    </cacheField>
    <cacheField name="Cost Price" numFmtId="165">
      <sharedItems containsSemiMixedTypes="0" containsString="0" containsNumber="1" minValue="714.58" maxValue="1594.15"/>
    </cacheField>
    <cacheField name="Selling Price" numFmtId="165">
      <sharedItems containsSemiMixedTypes="0" containsString="0" containsNumber="1" minValue="800.5" maxValue="1742.25"/>
    </cacheField>
    <cacheField name="Profit (per sale)" numFmtId="165">
      <sharedItems containsSemiMixedTypes="0" containsString="0" containsNumber="1" minValue="51.910000000000082" maxValue="198.99"/>
    </cacheField>
    <cacheField name="Days (Date)" numFmtId="0" databaseField="0">
      <fieldGroup base="0">
        <rangePr groupBy="days" startDate="2022-07-01T00:00:00" endDate="2022-09-01T00:00:00"/>
        <groupItems count="368">
          <s v="&lt;7/1/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1/2022"/>
        </groupItems>
      </fieldGroup>
    </cacheField>
    <cacheField name="Months (Date)" numFmtId="0" databaseField="0">
      <fieldGroup base="0">
        <rangePr groupBy="months" startDate="2022-07-01T00:00:00" endDate="2022-09-01T00:00:00"/>
        <groupItems count="14">
          <s v="&lt;7/1/2022"/>
          <s v="Jan"/>
          <s v="Feb"/>
          <s v="Mar"/>
          <s v="Apr"/>
          <s v="May"/>
          <s v="Jun"/>
          <s v="Jul"/>
          <s v="Aug"/>
          <s v="Sep"/>
          <s v="Oct"/>
          <s v="Nov"/>
          <s v="Dec"/>
          <s v="&gt;9/1/2022"/>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 refreshedDate="45835.586017245369" createdVersion="8" refreshedVersion="8" minRefreshableVersion="3" recordCount="88" xr:uid="{323E3620-3A4E-44DE-9DA6-2484B72591D9}">
  <cacheSource type="worksheet">
    <worksheetSource ref="A1:I89" sheet="RAW DATA"/>
  </cacheSource>
  <cacheFields count="11">
    <cacheField name="Date" numFmtId="166">
      <sharedItems containsSemiMixedTypes="0" containsNonDate="0" containsDate="1" containsString="0" minDate="2022-07-01T00:00:00" maxDate="2022-09-01T00:00:00" count="44">
        <d v="2022-07-01T00:00:00"/>
        <d v="2022-07-04T00:00:00"/>
        <d v="2022-07-05T00:00:00"/>
        <d v="2022-07-06T00:00:00"/>
        <d v="2022-07-07T00:00:00"/>
        <d v="2022-07-08T00:00:00"/>
        <d v="2022-07-11T00:00:00"/>
        <d v="2022-07-12T00:00:00"/>
        <d v="2022-07-13T00:00:00"/>
        <d v="2022-07-14T00:00:00"/>
        <d v="2022-07-15T00:00:00"/>
        <d v="2022-07-18T00:00:00"/>
        <d v="2022-07-19T00:00:00"/>
        <d v="2022-07-20T00:00:00"/>
        <d v="2022-07-21T00:00:00"/>
        <d v="2022-07-22T00:00:00"/>
        <d v="2022-07-25T00:00:00"/>
        <d v="2022-07-26T00:00:00"/>
        <d v="2022-07-27T00:00:00"/>
        <d v="2022-07-28T00:00:00"/>
        <d v="2022-07-29T00:00:00"/>
        <d v="2022-08-01T00:00:00"/>
        <d v="2022-08-02T00:00:00"/>
        <d v="2022-08-03T00:00:00"/>
        <d v="2022-08-04T00:00:00"/>
        <d v="2022-08-05T00:00:00"/>
        <d v="2022-08-08T00:00:00"/>
        <d v="2022-08-09T00:00:00"/>
        <d v="2022-08-10T00:00:00"/>
        <d v="2022-08-11T00:00:00"/>
        <d v="2022-08-12T00:00:00"/>
        <d v="2022-08-15T00:00:00"/>
        <d v="2022-08-16T00:00:00"/>
        <d v="2022-08-17T00:00:00"/>
        <d v="2022-08-18T00:00:00"/>
        <d v="2022-08-19T00:00:00"/>
        <d v="2022-08-22T00:00:00"/>
        <d v="2022-08-23T00:00:00"/>
        <d v="2022-08-24T00:00:00"/>
        <d v="2022-08-25T00:00:00"/>
        <d v="2022-08-26T00:00:00"/>
        <d v="2022-08-29T00:00:00"/>
        <d v="2022-08-30T00:00:00"/>
        <d v="2022-08-31T00:00:00"/>
      </sharedItems>
      <fieldGroup par="10"/>
    </cacheField>
    <cacheField name="Sales Rep" numFmtId="0">
      <sharedItems count="2">
        <s v="Benjamin Franklin"/>
        <s v="John Smit"/>
      </sharedItems>
    </cacheField>
    <cacheField name="Shift" numFmtId="0">
      <sharedItems count="2">
        <s v="Night"/>
        <s v="Day"/>
      </sharedItems>
    </cacheField>
    <cacheField name="Cost Price" numFmtId="165">
      <sharedItems containsSemiMixedTypes="0" containsString="0" containsNumber="1" minValue="714.58" maxValue="1594.15"/>
    </cacheField>
    <cacheField name="Selling Price" numFmtId="165">
      <sharedItems containsSemiMixedTypes="0" containsString="0" containsNumber="1" minValue="800.5" maxValue="1742.25"/>
    </cacheField>
    <cacheField name="Profit per sale" numFmtId="165">
      <sharedItems containsSemiMixedTypes="0" containsString="0" containsNumber="1" minValue="51.910000000000082" maxValue="198.99"/>
    </cacheField>
    <cacheField name="Profit %" numFmtId="10">
      <sharedItems containsSemiMixedTypes="0" containsString="0" containsNumber="1" minValue="3.7676660943072218E-2" maxValue="0.2383731416351034"/>
    </cacheField>
    <cacheField name="Commission" numFmtId="165">
      <sharedItems containsSemiMixedTypes="0" containsString="0" containsNumber="1" minValue="0" maxValue="15.588749999999999"/>
    </cacheField>
    <cacheField name="Day of the Week" numFmtId="0">
      <sharedItems containsSemiMixedTypes="0" containsString="0" containsNumber="1" containsInteger="1" minValue="1" maxValue="5"/>
    </cacheField>
    <cacheField name="Days (Date)" numFmtId="0" databaseField="0">
      <fieldGroup base="0">
        <rangePr groupBy="days" startDate="2022-07-01T00:00:00" endDate="2022-09-01T00:00:00"/>
        <groupItems count="368">
          <s v="&lt;7/1/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1/2022"/>
        </groupItems>
      </fieldGroup>
    </cacheField>
    <cacheField name="Months (Date)" numFmtId="0" databaseField="0">
      <fieldGroup base="0">
        <rangePr groupBy="months" startDate="2022-07-01T00:00:00" endDate="2022-09-01T00:00:00"/>
        <groupItems count="14">
          <s v="&lt;7/1/2022"/>
          <s v="Jan"/>
          <s v="Feb"/>
          <s v="Mar"/>
          <s v="Apr"/>
          <s v="May"/>
          <s v="Jun"/>
          <s v="Jul"/>
          <s v="Aug"/>
          <s v="Sep"/>
          <s v="Oct"/>
          <s v="Nov"/>
          <s v="Dec"/>
          <s v="&gt;9/1/20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
  <r>
    <x v="0"/>
    <x v="0"/>
    <x v="0"/>
    <n v="1112.94"/>
    <n v="1288"/>
    <n v="175.05999999999995"/>
  </r>
  <r>
    <x v="0"/>
    <x v="1"/>
    <x v="1"/>
    <n v="1095.5"/>
    <n v="1250.75"/>
    <n v="155.25"/>
  </r>
  <r>
    <x v="1"/>
    <x v="0"/>
    <x v="0"/>
    <n v="1120.94"/>
    <n v="1295"/>
    <n v="174.05999999999995"/>
  </r>
  <r>
    <x v="1"/>
    <x v="1"/>
    <x v="1"/>
    <n v="1509.73"/>
    <n v="1687.75"/>
    <n v="178.01999999999998"/>
  </r>
  <r>
    <x v="2"/>
    <x v="0"/>
    <x v="1"/>
    <n v="1235.33"/>
    <n v="1412.25"/>
    <n v="176.92000000000007"/>
  </r>
  <r>
    <x v="2"/>
    <x v="1"/>
    <x v="0"/>
    <n v="881.93"/>
    <n v="962"/>
    <n v="80.07000000000005"/>
  </r>
  <r>
    <x v="3"/>
    <x v="0"/>
    <x v="0"/>
    <n v="1075.7"/>
    <n v="1142.75"/>
    <n v="67.049999999999955"/>
  </r>
  <r>
    <x v="3"/>
    <x v="1"/>
    <x v="1"/>
    <n v="714.58"/>
    <n v="800.5"/>
    <n v="85.919999999999959"/>
  </r>
  <r>
    <x v="4"/>
    <x v="0"/>
    <x v="1"/>
    <n v="1299.1099999999999"/>
    <n v="1360"/>
    <n v="60.8900000000001"/>
  </r>
  <r>
    <x v="4"/>
    <x v="1"/>
    <x v="0"/>
    <n v="1087.48"/>
    <n v="1268.5"/>
    <n v="181.01999999999998"/>
  </r>
  <r>
    <x v="5"/>
    <x v="0"/>
    <x v="0"/>
    <n v="803.79"/>
    <n v="907.75"/>
    <n v="103.96000000000004"/>
  </r>
  <r>
    <x v="5"/>
    <x v="1"/>
    <x v="1"/>
    <n v="1113.73"/>
    <n v="1278.75"/>
    <n v="165.01999999999998"/>
  </r>
  <r>
    <x v="6"/>
    <x v="0"/>
    <x v="1"/>
    <n v="843.16"/>
    <n v="965.25"/>
    <n v="122.09000000000003"/>
  </r>
  <r>
    <x v="6"/>
    <x v="1"/>
    <x v="0"/>
    <n v="1552.52"/>
    <n v="1717.5"/>
    <n v="164.98000000000002"/>
  </r>
  <r>
    <x v="7"/>
    <x v="0"/>
    <x v="0"/>
    <n v="1382.27"/>
    <n v="1550.25"/>
    <n v="167.98000000000002"/>
  </r>
  <r>
    <x v="7"/>
    <x v="1"/>
    <x v="1"/>
    <n v="1515.76"/>
    <n v="1622.75"/>
    <n v="106.99000000000001"/>
  </r>
  <r>
    <x v="8"/>
    <x v="0"/>
    <x v="1"/>
    <n v="1264.56"/>
    <n v="1328.5"/>
    <n v="63.940000000000055"/>
  </r>
  <r>
    <x v="8"/>
    <x v="1"/>
    <x v="0"/>
    <n v="1251.98"/>
    <n v="1402"/>
    <n v="150.01999999999998"/>
  </r>
  <r>
    <x v="9"/>
    <x v="0"/>
    <x v="0"/>
    <n v="986.11"/>
    <n v="1054"/>
    <n v="67.889999999999986"/>
  </r>
  <r>
    <x v="9"/>
    <x v="1"/>
    <x v="1"/>
    <n v="1514.2"/>
    <n v="1571.25"/>
    <n v="57.049999999999955"/>
  </r>
  <r>
    <x v="10"/>
    <x v="0"/>
    <x v="1"/>
    <n v="1318.85"/>
    <n v="1454.75"/>
    <n v="135.90000000000009"/>
  </r>
  <r>
    <x v="10"/>
    <x v="1"/>
    <x v="0"/>
    <n v="1495.11"/>
    <n v="1655"/>
    <n v="159.8900000000001"/>
  </r>
  <r>
    <x v="11"/>
    <x v="0"/>
    <x v="0"/>
    <n v="1187.7"/>
    <n v="1297.75"/>
    <n v="110.04999999999995"/>
  </r>
  <r>
    <x v="11"/>
    <x v="1"/>
    <x v="1"/>
    <n v="1150.74"/>
    <n v="1225.75"/>
    <n v="75.009999999999991"/>
  </r>
  <r>
    <x v="12"/>
    <x v="0"/>
    <x v="1"/>
    <n v="1562.68"/>
    <n v="1736.75"/>
    <n v="174.06999999999994"/>
  </r>
  <r>
    <x v="12"/>
    <x v="1"/>
    <x v="0"/>
    <n v="1514.13"/>
    <n v="1620.25"/>
    <n v="106.11999999999989"/>
  </r>
  <r>
    <x v="13"/>
    <x v="0"/>
    <x v="0"/>
    <n v="778.27"/>
    <n v="930.25"/>
    <n v="151.98000000000002"/>
  </r>
  <r>
    <x v="13"/>
    <x v="1"/>
    <x v="1"/>
    <n v="1270.6600000000001"/>
    <n v="1334.75"/>
    <n v="64.089999999999918"/>
  </r>
  <r>
    <x v="14"/>
    <x v="0"/>
    <x v="1"/>
    <n v="766.72"/>
    <n v="841.75"/>
    <n v="75.029999999999973"/>
  </r>
  <r>
    <x v="14"/>
    <x v="1"/>
    <x v="0"/>
    <n v="1041.1300000000001"/>
    <n v="1157.25"/>
    <n v="116.11999999999989"/>
  </r>
  <r>
    <x v="15"/>
    <x v="0"/>
    <x v="0"/>
    <n v="1218.08"/>
    <n v="1344"/>
    <n v="125.92000000000007"/>
  </r>
  <r>
    <x v="15"/>
    <x v="1"/>
    <x v="1"/>
    <n v="1016.36"/>
    <n v="1108.25"/>
    <n v="91.889999999999986"/>
  </r>
  <r>
    <x v="16"/>
    <x v="0"/>
    <x v="1"/>
    <n v="1576.91"/>
    <n v="1683"/>
    <n v="106.08999999999992"/>
  </r>
  <r>
    <x v="16"/>
    <x v="1"/>
    <x v="0"/>
    <n v="870.02"/>
    <n v="997"/>
    <n v="126.98000000000002"/>
  </r>
  <r>
    <x v="17"/>
    <x v="0"/>
    <x v="0"/>
    <n v="1145.26"/>
    <n v="1344.25"/>
    <n v="198.99"/>
  </r>
  <r>
    <x v="17"/>
    <x v="1"/>
    <x v="1"/>
    <n v="1313.05"/>
    <n v="1504"/>
    <n v="190.95000000000005"/>
  </r>
  <r>
    <x v="18"/>
    <x v="0"/>
    <x v="1"/>
    <n v="833.49"/>
    <n v="906.5"/>
    <n v="73.009999999999991"/>
  </r>
  <r>
    <x v="18"/>
    <x v="1"/>
    <x v="0"/>
    <n v="1578.85"/>
    <n v="1711.75"/>
    <n v="132.90000000000009"/>
  </r>
  <r>
    <x v="19"/>
    <x v="0"/>
    <x v="0"/>
    <n v="1314.78"/>
    <n v="1371.75"/>
    <n v="56.970000000000027"/>
  </r>
  <r>
    <x v="19"/>
    <x v="1"/>
    <x v="1"/>
    <n v="972.81"/>
    <n v="1139.75"/>
    <n v="166.94000000000005"/>
  </r>
  <r>
    <x v="20"/>
    <x v="0"/>
    <x v="1"/>
    <n v="1551.16"/>
    <n v="1721.25"/>
    <n v="170.08999999999992"/>
  </r>
  <r>
    <x v="20"/>
    <x v="1"/>
    <x v="0"/>
    <n v="1366.59"/>
    <n v="1418.5"/>
    <n v="51.910000000000082"/>
  </r>
  <r>
    <x v="21"/>
    <x v="0"/>
    <x v="0"/>
    <n v="1466.66"/>
    <n v="1624.75"/>
    <n v="158.08999999999992"/>
  </r>
  <r>
    <x v="21"/>
    <x v="1"/>
    <x v="1"/>
    <n v="1594.15"/>
    <n v="1682.25"/>
    <n v="88.099999999999909"/>
  </r>
  <r>
    <x v="22"/>
    <x v="0"/>
    <x v="0"/>
    <n v="1580.98"/>
    <n v="1679"/>
    <n v="98.019999999999982"/>
  </r>
  <r>
    <x v="22"/>
    <x v="1"/>
    <x v="1"/>
    <n v="916.97"/>
    <n v="1025"/>
    <n v="108.02999999999997"/>
  </r>
  <r>
    <x v="23"/>
    <x v="0"/>
    <x v="0"/>
    <n v="726.12"/>
    <n v="838"/>
    <n v="111.88"/>
  </r>
  <r>
    <x v="23"/>
    <x v="1"/>
    <x v="1"/>
    <n v="1461.44"/>
    <n v="1599.5"/>
    <n v="138.05999999999995"/>
  </r>
  <r>
    <x v="24"/>
    <x v="0"/>
    <x v="1"/>
    <n v="1176.26"/>
    <n v="1263.25"/>
    <n v="86.990000000000009"/>
  </r>
  <r>
    <x v="24"/>
    <x v="1"/>
    <x v="0"/>
    <n v="825.12"/>
    <n v="1004"/>
    <n v="178.88"/>
  </r>
  <r>
    <x v="25"/>
    <x v="0"/>
    <x v="0"/>
    <n v="1034.97"/>
    <n v="1091"/>
    <n v="56.029999999999973"/>
  </r>
  <r>
    <x v="25"/>
    <x v="1"/>
    <x v="1"/>
    <n v="939.94"/>
    <n v="1045"/>
    <n v="105.05999999999995"/>
  </r>
  <r>
    <x v="26"/>
    <x v="0"/>
    <x v="1"/>
    <n v="1429.63"/>
    <n v="1570.75"/>
    <n v="141.11999999999989"/>
  </r>
  <r>
    <x v="26"/>
    <x v="1"/>
    <x v="0"/>
    <n v="1009.06"/>
    <n v="1189"/>
    <n v="179.94000000000005"/>
  </r>
  <r>
    <x v="27"/>
    <x v="0"/>
    <x v="0"/>
    <n v="974.45"/>
    <n v="1152.5"/>
    <n v="178.04999999999995"/>
  </r>
  <r>
    <x v="27"/>
    <x v="1"/>
    <x v="1"/>
    <n v="1511.87"/>
    <n v="1688.75"/>
    <n v="176.88000000000011"/>
  </r>
  <r>
    <x v="28"/>
    <x v="0"/>
    <x v="0"/>
    <n v="1103.76"/>
    <n v="1256.75"/>
    <n v="152.99"/>
  </r>
  <r>
    <x v="28"/>
    <x v="1"/>
    <x v="1"/>
    <n v="809.07"/>
    <n v="930"/>
    <n v="120.92999999999995"/>
  </r>
  <r>
    <x v="29"/>
    <x v="0"/>
    <x v="0"/>
    <n v="1438.4"/>
    <n v="1560.5"/>
    <n v="122.09999999999991"/>
  </r>
  <r>
    <x v="29"/>
    <x v="1"/>
    <x v="1"/>
    <n v="1472.96"/>
    <n v="1637"/>
    <n v="164.03999999999996"/>
  </r>
  <r>
    <x v="30"/>
    <x v="0"/>
    <x v="1"/>
    <n v="1556.29"/>
    <n v="1742.25"/>
    <n v="185.96000000000004"/>
  </r>
  <r>
    <x v="30"/>
    <x v="1"/>
    <x v="0"/>
    <n v="960.13"/>
    <n v="1088.25"/>
    <n v="128.12"/>
  </r>
  <r>
    <x v="31"/>
    <x v="0"/>
    <x v="0"/>
    <n v="1520.43"/>
    <n v="1594.5"/>
    <n v="74.069999999999936"/>
  </r>
  <r>
    <x v="31"/>
    <x v="1"/>
    <x v="1"/>
    <n v="1195.05"/>
    <n v="1263"/>
    <n v="67.950000000000045"/>
  </r>
  <r>
    <x v="32"/>
    <x v="0"/>
    <x v="0"/>
    <n v="1357.83"/>
    <n v="1518.75"/>
    <n v="160.92000000000007"/>
  </r>
  <r>
    <x v="32"/>
    <x v="1"/>
    <x v="1"/>
    <n v="1440.38"/>
    <n v="1498.5"/>
    <n v="58.119999999999891"/>
  </r>
  <r>
    <x v="33"/>
    <x v="0"/>
    <x v="0"/>
    <n v="801.34"/>
    <n v="913.25"/>
    <n v="111.90999999999997"/>
  </r>
  <r>
    <x v="33"/>
    <x v="1"/>
    <x v="1"/>
    <n v="1001.99"/>
    <n v="1097"/>
    <n v="95.009999999999991"/>
  </r>
  <r>
    <x v="34"/>
    <x v="0"/>
    <x v="1"/>
    <n v="1121.8599999999999"/>
    <n v="1191.75"/>
    <n v="69.8900000000001"/>
  </r>
  <r>
    <x v="34"/>
    <x v="1"/>
    <x v="0"/>
    <n v="776.22"/>
    <n v="961.25"/>
    <n v="185.02999999999997"/>
  </r>
  <r>
    <x v="35"/>
    <x v="0"/>
    <x v="0"/>
    <n v="779.66"/>
    <n v="900.75"/>
    <n v="121.09000000000003"/>
  </r>
  <r>
    <x v="35"/>
    <x v="1"/>
    <x v="1"/>
    <n v="850.14"/>
    <n v="932.25"/>
    <n v="82.110000000000014"/>
  </r>
  <r>
    <x v="36"/>
    <x v="0"/>
    <x v="1"/>
    <n v="896.25"/>
    <n v="1008.25"/>
    <n v="112"/>
  </r>
  <r>
    <x v="36"/>
    <x v="1"/>
    <x v="0"/>
    <n v="1051"/>
    <n v="1133"/>
    <n v="82"/>
  </r>
  <r>
    <x v="37"/>
    <x v="0"/>
    <x v="0"/>
    <n v="1385.5"/>
    <n v="1504.5"/>
    <n v="119"/>
  </r>
  <r>
    <x v="37"/>
    <x v="1"/>
    <x v="1"/>
    <n v="1075.76"/>
    <n v="1262.75"/>
    <n v="186.99"/>
  </r>
  <r>
    <x v="38"/>
    <x v="0"/>
    <x v="1"/>
    <n v="896.05"/>
    <n v="957"/>
    <n v="60.950000000000045"/>
  </r>
  <r>
    <x v="38"/>
    <x v="1"/>
    <x v="0"/>
    <n v="843.34"/>
    <n v="1039.25"/>
    <n v="195.90999999999997"/>
  </r>
  <r>
    <x v="39"/>
    <x v="0"/>
    <x v="0"/>
    <n v="1211.6600000000001"/>
    <n v="1325.75"/>
    <n v="114.08999999999992"/>
  </r>
  <r>
    <x v="39"/>
    <x v="1"/>
    <x v="1"/>
    <n v="1357.2"/>
    <n v="1463.25"/>
    <n v="106.04999999999995"/>
  </r>
  <r>
    <x v="40"/>
    <x v="0"/>
    <x v="0"/>
    <n v="940.87"/>
    <n v="1027.75"/>
    <n v="86.88"/>
  </r>
  <r>
    <x v="40"/>
    <x v="1"/>
    <x v="1"/>
    <n v="1274.05"/>
    <n v="1455"/>
    <n v="180.95000000000005"/>
  </r>
  <r>
    <x v="41"/>
    <x v="0"/>
    <x v="0"/>
    <n v="1179.06"/>
    <n v="1376"/>
    <n v="196.94000000000005"/>
  </r>
  <r>
    <x v="41"/>
    <x v="1"/>
    <x v="1"/>
    <n v="774.2"/>
    <n v="946.25"/>
    <n v="172.04999999999995"/>
  </r>
  <r>
    <x v="42"/>
    <x v="0"/>
    <x v="1"/>
    <n v="1350.48"/>
    <n v="1509.5"/>
    <n v="159.01999999999998"/>
  </r>
  <r>
    <x v="42"/>
    <x v="1"/>
    <x v="0"/>
    <n v="1053.3699999999999"/>
    <n v="1136.25"/>
    <n v="82.880000000000109"/>
  </r>
  <r>
    <x v="43"/>
    <x v="0"/>
    <x v="0"/>
    <n v="1161.92"/>
    <n v="1237"/>
    <n v="75.079999999999927"/>
  </r>
  <r>
    <x v="43"/>
    <x v="1"/>
    <x v="1"/>
    <n v="951.93"/>
    <n v="1136"/>
    <n v="184.0700000000000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
  <r>
    <x v="0"/>
    <x v="0"/>
    <x v="0"/>
    <n v="1112.94"/>
    <n v="1288"/>
    <n v="175.05999999999995"/>
    <n v="0.15729509227811017"/>
    <n v="6.44"/>
    <n v="5"/>
  </r>
  <r>
    <x v="0"/>
    <x v="1"/>
    <x v="1"/>
    <n v="1095.5"/>
    <n v="1250.75"/>
    <n v="155.25"/>
    <n v="0.14171611136467366"/>
    <n v="6.2537500000000001"/>
    <n v="5"/>
  </r>
  <r>
    <x v="1"/>
    <x v="0"/>
    <x v="0"/>
    <n v="1120.94"/>
    <n v="1295"/>
    <n v="174.05999999999995"/>
    <n v="0.15528038967295299"/>
    <n v="6.4750000000000005"/>
    <n v="1"/>
  </r>
  <r>
    <x v="1"/>
    <x v="1"/>
    <x v="1"/>
    <n v="1509.73"/>
    <n v="1687.75"/>
    <n v="178.01999999999998"/>
    <n v="0.11791512389632582"/>
    <n v="0"/>
    <n v="1"/>
  </r>
  <r>
    <x v="2"/>
    <x v="0"/>
    <x v="1"/>
    <n v="1235.33"/>
    <n v="1412.25"/>
    <n v="176.92000000000007"/>
    <n v="0.14321679227412926"/>
    <n v="7.0612500000000002"/>
    <n v="2"/>
  </r>
  <r>
    <x v="2"/>
    <x v="1"/>
    <x v="0"/>
    <n v="881.93"/>
    <n v="962"/>
    <n v="80.07000000000005"/>
    <n v="9.0789518442506836E-2"/>
    <n v="0"/>
    <n v="2"/>
  </r>
  <r>
    <x v="3"/>
    <x v="0"/>
    <x v="0"/>
    <n v="1075.7"/>
    <n v="1142.75"/>
    <n v="67.049999999999955"/>
    <n v="6.2331505066468298E-2"/>
    <n v="0"/>
    <n v="3"/>
  </r>
  <r>
    <x v="3"/>
    <x v="1"/>
    <x v="1"/>
    <n v="714.58"/>
    <n v="800.5"/>
    <n v="85.919999999999959"/>
    <n v="0.12023846175375739"/>
    <n v="4.0025000000000004"/>
    <n v="3"/>
  </r>
  <r>
    <x v="4"/>
    <x v="0"/>
    <x v="1"/>
    <n v="1299.1099999999999"/>
    <n v="1360"/>
    <n v="60.8900000000001"/>
    <n v="4.6870549837966076E-2"/>
    <n v="0"/>
    <n v="4"/>
  </r>
  <r>
    <x v="4"/>
    <x v="1"/>
    <x v="0"/>
    <n v="1087.48"/>
    <n v="1268.5"/>
    <n v="181.01999999999998"/>
    <n v="0.16645823371464299"/>
    <n v="6.3425000000000002"/>
    <n v="4"/>
  </r>
  <r>
    <x v="5"/>
    <x v="0"/>
    <x v="0"/>
    <n v="803.79"/>
    <n v="907.75"/>
    <n v="103.96000000000004"/>
    <n v="0.12933726470844381"/>
    <n v="4.5387500000000003"/>
    <n v="5"/>
  </r>
  <r>
    <x v="5"/>
    <x v="1"/>
    <x v="1"/>
    <n v="1113.73"/>
    <n v="1278.75"/>
    <n v="165.01999999999998"/>
    <n v="0.14816876621802411"/>
    <n v="6.3937499999999998"/>
    <n v="5"/>
  </r>
  <r>
    <x v="6"/>
    <x v="0"/>
    <x v="1"/>
    <n v="843.16"/>
    <n v="965.25"/>
    <n v="122.09000000000003"/>
    <n v="0.14480051235827132"/>
    <n v="4.8262499999999999"/>
    <n v="1"/>
  </r>
  <r>
    <x v="6"/>
    <x v="1"/>
    <x v="0"/>
    <n v="1552.52"/>
    <n v="1717.5"/>
    <n v="164.98000000000002"/>
    <n v="0.10626594182361582"/>
    <n v="0"/>
    <n v="1"/>
  </r>
  <r>
    <x v="7"/>
    <x v="0"/>
    <x v="0"/>
    <n v="1382.27"/>
    <n v="1550.25"/>
    <n v="167.98000000000002"/>
    <n v="0.12152473829280822"/>
    <n v="7.7512499999999998"/>
    <n v="2"/>
  </r>
  <r>
    <x v="7"/>
    <x v="1"/>
    <x v="1"/>
    <n v="1515.76"/>
    <n v="1622.75"/>
    <n v="106.99000000000001"/>
    <n v="7.0585053042698062E-2"/>
    <n v="0"/>
    <n v="2"/>
  </r>
  <r>
    <x v="8"/>
    <x v="0"/>
    <x v="1"/>
    <n v="1264.56"/>
    <n v="1328.5"/>
    <n v="63.940000000000055"/>
    <n v="5.056304169039038E-2"/>
    <n v="0"/>
    <n v="3"/>
  </r>
  <r>
    <x v="8"/>
    <x v="1"/>
    <x v="0"/>
    <n v="1251.98"/>
    <n v="1402"/>
    <n v="150.01999999999998"/>
    <n v="0.11982619530663427"/>
    <n v="0"/>
    <n v="3"/>
  </r>
  <r>
    <x v="9"/>
    <x v="0"/>
    <x v="0"/>
    <n v="986.11"/>
    <n v="1054"/>
    <n v="67.889999999999986"/>
    <n v="6.8846274756365913E-2"/>
    <n v="0"/>
    <n v="4"/>
  </r>
  <r>
    <x v="9"/>
    <x v="1"/>
    <x v="1"/>
    <n v="1514.2"/>
    <n v="1571.25"/>
    <n v="57.049999999999955"/>
    <n v="3.7676660943072218E-2"/>
    <n v="0"/>
    <n v="4"/>
  </r>
  <r>
    <x v="10"/>
    <x v="0"/>
    <x v="1"/>
    <n v="1318.85"/>
    <n v="1454.75"/>
    <n v="135.90000000000009"/>
    <n v="0.10304431891420564"/>
    <n v="0"/>
    <n v="5"/>
  </r>
  <r>
    <x v="10"/>
    <x v="1"/>
    <x v="0"/>
    <n v="1495.11"/>
    <n v="1655"/>
    <n v="159.8900000000001"/>
    <n v="0.10694196413641813"/>
    <n v="0"/>
    <n v="5"/>
  </r>
  <r>
    <x v="11"/>
    <x v="0"/>
    <x v="0"/>
    <n v="1187.7"/>
    <n v="1297.75"/>
    <n v="110.04999999999995"/>
    <n v="9.2658078639387007E-2"/>
    <n v="0"/>
    <n v="1"/>
  </r>
  <r>
    <x v="11"/>
    <x v="1"/>
    <x v="1"/>
    <n v="1150.74"/>
    <n v="1225.75"/>
    <n v="75.009999999999991"/>
    <n v="6.518414237794809E-2"/>
    <n v="0"/>
    <n v="1"/>
  </r>
  <r>
    <x v="12"/>
    <x v="0"/>
    <x v="1"/>
    <n v="1562.68"/>
    <n v="1736.75"/>
    <n v="174.06999999999994"/>
    <n v="0.11139196764532722"/>
    <n v="0"/>
    <n v="2"/>
  </r>
  <r>
    <x v="12"/>
    <x v="1"/>
    <x v="0"/>
    <n v="1514.13"/>
    <n v="1620.25"/>
    <n v="106.11999999999989"/>
    <n v="7.0086452286131237E-2"/>
    <n v="0"/>
    <n v="2"/>
  </r>
  <r>
    <x v="13"/>
    <x v="0"/>
    <x v="0"/>
    <n v="778.27"/>
    <n v="930.25"/>
    <n v="151.98000000000002"/>
    <n v="0.19527927325992267"/>
    <n v="4.6512500000000001"/>
    <n v="3"/>
  </r>
  <r>
    <x v="13"/>
    <x v="1"/>
    <x v="1"/>
    <n v="1270.6600000000001"/>
    <n v="1334.75"/>
    <n v="64.089999999999918"/>
    <n v="5.0438354870697047E-2"/>
    <n v="0"/>
    <n v="3"/>
  </r>
  <r>
    <x v="14"/>
    <x v="0"/>
    <x v="1"/>
    <n v="766.72"/>
    <n v="841.75"/>
    <n v="75.029999999999973"/>
    <n v="9.7858409849749542E-2"/>
    <n v="0"/>
    <n v="4"/>
  </r>
  <r>
    <x v="14"/>
    <x v="1"/>
    <x v="0"/>
    <n v="1041.1300000000001"/>
    <n v="1157.25"/>
    <n v="116.11999999999989"/>
    <n v="0.11153266162727025"/>
    <n v="0"/>
    <n v="4"/>
  </r>
  <r>
    <x v="15"/>
    <x v="0"/>
    <x v="0"/>
    <n v="1218.08"/>
    <n v="1344"/>
    <n v="125.92000000000007"/>
    <n v="0.10337580454485755"/>
    <n v="0"/>
    <n v="5"/>
  </r>
  <r>
    <x v="15"/>
    <x v="1"/>
    <x v="1"/>
    <n v="1016.36"/>
    <n v="1108.25"/>
    <n v="91.889999999999986"/>
    <n v="9.0410878035341799E-2"/>
    <n v="0"/>
    <n v="5"/>
  </r>
  <r>
    <x v="16"/>
    <x v="0"/>
    <x v="1"/>
    <n v="1576.91"/>
    <n v="1683"/>
    <n v="106.08999999999992"/>
    <n v="6.7277143273870993E-2"/>
    <n v="0"/>
    <n v="1"/>
  </r>
  <r>
    <x v="16"/>
    <x v="1"/>
    <x v="0"/>
    <n v="870.02"/>
    <n v="997"/>
    <n v="126.98000000000002"/>
    <n v="0.14595066780074023"/>
    <n v="4.9850000000000003"/>
    <n v="1"/>
  </r>
  <r>
    <x v="17"/>
    <x v="0"/>
    <x v="0"/>
    <n v="1145.26"/>
    <n v="1344.25"/>
    <n v="198.99"/>
    <n v="0.17375093865148525"/>
    <n v="6.7212500000000004"/>
    <n v="2"/>
  </r>
  <r>
    <x v="17"/>
    <x v="1"/>
    <x v="1"/>
    <n v="1313.05"/>
    <n v="1504"/>
    <n v="190.95000000000005"/>
    <n v="0.14542477438025975"/>
    <n v="7.5200000000000005"/>
    <n v="2"/>
  </r>
  <r>
    <x v="18"/>
    <x v="0"/>
    <x v="1"/>
    <n v="833.49"/>
    <n v="906.5"/>
    <n v="73.009999999999991"/>
    <n v="8.759553203997647E-2"/>
    <n v="0"/>
    <n v="3"/>
  </r>
  <r>
    <x v="18"/>
    <x v="1"/>
    <x v="0"/>
    <n v="1578.85"/>
    <n v="1711.75"/>
    <n v="132.90000000000009"/>
    <n v="8.4175190803432942E-2"/>
    <n v="0"/>
    <n v="3"/>
  </r>
  <r>
    <x v="19"/>
    <x v="0"/>
    <x v="0"/>
    <n v="1314.78"/>
    <n v="1371.75"/>
    <n v="56.970000000000027"/>
    <n v="4.3330443115958586E-2"/>
    <n v="0"/>
    <n v="4"/>
  </r>
  <r>
    <x v="19"/>
    <x v="1"/>
    <x v="1"/>
    <n v="972.81"/>
    <n v="1139.75"/>
    <n v="166.94000000000005"/>
    <n v="0.1716059662215644"/>
    <n v="5.6987500000000004"/>
    <n v="4"/>
  </r>
  <r>
    <x v="20"/>
    <x v="0"/>
    <x v="1"/>
    <n v="1551.16"/>
    <n v="1721.25"/>
    <n v="170.08999999999992"/>
    <n v="0.10965342066582423"/>
    <n v="0"/>
    <n v="5"/>
  </r>
  <r>
    <x v="20"/>
    <x v="1"/>
    <x v="0"/>
    <n v="1366.59"/>
    <n v="1418.5"/>
    <n v="51.910000000000082"/>
    <n v="3.7985057698358748E-2"/>
    <n v="0"/>
    <n v="5"/>
  </r>
  <r>
    <x v="21"/>
    <x v="0"/>
    <x v="0"/>
    <n v="1466.66"/>
    <n v="1624.75"/>
    <n v="158.08999999999992"/>
    <n v="0.10778912631421046"/>
    <n v="0"/>
    <n v="1"/>
  </r>
  <r>
    <x v="21"/>
    <x v="1"/>
    <x v="1"/>
    <n v="1594.15"/>
    <n v="1682.25"/>
    <n v="88.099999999999909"/>
    <n v="5.5264561051343919E-2"/>
    <n v="0"/>
    <n v="1"/>
  </r>
  <r>
    <x v="22"/>
    <x v="0"/>
    <x v="0"/>
    <n v="1580.98"/>
    <n v="1679"/>
    <n v="98.019999999999982"/>
    <n v="6.1999519285506448E-2"/>
    <n v="0"/>
    <n v="2"/>
  </r>
  <r>
    <x v="22"/>
    <x v="1"/>
    <x v="1"/>
    <n v="916.97"/>
    <n v="1025"/>
    <n v="108.02999999999997"/>
    <n v="0.11781192405422203"/>
    <n v="0"/>
    <n v="2"/>
  </r>
  <r>
    <x v="23"/>
    <x v="0"/>
    <x v="0"/>
    <n v="726.12"/>
    <n v="838"/>
    <n v="111.88"/>
    <n v="0.1540792155566573"/>
    <n v="4.1900000000000004"/>
    <n v="3"/>
  </r>
  <r>
    <x v="23"/>
    <x v="1"/>
    <x v="1"/>
    <n v="1461.44"/>
    <n v="1599.5"/>
    <n v="138.05999999999995"/>
    <n v="9.4468469454784279E-2"/>
    <n v="0"/>
    <n v="3"/>
  </r>
  <r>
    <x v="24"/>
    <x v="0"/>
    <x v="1"/>
    <n v="1176.26"/>
    <n v="1263.25"/>
    <n v="86.990000000000009"/>
    <n v="7.3954737898083767E-2"/>
    <n v="0"/>
    <n v="4"/>
  </r>
  <r>
    <x v="24"/>
    <x v="1"/>
    <x v="0"/>
    <n v="825.12"/>
    <n v="1004"/>
    <n v="178.88"/>
    <n v="0.2167927089393058"/>
    <n v="15.059999999999999"/>
    <n v="4"/>
  </r>
  <r>
    <x v="25"/>
    <x v="0"/>
    <x v="0"/>
    <n v="1034.97"/>
    <n v="1091"/>
    <n v="56.029999999999973"/>
    <n v="5.413683488410289E-2"/>
    <n v="0"/>
    <n v="5"/>
  </r>
  <r>
    <x v="25"/>
    <x v="1"/>
    <x v="1"/>
    <n v="939.94"/>
    <n v="1045"/>
    <n v="105.05999999999995"/>
    <n v="0.11177309189948288"/>
    <n v="0"/>
    <n v="5"/>
  </r>
  <r>
    <x v="26"/>
    <x v="0"/>
    <x v="1"/>
    <n v="1429.63"/>
    <n v="1570.75"/>
    <n v="141.11999999999989"/>
    <n v="9.8710855256255031E-2"/>
    <n v="0"/>
    <n v="1"/>
  </r>
  <r>
    <x v="26"/>
    <x v="1"/>
    <x v="0"/>
    <n v="1009.06"/>
    <n v="1189"/>
    <n v="179.94000000000005"/>
    <n v="0.17832438110716911"/>
    <n v="5.9450000000000003"/>
    <n v="1"/>
  </r>
  <r>
    <x v="27"/>
    <x v="0"/>
    <x v="0"/>
    <n v="974.45"/>
    <n v="1152.5"/>
    <n v="178.04999999999995"/>
    <n v="0.18271845656524188"/>
    <n v="5.7625000000000002"/>
    <n v="2"/>
  </r>
  <r>
    <x v="27"/>
    <x v="1"/>
    <x v="1"/>
    <n v="1511.87"/>
    <n v="1688.75"/>
    <n v="176.88000000000011"/>
    <n v="0.11699418600805633"/>
    <n v="0"/>
    <n v="2"/>
  </r>
  <r>
    <x v="28"/>
    <x v="0"/>
    <x v="0"/>
    <n v="1103.76"/>
    <n v="1256.75"/>
    <n v="152.99"/>
    <n v="0.13860803073131842"/>
    <n v="6.2837500000000004"/>
    <n v="3"/>
  </r>
  <r>
    <x v="28"/>
    <x v="1"/>
    <x v="1"/>
    <n v="809.07"/>
    <n v="930"/>
    <n v="120.92999999999995"/>
    <n v="0.149467907597612"/>
    <n v="4.6500000000000004"/>
    <n v="3"/>
  </r>
  <r>
    <x v="29"/>
    <x v="0"/>
    <x v="0"/>
    <n v="1438.4"/>
    <n v="1560.5"/>
    <n v="122.09999999999991"/>
    <n v="8.4885984427141195E-2"/>
    <n v="0"/>
    <n v="4"/>
  </r>
  <r>
    <x v="29"/>
    <x v="1"/>
    <x v="1"/>
    <n v="1472.96"/>
    <n v="1637"/>
    <n v="164.03999999999996"/>
    <n v="0.11136758635672385"/>
    <n v="0"/>
    <n v="4"/>
  </r>
  <r>
    <x v="30"/>
    <x v="0"/>
    <x v="1"/>
    <n v="1556.29"/>
    <n v="1742.25"/>
    <n v="185.96000000000004"/>
    <n v="0.11948929826703251"/>
    <n v="0"/>
    <n v="5"/>
  </r>
  <r>
    <x v="30"/>
    <x v="1"/>
    <x v="0"/>
    <n v="960.13"/>
    <n v="1088.25"/>
    <n v="128.12"/>
    <n v="0.13344026329767844"/>
    <n v="5.4412500000000001"/>
    <n v="5"/>
  </r>
  <r>
    <x v="31"/>
    <x v="0"/>
    <x v="0"/>
    <n v="1520.43"/>
    <n v="1594.5"/>
    <n v="74.069999999999936"/>
    <n v="4.8716481521674744E-2"/>
    <n v="0"/>
    <n v="1"/>
  </r>
  <r>
    <x v="31"/>
    <x v="1"/>
    <x v="1"/>
    <n v="1195.05"/>
    <n v="1263"/>
    <n v="67.950000000000045"/>
    <n v="5.6859545625706075E-2"/>
    <n v="0"/>
    <n v="1"/>
  </r>
  <r>
    <x v="32"/>
    <x v="0"/>
    <x v="0"/>
    <n v="1357.83"/>
    <n v="1518.75"/>
    <n v="160.92000000000007"/>
    <n v="0.11851262676476443"/>
    <n v="0"/>
    <n v="2"/>
  </r>
  <r>
    <x v="32"/>
    <x v="1"/>
    <x v="1"/>
    <n v="1440.38"/>
    <n v="1498.5"/>
    <n v="58.119999999999891"/>
    <n v="4.0350463072244748E-2"/>
    <n v="0"/>
    <n v="2"/>
  </r>
  <r>
    <x v="33"/>
    <x v="0"/>
    <x v="0"/>
    <n v="801.34"/>
    <n v="913.25"/>
    <n v="111.90999999999997"/>
    <n v="0.13965358025307606"/>
    <n v="4.5662500000000001"/>
    <n v="3"/>
  </r>
  <r>
    <x v="33"/>
    <x v="1"/>
    <x v="1"/>
    <n v="1001.99"/>
    <n v="1097"/>
    <n v="95.009999999999991"/>
    <n v="9.4821305601852299E-2"/>
    <n v="0"/>
    <n v="3"/>
  </r>
  <r>
    <x v="34"/>
    <x v="0"/>
    <x v="1"/>
    <n v="1121.8599999999999"/>
    <n v="1191.75"/>
    <n v="69.8900000000001"/>
    <n v="6.2298325994330939E-2"/>
    <n v="0"/>
    <n v="4"/>
  </r>
  <r>
    <x v="34"/>
    <x v="1"/>
    <x v="0"/>
    <n v="776.22"/>
    <n v="961.25"/>
    <n v="185.02999999999997"/>
    <n v="0.2383731416351034"/>
    <n v="14.418749999999999"/>
    <n v="4"/>
  </r>
  <r>
    <x v="35"/>
    <x v="0"/>
    <x v="0"/>
    <n v="779.66"/>
    <n v="900.75"/>
    <n v="121.09000000000003"/>
    <n v="0.15531128953646467"/>
    <n v="4.5037500000000001"/>
    <n v="5"/>
  </r>
  <r>
    <x v="35"/>
    <x v="1"/>
    <x v="1"/>
    <n v="850.14"/>
    <n v="932.25"/>
    <n v="82.110000000000014"/>
    <n v="9.6584092031900645E-2"/>
    <n v="0"/>
    <n v="5"/>
  </r>
  <r>
    <x v="36"/>
    <x v="0"/>
    <x v="1"/>
    <n v="896.25"/>
    <n v="1008.25"/>
    <n v="112"/>
    <n v="0.12496513249651325"/>
    <n v="5.0412499999999998"/>
    <n v="1"/>
  </r>
  <r>
    <x v="36"/>
    <x v="1"/>
    <x v="0"/>
    <n v="1051"/>
    <n v="1133"/>
    <n v="82"/>
    <n v="7.8020932445290195E-2"/>
    <n v="0"/>
    <n v="1"/>
  </r>
  <r>
    <x v="37"/>
    <x v="0"/>
    <x v="0"/>
    <n v="1385.5"/>
    <n v="1504.5"/>
    <n v="119"/>
    <n v="8.5889570552147243E-2"/>
    <n v="0"/>
    <n v="2"/>
  </r>
  <r>
    <x v="37"/>
    <x v="1"/>
    <x v="1"/>
    <n v="1075.76"/>
    <n v="1262.75"/>
    <n v="186.99"/>
    <n v="0.17382129843087679"/>
    <n v="6.3137499999999998"/>
    <n v="2"/>
  </r>
  <r>
    <x v="38"/>
    <x v="0"/>
    <x v="1"/>
    <n v="896.05"/>
    <n v="957"/>
    <n v="60.950000000000045"/>
    <n v="6.8020757770213769E-2"/>
    <n v="0"/>
    <n v="3"/>
  </r>
  <r>
    <x v="38"/>
    <x v="1"/>
    <x v="0"/>
    <n v="843.34"/>
    <n v="1039.25"/>
    <n v="195.90999999999997"/>
    <n v="0.23230251144259725"/>
    <n v="15.588749999999999"/>
    <n v="3"/>
  </r>
  <r>
    <x v="39"/>
    <x v="0"/>
    <x v="0"/>
    <n v="1211.6600000000001"/>
    <n v="1325.75"/>
    <n v="114.08999999999992"/>
    <n v="9.4160077909644549E-2"/>
    <n v="0"/>
    <n v="4"/>
  </r>
  <r>
    <x v="39"/>
    <x v="1"/>
    <x v="1"/>
    <n v="1357.2"/>
    <n v="1463.25"/>
    <n v="106.04999999999995"/>
    <n v="7.8138815207780696E-2"/>
    <n v="0"/>
    <n v="4"/>
  </r>
  <r>
    <x v="40"/>
    <x v="0"/>
    <x v="0"/>
    <n v="940.87"/>
    <n v="1027.75"/>
    <n v="86.88"/>
    <n v="9.2340068234718922E-2"/>
    <n v="0"/>
    <n v="5"/>
  </r>
  <r>
    <x v="40"/>
    <x v="1"/>
    <x v="1"/>
    <n v="1274.05"/>
    <n v="1455"/>
    <n v="180.95000000000005"/>
    <n v="0.14202739295946004"/>
    <n v="7.2750000000000004"/>
    <n v="5"/>
  </r>
  <r>
    <x v="41"/>
    <x v="0"/>
    <x v="0"/>
    <n v="1179.06"/>
    <n v="1376"/>
    <n v="196.94000000000005"/>
    <n v="0.16703136396790669"/>
    <n v="6.88"/>
    <n v="1"/>
  </r>
  <r>
    <x v="41"/>
    <x v="1"/>
    <x v="1"/>
    <n v="774.2"/>
    <n v="946.25"/>
    <n v="172.04999999999995"/>
    <n v="0.22222939808834918"/>
    <n v="14.19375"/>
    <n v="1"/>
  </r>
  <r>
    <x v="42"/>
    <x v="0"/>
    <x v="1"/>
    <n v="1350.48"/>
    <n v="1509.5"/>
    <n v="159.01999999999998"/>
    <n v="0.11775072566791066"/>
    <n v="0"/>
    <n v="2"/>
  </r>
  <r>
    <x v="42"/>
    <x v="1"/>
    <x v="0"/>
    <n v="1053.3699999999999"/>
    <n v="1136.25"/>
    <n v="82.880000000000109"/>
    <n v="7.8680805415001484E-2"/>
    <n v="0"/>
    <n v="2"/>
  </r>
  <r>
    <x v="43"/>
    <x v="0"/>
    <x v="0"/>
    <n v="1161.92"/>
    <n v="1237"/>
    <n v="75.079999999999927"/>
    <n v="6.4617185348388811E-2"/>
    <n v="0"/>
    <n v="3"/>
  </r>
  <r>
    <x v="43"/>
    <x v="1"/>
    <x v="1"/>
    <n v="951.93"/>
    <n v="1136"/>
    <n v="184.07000000000005"/>
    <n v="0.19336505835513121"/>
    <n v="5.68"/>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1441E3-0A82-411E-A854-3C6B88DFA0D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Dates">
  <location ref="A1:B48" firstHeaderRow="1" firstDataRow="1" firstDataCol="1"/>
  <pivotFields count="8">
    <pivotField numFmtId="164"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showAll="0"/>
    <pivotField showAll="0"/>
    <pivotField numFmtId="165" showAll="0"/>
    <pivotField dataField="1" numFmtId="165" showAll="0"/>
    <pivotField numFmtId="165" showAll="0"/>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h="1" x="0"/>
        <item h="1" x="1"/>
        <item h="1" x="2"/>
        <item h="1" x="3"/>
        <item h="1" x="4"/>
        <item h="1" x="5"/>
        <item h="1" x="6"/>
        <item x="7"/>
        <item x="8"/>
        <item h="1" x="9"/>
        <item h="1" x="10"/>
        <item h="1" x="11"/>
        <item h="1" x="12"/>
        <item h="1" x="13"/>
        <item t="default"/>
      </items>
    </pivotField>
  </pivotFields>
  <rowFields count="2">
    <field x="7"/>
    <field x="6"/>
  </rowFields>
  <rowItems count="47">
    <i>
      <x v="7"/>
    </i>
    <i r="1">
      <x v="183"/>
    </i>
    <i r="1">
      <x v="186"/>
    </i>
    <i r="1">
      <x v="187"/>
    </i>
    <i r="1">
      <x v="188"/>
    </i>
    <i r="1">
      <x v="189"/>
    </i>
    <i r="1">
      <x v="190"/>
    </i>
    <i r="1">
      <x v="193"/>
    </i>
    <i r="1">
      <x v="194"/>
    </i>
    <i r="1">
      <x v="195"/>
    </i>
    <i r="1">
      <x v="196"/>
    </i>
    <i r="1">
      <x v="197"/>
    </i>
    <i r="1">
      <x v="200"/>
    </i>
    <i r="1">
      <x v="201"/>
    </i>
    <i r="1">
      <x v="202"/>
    </i>
    <i r="1">
      <x v="203"/>
    </i>
    <i r="1">
      <x v="204"/>
    </i>
    <i r="1">
      <x v="207"/>
    </i>
    <i r="1">
      <x v="208"/>
    </i>
    <i r="1">
      <x v="209"/>
    </i>
    <i r="1">
      <x v="210"/>
    </i>
    <i r="1">
      <x v="211"/>
    </i>
    <i>
      <x v="8"/>
    </i>
    <i r="1">
      <x v="214"/>
    </i>
    <i r="1">
      <x v="215"/>
    </i>
    <i r="1">
      <x v="216"/>
    </i>
    <i r="1">
      <x v="217"/>
    </i>
    <i r="1">
      <x v="218"/>
    </i>
    <i r="1">
      <x v="221"/>
    </i>
    <i r="1">
      <x v="222"/>
    </i>
    <i r="1">
      <x v="223"/>
    </i>
    <i r="1">
      <x v="224"/>
    </i>
    <i r="1">
      <x v="225"/>
    </i>
    <i r="1">
      <x v="228"/>
    </i>
    <i r="1">
      <x v="229"/>
    </i>
    <i r="1">
      <x v="230"/>
    </i>
    <i r="1">
      <x v="231"/>
    </i>
    <i r="1">
      <x v="232"/>
    </i>
    <i r="1">
      <x v="235"/>
    </i>
    <i r="1">
      <x v="236"/>
    </i>
    <i r="1">
      <x v="237"/>
    </i>
    <i r="1">
      <x v="238"/>
    </i>
    <i r="1">
      <x v="239"/>
    </i>
    <i r="1">
      <x v="242"/>
    </i>
    <i r="1">
      <x v="243"/>
    </i>
    <i r="1">
      <x v="244"/>
    </i>
    <i t="grand">
      <x/>
    </i>
  </rowItems>
  <colItems count="1">
    <i/>
  </colItems>
  <dataFields count="1">
    <dataField name="Sum of Selling Price" fld="4" baseField="0" baseItem="0" numFmtId="165"/>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40CD2F-B14F-41EF-AE8C-4B91F506ED46}"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Days">
  <location ref="A1:C8" firstHeaderRow="0" firstDataRow="1" firstDataCol="1"/>
  <pivotFields count="11">
    <pivotField axis="axisRow" numFmtId="166"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showAll="0"/>
    <pivotField axis="axisRow" showAll="0">
      <items count="3">
        <item x="1"/>
        <item x="0"/>
        <item t="default"/>
      </items>
    </pivotField>
    <pivotField numFmtId="165" showAll="0"/>
    <pivotField dataField="1" numFmtId="165" showAll="0"/>
    <pivotField dataField="1" numFmtId="165" showAll="0"/>
    <pivotField numFmtId="10" showAll="0"/>
    <pivotField numFmtId="165"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h="1" sd="0" x="0"/>
        <item h="1" sd="0" x="1"/>
        <item h="1" sd="0" x="2"/>
        <item h="1" sd="0" x="3"/>
        <item h="1" sd="0" x="4"/>
        <item h="1" sd="0" x="5"/>
        <item h="1" sd="0" x="6"/>
        <item sd="0" x="7"/>
        <item sd="0" x="8"/>
        <item h="1" sd="0" x="9"/>
        <item h="1" sd="0" x="10"/>
        <item h="1" sd="0" x="11"/>
        <item h="1" sd="0" x="12"/>
        <item h="1" sd="0" x="13"/>
        <item t="default"/>
      </items>
    </pivotField>
  </pivotFields>
  <rowFields count="3">
    <field x="2"/>
    <field x="10"/>
    <field x="0"/>
  </rowFields>
  <rowItems count="7">
    <i>
      <x/>
    </i>
    <i r="1">
      <x v="7"/>
    </i>
    <i r="1">
      <x v="8"/>
    </i>
    <i>
      <x v="1"/>
    </i>
    <i r="1">
      <x v="7"/>
    </i>
    <i r="1">
      <x v="8"/>
    </i>
    <i t="grand">
      <x/>
    </i>
  </rowItems>
  <colFields count="1">
    <field x="-2"/>
  </colFields>
  <colItems count="2">
    <i>
      <x/>
    </i>
    <i i="1">
      <x v="1"/>
    </i>
  </colItems>
  <dataFields count="2">
    <dataField name="Sum of Selling Price" fld="4" baseField="0" baseItem="0" numFmtId="165"/>
    <dataField name="Sum of Profit per sale" fld="5" baseField="0" baseItem="0" numFmtId="165"/>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B181C1-6D55-4AB4-95F9-F6FA5B797261}"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Sales Rep">
  <location ref="A1:B4" firstHeaderRow="1" firstDataRow="1" firstDataCol="1"/>
  <pivotFields count="11">
    <pivotField numFmtId="166"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axis="axisRow" showAll="0">
      <items count="3">
        <item x="0"/>
        <item x="1"/>
        <item t="default"/>
      </items>
    </pivotField>
    <pivotField showAll="0"/>
    <pivotField numFmtId="165" showAll="0"/>
    <pivotField numFmtId="165" showAll="0"/>
    <pivotField numFmtId="165" showAll="0"/>
    <pivotField dataField="1" numFmtId="10" showAll="0"/>
    <pivotField numFmtId="165"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3">
    <i>
      <x/>
    </i>
    <i>
      <x v="1"/>
    </i>
    <i t="grand">
      <x/>
    </i>
  </rowItems>
  <colItems count="1">
    <i/>
  </colItems>
  <dataFields count="1">
    <dataField name="Sum of Profit %" fld="6" baseField="0" baseItem="0" numFmtId="10"/>
  </dataFields>
  <chartFormats count="3">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 chart="0" format="4">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FECF9-8E40-4E0B-BEB2-3331466230AB}">
  <dimension ref="A1:E47"/>
  <sheetViews>
    <sheetView topLeftCell="A21" workbookViewId="0">
      <selection activeCell="C30" sqref="C30"/>
    </sheetView>
  </sheetViews>
  <sheetFormatPr defaultRowHeight="15.75"/>
  <cols>
    <col min="1" max="1" width="20.375" style="16" customWidth="1"/>
    <col min="2" max="5" width="25.75" style="16" customWidth="1"/>
  </cols>
  <sheetData>
    <row r="1" spans="1:1" ht="18.75">
      <c r="A1" s="36" t="s">
        <v>86</v>
      </c>
    </row>
    <row r="3" spans="1:1">
      <c r="A3" s="16" t="s">
        <v>97</v>
      </c>
    </row>
    <row r="4" spans="1:1">
      <c r="A4" s="16" t="s">
        <v>98</v>
      </c>
    </row>
    <row r="6" spans="1:1">
      <c r="A6" s="16" t="s">
        <v>87</v>
      </c>
    </row>
    <row r="7" spans="1:1">
      <c r="A7" s="16" t="s">
        <v>88</v>
      </c>
    </row>
    <row r="9" spans="1:1">
      <c r="A9" s="16" t="s">
        <v>89</v>
      </c>
    </row>
    <row r="10" spans="1:1">
      <c r="A10" s="16" t="s">
        <v>90</v>
      </c>
    </row>
    <row r="12" spans="1:1">
      <c r="A12" s="16" t="s">
        <v>91</v>
      </c>
    </row>
    <row r="13" spans="1:1">
      <c r="A13" s="16" t="s">
        <v>92</v>
      </c>
    </row>
    <row r="15" spans="1:1">
      <c r="A15" s="16" t="s">
        <v>93</v>
      </c>
    </row>
    <row r="16" spans="1:1">
      <c r="A16" s="16" t="s">
        <v>94</v>
      </c>
    </row>
    <row r="18" spans="1:2">
      <c r="A18" s="16" t="s">
        <v>95</v>
      </c>
    </row>
    <row r="19" spans="1:2">
      <c r="A19" s="16" t="s">
        <v>96</v>
      </c>
    </row>
    <row r="23" spans="1:2" ht="16.5" thickBot="1">
      <c r="A23" s="28" t="s">
        <v>66</v>
      </c>
      <c r="B23" s="28"/>
    </row>
    <row r="24" spans="1:2" ht="16.5" thickTop="1">
      <c r="A24" s="29"/>
      <c r="B24" s="29"/>
    </row>
    <row r="25" spans="1:2">
      <c r="A25" s="30" t="s">
        <v>2</v>
      </c>
      <c r="B25" s="30" t="s">
        <v>65</v>
      </c>
    </row>
    <row r="26" spans="1:2">
      <c r="A26" s="13" t="s">
        <v>6</v>
      </c>
      <c r="B26" s="31">
        <v>40</v>
      </c>
    </row>
    <row r="27" spans="1:2">
      <c r="A27" s="13" t="s">
        <v>5</v>
      </c>
      <c r="B27" s="31">
        <v>50</v>
      </c>
    </row>
    <row r="31" spans="1:2" ht="16.5" thickBot="1">
      <c r="A31" s="28" t="s">
        <v>67</v>
      </c>
      <c r="B31" s="28"/>
    </row>
    <row r="32" spans="1:2" ht="16.5" thickTop="1">
      <c r="A32" s="29"/>
      <c r="B32" s="29"/>
    </row>
    <row r="33" spans="1:2">
      <c r="A33" s="30" t="s">
        <v>59</v>
      </c>
      <c r="B33" s="30" t="s">
        <v>68</v>
      </c>
    </row>
    <row r="34" spans="1:2">
      <c r="A34" s="13" t="s">
        <v>69</v>
      </c>
      <c r="B34" s="32">
        <v>0</v>
      </c>
    </row>
    <row r="35" spans="1:2">
      <c r="A35" s="13" t="s">
        <v>70</v>
      </c>
      <c r="B35" s="33">
        <v>5.0000000000000001E-3</v>
      </c>
    </row>
    <row r="36" spans="1:2">
      <c r="A36" s="34" t="s">
        <v>71</v>
      </c>
      <c r="B36" s="35">
        <v>1.4999999999999999E-2</v>
      </c>
    </row>
    <row r="40" spans="1:2" ht="16.5" thickBot="1">
      <c r="A40" s="28" t="s">
        <v>72</v>
      </c>
      <c r="B40" s="28"/>
    </row>
    <row r="41" spans="1:2" ht="16.5" thickTop="1">
      <c r="A41" s="29"/>
      <c r="B41" s="29"/>
    </row>
    <row r="42" spans="1:2">
      <c r="A42" s="30" t="s">
        <v>73</v>
      </c>
      <c r="B42" s="30" t="s">
        <v>74</v>
      </c>
    </row>
    <row r="43" spans="1:2">
      <c r="A43" s="13">
        <v>1</v>
      </c>
      <c r="B43" s="13" t="s">
        <v>75</v>
      </c>
    </row>
    <row r="44" spans="1:2">
      <c r="A44" s="13">
        <v>2</v>
      </c>
      <c r="B44" s="13" t="s">
        <v>76</v>
      </c>
    </row>
    <row r="45" spans="1:2">
      <c r="A45" s="13">
        <v>3</v>
      </c>
      <c r="B45" s="13" t="s">
        <v>77</v>
      </c>
    </row>
    <row r="46" spans="1:2">
      <c r="A46" s="13">
        <v>4</v>
      </c>
      <c r="B46" s="13" t="s">
        <v>78</v>
      </c>
    </row>
    <row r="47" spans="1:2">
      <c r="A47" s="13">
        <v>5</v>
      </c>
      <c r="B47" s="13" t="s">
        <v>79</v>
      </c>
    </row>
  </sheetData>
  <mergeCells count="3">
    <mergeCell ref="A23:B23"/>
    <mergeCell ref="A31:B31"/>
    <mergeCell ref="A40:B4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341C2-9765-4438-B8E2-505B96744918}">
  <dimension ref="A1:J90"/>
  <sheetViews>
    <sheetView tabSelected="1" topLeftCell="B1" workbookViewId="0">
      <selection activeCell="D6" sqref="D6"/>
    </sheetView>
  </sheetViews>
  <sheetFormatPr defaultRowHeight="15.75"/>
  <cols>
    <col min="1" max="1" width="19.25" style="16" customWidth="1"/>
    <col min="2" max="2" width="20.75" style="16" customWidth="1"/>
    <col min="3" max="6" width="19.25" style="16" customWidth="1"/>
    <col min="7" max="7" width="15.875" style="16" customWidth="1"/>
    <col min="8" max="8" width="18.25" style="16" customWidth="1"/>
    <col min="9" max="9" width="21.875" style="16" customWidth="1"/>
    <col min="10" max="10" width="9.125" style="16"/>
  </cols>
  <sheetData>
    <row r="1" spans="1:10" s="22" customFormat="1" ht="18.75">
      <c r="A1" s="10" t="s">
        <v>0</v>
      </c>
      <c r="B1" s="10" t="s">
        <v>1</v>
      </c>
      <c r="C1" s="10" t="s">
        <v>2</v>
      </c>
      <c r="D1" s="10" t="s">
        <v>3</v>
      </c>
      <c r="E1" s="10" t="s">
        <v>4</v>
      </c>
      <c r="F1" s="11" t="s">
        <v>58</v>
      </c>
      <c r="G1" s="11" t="s">
        <v>59</v>
      </c>
      <c r="H1" s="11" t="s">
        <v>60</v>
      </c>
      <c r="I1" s="11" t="s">
        <v>64</v>
      </c>
      <c r="J1" s="21"/>
    </row>
    <row r="2" spans="1:10">
      <c r="A2" s="12">
        <v>44743</v>
      </c>
      <c r="B2" s="13" t="s">
        <v>7</v>
      </c>
      <c r="C2" s="13" t="s">
        <v>5</v>
      </c>
      <c r="D2" s="14">
        <v>1112.94</v>
      </c>
      <c r="E2" s="15">
        <v>1288</v>
      </c>
      <c r="F2" s="17">
        <f t="shared" ref="F2:F33" si="0">E2-D2</f>
        <v>175.05999999999995</v>
      </c>
      <c r="G2" s="18">
        <f>(E2-D2)/D2</f>
        <v>0.15729509227811017</v>
      </c>
      <c r="H2" s="17">
        <f>E2*0.5%</f>
        <v>6.44</v>
      </c>
      <c r="I2" s="19">
        <f>WEEKDAY(A2,11)</f>
        <v>5</v>
      </c>
    </row>
    <row r="3" spans="1:10">
      <c r="A3" s="12">
        <v>44743</v>
      </c>
      <c r="B3" s="13" t="s">
        <v>8</v>
      </c>
      <c r="C3" s="13" t="s">
        <v>6</v>
      </c>
      <c r="D3" s="14">
        <v>1095.5</v>
      </c>
      <c r="E3" s="15">
        <v>1250.75</v>
      </c>
      <c r="F3" s="17">
        <f t="shared" si="0"/>
        <v>155.25</v>
      </c>
      <c r="G3" s="18">
        <f t="shared" ref="G3:G66" si="1">(E3-D3)/D3</f>
        <v>0.14171611136467366</v>
      </c>
      <c r="H3" s="17">
        <f t="shared" ref="H3:H4" si="2">E3*0.5%</f>
        <v>6.2537500000000001</v>
      </c>
      <c r="I3" s="19">
        <f t="shared" ref="I3:I66" si="3">WEEKDAY(A3,11)</f>
        <v>5</v>
      </c>
    </row>
    <row r="4" spans="1:10">
      <c r="A4" s="12">
        <v>44746</v>
      </c>
      <c r="B4" s="13" t="s">
        <v>7</v>
      </c>
      <c r="C4" s="13" t="s">
        <v>5</v>
      </c>
      <c r="D4" s="14">
        <v>1120.94</v>
      </c>
      <c r="E4" s="15">
        <v>1295</v>
      </c>
      <c r="F4" s="17">
        <f t="shared" si="0"/>
        <v>174.05999999999995</v>
      </c>
      <c r="G4" s="18">
        <f t="shared" si="1"/>
        <v>0.15528038967295299</v>
      </c>
      <c r="H4" s="17">
        <f t="shared" si="2"/>
        <v>6.4750000000000005</v>
      </c>
      <c r="I4" s="19">
        <f t="shared" si="3"/>
        <v>1</v>
      </c>
    </row>
    <row r="5" spans="1:10">
      <c r="A5" s="12">
        <v>44746</v>
      </c>
      <c r="B5" s="13" t="s">
        <v>8</v>
      </c>
      <c r="C5" s="13" t="s">
        <v>6</v>
      </c>
      <c r="D5" s="14">
        <v>1509.73</v>
      </c>
      <c r="E5" s="15">
        <v>1687.75</v>
      </c>
      <c r="F5" s="17">
        <f t="shared" si="0"/>
        <v>178.01999999999998</v>
      </c>
      <c r="G5" s="18">
        <f t="shared" si="1"/>
        <v>0.11791512389632582</v>
      </c>
      <c r="H5" s="17">
        <f>E5*0%</f>
        <v>0</v>
      </c>
      <c r="I5" s="19">
        <f t="shared" si="3"/>
        <v>1</v>
      </c>
    </row>
    <row r="6" spans="1:10">
      <c r="A6" s="12">
        <v>44747</v>
      </c>
      <c r="B6" s="13" t="s">
        <v>7</v>
      </c>
      <c r="C6" s="13" t="s">
        <v>6</v>
      </c>
      <c r="D6" s="14">
        <v>1235.33</v>
      </c>
      <c r="E6" s="15">
        <v>1412.25</v>
      </c>
      <c r="F6" s="17">
        <f t="shared" si="0"/>
        <v>176.92000000000007</v>
      </c>
      <c r="G6" s="18">
        <f t="shared" si="1"/>
        <v>0.14321679227412926</v>
      </c>
      <c r="H6" s="17">
        <f>E6*0.5%</f>
        <v>7.0612500000000002</v>
      </c>
      <c r="I6" s="19">
        <f t="shared" si="3"/>
        <v>2</v>
      </c>
    </row>
    <row r="7" spans="1:10">
      <c r="A7" s="12">
        <v>44747</v>
      </c>
      <c r="B7" s="13" t="s">
        <v>8</v>
      </c>
      <c r="C7" s="13" t="s">
        <v>5</v>
      </c>
      <c r="D7" s="14">
        <v>881.93</v>
      </c>
      <c r="E7" s="15">
        <v>962</v>
      </c>
      <c r="F7" s="17">
        <f t="shared" si="0"/>
        <v>80.07000000000005</v>
      </c>
      <c r="G7" s="18">
        <f t="shared" si="1"/>
        <v>9.0789518442506836E-2</v>
      </c>
      <c r="H7" s="17">
        <f t="shared" ref="H7:H8" si="4">E7*0%</f>
        <v>0</v>
      </c>
      <c r="I7" s="19">
        <f t="shared" si="3"/>
        <v>2</v>
      </c>
    </row>
    <row r="8" spans="1:10">
      <c r="A8" s="12">
        <v>44748</v>
      </c>
      <c r="B8" s="13" t="s">
        <v>7</v>
      </c>
      <c r="C8" s="13" t="s">
        <v>5</v>
      </c>
      <c r="D8" s="14">
        <v>1075.7</v>
      </c>
      <c r="E8" s="15">
        <v>1142.75</v>
      </c>
      <c r="F8" s="17">
        <f t="shared" si="0"/>
        <v>67.049999999999955</v>
      </c>
      <c r="G8" s="18">
        <f t="shared" si="1"/>
        <v>6.2331505066468298E-2</v>
      </c>
      <c r="H8" s="17">
        <f t="shared" si="4"/>
        <v>0</v>
      </c>
      <c r="I8" s="19">
        <f t="shared" si="3"/>
        <v>3</v>
      </c>
    </row>
    <row r="9" spans="1:10">
      <c r="A9" s="12">
        <v>44748</v>
      </c>
      <c r="B9" s="13" t="s">
        <v>8</v>
      </c>
      <c r="C9" s="13" t="s">
        <v>6</v>
      </c>
      <c r="D9" s="14">
        <v>714.58</v>
      </c>
      <c r="E9" s="15">
        <v>800.5</v>
      </c>
      <c r="F9" s="17">
        <f t="shared" si="0"/>
        <v>85.919999999999959</v>
      </c>
      <c r="G9" s="18">
        <f t="shared" si="1"/>
        <v>0.12023846175375739</v>
      </c>
      <c r="H9" s="17">
        <f>E9*0.5%</f>
        <v>4.0025000000000004</v>
      </c>
      <c r="I9" s="19">
        <f t="shared" si="3"/>
        <v>3</v>
      </c>
    </row>
    <row r="10" spans="1:10">
      <c r="A10" s="12">
        <v>44749</v>
      </c>
      <c r="B10" s="13" t="s">
        <v>7</v>
      </c>
      <c r="C10" s="13" t="s">
        <v>6</v>
      </c>
      <c r="D10" s="14">
        <v>1299.1099999999999</v>
      </c>
      <c r="E10" s="15">
        <v>1360</v>
      </c>
      <c r="F10" s="17">
        <f t="shared" si="0"/>
        <v>60.8900000000001</v>
      </c>
      <c r="G10" s="18">
        <f t="shared" si="1"/>
        <v>4.6870549837966076E-2</v>
      </c>
      <c r="H10" s="17">
        <f>E10*0%</f>
        <v>0</v>
      </c>
      <c r="I10" s="19">
        <f t="shared" si="3"/>
        <v>4</v>
      </c>
    </row>
    <row r="11" spans="1:10">
      <c r="A11" s="12">
        <v>44749</v>
      </c>
      <c r="B11" s="13" t="s">
        <v>8</v>
      </c>
      <c r="C11" s="13" t="s">
        <v>5</v>
      </c>
      <c r="D11" s="14">
        <v>1087.48</v>
      </c>
      <c r="E11" s="15">
        <v>1268.5</v>
      </c>
      <c r="F11" s="17">
        <f t="shared" si="0"/>
        <v>181.01999999999998</v>
      </c>
      <c r="G11" s="18">
        <f t="shared" si="1"/>
        <v>0.16645823371464299</v>
      </c>
      <c r="H11" s="17">
        <f t="shared" ref="H11:H14" si="5">E11*0.5%</f>
        <v>6.3425000000000002</v>
      </c>
      <c r="I11" s="19">
        <f t="shared" si="3"/>
        <v>4</v>
      </c>
    </row>
    <row r="12" spans="1:10">
      <c r="A12" s="12">
        <v>44750</v>
      </c>
      <c r="B12" s="13" t="s">
        <v>7</v>
      </c>
      <c r="C12" s="13" t="s">
        <v>5</v>
      </c>
      <c r="D12" s="14">
        <v>803.79</v>
      </c>
      <c r="E12" s="15">
        <v>907.75</v>
      </c>
      <c r="F12" s="17">
        <f t="shared" si="0"/>
        <v>103.96000000000004</v>
      </c>
      <c r="G12" s="18">
        <f t="shared" si="1"/>
        <v>0.12933726470844381</v>
      </c>
      <c r="H12" s="17">
        <f t="shared" si="5"/>
        <v>4.5387500000000003</v>
      </c>
      <c r="I12" s="19">
        <f t="shared" si="3"/>
        <v>5</v>
      </c>
    </row>
    <row r="13" spans="1:10">
      <c r="A13" s="12">
        <v>44750</v>
      </c>
      <c r="B13" s="13" t="s">
        <v>8</v>
      </c>
      <c r="C13" s="13" t="s">
        <v>6</v>
      </c>
      <c r="D13" s="14">
        <v>1113.73</v>
      </c>
      <c r="E13" s="15">
        <v>1278.75</v>
      </c>
      <c r="F13" s="17">
        <f t="shared" si="0"/>
        <v>165.01999999999998</v>
      </c>
      <c r="G13" s="18">
        <f t="shared" si="1"/>
        <v>0.14816876621802411</v>
      </c>
      <c r="H13" s="17">
        <f t="shared" si="5"/>
        <v>6.3937499999999998</v>
      </c>
      <c r="I13" s="19">
        <f t="shared" si="3"/>
        <v>5</v>
      </c>
    </row>
    <row r="14" spans="1:10">
      <c r="A14" s="12">
        <v>44753</v>
      </c>
      <c r="B14" s="13" t="s">
        <v>7</v>
      </c>
      <c r="C14" s="13" t="s">
        <v>6</v>
      </c>
      <c r="D14" s="14">
        <v>843.16</v>
      </c>
      <c r="E14" s="15">
        <v>965.25</v>
      </c>
      <c r="F14" s="17">
        <f t="shared" si="0"/>
        <v>122.09000000000003</v>
      </c>
      <c r="G14" s="18">
        <f t="shared" si="1"/>
        <v>0.14480051235827132</v>
      </c>
      <c r="H14" s="17">
        <f t="shared" si="5"/>
        <v>4.8262499999999999</v>
      </c>
      <c r="I14" s="19">
        <f t="shared" si="3"/>
        <v>1</v>
      </c>
    </row>
    <row r="15" spans="1:10">
      <c r="A15" s="12">
        <v>44753</v>
      </c>
      <c r="B15" s="13" t="s">
        <v>8</v>
      </c>
      <c r="C15" s="13" t="s">
        <v>5</v>
      </c>
      <c r="D15" s="14">
        <v>1552.52</v>
      </c>
      <c r="E15" s="15">
        <v>1717.5</v>
      </c>
      <c r="F15" s="17">
        <f t="shared" si="0"/>
        <v>164.98000000000002</v>
      </c>
      <c r="G15" s="18">
        <f t="shared" si="1"/>
        <v>0.10626594182361582</v>
      </c>
      <c r="H15" s="17">
        <f>E15*0%</f>
        <v>0</v>
      </c>
      <c r="I15" s="19">
        <f t="shared" si="3"/>
        <v>1</v>
      </c>
    </row>
    <row r="16" spans="1:10">
      <c r="A16" s="12">
        <v>44754</v>
      </c>
      <c r="B16" s="13" t="s">
        <v>7</v>
      </c>
      <c r="C16" s="13" t="s">
        <v>5</v>
      </c>
      <c r="D16" s="14">
        <v>1382.27</v>
      </c>
      <c r="E16" s="15">
        <v>1550.25</v>
      </c>
      <c r="F16" s="17">
        <f t="shared" si="0"/>
        <v>167.98000000000002</v>
      </c>
      <c r="G16" s="18">
        <f t="shared" si="1"/>
        <v>0.12152473829280822</v>
      </c>
      <c r="H16" s="17">
        <f>E16*0.5%</f>
        <v>7.7512499999999998</v>
      </c>
      <c r="I16" s="19">
        <f t="shared" si="3"/>
        <v>2</v>
      </c>
    </row>
    <row r="17" spans="1:9">
      <c r="A17" s="12">
        <v>44754</v>
      </c>
      <c r="B17" s="13" t="s">
        <v>8</v>
      </c>
      <c r="C17" s="13" t="s">
        <v>6</v>
      </c>
      <c r="D17" s="14">
        <v>1515.76</v>
      </c>
      <c r="E17" s="15">
        <v>1622.75</v>
      </c>
      <c r="F17" s="17">
        <f t="shared" si="0"/>
        <v>106.99000000000001</v>
      </c>
      <c r="G17" s="18">
        <f t="shared" si="1"/>
        <v>7.0585053042698062E-2</v>
      </c>
      <c r="H17" s="17">
        <f t="shared" ref="H17:H27" si="6">E17*0%</f>
        <v>0</v>
      </c>
      <c r="I17" s="19">
        <f t="shared" si="3"/>
        <v>2</v>
      </c>
    </row>
    <row r="18" spans="1:9">
      <c r="A18" s="12">
        <v>44755</v>
      </c>
      <c r="B18" s="13" t="s">
        <v>7</v>
      </c>
      <c r="C18" s="13" t="s">
        <v>6</v>
      </c>
      <c r="D18" s="14">
        <v>1264.56</v>
      </c>
      <c r="E18" s="15">
        <v>1328.5</v>
      </c>
      <c r="F18" s="17">
        <f t="shared" si="0"/>
        <v>63.940000000000055</v>
      </c>
      <c r="G18" s="18">
        <f t="shared" si="1"/>
        <v>5.056304169039038E-2</v>
      </c>
      <c r="H18" s="17">
        <f t="shared" si="6"/>
        <v>0</v>
      </c>
      <c r="I18" s="19">
        <f t="shared" si="3"/>
        <v>3</v>
      </c>
    </row>
    <row r="19" spans="1:9">
      <c r="A19" s="12">
        <v>44755</v>
      </c>
      <c r="B19" s="13" t="s">
        <v>8</v>
      </c>
      <c r="C19" s="13" t="s">
        <v>5</v>
      </c>
      <c r="D19" s="14">
        <v>1251.98</v>
      </c>
      <c r="E19" s="15">
        <v>1402</v>
      </c>
      <c r="F19" s="17">
        <f t="shared" si="0"/>
        <v>150.01999999999998</v>
      </c>
      <c r="G19" s="18">
        <f t="shared" si="1"/>
        <v>0.11982619530663427</v>
      </c>
      <c r="H19" s="17">
        <f t="shared" si="6"/>
        <v>0</v>
      </c>
      <c r="I19" s="19">
        <f t="shared" si="3"/>
        <v>3</v>
      </c>
    </row>
    <row r="20" spans="1:9">
      <c r="A20" s="12">
        <v>44756</v>
      </c>
      <c r="B20" s="13" t="s">
        <v>7</v>
      </c>
      <c r="C20" s="13" t="s">
        <v>5</v>
      </c>
      <c r="D20" s="14">
        <v>986.11</v>
      </c>
      <c r="E20" s="15">
        <v>1054</v>
      </c>
      <c r="F20" s="17">
        <f t="shared" si="0"/>
        <v>67.889999999999986</v>
      </c>
      <c r="G20" s="18">
        <f t="shared" si="1"/>
        <v>6.8846274756365913E-2</v>
      </c>
      <c r="H20" s="17">
        <f t="shared" si="6"/>
        <v>0</v>
      </c>
      <c r="I20" s="19">
        <f t="shared" si="3"/>
        <v>4</v>
      </c>
    </row>
    <row r="21" spans="1:9">
      <c r="A21" s="12">
        <v>44756</v>
      </c>
      <c r="B21" s="13" t="s">
        <v>8</v>
      </c>
      <c r="C21" s="13" t="s">
        <v>6</v>
      </c>
      <c r="D21" s="14">
        <v>1514.2</v>
      </c>
      <c r="E21" s="15">
        <v>1571.25</v>
      </c>
      <c r="F21" s="17">
        <f t="shared" si="0"/>
        <v>57.049999999999955</v>
      </c>
      <c r="G21" s="18">
        <f t="shared" si="1"/>
        <v>3.7676660943072218E-2</v>
      </c>
      <c r="H21" s="17">
        <f t="shared" si="6"/>
        <v>0</v>
      </c>
      <c r="I21" s="19">
        <f t="shared" si="3"/>
        <v>4</v>
      </c>
    </row>
    <row r="22" spans="1:9">
      <c r="A22" s="12">
        <v>44757</v>
      </c>
      <c r="B22" s="13" t="s">
        <v>7</v>
      </c>
      <c r="C22" s="13" t="s">
        <v>6</v>
      </c>
      <c r="D22" s="14">
        <v>1318.85</v>
      </c>
      <c r="E22" s="15">
        <v>1454.75</v>
      </c>
      <c r="F22" s="17">
        <f t="shared" si="0"/>
        <v>135.90000000000009</v>
      </c>
      <c r="G22" s="18">
        <f t="shared" si="1"/>
        <v>0.10304431891420564</v>
      </c>
      <c r="H22" s="17">
        <f t="shared" si="6"/>
        <v>0</v>
      </c>
      <c r="I22" s="19">
        <f t="shared" si="3"/>
        <v>5</v>
      </c>
    </row>
    <row r="23" spans="1:9">
      <c r="A23" s="12">
        <v>44757</v>
      </c>
      <c r="B23" s="13" t="s">
        <v>8</v>
      </c>
      <c r="C23" s="13" t="s">
        <v>5</v>
      </c>
      <c r="D23" s="14">
        <v>1495.11</v>
      </c>
      <c r="E23" s="15">
        <v>1655</v>
      </c>
      <c r="F23" s="17">
        <f t="shared" si="0"/>
        <v>159.8900000000001</v>
      </c>
      <c r="G23" s="18">
        <f t="shared" si="1"/>
        <v>0.10694196413641813</v>
      </c>
      <c r="H23" s="17">
        <f t="shared" si="6"/>
        <v>0</v>
      </c>
      <c r="I23" s="19">
        <f t="shared" si="3"/>
        <v>5</v>
      </c>
    </row>
    <row r="24" spans="1:9">
      <c r="A24" s="12">
        <v>44760</v>
      </c>
      <c r="B24" s="13" t="s">
        <v>7</v>
      </c>
      <c r="C24" s="13" t="s">
        <v>5</v>
      </c>
      <c r="D24" s="14">
        <v>1187.7</v>
      </c>
      <c r="E24" s="15">
        <v>1297.75</v>
      </c>
      <c r="F24" s="17">
        <f t="shared" si="0"/>
        <v>110.04999999999995</v>
      </c>
      <c r="G24" s="18">
        <f t="shared" si="1"/>
        <v>9.2658078639387007E-2</v>
      </c>
      <c r="H24" s="17">
        <f t="shared" si="6"/>
        <v>0</v>
      </c>
      <c r="I24" s="19">
        <f t="shared" si="3"/>
        <v>1</v>
      </c>
    </row>
    <row r="25" spans="1:9">
      <c r="A25" s="12">
        <v>44760</v>
      </c>
      <c r="B25" s="13" t="s">
        <v>8</v>
      </c>
      <c r="C25" s="13" t="s">
        <v>6</v>
      </c>
      <c r="D25" s="14">
        <v>1150.74</v>
      </c>
      <c r="E25" s="15">
        <v>1225.75</v>
      </c>
      <c r="F25" s="17">
        <f t="shared" si="0"/>
        <v>75.009999999999991</v>
      </c>
      <c r="G25" s="18">
        <f t="shared" si="1"/>
        <v>6.518414237794809E-2</v>
      </c>
      <c r="H25" s="17">
        <f t="shared" si="6"/>
        <v>0</v>
      </c>
      <c r="I25" s="19">
        <f t="shared" si="3"/>
        <v>1</v>
      </c>
    </row>
    <row r="26" spans="1:9">
      <c r="A26" s="12">
        <v>44761</v>
      </c>
      <c r="B26" s="13" t="s">
        <v>7</v>
      </c>
      <c r="C26" s="13" t="s">
        <v>6</v>
      </c>
      <c r="D26" s="14">
        <v>1562.68</v>
      </c>
      <c r="E26" s="15">
        <v>1736.75</v>
      </c>
      <c r="F26" s="17">
        <f t="shared" si="0"/>
        <v>174.06999999999994</v>
      </c>
      <c r="G26" s="18">
        <f t="shared" si="1"/>
        <v>0.11139196764532722</v>
      </c>
      <c r="H26" s="17">
        <f t="shared" si="6"/>
        <v>0</v>
      </c>
      <c r="I26" s="19">
        <f t="shared" si="3"/>
        <v>2</v>
      </c>
    </row>
    <row r="27" spans="1:9">
      <c r="A27" s="12">
        <v>44761</v>
      </c>
      <c r="B27" s="13" t="s">
        <v>8</v>
      </c>
      <c r="C27" s="13" t="s">
        <v>5</v>
      </c>
      <c r="D27" s="14">
        <v>1514.13</v>
      </c>
      <c r="E27" s="15">
        <v>1620.25</v>
      </c>
      <c r="F27" s="17">
        <f t="shared" si="0"/>
        <v>106.11999999999989</v>
      </c>
      <c r="G27" s="18">
        <f t="shared" si="1"/>
        <v>7.0086452286131237E-2</v>
      </c>
      <c r="H27" s="17">
        <f t="shared" si="6"/>
        <v>0</v>
      </c>
      <c r="I27" s="19">
        <f t="shared" si="3"/>
        <v>2</v>
      </c>
    </row>
    <row r="28" spans="1:9">
      <c r="A28" s="12">
        <v>44762</v>
      </c>
      <c r="B28" s="13" t="s">
        <v>7</v>
      </c>
      <c r="C28" s="13" t="s">
        <v>5</v>
      </c>
      <c r="D28" s="14">
        <v>778.27</v>
      </c>
      <c r="E28" s="15">
        <v>930.25</v>
      </c>
      <c r="F28" s="17">
        <f t="shared" si="0"/>
        <v>151.98000000000002</v>
      </c>
      <c r="G28" s="18">
        <f t="shared" si="1"/>
        <v>0.19527927325992267</v>
      </c>
      <c r="H28" s="17">
        <f>E28*0.5%</f>
        <v>4.6512500000000001</v>
      </c>
      <c r="I28" s="19">
        <f t="shared" si="3"/>
        <v>3</v>
      </c>
    </row>
    <row r="29" spans="1:9">
      <c r="A29" s="12">
        <v>44762</v>
      </c>
      <c r="B29" s="13" t="s">
        <v>8</v>
      </c>
      <c r="C29" s="13" t="s">
        <v>6</v>
      </c>
      <c r="D29" s="14">
        <v>1270.6600000000001</v>
      </c>
      <c r="E29" s="15">
        <v>1334.75</v>
      </c>
      <c r="F29" s="17">
        <f t="shared" si="0"/>
        <v>64.089999999999918</v>
      </c>
      <c r="G29" s="18">
        <f t="shared" si="1"/>
        <v>5.0438354870697047E-2</v>
      </c>
      <c r="H29" s="17">
        <f t="shared" ref="H29:H34" si="7">E29*0%</f>
        <v>0</v>
      </c>
      <c r="I29" s="19">
        <f t="shared" si="3"/>
        <v>3</v>
      </c>
    </row>
    <row r="30" spans="1:9">
      <c r="A30" s="12">
        <v>44763</v>
      </c>
      <c r="B30" s="13" t="s">
        <v>7</v>
      </c>
      <c r="C30" s="13" t="s">
        <v>6</v>
      </c>
      <c r="D30" s="14">
        <v>766.72</v>
      </c>
      <c r="E30" s="15">
        <v>841.75</v>
      </c>
      <c r="F30" s="17">
        <f t="shared" si="0"/>
        <v>75.029999999999973</v>
      </c>
      <c r="G30" s="18">
        <f t="shared" si="1"/>
        <v>9.7858409849749542E-2</v>
      </c>
      <c r="H30" s="17">
        <f t="shared" si="7"/>
        <v>0</v>
      </c>
      <c r="I30" s="19">
        <f t="shared" si="3"/>
        <v>4</v>
      </c>
    </row>
    <row r="31" spans="1:9">
      <c r="A31" s="12">
        <v>44763</v>
      </c>
      <c r="B31" s="13" t="s">
        <v>8</v>
      </c>
      <c r="C31" s="13" t="s">
        <v>5</v>
      </c>
      <c r="D31" s="14">
        <v>1041.1300000000001</v>
      </c>
      <c r="E31" s="15">
        <v>1157.25</v>
      </c>
      <c r="F31" s="17">
        <f t="shared" si="0"/>
        <v>116.11999999999989</v>
      </c>
      <c r="G31" s="18">
        <f t="shared" si="1"/>
        <v>0.11153266162727025</v>
      </c>
      <c r="H31" s="17">
        <f t="shared" si="7"/>
        <v>0</v>
      </c>
      <c r="I31" s="19">
        <f t="shared" si="3"/>
        <v>4</v>
      </c>
    </row>
    <row r="32" spans="1:9">
      <c r="A32" s="12">
        <v>44764</v>
      </c>
      <c r="B32" s="13" t="s">
        <v>7</v>
      </c>
      <c r="C32" s="13" t="s">
        <v>5</v>
      </c>
      <c r="D32" s="14">
        <v>1218.08</v>
      </c>
      <c r="E32" s="15">
        <v>1344</v>
      </c>
      <c r="F32" s="17">
        <f t="shared" si="0"/>
        <v>125.92000000000007</v>
      </c>
      <c r="G32" s="18">
        <f t="shared" si="1"/>
        <v>0.10337580454485755</v>
      </c>
      <c r="H32" s="17">
        <f t="shared" si="7"/>
        <v>0</v>
      </c>
      <c r="I32" s="19">
        <f t="shared" si="3"/>
        <v>5</v>
      </c>
    </row>
    <row r="33" spans="1:9">
      <c r="A33" s="12">
        <v>44764</v>
      </c>
      <c r="B33" s="13" t="s">
        <v>8</v>
      </c>
      <c r="C33" s="13" t="s">
        <v>6</v>
      </c>
      <c r="D33" s="14">
        <v>1016.36</v>
      </c>
      <c r="E33" s="15">
        <v>1108.25</v>
      </c>
      <c r="F33" s="17">
        <f t="shared" si="0"/>
        <v>91.889999999999986</v>
      </c>
      <c r="G33" s="18">
        <f t="shared" si="1"/>
        <v>9.0410878035341799E-2</v>
      </c>
      <c r="H33" s="17">
        <f t="shared" si="7"/>
        <v>0</v>
      </c>
      <c r="I33" s="19">
        <f t="shared" si="3"/>
        <v>5</v>
      </c>
    </row>
    <row r="34" spans="1:9">
      <c r="A34" s="12">
        <v>44767</v>
      </c>
      <c r="B34" s="13" t="s">
        <v>7</v>
      </c>
      <c r="C34" s="13" t="s">
        <v>6</v>
      </c>
      <c r="D34" s="14">
        <v>1576.91</v>
      </c>
      <c r="E34" s="15">
        <v>1683</v>
      </c>
      <c r="F34" s="17">
        <f t="shared" ref="F34:F65" si="8">E34-D34</f>
        <v>106.08999999999992</v>
      </c>
      <c r="G34" s="18">
        <f t="shared" si="1"/>
        <v>6.7277143273870993E-2</v>
      </c>
      <c r="H34" s="17">
        <f t="shared" si="7"/>
        <v>0</v>
      </c>
      <c r="I34" s="19">
        <f t="shared" si="3"/>
        <v>1</v>
      </c>
    </row>
    <row r="35" spans="1:9">
      <c r="A35" s="12">
        <v>44767</v>
      </c>
      <c r="B35" s="13" t="s">
        <v>8</v>
      </c>
      <c r="C35" s="13" t="s">
        <v>5</v>
      </c>
      <c r="D35" s="14">
        <v>870.02</v>
      </c>
      <c r="E35" s="15">
        <v>997</v>
      </c>
      <c r="F35" s="17">
        <f t="shared" si="8"/>
        <v>126.98000000000002</v>
      </c>
      <c r="G35" s="18">
        <f t="shared" si="1"/>
        <v>0.14595066780074023</v>
      </c>
      <c r="H35" s="17">
        <f t="shared" ref="H35:H37" si="9">E35*0.5%</f>
        <v>4.9850000000000003</v>
      </c>
      <c r="I35" s="19">
        <f t="shared" si="3"/>
        <v>1</v>
      </c>
    </row>
    <row r="36" spans="1:9">
      <c r="A36" s="12">
        <v>44768</v>
      </c>
      <c r="B36" s="13" t="s">
        <v>7</v>
      </c>
      <c r="C36" s="13" t="s">
        <v>5</v>
      </c>
      <c r="D36" s="14">
        <v>1145.26</v>
      </c>
      <c r="E36" s="15">
        <v>1344.25</v>
      </c>
      <c r="F36" s="17">
        <f t="shared" si="8"/>
        <v>198.99</v>
      </c>
      <c r="G36" s="18">
        <f t="shared" si="1"/>
        <v>0.17375093865148525</v>
      </c>
      <c r="H36" s="17">
        <f t="shared" si="9"/>
        <v>6.7212500000000004</v>
      </c>
      <c r="I36" s="19">
        <f t="shared" si="3"/>
        <v>2</v>
      </c>
    </row>
    <row r="37" spans="1:9">
      <c r="A37" s="12">
        <v>44768</v>
      </c>
      <c r="B37" s="13" t="s">
        <v>8</v>
      </c>
      <c r="C37" s="13" t="s">
        <v>6</v>
      </c>
      <c r="D37" s="14">
        <v>1313.05</v>
      </c>
      <c r="E37" s="15">
        <v>1504</v>
      </c>
      <c r="F37" s="17">
        <f t="shared" si="8"/>
        <v>190.95000000000005</v>
      </c>
      <c r="G37" s="18">
        <f t="shared" si="1"/>
        <v>0.14542477438025975</v>
      </c>
      <c r="H37" s="17">
        <f t="shared" si="9"/>
        <v>7.5200000000000005</v>
      </c>
      <c r="I37" s="19">
        <f t="shared" si="3"/>
        <v>2</v>
      </c>
    </row>
    <row r="38" spans="1:9">
      <c r="A38" s="12">
        <v>44769</v>
      </c>
      <c r="B38" s="13" t="s">
        <v>7</v>
      </c>
      <c r="C38" s="13" t="s">
        <v>6</v>
      </c>
      <c r="D38" s="14">
        <v>833.49</v>
      </c>
      <c r="E38" s="15">
        <v>906.5</v>
      </c>
      <c r="F38" s="17">
        <f t="shared" si="8"/>
        <v>73.009999999999991</v>
      </c>
      <c r="G38" s="18">
        <f t="shared" si="1"/>
        <v>8.759553203997647E-2</v>
      </c>
      <c r="H38" s="17">
        <f t="shared" ref="H38:H40" si="10">E38*0%</f>
        <v>0</v>
      </c>
      <c r="I38" s="19">
        <f t="shared" si="3"/>
        <v>3</v>
      </c>
    </row>
    <row r="39" spans="1:9">
      <c r="A39" s="12">
        <v>44769</v>
      </c>
      <c r="B39" s="13" t="s">
        <v>8</v>
      </c>
      <c r="C39" s="13" t="s">
        <v>5</v>
      </c>
      <c r="D39" s="14">
        <v>1578.85</v>
      </c>
      <c r="E39" s="15">
        <v>1711.75</v>
      </c>
      <c r="F39" s="17">
        <f t="shared" si="8"/>
        <v>132.90000000000009</v>
      </c>
      <c r="G39" s="18">
        <f t="shared" si="1"/>
        <v>8.4175190803432942E-2</v>
      </c>
      <c r="H39" s="17">
        <f t="shared" si="10"/>
        <v>0</v>
      </c>
      <c r="I39" s="19">
        <f t="shared" si="3"/>
        <v>3</v>
      </c>
    </row>
    <row r="40" spans="1:9">
      <c r="A40" s="12">
        <v>44770</v>
      </c>
      <c r="B40" s="13" t="s">
        <v>7</v>
      </c>
      <c r="C40" s="13" t="s">
        <v>5</v>
      </c>
      <c r="D40" s="14">
        <v>1314.78</v>
      </c>
      <c r="E40" s="15">
        <v>1371.75</v>
      </c>
      <c r="F40" s="17">
        <f t="shared" si="8"/>
        <v>56.970000000000027</v>
      </c>
      <c r="G40" s="18">
        <f t="shared" si="1"/>
        <v>4.3330443115958586E-2</v>
      </c>
      <c r="H40" s="17">
        <f t="shared" si="10"/>
        <v>0</v>
      </c>
      <c r="I40" s="19">
        <f t="shared" si="3"/>
        <v>4</v>
      </c>
    </row>
    <row r="41" spans="1:9">
      <c r="A41" s="12">
        <v>44770</v>
      </c>
      <c r="B41" s="13" t="s">
        <v>8</v>
      </c>
      <c r="C41" s="13" t="s">
        <v>6</v>
      </c>
      <c r="D41" s="14">
        <v>972.81</v>
      </c>
      <c r="E41" s="15">
        <v>1139.75</v>
      </c>
      <c r="F41" s="17">
        <f t="shared" si="8"/>
        <v>166.94000000000005</v>
      </c>
      <c r="G41" s="18">
        <f t="shared" si="1"/>
        <v>0.1716059662215644</v>
      </c>
      <c r="H41" s="17">
        <f>E41*0.5%</f>
        <v>5.6987500000000004</v>
      </c>
      <c r="I41" s="19">
        <f t="shared" si="3"/>
        <v>4</v>
      </c>
    </row>
    <row r="42" spans="1:9">
      <c r="A42" s="12">
        <v>44771</v>
      </c>
      <c r="B42" s="13" t="s">
        <v>7</v>
      </c>
      <c r="C42" s="13" t="s">
        <v>6</v>
      </c>
      <c r="D42" s="14">
        <v>1551.16</v>
      </c>
      <c r="E42" s="15">
        <v>1721.25</v>
      </c>
      <c r="F42" s="17">
        <f t="shared" si="8"/>
        <v>170.08999999999992</v>
      </c>
      <c r="G42" s="18">
        <f t="shared" si="1"/>
        <v>0.10965342066582423</v>
      </c>
      <c r="H42" s="17">
        <f t="shared" ref="H42:H47" si="11">E42*0%</f>
        <v>0</v>
      </c>
      <c r="I42" s="19">
        <f t="shared" si="3"/>
        <v>5</v>
      </c>
    </row>
    <row r="43" spans="1:9">
      <c r="A43" s="12">
        <v>44771</v>
      </c>
      <c r="B43" s="13" t="s">
        <v>8</v>
      </c>
      <c r="C43" s="13" t="s">
        <v>5</v>
      </c>
      <c r="D43" s="14">
        <v>1366.59</v>
      </c>
      <c r="E43" s="15">
        <v>1418.5</v>
      </c>
      <c r="F43" s="17">
        <f t="shared" si="8"/>
        <v>51.910000000000082</v>
      </c>
      <c r="G43" s="18">
        <f t="shared" si="1"/>
        <v>3.7985057698358748E-2</v>
      </c>
      <c r="H43" s="17">
        <f t="shared" si="11"/>
        <v>0</v>
      </c>
      <c r="I43" s="19">
        <f t="shared" si="3"/>
        <v>5</v>
      </c>
    </row>
    <row r="44" spans="1:9">
      <c r="A44" s="12">
        <v>44774</v>
      </c>
      <c r="B44" s="13" t="s">
        <v>7</v>
      </c>
      <c r="C44" s="13" t="s">
        <v>5</v>
      </c>
      <c r="D44" s="14">
        <v>1466.66</v>
      </c>
      <c r="E44" s="15">
        <v>1624.75</v>
      </c>
      <c r="F44" s="17">
        <f t="shared" si="8"/>
        <v>158.08999999999992</v>
      </c>
      <c r="G44" s="18">
        <f t="shared" si="1"/>
        <v>0.10778912631421046</v>
      </c>
      <c r="H44" s="17">
        <f t="shared" si="11"/>
        <v>0</v>
      </c>
      <c r="I44" s="19">
        <f t="shared" si="3"/>
        <v>1</v>
      </c>
    </row>
    <row r="45" spans="1:9">
      <c r="A45" s="12">
        <v>44774</v>
      </c>
      <c r="B45" s="13" t="s">
        <v>8</v>
      </c>
      <c r="C45" s="13" t="s">
        <v>6</v>
      </c>
      <c r="D45" s="14">
        <v>1594.15</v>
      </c>
      <c r="E45" s="15">
        <v>1682.25</v>
      </c>
      <c r="F45" s="17">
        <f t="shared" si="8"/>
        <v>88.099999999999909</v>
      </c>
      <c r="G45" s="18">
        <f t="shared" si="1"/>
        <v>5.5264561051343919E-2</v>
      </c>
      <c r="H45" s="17">
        <f t="shared" si="11"/>
        <v>0</v>
      </c>
      <c r="I45" s="19">
        <f t="shared" si="3"/>
        <v>1</v>
      </c>
    </row>
    <row r="46" spans="1:9">
      <c r="A46" s="12">
        <v>44775</v>
      </c>
      <c r="B46" s="13" t="s">
        <v>7</v>
      </c>
      <c r="C46" s="13" t="s">
        <v>5</v>
      </c>
      <c r="D46" s="14">
        <v>1580.98</v>
      </c>
      <c r="E46" s="15">
        <v>1679</v>
      </c>
      <c r="F46" s="17">
        <f t="shared" si="8"/>
        <v>98.019999999999982</v>
      </c>
      <c r="G46" s="18">
        <f t="shared" si="1"/>
        <v>6.1999519285506448E-2</v>
      </c>
      <c r="H46" s="17">
        <f t="shared" si="11"/>
        <v>0</v>
      </c>
      <c r="I46" s="19">
        <f t="shared" si="3"/>
        <v>2</v>
      </c>
    </row>
    <row r="47" spans="1:9">
      <c r="A47" s="12">
        <v>44775</v>
      </c>
      <c r="B47" s="13" t="s">
        <v>8</v>
      </c>
      <c r="C47" s="13" t="s">
        <v>6</v>
      </c>
      <c r="D47" s="14">
        <v>916.97</v>
      </c>
      <c r="E47" s="15">
        <v>1025</v>
      </c>
      <c r="F47" s="17">
        <f t="shared" si="8"/>
        <v>108.02999999999997</v>
      </c>
      <c r="G47" s="18">
        <f t="shared" si="1"/>
        <v>0.11781192405422203</v>
      </c>
      <c r="H47" s="17">
        <f t="shared" si="11"/>
        <v>0</v>
      </c>
      <c r="I47" s="19">
        <f t="shared" si="3"/>
        <v>2</v>
      </c>
    </row>
    <row r="48" spans="1:9">
      <c r="A48" s="12">
        <v>44776</v>
      </c>
      <c r="B48" s="13" t="s">
        <v>7</v>
      </c>
      <c r="C48" s="13" t="s">
        <v>5</v>
      </c>
      <c r="D48" s="14">
        <v>726.12</v>
      </c>
      <c r="E48" s="15">
        <v>838</v>
      </c>
      <c r="F48" s="17">
        <f t="shared" si="8"/>
        <v>111.88</v>
      </c>
      <c r="G48" s="18">
        <f t="shared" si="1"/>
        <v>0.1540792155566573</v>
      </c>
      <c r="H48" s="17">
        <f>E48*0.5%</f>
        <v>4.1900000000000004</v>
      </c>
      <c r="I48" s="19">
        <f t="shared" si="3"/>
        <v>3</v>
      </c>
    </row>
    <row r="49" spans="1:9">
      <c r="A49" s="12">
        <v>44776</v>
      </c>
      <c r="B49" s="13" t="s">
        <v>8</v>
      </c>
      <c r="C49" s="13" t="s">
        <v>6</v>
      </c>
      <c r="D49" s="14">
        <v>1461.44</v>
      </c>
      <c r="E49" s="15">
        <v>1599.5</v>
      </c>
      <c r="F49" s="17">
        <f t="shared" si="8"/>
        <v>138.05999999999995</v>
      </c>
      <c r="G49" s="18">
        <f t="shared" si="1"/>
        <v>9.4468469454784279E-2</v>
      </c>
      <c r="H49" s="17">
        <f t="shared" ref="H49:H50" si="12">E49*0%</f>
        <v>0</v>
      </c>
      <c r="I49" s="19">
        <f t="shared" si="3"/>
        <v>3</v>
      </c>
    </row>
    <row r="50" spans="1:9">
      <c r="A50" s="12">
        <v>44777</v>
      </c>
      <c r="B50" s="13" t="s">
        <v>7</v>
      </c>
      <c r="C50" s="13" t="s">
        <v>6</v>
      </c>
      <c r="D50" s="14">
        <v>1176.26</v>
      </c>
      <c r="E50" s="15">
        <v>1263.25</v>
      </c>
      <c r="F50" s="17">
        <f t="shared" si="8"/>
        <v>86.990000000000009</v>
      </c>
      <c r="G50" s="18">
        <f t="shared" si="1"/>
        <v>7.3954737898083767E-2</v>
      </c>
      <c r="H50" s="17">
        <f t="shared" si="12"/>
        <v>0</v>
      </c>
      <c r="I50" s="19">
        <f t="shared" si="3"/>
        <v>4</v>
      </c>
    </row>
    <row r="51" spans="1:9">
      <c r="A51" s="12">
        <v>44777</v>
      </c>
      <c r="B51" s="13" t="s">
        <v>8</v>
      </c>
      <c r="C51" s="13" t="s">
        <v>5</v>
      </c>
      <c r="D51" s="14">
        <v>825.12</v>
      </c>
      <c r="E51" s="15">
        <v>1004</v>
      </c>
      <c r="F51" s="17">
        <f t="shared" si="8"/>
        <v>178.88</v>
      </c>
      <c r="G51" s="18">
        <f t="shared" si="1"/>
        <v>0.2167927089393058</v>
      </c>
      <c r="H51" s="17">
        <f>E51*1.5%</f>
        <v>15.059999999999999</v>
      </c>
      <c r="I51" s="19">
        <f t="shared" si="3"/>
        <v>4</v>
      </c>
    </row>
    <row r="52" spans="1:9">
      <c r="A52" s="12">
        <v>44778</v>
      </c>
      <c r="B52" s="13" t="s">
        <v>7</v>
      </c>
      <c r="C52" s="13" t="s">
        <v>5</v>
      </c>
      <c r="D52" s="14">
        <v>1034.97</v>
      </c>
      <c r="E52" s="15">
        <v>1091</v>
      </c>
      <c r="F52" s="17">
        <f t="shared" si="8"/>
        <v>56.029999999999973</v>
      </c>
      <c r="G52" s="18">
        <f t="shared" si="1"/>
        <v>5.413683488410289E-2</v>
      </c>
      <c r="H52" s="17">
        <f t="shared" ref="H52:H54" si="13">E52*0%</f>
        <v>0</v>
      </c>
      <c r="I52" s="19">
        <f t="shared" si="3"/>
        <v>5</v>
      </c>
    </row>
    <row r="53" spans="1:9">
      <c r="A53" s="12">
        <v>44778</v>
      </c>
      <c r="B53" s="13" t="s">
        <v>8</v>
      </c>
      <c r="C53" s="13" t="s">
        <v>6</v>
      </c>
      <c r="D53" s="14">
        <v>939.94</v>
      </c>
      <c r="E53" s="15">
        <v>1045</v>
      </c>
      <c r="F53" s="17">
        <f t="shared" si="8"/>
        <v>105.05999999999995</v>
      </c>
      <c r="G53" s="18">
        <f t="shared" si="1"/>
        <v>0.11177309189948288</v>
      </c>
      <c r="H53" s="17">
        <f t="shared" si="13"/>
        <v>0</v>
      </c>
      <c r="I53" s="19">
        <f t="shared" si="3"/>
        <v>5</v>
      </c>
    </row>
    <row r="54" spans="1:9">
      <c r="A54" s="12">
        <v>44781</v>
      </c>
      <c r="B54" s="13" t="s">
        <v>7</v>
      </c>
      <c r="C54" s="13" t="s">
        <v>6</v>
      </c>
      <c r="D54" s="14">
        <v>1429.63</v>
      </c>
      <c r="E54" s="15">
        <v>1570.75</v>
      </c>
      <c r="F54" s="17">
        <f t="shared" si="8"/>
        <v>141.11999999999989</v>
      </c>
      <c r="G54" s="18">
        <f t="shared" si="1"/>
        <v>9.8710855256255031E-2</v>
      </c>
      <c r="H54" s="17">
        <f t="shared" si="13"/>
        <v>0</v>
      </c>
      <c r="I54" s="19">
        <f t="shared" si="3"/>
        <v>1</v>
      </c>
    </row>
    <row r="55" spans="1:9">
      <c r="A55" s="12">
        <v>44781</v>
      </c>
      <c r="B55" s="13" t="s">
        <v>8</v>
      </c>
      <c r="C55" s="13" t="s">
        <v>5</v>
      </c>
      <c r="D55" s="14">
        <v>1009.06</v>
      </c>
      <c r="E55" s="15">
        <v>1189</v>
      </c>
      <c r="F55" s="17">
        <f t="shared" si="8"/>
        <v>179.94000000000005</v>
      </c>
      <c r="G55" s="18">
        <f t="shared" si="1"/>
        <v>0.17832438110716911</v>
      </c>
      <c r="H55" s="17">
        <f t="shared" ref="H55:H56" si="14">E55*0.5%</f>
        <v>5.9450000000000003</v>
      </c>
      <c r="I55" s="19">
        <f t="shared" si="3"/>
        <v>1</v>
      </c>
    </row>
    <row r="56" spans="1:9">
      <c r="A56" s="12">
        <v>44782</v>
      </c>
      <c r="B56" s="13" t="s">
        <v>7</v>
      </c>
      <c r="C56" s="13" t="s">
        <v>5</v>
      </c>
      <c r="D56" s="14">
        <v>974.45</v>
      </c>
      <c r="E56" s="15">
        <v>1152.5</v>
      </c>
      <c r="F56" s="17">
        <f t="shared" si="8"/>
        <v>178.04999999999995</v>
      </c>
      <c r="G56" s="18">
        <f t="shared" si="1"/>
        <v>0.18271845656524188</v>
      </c>
      <c r="H56" s="17">
        <f t="shared" si="14"/>
        <v>5.7625000000000002</v>
      </c>
      <c r="I56" s="19">
        <f t="shared" si="3"/>
        <v>2</v>
      </c>
    </row>
    <row r="57" spans="1:9">
      <c r="A57" s="12">
        <v>44782</v>
      </c>
      <c r="B57" s="13" t="s">
        <v>8</v>
      </c>
      <c r="C57" s="13" t="s">
        <v>6</v>
      </c>
      <c r="D57" s="14">
        <v>1511.87</v>
      </c>
      <c r="E57" s="15">
        <v>1688.75</v>
      </c>
      <c r="F57" s="17">
        <f t="shared" si="8"/>
        <v>176.88000000000011</v>
      </c>
      <c r="G57" s="18">
        <f t="shared" si="1"/>
        <v>0.11699418600805633</v>
      </c>
      <c r="H57" s="17">
        <f>E57*0%</f>
        <v>0</v>
      </c>
      <c r="I57" s="19">
        <f t="shared" si="3"/>
        <v>2</v>
      </c>
    </row>
    <row r="58" spans="1:9">
      <c r="A58" s="12">
        <v>44783</v>
      </c>
      <c r="B58" s="13" t="s">
        <v>7</v>
      </c>
      <c r="C58" s="13" t="s">
        <v>5</v>
      </c>
      <c r="D58" s="14">
        <v>1103.76</v>
      </c>
      <c r="E58" s="15">
        <v>1256.75</v>
      </c>
      <c r="F58" s="17">
        <f t="shared" si="8"/>
        <v>152.99</v>
      </c>
      <c r="G58" s="18">
        <f t="shared" si="1"/>
        <v>0.13860803073131842</v>
      </c>
      <c r="H58" s="17">
        <f t="shared" ref="H58:H59" si="15">E58*0.5%</f>
        <v>6.2837500000000004</v>
      </c>
      <c r="I58" s="19">
        <f t="shared" si="3"/>
        <v>3</v>
      </c>
    </row>
    <row r="59" spans="1:9">
      <c r="A59" s="12">
        <v>44783</v>
      </c>
      <c r="B59" s="13" t="s">
        <v>8</v>
      </c>
      <c r="C59" s="13" t="s">
        <v>6</v>
      </c>
      <c r="D59" s="14">
        <v>809.07</v>
      </c>
      <c r="E59" s="15">
        <v>930</v>
      </c>
      <c r="F59" s="17">
        <f t="shared" si="8"/>
        <v>120.92999999999995</v>
      </c>
      <c r="G59" s="18">
        <f t="shared" si="1"/>
        <v>0.149467907597612</v>
      </c>
      <c r="H59" s="17">
        <f t="shared" si="15"/>
        <v>4.6500000000000004</v>
      </c>
      <c r="I59" s="19">
        <f t="shared" si="3"/>
        <v>3</v>
      </c>
    </row>
    <row r="60" spans="1:9">
      <c r="A60" s="12">
        <v>44784</v>
      </c>
      <c r="B60" s="13" t="s">
        <v>7</v>
      </c>
      <c r="C60" s="13" t="s">
        <v>5</v>
      </c>
      <c r="D60" s="14">
        <v>1438.4</v>
      </c>
      <c r="E60" s="15">
        <v>1560.5</v>
      </c>
      <c r="F60" s="17">
        <f t="shared" si="8"/>
        <v>122.09999999999991</v>
      </c>
      <c r="G60" s="18">
        <f t="shared" si="1"/>
        <v>8.4885984427141195E-2</v>
      </c>
      <c r="H60" s="17">
        <f t="shared" ref="H60:H62" si="16">E60*0%</f>
        <v>0</v>
      </c>
      <c r="I60" s="19">
        <f t="shared" si="3"/>
        <v>4</v>
      </c>
    </row>
    <row r="61" spans="1:9">
      <c r="A61" s="12">
        <v>44784</v>
      </c>
      <c r="B61" s="13" t="s">
        <v>8</v>
      </c>
      <c r="C61" s="13" t="s">
        <v>6</v>
      </c>
      <c r="D61" s="14">
        <v>1472.96</v>
      </c>
      <c r="E61" s="15">
        <v>1637</v>
      </c>
      <c r="F61" s="17">
        <f t="shared" si="8"/>
        <v>164.03999999999996</v>
      </c>
      <c r="G61" s="18">
        <f t="shared" si="1"/>
        <v>0.11136758635672385</v>
      </c>
      <c r="H61" s="17">
        <f t="shared" si="16"/>
        <v>0</v>
      </c>
      <c r="I61" s="19">
        <f t="shared" si="3"/>
        <v>4</v>
      </c>
    </row>
    <row r="62" spans="1:9">
      <c r="A62" s="12">
        <v>44785</v>
      </c>
      <c r="B62" s="13" t="s">
        <v>7</v>
      </c>
      <c r="C62" s="13" t="s">
        <v>6</v>
      </c>
      <c r="D62" s="14">
        <v>1556.29</v>
      </c>
      <c r="E62" s="15">
        <v>1742.25</v>
      </c>
      <c r="F62" s="17">
        <f t="shared" si="8"/>
        <v>185.96000000000004</v>
      </c>
      <c r="G62" s="18">
        <f t="shared" si="1"/>
        <v>0.11948929826703251</v>
      </c>
      <c r="H62" s="17">
        <f t="shared" si="16"/>
        <v>0</v>
      </c>
      <c r="I62" s="19">
        <f t="shared" si="3"/>
        <v>5</v>
      </c>
    </row>
    <row r="63" spans="1:9">
      <c r="A63" s="12">
        <v>44785</v>
      </c>
      <c r="B63" s="13" t="s">
        <v>8</v>
      </c>
      <c r="C63" s="13" t="s">
        <v>5</v>
      </c>
      <c r="D63" s="14">
        <v>960.13</v>
      </c>
      <c r="E63" s="15">
        <v>1088.25</v>
      </c>
      <c r="F63" s="17">
        <f t="shared" si="8"/>
        <v>128.12</v>
      </c>
      <c r="G63" s="18">
        <f t="shared" si="1"/>
        <v>0.13344026329767844</v>
      </c>
      <c r="H63" s="17">
        <f>E63*0.5%</f>
        <v>5.4412500000000001</v>
      </c>
      <c r="I63" s="19">
        <f t="shared" si="3"/>
        <v>5</v>
      </c>
    </row>
    <row r="64" spans="1:9">
      <c r="A64" s="12">
        <v>44788</v>
      </c>
      <c r="B64" s="13" t="s">
        <v>7</v>
      </c>
      <c r="C64" s="13" t="s">
        <v>5</v>
      </c>
      <c r="D64" s="14">
        <v>1520.43</v>
      </c>
      <c r="E64" s="15">
        <v>1594.5</v>
      </c>
      <c r="F64" s="17">
        <f t="shared" si="8"/>
        <v>74.069999999999936</v>
      </c>
      <c r="G64" s="18">
        <f t="shared" si="1"/>
        <v>4.8716481521674744E-2</v>
      </c>
      <c r="H64" s="17">
        <f t="shared" ref="H64:H67" si="17">E64*0%</f>
        <v>0</v>
      </c>
      <c r="I64" s="19">
        <f t="shared" si="3"/>
        <v>1</v>
      </c>
    </row>
    <row r="65" spans="1:9">
      <c r="A65" s="12">
        <v>44788</v>
      </c>
      <c r="B65" s="13" t="s">
        <v>8</v>
      </c>
      <c r="C65" s="13" t="s">
        <v>6</v>
      </c>
      <c r="D65" s="14">
        <v>1195.05</v>
      </c>
      <c r="E65" s="15">
        <v>1263</v>
      </c>
      <c r="F65" s="17">
        <f t="shared" si="8"/>
        <v>67.950000000000045</v>
      </c>
      <c r="G65" s="18">
        <f t="shared" si="1"/>
        <v>5.6859545625706075E-2</v>
      </c>
      <c r="H65" s="17">
        <f t="shared" si="17"/>
        <v>0</v>
      </c>
      <c r="I65" s="19">
        <f t="shared" si="3"/>
        <v>1</v>
      </c>
    </row>
    <row r="66" spans="1:9">
      <c r="A66" s="12">
        <v>44789</v>
      </c>
      <c r="B66" s="13" t="s">
        <v>7</v>
      </c>
      <c r="C66" s="13" t="s">
        <v>5</v>
      </c>
      <c r="D66" s="14">
        <v>1357.83</v>
      </c>
      <c r="E66" s="15">
        <v>1518.75</v>
      </c>
      <c r="F66" s="17">
        <f t="shared" ref="F66:F89" si="18">E66-D66</f>
        <v>160.92000000000007</v>
      </c>
      <c r="G66" s="18">
        <f t="shared" si="1"/>
        <v>0.11851262676476443</v>
      </c>
      <c r="H66" s="17">
        <f t="shared" si="17"/>
        <v>0</v>
      </c>
      <c r="I66" s="19">
        <f t="shared" si="3"/>
        <v>2</v>
      </c>
    </row>
    <row r="67" spans="1:9">
      <c r="A67" s="12">
        <v>44789</v>
      </c>
      <c r="B67" s="13" t="s">
        <v>8</v>
      </c>
      <c r="C67" s="13" t="s">
        <v>6</v>
      </c>
      <c r="D67" s="14">
        <v>1440.38</v>
      </c>
      <c r="E67" s="15">
        <v>1498.5</v>
      </c>
      <c r="F67" s="17">
        <f t="shared" si="18"/>
        <v>58.119999999999891</v>
      </c>
      <c r="G67" s="18">
        <f t="shared" ref="G67:G89" si="19">(E67-D67)/D67</f>
        <v>4.0350463072244748E-2</v>
      </c>
      <c r="H67" s="17">
        <f t="shared" si="17"/>
        <v>0</v>
      </c>
      <c r="I67" s="19">
        <f t="shared" ref="I67:I89" si="20">WEEKDAY(A67,11)</f>
        <v>2</v>
      </c>
    </row>
    <row r="68" spans="1:9">
      <c r="A68" s="12">
        <v>44790</v>
      </c>
      <c r="B68" s="13" t="s">
        <v>7</v>
      </c>
      <c r="C68" s="13" t="s">
        <v>5</v>
      </c>
      <c r="D68" s="14">
        <v>801.34</v>
      </c>
      <c r="E68" s="15">
        <v>913.25</v>
      </c>
      <c r="F68" s="17">
        <f t="shared" si="18"/>
        <v>111.90999999999997</v>
      </c>
      <c r="G68" s="18">
        <f t="shared" si="19"/>
        <v>0.13965358025307606</v>
      </c>
      <c r="H68" s="17">
        <f>E68*0.5%</f>
        <v>4.5662500000000001</v>
      </c>
      <c r="I68" s="19">
        <f t="shared" si="20"/>
        <v>3</v>
      </c>
    </row>
    <row r="69" spans="1:9">
      <c r="A69" s="12">
        <v>44790</v>
      </c>
      <c r="B69" s="13" t="s">
        <v>8</v>
      </c>
      <c r="C69" s="13" t="s">
        <v>6</v>
      </c>
      <c r="D69" s="14">
        <v>1001.99</v>
      </c>
      <c r="E69" s="15">
        <v>1097</v>
      </c>
      <c r="F69" s="17">
        <f t="shared" si="18"/>
        <v>95.009999999999991</v>
      </c>
      <c r="G69" s="18">
        <f t="shared" si="19"/>
        <v>9.4821305601852299E-2</v>
      </c>
      <c r="H69" s="17">
        <f t="shared" ref="H69:H70" si="21">E69*0%</f>
        <v>0</v>
      </c>
      <c r="I69" s="19">
        <f t="shared" si="20"/>
        <v>3</v>
      </c>
    </row>
    <row r="70" spans="1:9">
      <c r="A70" s="12">
        <v>44791</v>
      </c>
      <c r="B70" s="13" t="s">
        <v>7</v>
      </c>
      <c r="C70" s="13" t="s">
        <v>6</v>
      </c>
      <c r="D70" s="14">
        <v>1121.8599999999999</v>
      </c>
      <c r="E70" s="15">
        <v>1191.75</v>
      </c>
      <c r="F70" s="17">
        <f t="shared" si="18"/>
        <v>69.8900000000001</v>
      </c>
      <c r="G70" s="18">
        <f t="shared" si="19"/>
        <v>6.2298325994330939E-2</v>
      </c>
      <c r="H70" s="17">
        <f t="shared" si="21"/>
        <v>0</v>
      </c>
      <c r="I70" s="19">
        <f t="shared" si="20"/>
        <v>4</v>
      </c>
    </row>
    <row r="71" spans="1:9">
      <c r="A71" s="12">
        <v>44791</v>
      </c>
      <c r="B71" s="13" t="s">
        <v>8</v>
      </c>
      <c r="C71" s="13" t="s">
        <v>5</v>
      </c>
      <c r="D71" s="14">
        <v>776.22</v>
      </c>
      <c r="E71" s="15">
        <v>961.25</v>
      </c>
      <c r="F71" s="17">
        <f t="shared" si="18"/>
        <v>185.02999999999997</v>
      </c>
      <c r="G71" s="18">
        <f t="shared" si="19"/>
        <v>0.2383731416351034</v>
      </c>
      <c r="H71" s="17">
        <f>E71*1.5%</f>
        <v>14.418749999999999</v>
      </c>
      <c r="I71" s="19">
        <f t="shared" si="20"/>
        <v>4</v>
      </c>
    </row>
    <row r="72" spans="1:9">
      <c r="A72" s="12">
        <v>44792</v>
      </c>
      <c r="B72" s="13" t="s">
        <v>7</v>
      </c>
      <c r="C72" s="13" t="s">
        <v>5</v>
      </c>
      <c r="D72" s="14">
        <v>779.66</v>
      </c>
      <c r="E72" s="15">
        <v>900.75</v>
      </c>
      <c r="F72" s="17">
        <f t="shared" si="18"/>
        <v>121.09000000000003</v>
      </c>
      <c r="G72" s="18">
        <f t="shared" si="19"/>
        <v>0.15531128953646467</v>
      </c>
      <c r="H72" s="17">
        <f>E72*0.5%</f>
        <v>4.5037500000000001</v>
      </c>
      <c r="I72" s="19">
        <f t="shared" si="20"/>
        <v>5</v>
      </c>
    </row>
    <row r="73" spans="1:9">
      <c r="A73" s="12">
        <v>44792</v>
      </c>
      <c r="B73" s="13" t="s">
        <v>8</v>
      </c>
      <c r="C73" s="13" t="s">
        <v>6</v>
      </c>
      <c r="D73" s="14">
        <v>850.14</v>
      </c>
      <c r="E73" s="15">
        <v>932.25</v>
      </c>
      <c r="F73" s="17">
        <f t="shared" si="18"/>
        <v>82.110000000000014</v>
      </c>
      <c r="G73" s="18">
        <f t="shared" si="19"/>
        <v>9.6584092031900645E-2</v>
      </c>
      <c r="H73" s="17">
        <f>E73*0%</f>
        <v>0</v>
      </c>
      <c r="I73" s="19">
        <f t="shared" si="20"/>
        <v>5</v>
      </c>
    </row>
    <row r="74" spans="1:9">
      <c r="A74" s="12">
        <v>44795</v>
      </c>
      <c r="B74" s="13" t="s">
        <v>7</v>
      </c>
      <c r="C74" s="13" t="s">
        <v>6</v>
      </c>
      <c r="D74" s="14">
        <v>896.25</v>
      </c>
      <c r="E74" s="15">
        <v>1008.25</v>
      </c>
      <c r="F74" s="17">
        <f t="shared" si="18"/>
        <v>112</v>
      </c>
      <c r="G74" s="18">
        <f t="shared" si="19"/>
        <v>0.12496513249651325</v>
      </c>
      <c r="H74" s="17">
        <f>E74*0.5%</f>
        <v>5.0412499999999998</v>
      </c>
      <c r="I74" s="19">
        <f t="shared" si="20"/>
        <v>1</v>
      </c>
    </row>
    <row r="75" spans="1:9">
      <c r="A75" s="12">
        <v>44795</v>
      </c>
      <c r="B75" s="13" t="s">
        <v>8</v>
      </c>
      <c r="C75" s="13" t="s">
        <v>5</v>
      </c>
      <c r="D75" s="14">
        <v>1051</v>
      </c>
      <c r="E75" s="15">
        <v>1133</v>
      </c>
      <c r="F75" s="17">
        <f t="shared" si="18"/>
        <v>82</v>
      </c>
      <c r="G75" s="18">
        <f t="shared" si="19"/>
        <v>7.8020932445290195E-2</v>
      </c>
      <c r="H75" s="17">
        <f t="shared" ref="H75:H76" si="22">E75*0%</f>
        <v>0</v>
      </c>
      <c r="I75" s="19">
        <f t="shared" si="20"/>
        <v>1</v>
      </c>
    </row>
    <row r="76" spans="1:9">
      <c r="A76" s="12">
        <v>44796</v>
      </c>
      <c r="B76" s="13" t="s">
        <v>7</v>
      </c>
      <c r="C76" s="13" t="s">
        <v>5</v>
      </c>
      <c r="D76" s="14">
        <v>1385.5</v>
      </c>
      <c r="E76" s="15">
        <v>1504.5</v>
      </c>
      <c r="F76" s="17">
        <f t="shared" si="18"/>
        <v>119</v>
      </c>
      <c r="G76" s="18">
        <f t="shared" si="19"/>
        <v>8.5889570552147243E-2</v>
      </c>
      <c r="H76" s="17">
        <f t="shared" si="22"/>
        <v>0</v>
      </c>
      <c r="I76" s="19">
        <f t="shared" si="20"/>
        <v>2</v>
      </c>
    </row>
    <row r="77" spans="1:9">
      <c r="A77" s="12">
        <v>44796</v>
      </c>
      <c r="B77" s="13" t="s">
        <v>8</v>
      </c>
      <c r="C77" s="13" t="s">
        <v>6</v>
      </c>
      <c r="D77" s="14">
        <v>1075.76</v>
      </c>
      <c r="E77" s="15">
        <v>1262.75</v>
      </c>
      <c r="F77" s="17">
        <f t="shared" si="18"/>
        <v>186.99</v>
      </c>
      <c r="G77" s="18">
        <f t="shared" si="19"/>
        <v>0.17382129843087679</v>
      </c>
      <c r="H77" s="17">
        <f>E77*0.5%</f>
        <v>6.3137499999999998</v>
      </c>
      <c r="I77" s="19">
        <f t="shared" si="20"/>
        <v>2</v>
      </c>
    </row>
    <row r="78" spans="1:9">
      <c r="A78" s="12">
        <v>44797</v>
      </c>
      <c r="B78" s="13" t="s">
        <v>7</v>
      </c>
      <c r="C78" s="13" t="s">
        <v>6</v>
      </c>
      <c r="D78" s="14">
        <v>896.05</v>
      </c>
      <c r="E78" s="15">
        <v>957</v>
      </c>
      <c r="F78" s="17">
        <f t="shared" si="18"/>
        <v>60.950000000000045</v>
      </c>
      <c r="G78" s="18">
        <f t="shared" si="19"/>
        <v>6.8020757770213769E-2</v>
      </c>
      <c r="H78" s="17">
        <f>E78*0%</f>
        <v>0</v>
      </c>
      <c r="I78" s="19">
        <f t="shared" si="20"/>
        <v>3</v>
      </c>
    </row>
    <row r="79" spans="1:9">
      <c r="A79" s="12">
        <v>44797</v>
      </c>
      <c r="B79" s="13" t="s">
        <v>8</v>
      </c>
      <c r="C79" s="13" t="s">
        <v>5</v>
      </c>
      <c r="D79" s="14">
        <v>843.34</v>
      </c>
      <c r="E79" s="15">
        <v>1039.25</v>
      </c>
      <c r="F79" s="17">
        <f t="shared" si="18"/>
        <v>195.90999999999997</v>
      </c>
      <c r="G79" s="18">
        <f t="shared" si="19"/>
        <v>0.23230251144259725</v>
      </c>
      <c r="H79" s="17">
        <f>E79*1.5%</f>
        <v>15.588749999999999</v>
      </c>
      <c r="I79" s="19">
        <f t="shared" si="20"/>
        <v>3</v>
      </c>
    </row>
    <row r="80" spans="1:9">
      <c r="A80" s="12">
        <v>44798</v>
      </c>
      <c r="B80" s="13" t="s">
        <v>7</v>
      </c>
      <c r="C80" s="13" t="s">
        <v>5</v>
      </c>
      <c r="D80" s="14">
        <v>1211.6600000000001</v>
      </c>
      <c r="E80" s="15">
        <v>1325.75</v>
      </c>
      <c r="F80" s="17">
        <f t="shared" si="18"/>
        <v>114.08999999999992</v>
      </c>
      <c r="G80" s="18">
        <f t="shared" si="19"/>
        <v>9.4160077909644549E-2</v>
      </c>
      <c r="H80" s="17">
        <f t="shared" ref="H80:H82" si="23">E80*0%</f>
        <v>0</v>
      </c>
      <c r="I80" s="19">
        <f t="shared" si="20"/>
        <v>4</v>
      </c>
    </row>
    <row r="81" spans="1:9">
      <c r="A81" s="12">
        <v>44798</v>
      </c>
      <c r="B81" s="13" t="s">
        <v>8</v>
      </c>
      <c r="C81" s="13" t="s">
        <v>6</v>
      </c>
      <c r="D81" s="14">
        <v>1357.2</v>
      </c>
      <c r="E81" s="15">
        <v>1463.25</v>
      </c>
      <c r="F81" s="17">
        <f t="shared" si="18"/>
        <v>106.04999999999995</v>
      </c>
      <c r="G81" s="18">
        <f t="shared" si="19"/>
        <v>7.8138815207780696E-2</v>
      </c>
      <c r="H81" s="17">
        <f t="shared" si="23"/>
        <v>0</v>
      </c>
      <c r="I81" s="19">
        <f t="shared" si="20"/>
        <v>4</v>
      </c>
    </row>
    <row r="82" spans="1:9">
      <c r="A82" s="12">
        <v>44799</v>
      </c>
      <c r="B82" s="13" t="s">
        <v>7</v>
      </c>
      <c r="C82" s="13" t="s">
        <v>5</v>
      </c>
      <c r="D82" s="14">
        <v>940.87</v>
      </c>
      <c r="E82" s="15">
        <v>1027.75</v>
      </c>
      <c r="F82" s="17">
        <f t="shared" si="18"/>
        <v>86.88</v>
      </c>
      <c r="G82" s="18">
        <f t="shared" si="19"/>
        <v>9.2340068234718922E-2</v>
      </c>
      <c r="H82" s="17">
        <f t="shared" si="23"/>
        <v>0</v>
      </c>
      <c r="I82" s="19">
        <f t="shared" si="20"/>
        <v>5</v>
      </c>
    </row>
    <row r="83" spans="1:9">
      <c r="A83" s="12">
        <v>44799</v>
      </c>
      <c r="B83" s="13" t="s">
        <v>8</v>
      </c>
      <c r="C83" s="13" t="s">
        <v>6</v>
      </c>
      <c r="D83" s="14">
        <v>1274.05</v>
      </c>
      <c r="E83" s="15">
        <v>1455</v>
      </c>
      <c r="F83" s="17">
        <f t="shared" si="18"/>
        <v>180.95000000000005</v>
      </c>
      <c r="G83" s="18">
        <f t="shared" si="19"/>
        <v>0.14202739295946004</v>
      </c>
      <c r="H83" s="17">
        <f t="shared" ref="H83:H84" si="24">E83*0.5%</f>
        <v>7.2750000000000004</v>
      </c>
      <c r="I83" s="19">
        <f t="shared" si="20"/>
        <v>5</v>
      </c>
    </row>
    <row r="84" spans="1:9">
      <c r="A84" s="12">
        <v>44802</v>
      </c>
      <c r="B84" s="13" t="s">
        <v>7</v>
      </c>
      <c r="C84" s="13" t="s">
        <v>5</v>
      </c>
      <c r="D84" s="14">
        <v>1179.06</v>
      </c>
      <c r="E84" s="15">
        <v>1376</v>
      </c>
      <c r="F84" s="17">
        <f t="shared" si="18"/>
        <v>196.94000000000005</v>
      </c>
      <c r="G84" s="18">
        <f t="shared" si="19"/>
        <v>0.16703136396790669</v>
      </c>
      <c r="H84" s="17">
        <f t="shared" si="24"/>
        <v>6.88</v>
      </c>
      <c r="I84" s="19">
        <f t="shared" si="20"/>
        <v>1</v>
      </c>
    </row>
    <row r="85" spans="1:9">
      <c r="A85" s="12">
        <v>44802</v>
      </c>
      <c r="B85" s="13" t="s">
        <v>8</v>
      </c>
      <c r="C85" s="13" t="s">
        <v>6</v>
      </c>
      <c r="D85" s="14">
        <v>774.2</v>
      </c>
      <c r="E85" s="15">
        <v>946.25</v>
      </c>
      <c r="F85" s="17">
        <f t="shared" si="18"/>
        <v>172.04999999999995</v>
      </c>
      <c r="G85" s="18">
        <f t="shared" si="19"/>
        <v>0.22222939808834918</v>
      </c>
      <c r="H85" s="17">
        <f>E85*1.5%</f>
        <v>14.19375</v>
      </c>
      <c r="I85" s="19">
        <f t="shared" si="20"/>
        <v>1</v>
      </c>
    </row>
    <row r="86" spans="1:9">
      <c r="A86" s="12">
        <v>44803</v>
      </c>
      <c r="B86" s="13" t="s">
        <v>7</v>
      </c>
      <c r="C86" s="13" t="s">
        <v>6</v>
      </c>
      <c r="D86" s="14">
        <v>1350.48</v>
      </c>
      <c r="E86" s="15">
        <v>1509.5</v>
      </c>
      <c r="F86" s="17">
        <f t="shared" si="18"/>
        <v>159.01999999999998</v>
      </c>
      <c r="G86" s="18">
        <f t="shared" si="19"/>
        <v>0.11775072566791066</v>
      </c>
      <c r="H86" s="17">
        <f t="shared" ref="H86:H88" si="25">E86*0%</f>
        <v>0</v>
      </c>
      <c r="I86" s="19">
        <f t="shared" si="20"/>
        <v>2</v>
      </c>
    </row>
    <row r="87" spans="1:9">
      <c r="A87" s="12">
        <v>44803</v>
      </c>
      <c r="B87" s="13" t="s">
        <v>8</v>
      </c>
      <c r="C87" s="13" t="s">
        <v>5</v>
      </c>
      <c r="D87" s="14">
        <v>1053.3699999999999</v>
      </c>
      <c r="E87" s="15">
        <v>1136.25</v>
      </c>
      <c r="F87" s="17">
        <f t="shared" si="18"/>
        <v>82.880000000000109</v>
      </c>
      <c r="G87" s="18">
        <f t="shared" si="19"/>
        <v>7.8680805415001484E-2</v>
      </c>
      <c r="H87" s="17">
        <f t="shared" si="25"/>
        <v>0</v>
      </c>
      <c r="I87" s="19">
        <f t="shared" si="20"/>
        <v>2</v>
      </c>
    </row>
    <row r="88" spans="1:9">
      <c r="A88" s="12">
        <v>44804</v>
      </c>
      <c r="B88" s="13" t="s">
        <v>7</v>
      </c>
      <c r="C88" s="13" t="s">
        <v>5</v>
      </c>
      <c r="D88" s="14">
        <v>1161.92</v>
      </c>
      <c r="E88" s="15">
        <v>1237</v>
      </c>
      <c r="F88" s="17">
        <f t="shared" si="18"/>
        <v>75.079999999999927</v>
      </c>
      <c r="G88" s="18">
        <f t="shared" si="19"/>
        <v>6.4617185348388811E-2</v>
      </c>
      <c r="H88" s="17">
        <f t="shared" si="25"/>
        <v>0</v>
      </c>
      <c r="I88" s="19">
        <f t="shared" si="20"/>
        <v>3</v>
      </c>
    </row>
    <row r="89" spans="1:9">
      <c r="A89" s="12">
        <v>44804</v>
      </c>
      <c r="B89" s="13" t="s">
        <v>8</v>
      </c>
      <c r="C89" s="13" t="s">
        <v>6</v>
      </c>
      <c r="D89" s="14">
        <v>951.93</v>
      </c>
      <c r="E89" s="15">
        <v>1136</v>
      </c>
      <c r="F89" s="17">
        <f t="shared" si="18"/>
        <v>184.07000000000005</v>
      </c>
      <c r="G89" s="18">
        <f t="shared" si="19"/>
        <v>0.19336505835513121</v>
      </c>
      <c r="H89" s="17">
        <f>E89*0.5%</f>
        <v>5.68</v>
      </c>
      <c r="I89" s="19">
        <f t="shared" si="20"/>
        <v>3</v>
      </c>
    </row>
    <row r="90" spans="1:9">
      <c r="F90" s="20"/>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BEBC7-4532-434D-8F69-F75AC0A24B1B}">
  <dimension ref="A2:C25"/>
  <sheetViews>
    <sheetView workbookViewId="0">
      <selection activeCell="E14" sqref="E14"/>
    </sheetView>
  </sheetViews>
  <sheetFormatPr defaultRowHeight="14.25"/>
  <cols>
    <col min="1" max="1" width="22.625" customWidth="1"/>
    <col min="2" max="2" width="12.625" customWidth="1"/>
    <col min="3" max="3" width="17.875" customWidth="1"/>
  </cols>
  <sheetData>
    <row r="2" spans="1:3" ht="15">
      <c r="A2" s="23" t="s">
        <v>62</v>
      </c>
      <c r="B2" s="23"/>
      <c r="C2" s="23"/>
    </row>
    <row r="3" spans="1:3" ht="18">
      <c r="A3" s="24" t="s">
        <v>61</v>
      </c>
      <c r="B3" s="26" t="s">
        <v>2</v>
      </c>
      <c r="C3" s="26"/>
    </row>
    <row r="4" spans="1:3" ht="15">
      <c r="A4" s="25"/>
      <c r="B4" s="7" t="s">
        <v>6</v>
      </c>
      <c r="C4" s="7" t="s">
        <v>5</v>
      </c>
    </row>
    <row r="5" spans="1:3" ht="15">
      <c r="A5" s="1" t="s">
        <v>7</v>
      </c>
      <c r="B5" s="1">
        <f>COUNTIFS('RAW DATA'!B2:B89,'Tasks (3-5)'!A5,'RAW DATA'!C2:C89,'Tasks (3-5)'!B4)</f>
        <v>17</v>
      </c>
      <c r="C5" s="1">
        <f>COUNTIFS('RAW DATA'!B2:B89,'Tasks (3-5)'!A5,'RAW DATA'!C2:C89,'Tasks (3-5)'!C4)</f>
        <v>27</v>
      </c>
    </row>
    <row r="6" spans="1:3" ht="15">
      <c r="A6" s="1" t="s">
        <v>8</v>
      </c>
      <c r="B6" s="1">
        <f>COUNTIFS('RAW DATA'!B3:B90,'Tasks (3-5)'!A6,'RAW DATA'!C3:C90,'Tasks (3-5)'!B4)</f>
        <v>27</v>
      </c>
      <c r="C6" s="1">
        <f>COUNTIFS('RAW DATA'!B3:B90,'Tasks (3-5)'!A6,'RAW DATA'!C3:C90,'Tasks (3-5)'!C4)</f>
        <v>17</v>
      </c>
    </row>
    <row r="10" spans="1:3" ht="15">
      <c r="A10" s="23" t="s">
        <v>63</v>
      </c>
      <c r="B10" s="23"/>
      <c r="C10" s="23"/>
    </row>
    <row r="11" spans="1:3" ht="18">
      <c r="A11" s="24" t="s">
        <v>61</v>
      </c>
      <c r="B11" s="26" t="s">
        <v>2</v>
      </c>
      <c r="C11" s="26"/>
    </row>
    <row r="12" spans="1:3" ht="15">
      <c r="A12" s="25"/>
      <c r="B12" s="7" t="s">
        <v>6</v>
      </c>
      <c r="C12" s="7" t="s">
        <v>5</v>
      </c>
    </row>
    <row r="13" spans="1:3" ht="15">
      <c r="A13" s="1" t="s">
        <v>7</v>
      </c>
      <c r="B13" s="2">
        <f>B5*40</f>
        <v>680</v>
      </c>
      <c r="C13" s="2">
        <f>C5*50</f>
        <v>1350</v>
      </c>
    </row>
    <row r="14" spans="1:3" ht="15">
      <c r="A14" s="1" t="s">
        <v>8</v>
      </c>
      <c r="B14" s="2">
        <f>B6*40</f>
        <v>1080</v>
      </c>
      <c r="C14" s="2">
        <f>C6*50</f>
        <v>850</v>
      </c>
    </row>
    <row r="19" spans="1:3" ht="15">
      <c r="A19" s="23" t="s">
        <v>82</v>
      </c>
      <c r="B19" s="23"/>
      <c r="C19" s="23"/>
    </row>
    <row r="20" spans="1:3" ht="18">
      <c r="A20" s="8" t="s">
        <v>6</v>
      </c>
      <c r="B20" s="8" t="s">
        <v>80</v>
      </c>
      <c r="C20" s="8" t="s">
        <v>81</v>
      </c>
    </row>
    <row r="21" spans="1:3" ht="15">
      <c r="A21" s="1" t="s">
        <v>75</v>
      </c>
      <c r="B21" s="1">
        <f>COUNTIF('RAW DATA'!I2:I89,1)</f>
        <v>18</v>
      </c>
      <c r="C21" s="9">
        <f>SUMIF('RAW DATA'!I2:I89,1,'RAW DATA'!F2:F89)</f>
        <v>2329.54</v>
      </c>
    </row>
    <row r="22" spans="1:3" ht="15">
      <c r="A22" s="1" t="s">
        <v>76</v>
      </c>
      <c r="B22" s="1">
        <f>COUNTIF('RAW DATA'!I3:I90,2)</f>
        <v>18</v>
      </c>
      <c r="C22" s="9">
        <f>SUMIF('RAW DATA'!I3:I90,2,'RAW DATA'!F3:F90)</f>
        <v>2530.0000000000005</v>
      </c>
    </row>
    <row r="23" spans="1:3" ht="15">
      <c r="A23" s="1" t="s">
        <v>77</v>
      </c>
      <c r="B23" s="1">
        <f>COUNTIF('RAW DATA'!I4:I91,3)</f>
        <v>18</v>
      </c>
      <c r="C23" s="9">
        <f>SUMIF('RAW DATA'!I4:I91,3,'RAW DATA'!F4:F91)</f>
        <v>2035.6999999999998</v>
      </c>
    </row>
    <row r="24" spans="1:3" ht="15.75">
      <c r="A24" s="1" t="s">
        <v>78</v>
      </c>
      <c r="B24" s="1">
        <f>COUNTIF('RAW DATA'!I5:I92,4)</f>
        <v>16</v>
      </c>
      <c r="C24" s="9">
        <f>SUMIF('RAW DATA'!I5:I92,4,'RAW DATA'!F5:F92)</f>
        <v>1808.9799999999998</v>
      </c>
    </row>
    <row r="25" spans="1:3" ht="15.75">
      <c r="A25" s="1" t="s">
        <v>79</v>
      </c>
      <c r="B25" s="1">
        <f>COUNTIF('RAW DATA'!I2:I89,5)</f>
        <v>18</v>
      </c>
      <c r="C25" s="9">
        <f>SUMIF('RAW DATA'!I2:I89,5,'RAW DATA'!F2:F89)</f>
        <v>2281.0900000000011</v>
      </c>
    </row>
  </sheetData>
  <mergeCells count="7">
    <mergeCell ref="A19:C19"/>
    <mergeCell ref="A3:A4"/>
    <mergeCell ref="B3:C3"/>
    <mergeCell ref="A2:C2"/>
    <mergeCell ref="A11:A12"/>
    <mergeCell ref="B11:C11"/>
    <mergeCell ref="A10:C10"/>
  </mergeCells>
  <conditionalFormatting sqref="A21:A25">
    <cfRule type="top10" dxfId="0" priority="1" rank="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2C325-6DE5-416D-B359-F31FDE0FF70E}">
  <dimension ref="A1:B48"/>
  <sheetViews>
    <sheetView workbookViewId="0">
      <selection activeCell="B17" sqref="B17"/>
    </sheetView>
  </sheetViews>
  <sheetFormatPr defaultRowHeight="14.25"/>
  <cols>
    <col min="1" max="1" width="11.25" bestFit="1" customWidth="1"/>
    <col min="2" max="2" width="19.125" bestFit="1" customWidth="1"/>
  </cols>
  <sheetData>
    <row r="1" spans="1:2">
      <c r="A1" s="4" t="s">
        <v>57</v>
      </c>
      <c r="B1" t="s">
        <v>10</v>
      </c>
    </row>
    <row r="2" spans="1:2">
      <c r="A2" s="5" t="s">
        <v>11</v>
      </c>
      <c r="B2" s="3">
        <v>55369.75</v>
      </c>
    </row>
    <row r="3" spans="1:2">
      <c r="A3" s="6" t="s">
        <v>13</v>
      </c>
      <c r="B3" s="3">
        <v>2538.75</v>
      </c>
    </row>
    <row r="4" spans="1:2">
      <c r="A4" s="6" t="s">
        <v>14</v>
      </c>
      <c r="B4" s="3">
        <v>2982.75</v>
      </c>
    </row>
    <row r="5" spans="1:2">
      <c r="A5" s="6" t="s">
        <v>15</v>
      </c>
      <c r="B5" s="3">
        <v>2374.25</v>
      </c>
    </row>
    <row r="6" spans="1:2">
      <c r="A6" s="6" t="s">
        <v>16</v>
      </c>
      <c r="B6" s="3">
        <v>1943.25</v>
      </c>
    </row>
    <row r="7" spans="1:2">
      <c r="A7" s="6" t="s">
        <v>17</v>
      </c>
      <c r="B7" s="3">
        <v>2628.5</v>
      </c>
    </row>
    <row r="8" spans="1:2">
      <c r="A8" s="6" t="s">
        <v>18</v>
      </c>
      <c r="B8" s="3">
        <v>2186.5</v>
      </c>
    </row>
    <row r="9" spans="1:2">
      <c r="A9" s="6" t="s">
        <v>19</v>
      </c>
      <c r="B9" s="3">
        <v>2682.75</v>
      </c>
    </row>
    <row r="10" spans="1:2">
      <c r="A10" s="6" t="s">
        <v>20</v>
      </c>
      <c r="B10" s="3">
        <v>3173</v>
      </c>
    </row>
    <row r="11" spans="1:2">
      <c r="A11" s="6" t="s">
        <v>21</v>
      </c>
      <c r="B11" s="3">
        <v>2730.5</v>
      </c>
    </row>
    <row r="12" spans="1:2">
      <c r="A12" s="6" t="s">
        <v>22</v>
      </c>
      <c r="B12" s="3">
        <v>2625.25</v>
      </c>
    </row>
    <row r="13" spans="1:2">
      <c r="A13" s="6" t="s">
        <v>23</v>
      </c>
      <c r="B13" s="3">
        <v>3109.75</v>
      </c>
    </row>
    <row r="14" spans="1:2">
      <c r="A14" s="6" t="s">
        <v>24</v>
      </c>
      <c r="B14" s="3">
        <v>2523.5</v>
      </c>
    </row>
    <row r="15" spans="1:2">
      <c r="A15" s="6" t="s">
        <v>25</v>
      </c>
      <c r="B15" s="3">
        <v>3357</v>
      </c>
    </row>
    <row r="16" spans="1:2">
      <c r="A16" s="6" t="s">
        <v>26</v>
      </c>
      <c r="B16" s="3">
        <v>2265</v>
      </c>
    </row>
    <row r="17" spans="1:2">
      <c r="A17" s="6" t="s">
        <v>27</v>
      </c>
      <c r="B17" s="3">
        <v>1999</v>
      </c>
    </row>
    <row r="18" spans="1:2">
      <c r="A18" s="6" t="s">
        <v>28</v>
      </c>
      <c r="B18" s="3">
        <v>2452.25</v>
      </c>
    </row>
    <row r="19" spans="1:2">
      <c r="A19" s="6" t="s">
        <v>29</v>
      </c>
      <c r="B19" s="3">
        <v>2680</v>
      </c>
    </row>
    <row r="20" spans="1:2">
      <c r="A20" s="6" t="s">
        <v>30</v>
      </c>
      <c r="B20" s="3">
        <v>2848.25</v>
      </c>
    </row>
    <row r="21" spans="1:2">
      <c r="A21" s="6" t="s">
        <v>31</v>
      </c>
      <c r="B21" s="3">
        <v>2618.25</v>
      </c>
    </row>
    <row r="22" spans="1:2">
      <c r="A22" s="6" t="s">
        <v>32</v>
      </c>
      <c r="B22" s="3">
        <v>2511.5</v>
      </c>
    </row>
    <row r="23" spans="1:2">
      <c r="A23" s="6" t="s">
        <v>33</v>
      </c>
      <c r="B23" s="3">
        <v>3139.75</v>
      </c>
    </row>
    <row r="24" spans="1:2">
      <c r="A24" s="5" t="s">
        <v>12</v>
      </c>
      <c r="B24" s="3">
        <v>58056</v>
      </c>
    </row>
    <row r="25" spans="1:2">
      <c r="A25" s="6" t="s">
        <v>34</v>
      </c>
      <c r="B25" s="3">
        <v>3307</v>
      </c>
    </row>
    <row r="26" spans="1:2">
      <c r="A26" s="6" t="s">
        <v>35</v>
      </c>
      <c r="B26" s="3">
        <v>2704</v>
      </c>
    </row>
    <row r="27" spans="1:2">
      <c r="A27" s="6" t="s">
        <v>36</v>
      </c>
      <c r="B27" s="3">
        <v>2437.5</v>
      </c>
    </row>
    <row r="28" spans="1:2">
      <c r="A28" s="6" t="s">
        <v>37</v>
      </c>
      <c r="B28" s="3">
        <v>2267.25</v>
      </c>
    </row>
    <row r="29" spans="1:2">
      <c r="A29" s="6" t="s">
        <v>38</v>
      </c>
      <c r="B29" s="3">
        <v>2136</v>
      </c>
    </row>
    <row r="30" spans="1:2">
      <c r="A30" s="6" t="s">
        <v>39</v>
      </c>
      <c r="B30" s="3">
        <v>2759.75</v>
      </c>
    </row>
    <row r="31" spans="1:2">
      <c r="A31" s="6" t="s">
        <v>40</v>
      </c>
      <c r="B31" s="3">
        <v>2841.25</v>
      </c>
    </row>
    <row r="32" spans="1:2">
      <c r="A32" s="6" t="s">
        <v>41</v>
      </c>
      <c r="B32" s="3">
        <v>2186.75</v>
      </c>
    </row>
    <row r="33" spans="1:2">
      <c r="A33" s="6" t="s">
        <v>42</v>
      </c>
      <c r="B33" s="3">
        <v>3197.5</v>
      </c>
    </row>
    <row r="34" spans="1:2">
      <c r="A34" s="6" t="s">
        <v>43</v>
      </c>
      <c r="B34" s="3">
        <v>2830.5</v>
      </c>
    </row>
    <row r="35" spans="1:2">
      <c r="A35" s="6" t="s">
        <v>44</v>
      </c>
      <c r="B35" s="3">
        <v>2857.5</v>
      </c>
    </row>
    <row r="36" spans="1:2">
      <c r="A36" s="6" t="s">
        <v>45</v>
      </c>
      <c r="B36" s="3">
        <v>3017.25</v>
      </c>
    </row>
    <row r="37" spans="1:2">
      <c r="A37" s="6" t="s">
        <v>46</v>
      </c>
      <c r="B37" s="3">
        <v>2010.25</v>
      </c>
    </row>
    <row r="38" spans="1:2">
      <c r="A38" s="6" t="s">
        <v>47</v>
      </c>
      <c r="B38" s="3">
        <v>2153</v>
      </c>
    </row>
    <row r="39" spans="1:2">
      <c r="A39" s="6" t="s">
        <v>48</v>
      </c>
      <c r="B39" s="3">
        <v>1833</v>
      </c>
    </row>
    <row r="40" spans="1:2">
      <c r="A40" s="6" t="s">
        <v>49</v>
      </c>
      <c r="B40" s="3">
        <v>2141.25</v>
      </c>
    </row>
    <row r="41" spans="1:2">
      <c r="A41" s="6" t="s">
        <v>50</v>
      </c>
      <c r="B41" s="3">
        <v>2767.25</v>
      </c>
    </row>
    <row r="42" spans="1:2">
      <c r="A42" s="6" t="s">
        <v>51</v>
      </c>
      <c r="B42" s="3">
        <v>1996.25</v>
      </c>
    </row>
    <row r="43" spans="1:2">
      <c r="A43" s="6" t="s">
        <v>52</v>
      </c>
      <c r="B43" s="3">
        <v>2789</v>
      </c>
    </row>
    <row r="44" spans="1:2">
      <c r="A44" s="6" t="s">
        <v>53</v>
      </c>
      <c r="B44" s="3">
        <v>2482.75</v>
      </c>
    </row>
    <row r="45" spans="1:2">
      <c r="A45" s="6" t="s">
        <v>54</v>
      </c>
      <c r="B45" s="3">
        <v>2322.25</v>
      </c>
    </row>
    <row r="46" spans="1:2">
      <c r="A46" s="6" t="s">
        <v>55</v>
      </c>
      <c r="B46" s="3">
        <v>2645.75</v>
      </c>
    </row>
    <row r="47" spans="1:2">
      <c r="A47" s="6" t="s">
        <v>56</v>
      </c>
      <c r="B47" s="3">
        <v>2373</v>
      </c>
    </row>
    <row r="48" spans="1:2">
      <c r="A48" s="5" t="s">
        <v>9</v>
      </c>
      <c r="B48" s="3">
        <v>113425.75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1ADDB-3218-4CE2-9C2E-F6DB6079B23B}">
  <dimension ref="A1:C8"/>
  <sheetViews>
    <sheetView workbookViewId="0">
      <selection activeCell="C5" sqref="C5"/>
    </sheetView>
  </sheetViews>
  <sheetFormatPr defaultRowHeight="14.25"/>
  <cols>
    <col min="1" max="1" width="9.875" bestFit="1" customWidth="1"/>
    <col min="2" max="2" width="16.625" bestFit="1" customWidth="1"/>
    <col min="3" max="3" width="18" bestFit="1" customWidth="1"/>
  </cols>
  <sheetData>
    <row r="1" spans="1:3">
      <c r="A1" s="4" t="s">
        <v>85</v>
      </c>
      <c r="B1" t="s">
        <v>10</v>
      </c>
      <c r="C1" t="s">
        <v>83</v>
      </c>
    </row>
    <row r="2" spans="1:3">
      <c r="A2" s="5" t="s">
        <v>6</v>
      </c>
      <c r="B2" s="3">
        <v>57838.5</v>
      </c>
      <c r="C2" s="3">
        <v>5345.49</v>
      </c>
    </row>
    <row r="3" spans="1:3">
      <c r="A3" s="6" t="s">
        <v>11</v>
      </c>
      <c r="B3" s="3">
        <v>27934.25</v>
      </c>
      <c r="C3" s="3">
        <v>2495.16</v>
      </c>
    </row>
    <row r="4" spans="1:3">
      <c r="A4" s="6" t="s">
        <v>12</v>
      </c>
      <c r="B4" s="3">
        <v>29904.25</v>
      </c>
      <c r="C4" s="3">
        <v>2850.33</v>
      </c>
    </row>
    <row r="5" spans="1:3">
      <c r="A5" s="5" t="s">
        <v>5</v>
      </c>
      <c r="B5" s="3">
        <v>55587.25</v>
      </c>
      <c r="C5" s="3">
        <v>5639.82</v>
      </c>
    </row>
    <row r="6" spans="1:3">
      <c r="A6" s="6" t="s">
        <v>11</v>
      </c>
      <c r="B6" s="3">
        <v>27435.5</v>
      </c>
      <c r="C6" s="3">
        <v>2669.9199999999992</v>
      </c>
    </row>
    <row r="7" spans="1:3">
      <c r="A7" s="6" t="s">
        <v>12</v>
      </c>
      <c r="B7" s="3">
        <v>28151.75</v>
      </c>
      <c r="C7" s="3">
        <v>2969.9</v>
      </c>
    </row>
    <row r="8" spans="1:3">
      <c r="A8" s="5" t="s">
        <v>9</v>
      </c>
      <c r="B8" s="3">
        <v>113425.75</v>
      </c>
      <c r="C8" s="3">
        <v>10985.31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D1548-DBFF-4CB3-AE6C-C1EFE453F62A}">
  <dimension ref="A1:B4"/>
  <sheetViews>
    <sheetView workbookViewId="0">
      <selection activeCell="B3" sqref="B3"/>
    </sheetView>
  </sheetViews>
  <sheetFormatPr defaultRowHeight="14.25"/>
  <cols>
    <col min="1" max="1" width="15.5" bestFit="1" customWidth="1"/>
    <col min="2" max="4" width="13" bestFit="1" customWidth="1"/>
  </cols>
  <sheetData>
    <row r="1" spans="1:2">
      <c r="A1" s="4" t="s">
        <v>1</v>
      </c>
      <c r="B1" t="s">
        <v>84</v>
      </c>
    </row>
    <row r="2" spans="1:2">
      <c r="A2" s="5" t="s">
        <v>7</v>
      </c>
      <c r="B2" s="27">
        <v>4.6809207367397772</v>
      </c>
    </row>
    <row r="3" spans="1:2">
      <c r="A3" s="5" t="s">
        <v>8</v>
      </c>
      <c r="B3" s="27">
        <v>5.2106560168217877</v>
      </c>
    </row>
    <row r="4" spans="1:2">
      <c r="A4" s="5" t="s">
        <v>9</v>
      </c>
      <c r="B4" s="27">
        <v>9.8915767535615657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User Case</vt:lpstr>
      <vt:lpstr>RAW DATA</vt:lpstr>
      <vt:lpstr>Tasks (3-5)</vt:lpstr>
      <vt:lpstr>Sales trend</vt:lpstr>
      <vt:lpstr>Perfomance</vt:lpstr>
      <vt:lpstr>Revenue per 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Samela Madyibi</dc:creator>
  <cp:lastModifiedBy>samela madyibi</cp:lastModifiedBy>
  <dcterms:created xsi:type="dcterms:W3CDTF">2025-06-26T06:59:25Z</dcterms:created>
  <dcterms:modified xsi:type="dcterms:W3CDTF">2025-06-27T12:31:15Z</dcterms:modified>
</cp:coreProperties>
</file>