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240" yWindow="24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76" i="1" l="1"/>
  <c r="P275" i="1"/>
  <c r="P274" i="1"/>
  <c r="P273" i="1"/>
  <c r="P272" i="1"/>
  <c r="P271" i="1"/>
  <c r="R270" i="1"/>
  <c r="V270" i="1"/>
  <c r="S270" i="1"/>
  <c r="T270" i="1"/>
  <c r="P270" i="1"/>
  <c r="R265" i="1"/>
  <c r="V265" i="1"/>
  <c r="S265" i="1"/>
  <c r="T265" i="1"/>
  <c r="R262" i="1"/>
  <c r="V262" i="1"/>
  <c r="S262" i="1"/>
  <c r="T262" i="1"/>
  <c r="R256" i="1"/>
  <c r="V256" i="1"/>
  <c r="S256" i="1"/>
  <c r="T256" i="1"/>
  <c r="R254" i="1"/>
  <c r="V254" i="1"/>
  <c r="S254" i="1"/>
  <c r="T254" i="1"/>
  <c r="R252" i="1"/>
  <c r="V252" i="1"/>
  <c r="S252" i="1"/>
  <c r="T252" i="1"/>
  <c r="R250" i="1"/>
  <c r="V250" i="1"/>
  <c r="W250" i="1"/>
  <c r="X250" i="1"/>
  <c r="S250" i="1"/>
  <c r="T250" i="1"/>
  <c r="U250" i="1"/>
  <c r="P120" i="1"/>
  <c r="R119" i="1"/>
  <c r="V119" i="1"/>
  <c r="S119" i="1"/>
  <c r="T119" i="1"/>
  <c r="P119" i="1"/>
  <c r="P118" i="1"/>
  <c r="R117" i="1"/>
  <c r="V117" i="1"/>
  <c r="S117" i="1"/>
  <c r="T117" i="1"/>
  <c r="P117" i="1"/>
  <c r="R116" i="1"/>
  <c r="V116" i="1"/>
  <c r="S116" i="1"/>
  <c r="T116" i="1"/>
  <c r="P116" i="1"/>
  <c r="R115" i="1"/>
  <c r="V115" i="1"/>
  <c r="S115" i="1"/>
  <c r="T115" i="1"/>
  <c r="P115" i="1"/>
  <c r="P114" i="1"/>
  <c r="P113" i="1"/>
  <c r="P112" i="1"/>
  <c r="P111" i="1"/>
  <c r="R110" i="1"/>
  <c r="V110" i="1"/>
  <c r="S110" i="1"/>
  <c r="T110" i="1"/>
  <c r="P110" i="1"/>
  <c r="P109" i="1"/>
  <c r="P108" i="1"/>
  <c r="P107" i="1"/>
  <c r="P106" i="1"/>
  <c r="P105" i="1"/>
  <c r="P104" i="1"/>
  <c r="R103" i="1"/>
  <c r="V103" i="1"/>
  <c r="S103" i="1"/>
  <c r="T103" i="1"/>
  <c r="P103" i="1"/>
  <c r="P102" i="1"/>
  <c r="R101" i="1"/>
  <c r="V101" i="1"/>
  <c r="S101" i="1"/>
  <c r="T101" i="1"/>
  <c r="P101" i="1"/>
  <c r="P100" i="1"/>
  <c r="P99" i="1"/>
  <c r="P98" i="1"/>
  <c r="P97" i="1"/>
  <c r="R96" i="1"/>
  <c r="V96" i="1"/>
  <c r="S96" i="1"/>
  <c r="T96" i="1"/>
  <c r="P96" i="1"/>
  <c r="P95" i="1"/>
  <c r="P94" i="1"/>
  <c r="P93" i="1"/>
  <c r="P92" i="1"/>
  <c r="R91" i="1"/>
  <c r="V91" i="1"/>
  <c r="S91" i="1"/>
  <c r="T91" i="1"/>
  <c r="P91" i="1"/>
  <c r="P90" i="1"/>
  <c r="P89" i="1"/>
  <c r="R88" i="1"/>
  <c r="V88" i="1"/>
  <c r="S88" i="1"/>
  <c r="T88" i="1"/>
  <c r="P88" i="1"/>
  <c r="R87" i="1"/>
  <c r="V87" i="1"/>
  <c r="S87" i="1"/>
  <c r="T87" i="1"/>
  <c r="P87" i="1"/>
  <c r="P86" i="1"/>
  <c r="P85" i="1"/>
  <c r="P84" i="1"/>
  <c r="P83" i="1"/>
  <c r="R82" i="1"/>
  <c r="V82" i="1"/>
  <c r="S82" i="1"/>
  <c r="T82" i="1"/>
  <c r="P82" i="1"/>
  <c r="P81" i="1"/>
  <c r="P80" i="1"/>
  <c r="P79" i="1"/>
  <c r="P78" i="1"/>
  <c r="P77" i="1"/>
  <c r="P76" i="1"/>
  <c r="P75" i="1"/>
  <c r="P74" i="1"/>
  <c r="P73" i="1"/>
  <c r="R72" i="1"/>
  <c r="V72" i="1"/>
  <c r="S72" i="1"/>
  <c r="T72" i="1"/>
  <c r="P72" i="1"/>
  <c r="P71" i="1"/>
  <c r="P70" i="1"/>
  <c r="P69" i="1"/>
  <c r="P68" i="1"/>
  <c r="P67" i="1"/>
  <c r="P66" i="1"/>
  <c r="P65" i="1"/>
  <c r="P64" i="1"/>
  <c r="R63" i="1"/>
  <c r="V63" i="1"/>
  <c r="S63" i="1"/>
  <c r="T63" i="1"/>
  <c r="P63" i="1"/>
  <c r="P62" i="1"/>
  <c r="P61" i="1"/>
  <c r="R60" i="1"/>
  <c r="V60" i="1"/>
  <c r="S60" i="1"/>
  <c r="T60" i="1"/>
  <c r="P60" i="1"/>
  <c r="P59" i="1"/>
  <c r="P58" i="1"/>
  <c r="P57" i="1"/>
  <c r="P56" i="1"/>
  <c r="P55" i="1"/>
  <c r="P54" i="1"/>
  <c r="P53" i="1"/>
  <c r="P52" i="1"/>
  <c r="P51" i="1"/>
  <c r="P50" i="1"/>
  <c r="R49" i="1"/>
  <c r="V49" i="1"/>
  <c r="S49" i="1"/>
  <c r="T49" i="1"/>
  <c r="P49" i="1"/>
  <c r="P48" i="1"/>
  <c r="P47" i="1"/>
  <c r="P46" i="1"/>
  <c r="P45" i="1"/>
  <c r="P44" i="1"/>
  <c r="P43" i="1"/>
  <c r="P42" i="1"/>
  <c r="P41" i="1"/>
  <c r="P40" i="1"/>
  <c r="R39" i="1"/>
  <c r="V39" i="1"/>
  <c r="S39" i="1"/>
  <c r="T39" i="1"/>
  <c r="P39" i="1"/>
  <c r="R38" i="1"/>
  <c r="V38" i="1"/>
  <c r="S38" i="1"/>
  <c r="T38" i="1"/>
  <c r="P38" i="1"/>
  <c r="P37" i="1"/>
  <c r="P36" i="1"/>
  <c r="P35" i="1"/>
  <c r="P34" i="1"/>
  <c r="P33" i="1"/>
  <c r="P32" i="1"/>
  <c r="R31" i="1"/>
  <c r="V31" i="1"/>
  <c r="S31" i="1"/>
  <c r="T31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R16" i="1"/>
  <c r="V16" i="1"/>
  <c r="S16" i="1"/>
  <c r="T16" i="1"/>
  <c r="P16" i="1"/>
  <c r="P15" i="1"/>
  <c r="P14" i="1"/>
  <c r="P13" i="1"/>
  <c r="R12" i="1"/>
  <c r="V12" i="1"/>
  <c r="S12" i="1"/>
  <c r="T12" i="1"/>
  <c r="P12" i="1"/>
  <c r="R11" i="1"/>
  <c r="V11" i="1"/>
  <c r="S11" i="1"/>
  <c r="T11" i="1"/>
  <c r="P11" i="1"/>
  <c r="P10" i="1"/>
  <c r="R9" i="1"/>
  <c r="V9" i="1"/>
  <c r="S9" i="1"/>
  <c r="T9" i="1"/>
  <c r="P9" i="1"/>
  <c r="P8" i="1"/>
  <c r="P7" i="1"/>
  <c r="R6" i="1"/>
  <c r="V6" i="1"/>
  <c r="S6" i="1"/>
  <c r="T6" i="1"/>
  <c r="P6" i="1"/>
  <c r="R5" i="1"/>
  <c r="V5" i="1"/>
  <c r="S5" i="1"/>
  <c r="T5" i="1"/>
  <c r="P5" i="1"/>
  <c r="P4" i="1"/>
  <c r="R3" i="1"/>
  <c r="V3" i="1"/>
  <c r="S3" i="1"/>
  <c r="T3" i="1"/>
  <c r="P3" i="1"/>
  <c r="R2" i="1"/>
  <c r="V2" i="1"/>
  <c r="W2" i="1"/>
  <c r="X2" i="1"/>
  <c r="S2" i="1"/>
  <c r="T2" i="1"/>
  <c r="U2" i="1"/>
  <c r="P2" i="1"/>
</calcChain>
</file>

<file path=xl/sharedStrings.xml><?xml version="1.0" encoding="utf-8"?>
<sst xmlns="http://schemas.openxmlformats.org/spreadsheetml/2006/main" count="1966" uniqueCount="334">
  <si>
    <t>Date</t>
  </si>
  <si>
    <t>Site</t>
  </si>
  <si>
    <t>Section</t>
  </si>
  <si>
    <t>Quad #</t>
  </si>
  <si>
    <t>Kingdom</t>
  </si>
  <si>
    <t>Phylum</t>
  </si>
  <si>
    <t>Class</t>
  </si>
  <si>
    <t>Order</t>
  </si>
  <si>
    <t>Family</t>
  </si>
  <si>
    <t xml:space="preserve">Genus </t>
  </si>
  <si>
    <t>Species</t>
  </si>
  <si>
    <t>Common Name</t>
  </si>
  <si>
    <t>Photo ID</t>
  </si>
  <si>
    <t>Method</t>
  </si>
  <si>
    <t># Per Quadrat</t>
  </si>
  <si>
    <t># Per m^2</t>
  </si>
  <si>
    <t>% Cover</t>
  </si>
  <si>
    <t>Pi</t>
  </si>
  <si>
    <t>ln(pi)</t>
  </si>
  <si>
    <t>Pi*ln(pi)</t>
  </si>
  <si>
    <t>H'</t>
  </si>
  <si>
    <t>Pi^2</t>
  </si>
  <si>
    <t>SUM Pi^2</t>
  </si>
  <si>
    <t>D</t>
  </si>
  <si>
    <t>Count</t>
  </si>
  <si>
    <t>Rank</t>
  </si>
  <si>
    <t>E</t>
  </si>
  <si>
    <t>Animalia</t>
  </si>
  <si>
    <t>Annelida</t>
  </si>
  <si>
    <t>Nemertea</t>
  </si>
  <si>
    <t>Monostilifera</t>
  </si>
  <si>
    <t>Emplectonema</t>
  </si>
  <si>
    <t>-</t>
  </si>
  <si>
    <t>Ribbon Worm</t>
  </si>
  <si>
    <t>SAM 9686-9687, IMG_5847</t>
  </si>
  <si>
    <t>Quadrat Sampling</t>
  </si>
  <si>
    <t>ND</t>
  </si>
  <si>
    <t>Balanus glandula</t>
  </si>
  <si>
    <t>H</t>
  </si>
  <si>
    <t>Polychaeta</t>
  </si>
  <si>
    <t>Phyllodocida</t>
  </si>
  <si>
    <t>Nephtyidae</t>
  </si>
  <si>
    <t>Nephtys</t>
  </si>
  <si>
    <t>Goddess Worm</t>
  </si>
  <si>
    <t>IMG.MOV 6953, IMG 6950-6952</t>
  </si>
  <si>
    <t>Littorina sp.</t>
  </si>
  <si>
    <t>Abundance</t>
  </si>
  <si>
    <t>Percent Cover</t>
  </si>
  <si>
    <t>Abundance without B. glandula</t>
  </si>
  <si>
    <t>Percent Cover With B. glandula</t>
  </si>
  <si>
    <t>SAM 9681-9685. IMG_5751, 5752, 5838-5844</t>
  </si>
  <si>
    <t>Nuttallia obscurata</t>
  </si>
  <si>
    <t>Total Richness</t>
  </si>
  <si>
    <t>Nereididae</t>
  </si>
  <si>
    <t>Polychate Worms</t>
  </si>
  <si>
    <t>IMG 6980-6990</t>
  </si>
  <si>
    <t>Hemigrapsus oregonensis</t>
  </si>
  <si>
    <t>Total Abundance</t>
  </si>
  <si>
    <t>Nereis</t>
  </si>
  <si>
    <t>Sea Nymph</t>
  </si>
  <si>
    <t>IMG.MOV 6915</t>
  </si>
  <si>
    <t>Magallana gigas</t>
  </si>
  <si>
    <t>Species Evenness</t>
  </si>
  <si>
    <t>IMG 6938-6940</t>
  </si>
  <si>
    <t>Mytilus edulis</t>
  </si>
  <si>
    <t>brandti</t>
  </si>
  <si>
    <t>Giant Pilling Worm</t>
  </si>
  <si>
    <t>Littorina scutulata</t>
  </si>
  <si>
    <t>HMAX</t>
  </si>
  <si>
    <t>IMG 7028, 7068-7070</t>
  </si>
  <si>
    <t>Megalorchestia californiana</t>
  </si>
  <si>
    <t>Simpson's</t>
  </si>
  <si>
    <t>IMG.MOV 7088</t>
  </si>
  <si>
    <t>Ruditapes philippinarum</t>
  </si>
  <si>
    <t>procera</t>
  </si>
  <si>
    <t>Little Pileworm Sea Nymph</t>
  </si>
  <si>
    <t>Balanus crenatus</t>
  </si>
  <si>
    <t>A</t>
  </si>
  <si>
    <t>Arthropoda</t>
  </si>
  <si>
    <t>Malacostraca</t>
  </si>
  <si>
    <t>Amphipoda</t>
  </si>
  <si>
    <t>Talitridae</t>
  </si>
  <si>
    <t>Megalorchestia</t>
  </si>
  <si>
    <t>californiana</t>
  </si>
  <si>
    <t>California Beach Hopper</t>
  </si>
  <si>
    <t>SAM 9801-9807</t>
  </si>
  <si>
    <t>Dendraster excentricus</t>
  </si>
  <si>
    <t>SAM 9839, 9840</t>
  </si>
  <si>
    <t>Lottia sp.</t>
  </si>
  <si>
    <t>Decapoda</t>
  </si>
  <si>
    <t>Callianassidae</t>
  </si>
  <si>
    <t>Neotrypaea</t>
  </si>
  <si>
    <t>californiensis</t>
  </si>
  <si>
    <t>Bay Ghost Shrimp</t>
  </si>
  <si>
    <t>IMG 6954-6958</t>
  </si>
  <si>
    <t>Neotrypaea californiensis</t>
  </si>
  <si>
    <t>IMG 6995-6996</t>
  </si>
  <si>
    <t>Macoma sp.</t>
  </si>
  <si>
    <t>SAM 9690-9691</t>
  </si>
  <si>
    <t>Tectura sp.</t>
  </si>
  <si>
    <t>SAM 9780, 9694-9690</t>
  </si>
  <si>
    <t>Protothaca staminea</t>
  </si>
  <si>
    <t>IMG 7026</t>
  </si>
  <si>
    <t>Nereididae SP.</t>
  </si>
  <si>
    <t>IMG 7073</t>
  </si>
  <si>
    <t>Nereis brandti</t>
  </si>
  <si>
    <t>Nephtys sp.</t>
  </si>
  <si>
    <t>Varunidae</t>
  </si>
  <si>
    <t>Hemigrapsus</t>
  </si>
  <si>
    <t>oregonensis</t>
  </si>
  <si>
    <t>Yellow Shore Crab</t>
  </si>
  <si>
    <t>Nereis sp.</t>
  </si>
  <si>
    <t>IMG 6972-6977</t>
  </si>
  <si>
    <t>Emplectonema sp.</t>
  </si>
  <si>
    <t>IMG_5853-5854</t>
  </si>
  <si>
    <t>Nereis procera</t>
  </si>
  <si>
    <t>IMG 6104-6110</t>
  </si>
  <si>
    <t>Balanus sp.</t>
  </si>
  <si>
    <t>IMG 7027</t>
  </si>
  <si>
    <t>Mactridae SP</t>
  </si>
  <si>
    <t>IMG 7075</t>
  </si>
  <si>
    <t>Tresus capax</t>
  </si>
  <si>
    <t>IMG 6991-6992</t>
  </si>
  <si>
    <t>Saxidomus gigantea</t>
  </si>
  <si>
    <t>IMG 6929-6931</t>
  </si>
  <si>
    <t>Neverita lewisii</t>
  </si>
  <si>
    <t>IMG 6933-6937</t>
  </si>
  <si>
    <t>Patellogastropoda SP.</t>
  </si>
  <si>
    <t>IMG 6922-6927</t>
  </si>
  <si>
    <t>Make another column for percent cover</t>
  </si>
  <si>
    <t>SAM_9699, IMG_5848-5849,</t>
  </si>
  <si>
    <t>IMG 6916-6919</t>
  </si>
  <si>
    <t>Or convert sessile things to persent cover</t>
  </si>
  <si>
    <t>IMG 6097-6100</t>
  </si>
  <si>
    <t>IMG 6903-6905</t>
  </si>
  <si>
    <t>IMG 6961-6963</t>
  </si>
  <si>
    <t>Maxillopoda</t>
  </si>
  <si>
    <t>Sessilia</t>
  </si>
  <si>
    <t>Balanidae</t>
  </si>
  <si>
    <t>Balanus</t>
  </si>
  <si>
    <t>Barnacle</t>
  </si>
  <si>
    <t>SAM 0226-0228</t>
  </si>
  <si>
    <t>crenatus</t>
  </si>
  <si>
    <t>Wrinkled Barnacle</t>
  </si>
  <si>
    <t>IMG 5765-5767</t>
  </si>
  <si>
    <t>glandula</t>
  </si>
  <si>
    <t>Common Acorn Barnacle</t>
  </si>
  <si>
    <t>IMG 7080</t>
  </si>
  <si>
    <t xml:space="preserve">IMG 7012-7013 </t>
  </si>
  <si>
    <t>SAM 1136</t>
  </si>
  <si>
    <t>SAM 0189, 0192-0193, 0197, 0199-0200, 0351 IMG 6081-6082</t>
  </si>
  <si>
    <t>IMG 7004-7005, 7012-7013</t>
  </si>
  <si>
    <t>IMG 7076-7077, 7080</t>
  </si>
  <si>
    <t>SAM 1139-1141</t>
  </si>
  <si>
    <t>IMG 5858-5859</t>
  </si>
  <si>
    <t>Echinodermata</t>
  </si>
  <si>
    <t>Echinoidea</t>
  </si>
  <si>
    <t>Clypeasteroida</t>
  </si>
  <si>
    <t>Dendrasteridae</t>
  </si>
  <si>
    <t>Dendraster</t>
  </si>
  <si>
    <t>excentricus</t>
  </si>
  <si>
    <t>Excentric Sand Dollar</t>
  </si>
  <si>
    <t>IMG_5759, 5762.</t>
  </si>
  <si>
    <t>IMG_5748-5750</t>
  </si>
  <si>
    <t>IMG 6960</t>
  </si>
  <si>
    <t>IMG 5779</t>
  </si>
  <si>
    <t>Mollusca</t>
  </si>
  <si>
    <t>Bivalvia</t>
  </si>
  <si>
    <t>Cardiida</t>
  </si>
  <si>
    <t>Psammobiidae</t>
  </si>
  <si>
    <t>Nuttallia</t>
  </si>
  <si>
    <t>obscurata</t>
  </si>
  <si>
    <t>Purple Mahogony Clam</t>
  </si>
  <si>
    <t>IMG 7086</t>
  </si>
  <si>
    <t>IMG 7072</t>
  </si>
  <si>
    <t>IMG 7025</t>
  </si>
  <si>
    <t>IMG 6969</t>
  </si>
  <si>
    <t>IMG 6092-6096</t>
  </si>
  <si>
    <t>IMG 6993</t>
  </si>
  <si>
    <t>IMG 6945</t>
  </si>
  <si>
    <t>IMG 6964</t>
  </si>
  <si>
    <t>Tellinoidea</t>
  </si>
  <si>
    <t>Macoma</t>
  </si>
  <si>
    <t>IMG 5782</t>
  </si>
  <si>
    <t>IMG_5753-5756</t>
  </si>
  <si>
    <t>IMG 6910-6914</t>
  </si>
  <si>
    <t>IMG 6920-6921</t>
  </si>
  <si>
    <t>Osteroidea</t>
  </si>
  <si>
    <t>Mytilidae</t>
  </si>
  <si>
    <t>Mytilus</t>
  </si>
  <si>
    <t xml:space="preserve">edulis </t>
  </si>
  <si>
    <t>Blue Mussel</t>
  </si>
  <si>
    <t>SAM 1137, IMG 6979</t>
  </si>
  <si>
    <t>SAM 1138</t>
  </si>
  <si>
    <t>IMG 7020-7021</t>
  </si>
  <si>
    <t>IMG 5860</t>
  </si>
  <si>
    <t>SAM 0224-0225</t>
  </si>
  <si>
    <t>IMG 6103</t>
  </si>
  <si>
    <t>Ostreida</t>
  </si>
  <si>
    <t>Osterida</t>
  </si>
  <si>
    <t xml:space="preserve">Magallana </t>
  </si>
  <si>
    <t>gigas</t>
  </si>
  <si>
    <t>Pacific Oyster</t>
  </si>
  <si>
    <t>SAM 1135, IMG 6978</t>
  </si>
  <si>
    <t>IMG 7003-7004</t>
  </si>
  <si>
    <t>IMG 7085</t>
  </si>
  <si>
    <t>SAM 1141</t>
  </si>
  <si>
    <t>IMG 7018-7019</t>
  </si>
  <si>
    <t>IMG 7078-7079</t>
  </si>
  <si>
    <t>SAM 9700-9703</t>
  </si>
  <si>
    <t>SAM 0190-0191, 0201-0202</t>
  </si>
  <si>
    <t>IMG 6946-6948</t>
  </si>
  <si>
    <t>IMG 6949</t>
  </si>
  <si>
    <t>IMG 6084-6088</t>
  </si>
  <si>
    <t>Venerida</t>
  </si>
  <si>
    <t>Mactridae</t>
  </si>
  <si>
    <t>Duck Clams</t>
  </si>
  <si>
    <t>IMG 6942-6944</t>
  </si>
  <si>
    <t>Tresus</t>
  </si>
  <si>
    <t>capax</t>
  </si>
  <si>
    <t>Fat Gaper</t>
  </si>
  <si>
    <t>IMG 6932</t>
  </si>
  <si>
    <t>Veneridae</t>
  </si>
  <si>
    <t>Protothaca</t>
  </si>
  <si>
    <t>staminea</t>
  </si>
  <si>
    <t>Pacific Littleneck Clam</t>
  </si>
  <si>
    <t>IMG 6965</t>
  </si>
  <si>
    <t>IMG 6971</t>
  </si>
  <si>
    <t>IMG 6928</t>
  </si>
  <si>
    <t>Ruditapes</t>
  </si>
  <si>
    <t>philippinarum</t>
  </si>
  <si>
    <t>Japanese Littleneck</t>
  </si>
  <si>
    <t>IMG 6994</t>
  </si>
  <si>
    <t>IMG 7074</t>
  </si>
  <si>
    <t>IMG 6970</t>
  </si>
  <si>
    <t>IMG 6101</t>
  </si>
  <si>
    <t>IMG 5768-5769, 5852</t>
  </si>
  <si>
    <t>IMG 6906</t>
  </si>
  <si>
    <t>IMG 6959</t>
  </si>
  <si>
    <t>No Photo</t>
  </si>
  <si>
    <t>Saxidomus</t>
  </si>
  <si>
    <t>gigantea</t>
  </si>
  <si>
    <t>Washington Butter Clam</t>
  </si>
  <si>
    <t>IMG 6941</t>
  </si>
  <si>
    <t>Gastropoda</t>
  </si>
  <si>
    <t>Lottiidae</t>
  </si>
  <si>
    <t>Tectura</t>
  </si>
  <si>
    <t>True Limpets</t>
  </si>
  <si>
    <t>SAM 1142, 1180</t>
  </si>
  <si>
    <t>SAM 0354-0355</t>
  </si>
  <si>
    <t>SAM 0207-0208, 0211, 0343, 0349</t>
  </si>
  <si>
    <t>SAM 0216</t>
  </si>
  <si>
    <t>SAM 0218</t>
  </si>
  <si>
    <t>IMG 6998-6999</t>
  </si>
  <si>
    <t>SAM 0210, 0211, 0215, 0217</t>
  </si>
  <si>
    <t>SAM 0214, 0346</t>
  </si>
  <si>
    <t>Littorinidae</t>
  </si>
  <si>
    <t>Littorina</t>
  </si>
  <si>
    <t>scutulata</t>
  </si>
  <si>
    <t>Checkered Periwinkle</t>
  </si>
  <si>
    <t>SAM 0356, 0351</t>
  </si>
  <si>
    <t>Littorinimorpha</t>
  </si>
  <si>
    <t>Periwinkle Snails</t>
  </si>
  <si>
    <t>IMG 7009, 7011, 7016-7017</t>
  </si>
  <si>
    <t>IMG 7016-7017</t>
  </si>
  <si>
    <t>SAM 0352-0353</t>
  </si>
  <si>
    <t>Littotinimorpha</t>
  </si>
  <si>
    <t>Naticoidea</t>
  </si>
  <si>
    <t>Neverita</t>
  </si>
  <si>
    <t>lewisii</t>
  </si>
  <si>
    <t>Lewis' Moonsnail</t>
  </si>
  <si>
    <t>SAM 9779, 9695-9698, IMG_5850-5851</t>
  </si>
  <si>
    <t>Patellogastropoda</t>
  </si>
  <si>
    <t>Limpet</t>
  </si>
  <si>
    <t>IMG 6156-6157</t>
  </si>
  <si>
    <t>Lottioidea</t>
  </si>
  <si>
    <t>Lottia</t>
  </si>
  <si>
    <t>Lottia Limpets</t>
  </si>
  <si>
    <t>SAM 0205-0206, 0209, 0211, 0213, 0220, 0345, 0347-0348, 0350</t>
  </si>
  <si>
    <t>Arachnida</t>
  </si>
  <si>
    <t>Aranacea</t>
  </si>
  <si>
    <t>Spider</t>
  </si>
  <si>
    <t>SAM 1575-1580, 1926-1927</t>
  </si>
  <si>
    <t>(pi*ln(pi))*-1</t>
  </si>
  <si>
    <t>Cover</t>
  </si>
  <si>
    <t>Chromista</t>
  </si>
  <si>
    <t>Ochrophyta</t>
  </si>
  <si>
    <t>Phaeophyceae</t>
  </si>
  <si>
    <t>Brown Algae 1</t>
  </si>
  <si>
    <t>IMG 5861-5863</t>
  </si>
  <si>
    <t>Brown Algae</t>
  </si>
  <si>
    <t>IMG 6967</t>
  </si>
  <si>
    <t>Green Algae</t>
  </si>
  <si>
    <t>Plantae</t>
  </si>
  <si>
    <t>Chlorophyta</t>
  </si>
  <si>
    <t>IMG 5857</t>
  </si>
  <si>
    <t>Turkish Washcloth</t>
  </si>
  <si>
    <t>Rhodophyta</t>
  </si>
  <si>
    <t>IMG 6907-6909</t>
  </si>
  <si>
    <t>Red Alder</t>
  </si>
  <si>
    <t>Florideophycea</t>
  </si>
  <si>
    <t>Gigartinales</t>
  </si>
  <si>
    <t>Phyllophoraceae</t>
  </si>
  <si>
    <t>Mastocarpus</t>
  </si>
  <si>
    <t>papillatus</t>
  </si>
  <si>
    <t>IMG 7014-7015</t>
  </si>
  <si>
    <t>Big Leaf Maple</t>
  </si>
  <si>
    <t>IMG 7081-7084</t>
  </si>
  <si>
    <t>Eelgrass</t>
  </si>
  <si>
    <t>Tracheophyte</t>
  </si>
  <si>
    <t>Dicotyledons</t>
  </si>
  <si>
    <t>Fagales</t>
  </si>
  <si>
    <t>Betutlaceae</t>
  </si>
  <si>
    <t>Alnus</t>
  </si>
  <si>
    <t>rubra</t>
  </si>
  <si>
    <t>SAM 9841-9843</t>
  </si>
  <si>
    <t>SAM 9817-9821</t>
  </si>
  <si>
    <t>Sapindales</t>
  </si>
  <si>
    <t>Aceraceae</t>
  </si>
  <si>
    <t>Acer</t>
  </si>
  <si>
    <t>macrophyllum</t>
  </si>
  <si>
    <t>SAM 9844-9847</t>
  </si>
  <si>
    <t>Liliopsida</t>
  </si>
  <si>
    <t>Alismatales</t>
  </si>
  <si>
    <t>Zosteraceae</t>
  </si>
  <si>
    <t>Zostera</t>
  </si>
  <si>
    <t>marina</t>
  </si>
  <si>
    <t>SAM 1118</t>
  </si>
  <si>
    <t xml:space="preserve">Site </t>
  </si>
  <si>
    <t>SAM 1117</t>
  </si>
  <si>
    <t>Percent cover</t>
  </si>
  <si>
    <t>SAM 9672,9673, 9674</t>
  </si>
  <si>
    <t>SAM 1116</t>
  </si>
  <si>
    <t>SAM 1114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</si>
</sst>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9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3"/>
  <sheetViews>
    <sheetView tabSelected="1" workbookViewId="0">
      <selection sqref="A1:XFD1048576"/>
    </sheetView>
  </sheetViews>
  <sheetFormatPr baseColWidth="10" defaultColWidth="8.83203125" defaultRowHeight="15" x14ac:dyDescent="0"/>
  <cols>
    <col min="1" max="1" width="9.5" bestFit="1" customWidth="1"/>
    <col min="12" max="12" width="25.1640625" customWidth="1"/>
    <col min="18" max="18" width="11.83203125" bestFit="1" customWidth="1"/>
    <col min="22" max="22" width="18.5" bestFit="1" customWidth="1"/>
    <col min="26" max="26" width="9.5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10</v>
      </c>
      <c r="Z1" t="s">
        <v>24</v>
      </c>
      <c r="AA1" t="s">
        <v>25</v>
      </c>
      <c r="AK1" t="s">
        <v>24</v>
      </c>
      <c r="AL1" t="s">
        <v>25</v>
      </c>
    </row>
    <row r="2" spans="1:38">
      <c r="A2" s="1">
        <v>43238</v>
      </c>
      <c r="B2" s="2">
        <v>1</v>
      </c>
      <c r="C2" t="s">
        <v>26</v>
      </c>
      <c r="D2" s="3">
        <v>3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O2">
        <v>1</v>
      </c>
      <c r="P2">
        <f t="shared" ref="P2:P65" si="0">O2/0.836127</f>
        <v>1.1959905612424908</v>
      </c>
      <c r="Q2" t="s">
        <v>36</v>
      </c>
      <c r="R2">
        <f>O2/1780</f>
        <v>5.6179775280898881E-4</v>
      </c>
      <c r="S2">
        <f>LN(R2)</f>
        <v>-7.4843686432861309</v>
      </c>
      <c r="T2">
        <f>(R2*S2)*-1</f>
        <v>4.2047014849922086E-3</v>
      </c>
      <c r="U2">
        <f>SUM(T2:T119)</f>
        <v>2.0503603399965518</v>
      </c>
      <c r="V2">
        <f>R2^2</f>
        <v>3.1561671506122969E-7</v>
      </c>
      <c r="W2">
        <f>SUM(V2:V119)</f>
        <v>0.18286832470647643</v>
      </c>
      <c r="X2">
        <f>1/W2</f>
        <v>5.4684156023472568</v>
      </c>
      <c r="Y2" t="s">
        <v>37</v>
      </c>
      <c r="Z2">
        <v>11868</v>
      </c>
      <c r="AA2">
        <v>1</v>
      </c>
      <c r="AK2">
        <v>11868</v>
      </c>
      <c r="AL2">
        <v>1</v>
      </c>
    </row>
    <row r="3" spans="1:38">
      <c r="A3" s="1">
        <v>43280</v>
      </c>
      <c r="B3" s="2">
        <v>1</v>
      </c>
      <c r="C3" t="s">
        <v>38</v>
      </c>
      <c r="D3" s="3">
        <v>8</v>
      </c>
      <c r="E3" t="s">
        <v>27</v>
      </c>
      <c r="F3" t="s">
        <v>28</v>
      </c>
      <c r="G3" t="s">
        <v>39</v>
      </c>
      <c r="H3" t="s">
        <v>40</v>
      </c>
      <c r="I3" t="s">
        <v>41</v>
      </c>
      <c r="J3" t="s">
        <v>42</v>
      </c>
      <c r="K3" t="s">
        <v>32</v>
      </c>
      <c r="L3" t="s">
        <v>43</v>
      </c>
      <c r="M3" t="s">
        <v>44</v>
      </c>
      <c r="N3" t="s">
        <v>35</v>
      </c>
      <c r="O3">
        <v>1</v>
      </c>
      <c r="P3">
        <f t="shared" si="0"/>
        <v>1.1959905612424908</v>
      </c>
      <c r="Q3" t="s">
        <v>36</v>
      </c>
      <c r="R3">
        <f>(O3+O4)/1780</f>
        <v>1.1235955056179776E-3</v>
      </c>
      <c r="S3">
        <f>LN(R3)</f>
        <v>-6.7912214627261855</v>
      </c>
      <c r="T3">
        <f>(R3*S3)*-1</f>
        <v>7.6305859131754897E-3</v>
      </c>
      <c r="V3">
        <f>R3^2</f>
        <v>1.2624668602449188E-6</v>
      </c>
      <c r="Y3" t="s">
        <v>45</v>
      </c>
      <c r="Z3">
        <v>576</v>
      </c>
      <c r="AA3">
        <v>2</v>
      </c>
      <c r="AB3" t="s">
        <v>13</v>
      </c>
      <c r="AC3" t="s">
        <v>46</v>
      </c>
      <c r="AD3" t="s">
        <v>47</v>
      </c>
      <c r="AE3" t="s">
        <v>48</v>
      </c>
      <c r="AF3" t="s">
        <v>49</v>
      </c>
      <c r="AK3">
        <v>576</v>
      </c>
      <c r="AL3">
        <v>2</v>
      </c>
    </row>
    <row r="4" spans="1:38">
      <c r="A4" s="1">
        <v>43238</v>
      </c>
      <c r="B4" s="2">
        <v>1</v>
      </c>
      <c r="C4" t="s">
        <v>26</v>
      </c>
      <c r="D4" s="3">
        <v>3</v>
      </c>
      <c r="E4" t="s">
        <v>27</v>
      </c>
      <c r="F4" t="s">
        <v>28</v>
      </c>
      <c r="G4" t="s">
        <v>39</v>
      </c>
      <c r="H4" t="s">
        <v>40</v>
      </c>
      <c r="I4" t="s">
        <v>41</v>
      </c>
      <c r="J4" t="s">
        <v>42</v>
      </c>
      <c r="K4" t="s">
        <v>32</v>
      </c>
      <c r="L4" t="s">
        <v>43</v>
      </c>
      <c r="M4" t="s">
        <v>50</v>
      </c>
      <c r="N4" t="s">
        <v>35</v>
      </c>
      <c r="O4">
        <v>1</v>
      </c>
      <c r="P4">
        <f t="shared" si="0"/>
        <v>1.1959905612424908</v>
      </c>
      <c r="Q4" t="s">
        <v>36</v>
      </c>
      <c r="R4" t="s">
        <v>32</v>
      </c>
      <c r="Y4" t="s">
        <v>51</v>
      </c>
      <c r="Z4">
        <v>351</v>
      </c>
      <c r="AA4">
        <v>3</v>
      </c>
      <c r="AB4" t="s">
        <v>52</v>
      </c>
      <c r="AC4">
        <v>28</v>
      </c>
      <c r="AD4">
        <v>6</v>
      </c>
      <c r="AE4">
        <v>27</v>
      </c>
      <c r="AF4">
        <v>7</v>
      </c>
      <c r="AK4">
        <v>351</v>
      </c>
      <c r="AL4">
        <v>3</v>
      </c>
    </row>
    <row r="5" spans="1:38">
      <c r="A5" s="1">
        <v>43280</v>
      </c>
      <c r="B5" s="2">
        <v>1</v>
      </c>
      <c r="C5" t="s">
        <v>23</v>
      </c>
      <c r="D5" s="3">
        <v>4</v>
      </c>
      <c r="E5" t="s">
        <v>27</v>
      </c>
      <c r="F5" t="s">
        <v>28</v>
      </c>
      <c r="G5" t="s">
        <v>39</v>
      </c>
      <c r="H5" t="s">
        <v>40</v>
      </c>
      <c r="I5" t="s">
        <v>53</v>
      </c>
      <c r="J5" t="s">
        <v>32</v>
      </c>
      <c r="K5" t="s">
        <v>32</v>
      </c>
      <c r="L5" t="s">
        <v>54</v>
      </c>
      <c r="M5" t="s">
        <v>55</v>
      </c>
      <c r="N5" t="s">
        <v>35</v>
      </c>
      <c r="O5">
        <v>4</v>
      </c>
      <c r="P5">
        <f t="shared" si="0"/>
        <v>4.7839622449699633</v>
      </c>
      <c r="Q5" t="s">
        <v>36</v>
      </c>
      <c r="R5">
        <f>O5/1780</f>
        <v>2.2471910112359553E-3</v>
      </c>
      <c r="S5">
        <f>LN(R5)</f>
        <v>-6.0980742821662401</v>
      </c>
      <c r="T5">
        <f>(R5*S5)*-1</f>
        <v>1.3703537712733124E-2</v>
      </c>
      <c r="V5">
        <f>R5^2</f>
        <v>5.0498674409796751E-6</v>
      </c>
      <c r="Y5" t="s">
        <v>56</v>
      </c>
      <c r="Z5">
        <v>224</v>
      </c>
      <c r="AA5">
        <v>4</v>
      </c>
      <c r="AB5" t="s">
        <v>57</v>
      </c>
      <c r="AC5">
        <v>13648</v>
      </c>
      <c r="AD5">
        <v>8.66</v>
      </c>
      <c r="AE5">
        <v>1780</v>
      </c>
      <c r="AF5">
        <v>10.46</v>
      </c>
      <c r="AK5">
        <v>224</v>
      </c>
      <c r="AL5">
        <v>4</v>
      </c>
    </row>
    <row r="6" spans="1:38">
      <c r="A6" s="1">
        <v>43280</v>
      </c>
      <c r="B6" s="2">
        <v>1</v>
      </c>
      <c r="C6" t="s">
        <v>38</v>
      </c>
      <c r="D6" s="3">
        <v>6</v>
      </c>
      <c r="E6" t="s">
        <v>27</v>
      </c>
      <c r="F6" t="s">
        <v>28</v>
      </c>
      <c r="G6" t="s">
        <v>39</v>
      </c>
      <c r="H6" t="s">
        <v>40</v>
      </c>
      <c r="I6" t="s">
        <v>53</v>
      </c>
      <c r="J6" t="s">
        <v>58</v>
      </c>
      <c r="K6" t="s">
        <v>32</v>
      </c>
      <c r="L6" t="s">
        <v>59</v>
      </c>
      <c r="M6" t="s">
        <v>60</v>
      </c>
      <c r="N6" t="s">
        <v>35</v>
      </c>
      <c r="O6">
        <v>1</v>
      </c>
      <c r="P6">
        <f t="shared" si="0"/>
        <v>1.1959905612424908</v>
      </c>
      <c r="Q6" t="s">
        <v>36</v>
      </c>
      <c r="R6">
        <f>(O6+O7)/1780</f>
        <v>1.1235955056179776E-3</v>
      </c>
      <c r="S6">
        <f>LN(R6)</f>
        <v>-6.7912214627261855</v>
      </c>
      <c r="T6">
        <f>(R6*S6)*-1</f>
        <v>7.6305859131754897E-3</v>
      </c>
      <c r="V6">
        <f>R6^2</f>
        <v>1.2624668602449188E-6</v>
      </c>
      <c r="Y6" t="s">
        <v>61</v>
      </c>
      <c r="Z6">
        <v>187</v>
      </c>
      <c r="AA6">
        <v>5</v>
      </c>
      <c r="AB6" t="s">
        <v>62</v>
      </c>
      <c r="AC6">
        <v>0.19644700000000001</v>
      </c>
      <c r="AD6">
        <v>0.48964800000000003</v>
      </c>
      <c r="AE6">
        <v>0.62210600000000005</v>
      </c>
      <c r="AF6">
        <v>0.454455</v>
      </c>
      <c r="AK6">
        <v>187</v>
      </c>
      <c r="AL6">
        <v>5</v>
      </c>
    </row>
    <row r="7" spans="1:38">
      <c r="A7" s="1">
        <v>43280</v>
      </c>
      <c r="B7" s="2">
        <v>1</v>
      </c>
      <c r="C7" t="s">
        <v>38</v>
      </c>
      <c r="D7" s="3">
        <v>8</v>
      </c>
      <c r="E7" t="s">
        <v>27</v>
      </c>
      <c r="F7" t="s">
        <v>28</v>
      </c>
      <c r="G7" t="s">
        <v>39</v>
      </c>
      <c r="H7" t="s">
        <v>40</v>
      </c>
      <c r="I7" t="s">
        <v>53</v>
      </c>
      <c r="J7" t="s">
        <v>58</v>
      </c>
      <c r="K7" t="s">
        <v>32</v>
      </c>
      <c r="L7" t="s">
        <v>59</v>
      </c>
      <c r="M7" t="s">
        <v>63</v>
      </c>
      <c r="N7" t="s">
        <v>35</v>
      </c>
      <c r="O7">
        <v>1</v>
      </c>
      <c r="P7">
        <f t="shared" si="0"/>
        <v>1.1959905612424908</v>
      </c>
      <c r="Q7" t="s">
        <v>36</v>
      </c>
      <c r="R7" t="s">
        <v>32</v>
      </c>
      <c r="Y7" t="s">
        <v>64</v>
      </c>
      <c r="Z7">
        <v>170</v>
      </c>
      <c r="AA7">
        <v>6</v>
      </c>
      <c r="AB7" t="s">
        <v>20</v>
      </c>
      <c r="AC7">
        <v>0.65459999999999996</v>
      </c>
      <c r="AD7">
        <v>0.877332</v>
      </c>
      <c r="AE7">
        <v>2.05036</v>
      </c>
      <c r="AF7">
        <v>0.884328</v>
      </c>
      <c r="AK7">
        <v>170</v>
      </c>
      <c r="AL7">
        <v>6</v>
      </c>
    </row>
    <row r="8" spans="1:38">
      <c r="A8" s="1">
        <v>43281</v>
      </c>
      <c r="B8" s="2">
        <v>1</v>
      </c>
      <c r="C8" t="s">
        <v>23</v>
      </c>
      <c r="D8" s="3">
        <v>5</v>
      </c>
      <c r="E8" t="s">
        <v>27</v>
      </c>
      <c r="F8" t="s">
        <v>28</v>
      </c>
      <c r="G8" t="s">
        <v>39</v>
      </c>
      <c r="H8" t="s">
        <v>40</v>
      </c>
      <c r="I8" t="s">
        <v>53</v>
      </c>
      <c r="J8" t="s">
        <v>58</v>
      </c>
      <c r="K8" t="s">
        <v>65</v>
      </c>
      <c r="L8" t="s">
        <v>66</v>
      </c>
      <c r="M8" t="s">
        <v>32</v>
      </c>
      <c r="N8" t="s">
        <v>35</v>
      </c>
      <c r="O8">
        <v>2</v>
      </c>
      <c r="P8">
        <f t="shared" si="0"/>
        <v>2.3919811224849816</v>
      </c>
      <c r="Q8" t="s">
        <v>36</v>
      </c>
      <c r="R8" t="s">
        <v>32</v>
      </c>
      <c r="Y8" s="4" t="s">
        <v>67</v>
      </c>
      <c r="Z8">
        <v>80</v>
      </c>
      <c r="AA8">
        <v>7</v>
      </c>
      <c r="AB8" t="s">
        <v>68</v>
      </c>
      <c r="AC8">
        <v>3.3322050000000001</v>
      </c>
      <c r="AD8">
        <v>1.7917590000000001</v>
      </c>
      <c r="AE8">
        <v>3.2958370000000001</v>
      </c>
      <c r="AF8">
        <v>1.94591</v>
      </c>
      <c r="AK8">
        <v>80</v>
      </c>
      <c r="AL8">
        <v>7</v>
      </c>
    </row>
    <row r="9" spans="1:38">
      <c r="A9" s="1">
        <v>43281</v>
      </c>
      <c r="B9" s="2">
        <v>1</v>
      </c>
      <c r="C9" t="s">
        <v>23</v>
      </c>
      <c r="D9" s="3">
        <v>8</v>
      </c>
      <c r="E9" t="s">
        <v>27</v>
      </c>
      <c r="F9" t="s">
        <v>28</v>
      </c>
      <c r="G9" t="s">
        <v>39</v>
      </c>
      <c r="H9" t="s">
        <v>40</v>
      </c>
      <c r="I9" t="s">
        <v>53</v>
      </c>
      <c r="J9" t="s">
        <v>58</v>
      </c>
      <c r="K9" t="s">
        <v>65</v>
      </c>
      <c r="L9" t="s">
        <v>66</v>
      </c>
      <c r="M9" t="s">
        <v>69</v>
      </c>
      <c r="N9" t="s">
        <v>35</v>
      </c>
      <c r="O9">
        <v>1</v>
      </c>
      <c r="P9">
        <f t="shared" si="0"/>
        <v>1.1959905612424908</v>
      </c>
      <c r="Q9" t="s">
        <v>36</v>
      </c>
      <c r="R9">
        <f>(O9+O10+O8)/1780</f>
        <v>2.2471910112359553E-3</v>
      </c>
      <c r="S9">
        <f>LN(R9)</f>
        <v>-6.0980742821662401</v>
      </c>
      <c r="T9">
        <f>(R9*S9)*-1</f>
        <v>1.3703537712733124E-2</v>
      </c>
      <c r="V9">
        <f>R9^2</f>
        <v>5.0498674409796751E-6</v>
      </c>
      <c r="Y9" t="s">
        <v>70</v>
      </c>
      <c r="Z9">
        <v>31</v>
      </c>
      <c r="AA9">
        <v>8</v>
      </c>
      <c r="AB9" t="s">
        <v>71</v>
      </c>
      <c r="AC9">
        <v>1.317043</v>
      </c>
      <c r="AD9">
        <v>2.1157050000000002</v>
      </c>
      <c r="AE9">
        <v>5.4684160000000004</v>
      </c>
      <c r="AF9">
        <v>3.0866159999999998</v>
      </c>
      <c r="AK9">
        <v>31</v>
      </c>
      <c r="AL9">
        <v>8</v>
      </c>
    </row>
    <row r="10" spans="1:38">
      <c r="A10" s="1">
        <v>43281</v>
      </c>
      <c r="B10" s="2">
        <v>1</v>
      </c>
      <c r="C10" t="s">
        <v>23</v>
      </c>
      <c r="D10" s="3">
        <v>9</v>
      </c>
      <c r="E10" t="s">
        <v>27</v>
      </c>
      <c r="F10" t="s">
        <v>28</v>
      </c>
      <c r="G10" t="s">
        <v>39</v>
      </c>
      <c r="H10" t="s">
        <v>40</v>
      </c>
      <c r="I10" t="s">
        <v>53</v>
      </c>
      <c r="J10" t="s">
        <v>58</v>
      </c>
      <c r="K10" t="s">
        <v>65</v>
      </c>
      <c r="L10" t="s">
        <v>66</v>
      </c>
      <c r="M10" t="s">
        <v>72</v>
      </c>
      <c r="N10" t="s">
        <v>35</v>
      </c>
      <c r="O10">
        <v>1</v>
      </c>
      <c r="P10">
        <f t="shared" si="0"/>
        <v>1.1959905612424908</v>
      </c>
      <c r="Q10" t="s">
        <v>36</v>
      </c>
      <c r="R10" t="s">
        <v>32</v>
      </c>
      <c r="Y10" t="s">
        <v>73</v>
      </c>
      <c r="Z10">
        <v>27</v>
      </c>
      <c r="AA10">
        <v>9</v>
      </c>
      <c r="AK10">
        <v>27</v>
      </c>
      <c r="AL10">
        <v>9</v>
      </c>
    </row>
    <row r="11" spans="1:38">
      <c r="A11" s="1">
        <v>43238</v>
      </c>
      <c r="B11" s="2">
        <v>1</v>
      </c>
      <c r="C11" t="s">
        <v>26</v>
      </c>
      <c r="D11" s="3">
        <v>1</v>
      </c>
      <c r="E11" t="s">
        <v>27</v>
      </c>
      <c r="F11" t="s">
        <v>28</v>
      </c>
      <c r="G11" t="s">
        <v>39</v>
      </c>
      <c r="H11" t="s">
        <v>40</v>
      </c>
      <c r="I11" t="s">
        <v>53</v>
      </c>
      <c r="J11" t="s">
        <v>58</v>
      </c>
      <c r="K11" t="s">
        <v>74</v>
      </c>
      <c r="L11" t="s">
        <v>75</v>
      </c>
      <c r="M11" t="s">
        <v>32</v>
      </c>
      <c r="N11" t="s">
        <v>35</v>
      </c>
      <c r="O11">
        <v>1</v>
      </c>
      <c r="P11">
        <f t="shared" si="0"/>
        <v>1.1959905612424908</v>
      </c>
      <c r="Q11" t="s">
        <v>36</v>
      </c>
      <c r="R11">
        <f>O11/1780</f>
        <v>5.6179775280898881E-4</v>
      </c>
      <c r="S11">
        <f>LN(R11)</f>
        <v>-7.4843686432861309</v>
      </c>
      <c r="T11">
        <f>(R11*S11)*-1</f>
        <v>4.2047014849922086E-3</v>
      </c>
      <c r="V11">
        <f>R11^2</f>
        <v>3.1561671506122969E-7</v>
      </c>
      <c r="Y11" t="s">
        <v>76</v>
      </c>
      <c r="Z11">
        <v>26</v>
      </c>
      <c r="AA11">
        <v>10</v>
      </c>
      <c r="AK11">
        <v>26</v>
      </c>
      <c r="AL11">
        <v>10</v>
      </c>
    </row>
    <row r="12" spans="1:38">
      <c r="A12" s="4">
        <v>43239</v>
      </c>
      <c r="B12">
        <v>1</v>
      </c>
      <c r="C12" t="s">
        <v>77</v>
      </c>
      <c r="D12">
        <v>3</v>
      </c>
      <c r="E12" t="s">
        <v>27</v>
      </c>
      <c r="F12" s="4" t="s">
        <v>78</v>
      </c>
      <c r="G12" s="4" t="s">
        <v>79</v>
      </c>
      <c r="H12" s="4" t="s">
        <v>80</v>
      </c>
      <c r="I12" s="4" t="s">
        <v>81</v>
      </c>
      <c r="J12" t="s">
        <v>82</v>
      </c>
      <c r="K12" t="s">
        <v>83</v>
      </c>
      <c r="L12" t="s">
        <v>84</v>
      </c>
      <c r="M12" t="s">
        <v>85</v>
      </c>
      <c r="N12" t="s">
        <v>35</v>
      </c>
      <c r="O12">
        <v>30</v>
      </c>
      <c r="P12">
        <f t="shared" si="0"/>
        <v>35.879716837274721</v>
      </c>
      <c r="Q12" t="s">
        <v>36</v>
      </c>
      <c r="R12">
        <f>(O12+O13)/1780</f>
        <v>1.7415730337078651E-2</v>
      </c>
      <c r="S12">
        <f>LN(R12)</f>
        <v>-4.0503814388009847</v>
      </c>
      <c r="T12">
        <f>(R12*S12)*-1</f>
        <v>7.0540350900466578E-2</v>
      </c>
      <c r="V12">
        <f>R12^2</f>
        <v>3.0330766317384164E-4</v>
      </c>
      <c r="Y12" t="s">
        <v>86</v>
      </c>
      <c r="Z12">
        <v>25</v>
      </c>
      <c r="AA12">
        <v>11</v>
      </c>
      <c r="AK12">
        <v>25</v>
      </c>
      <c r="AL12">
        <v>11</v>
      </c>
    </row>
    <row r="13" spans="1:38">
      <c r="A13" s="4">
        <v>43239</v>
      </c>
      <c r="B13">
        <v>1</v>
      </c>
      <c r="C13" t="s">
        <v>77</v>
      </c>
      <c r="D13">
        <v>4</v>
      </c>
      <c r="E13" t="s">
        <v>27</v>
      </c>
      <c r="F13" s="4" t="s">
        <v>78</v>
      </c>
      <c r="G13" s="4" t="s">
        <v>79</v>
      </c>
      <c r="H13" s="4" t="s">
        <v>80</v>
      </c>
      <c r="I13" s="4" t="s">
        <v>81</v>
      </c>
      <c r="J13" t="s">
        <v>82</v>
      </c>
      <c r="K13" t="s">
        <v>83</v>
      </c>
      <c r="L13" t="s">
        <v>84</v>
      </c>
      <c r="M13" t="s">
        <v>87</v>
      </c>
      <c r="N13" t="s">
        <v>35</v>
      </c>
      <c r="O13">
        <v>1</v>
      </c>
      <c r="P13">
        <f t="shared" si="0"/>
        <v>1.1959905612424908</v>
      </c>
      <c r="Q13" t="s">
        <v>36</v>
      </c>
      <c r="R13" t="s">
        <v>32</v>
      </c>
      <c r="Y13" t="s">
        <v>88</v>
      </c>
      <c r="Z13">
        <v>20</v>
      </c>
      <c r="AA13">
        <v>12</v>
      </c>
      <c r="AK13">
        <v>20</v>
      </c>
      <c r="AL13">
        <v>12</v>
      </c>
    </row>
    <row r="14" spans="1:38">
      <c r="A14" s="1">
        <v>43280</v>
      </c>
      <c r="B14" s="2">
        <v>1</v>
      </c>
      <c r="C14" t="s">
        <v>38</v>
      </c>
      <c r="D14" s="3">
        <v>5</v>
      </c>
      <c r="E14" t="s">
        <v>27</v>
      </c>
      <c r="F14" t="s">
        <v>78</v>
      </c>
      <c r="G14" t="s">
        <v>79</v>
      </c>
      <c r="H14" t="s">
        <v>89</v>
      </c>
      <c r="I14" t="s">
        <v>90</v>
      </c>
      <c r="J14" t="s">
        <v>91</v>
      </c>
      <c r="K14" t="s">
        <v>92</v>
      </c>
      <c r="L14" t="s">
        <v>93</v>
      </c>
      <c r="M14" t="s">
        <v>94</v>
      </c>
      <c r="N14" t="s">
        <v>35</v>
      </c>
      <c r="O14">
        <v>6</v>
      </c>
      <c r="P14">
        <f t="shared" si="0"/>
        <v>7.1759433674549449</v>
      </c>
      <c r="Q14" t="s">
        <v>36</v>
      </c>
      <c r="R14" t="s">
        <v>32</v>
      </c>
      <c r="Y14" t="s">
        <v>95</v>
      </c>
      <c r="Z14">
        <v>17</v>
      </c>
      <c r="AA14">
        <v>13</v>
      </c>
      <c r="AK14">
        <v>17</v>
      </c>
      <c r="AL14">
        <v>13</v>
      </c>
    </row>
    <row r="15" spans="1:38">
      <c r="A15" s="1">
        <v>43280</v>
      </c>
      <c r="B15" s="2">
        <v>1</v>
      </c>
      <c r="C15" t="s">
        <v>23</v>
      </c>
      <c r="D15" s="3">
        <v>7</v>
      </c>
      <c r="E15" t="s">
        <v>27</v>
      </c>
      <c r="F15" t="s">
        <v>78</v>
      </c>
      <c r="G15" t="s">
        <v>79</v>
      </c>
      <c r="H15" t="s">
        <v>89</v>
      </c>
      <c r="I15" t="s">
        <v>90</v>
      </c>
      <c r="J15" t="s">
        <v>91</v>
      </c>
      <c r="K15" t="s">
        <v>92</v>
      </c>
      <c r="L15" t="s">
        <v>93</v>
      </c>
      <c r="M15" t="s">
        <v>96</v>
      </c>
      <c r="N15" t="s">
        <v>35</v>
      </c>
      <c r="O15">
        <v>3</v>
      </c>
      <c r="P15">
        <f t="shared" si="0"/>
        <v>3.5879716837274724</v>
      </c>
      <c r="Q15" t="s">
        <v>36</v>
      </c>
      <c r="R15" t="s">
        <v>32</v>
      </c>
      <c r="Y15" t="s">
        <v>97</v>
      </c>
      <c r="Z15">
        <v>12</v>
      </c>
      <c r="AA15">
        <v>14</v>
      </c>
      <c r="AK15">
        <v>12</v>
      </c>
      <c r="AL15">
        <v>14</v>
      </c>
    </row>
    <row r="16" spans="1:38">
      <c r="A16" s="1">
        <v>43238</v>
      </c>
      <c r="B16" s="2">
        <v>1</v>
      </c>
      <c r="C16" t="s">
        <v>26</v>
      </c>
      <c r="D16" s="3">
        <v>3</v>
      </c>
      <c r="E16" t="s">
        <v>27</v>
      </c>
      <c r="F16" t="s">
        <v>78</v>
      </c>
      <c r="G16" t="s">
        <v>79</v>
      </c>
      <c r="H16" t="s">
        <v>89</v>
      </c>
      <c r="I16" t="s">
        <v>90</v>
      </c>
      <c r="J16" t="s">
        <v>91</v>
      </c>
      <c r="K16" t="s">
        <v>92</v>
      </c>
      <c r="L16" t="s">
        <v>93</v>
      </c>
      <c r="M16" t="s">
        <v>98</v>
      </c>
      <c r="N16" t="s">
        <v>35</v>
      </c>
      <c r="O16">
        <v>2</v>
      </c>
      <c r="P16">
        <f t="shared" si="0"/>
        <v>2.3919811224849816</v>
      </c>
      <c r="Q16" t="s">
        <v>36</v>
      </c>
      <c r="R16">
        <f>(O16+O17+O18+O19+O20+O14+O15)/1780</f>
        <v>9.5505617977528091E-3</v>
      </c>
      <c r="S16">
        <f>LN(R16)</f>
        <v>-4.6511552992299148</v>
      </c>
      <c r="T16">
        <f>(R16*S16)*-1</f>
        <v>4.4421146116240762E-2</v>
      </c>
      <c r="V16">
        <f>R16^2</f>
        <v>9.1213230652695371E-5</v>
      </c>
      <c r="Y16" t="s">
        <v>99</v>
      </c>
      <c r="Z16">
        <v>9</v>
      </c>
      <c r="AA16">
        <v>15</v>
      </c>
      <c r="AK16">
        <v>9</v>
      </c>
      <c r="AL16">
        <v>15</v>
      </c>
    </row>
    <row r="17" spans="1:38">
      <c r="A17" s="1">
        <v>43238</v>
      </c>
      <c r="B17" s="2">
        <v>1</v>
      </c>
      <c r="C17" t="s">
        <v>26</v>
      </c>
      <c r="D17" s="3">
        <v>2</v>
      </c>
      <c r="E17" t="s">
        <v>27</v>
      </c>
      <c r="F17" t="s">
        <v>78</v>
      </c>
      <c r="G17" t="s">
        <v>79</v>
      </c>
      <c r="H17" t="s">
        <v>89</v>
      </c>
      <c r="I17" t="s">
        <v>90</v>
      </c>
      <c r="J17" t="s">
        <v>91</v>
      </c>
      <c r="K17" t="s">
        <v>92</v>
      </c>
      <c r="L17" t="s">
        <v>93</v>
      </c>
      <c r="M17" t="s">
        <v>100</v>
      </c>
      <c r="N17" t="s">
        <v>35</v>
      </c>
      <c r="O17">
        <v>2</v>
      </c>
      <c r="P17">
        <f t="shared" si="0"/>
        <v>2.3919811224849816</v>
      </c>
      <c r="Q17" t="s">
        <v>36</v>
      </c>
      <c r="R17" t="s">
        <v>32</v>
      </c>
      <c r="Y17" t="s">
        <v>101</v>
      </c>
      <c r="Z17">
        <v>5</v>
      </c>
      <c r="AA17">
        <v>16</v>
      </c>
      <c r="AK17">
        <v>5</v>
      </c>
      <c r="AL17">
        <v>16</v>
      </c>
    </row>
    <row r="18" spans="1:38">
      <c r="A18" s="1">
        <v>43281</v>
      </c>
      <c r="B18" s="2">
        <v>1</v>
      </c>
      <c r="C18" t="s">
        <v>23</v>
      </c>
      <c r="D18" s="3">
        <v>8</v>
      </c>
      <c r="E18" t="s">
        <v>27</v>
      </c>
      <c r="F18" t="s">
        <v>78</v>
      </c>
      <c r="G18" t="s">
        <v>79</v>
      </c>
      <c r="H18" t="s">
        <v>89</v>
      </c>
      <c r="I18" t="s">
        <v>90</v>
      </c>
      <c r="J18" t="s">
        <v>91</v>
      </c>
      <c r="K18" t="s">
        <v>92</v>
      </c>
      <c r="L18" t="s">
        <v>93</v>
      </c>
      <c r="M18" t="s">
        <v>102</v>
      </c>
      <c r="N18" t="s">
        <v>35</v>
      </c>
      <c r="O18">
        <v>2</v>
      </c>
      <c r="P18">
        <f t="shared" si="0"/>
        <v>2.3919811224849816</v>
      </c>
      <c r="Q18" t="s">
        <v>36</v>
      </c>
      <c r="R18" t="s">
        <v>32</v>
      </c>
      <c r="Y18" t="s">
        <v>103</v>
      </c>
      <c r="Z18">
        <v>4</v>
      </c>
      <c r="AA18">
        <v>17</v>
      </c>
      <c r="AD18" s="4"/>
      <c r="AF18" s="4"/>
      <c r="AK18">
        <v>4</v>
      </c>
      <c r="AL18">
        <v>17</v>
      </c>
    </row>
    <row r="19" spans="1:38">
      <c r="A19" s="1">
        <v>43281</v>
      </c>
      <c r="B19" s="2">
        <v>1</v>
      </c>
      <c r="C19" t="s">
        <v>23</v>
      </c>
      <c r="D19" s="3">
        <v>5</v>
      </c>
      <c r="E19" t="s">
        <v>27</v>
      </c>
      <c r="F19" t="s">
        <v>78</v>
      </c>
      <c r="G19" t="s">
        <v>79</v>
      </c>
      <c r="H19" t="s">
        <v>89</v>
      </c>
      <c r="I19" t="s">
        <v>90</v>
      </c>
      <c r="J19" t="s">
        <v>91</v>
      </c>
      <c r="K19" t="s">
        <v>92</v>
      </c>
      <c r="L19" t="s">
        <v>93</v>
      </c>
      <c r="M19" t="s">
        <v>104</v>
      </c>
      <c r="N19" t="s">
        <v>35</v>
      </c>
      <c r="O19">
        <v>1</v>
      </c>
      <c r="P19">
        <f t="shared" si="0"/>
        <v>1.1959905612424908</v>
      </c>
      <c r="Q19" t="s">
        <v>36</v>
      </c>
      <c r="R19" t="s">
        <v>32</v>
      </c>
      <c r="Y19" t="s">
        <v>105</v>
      </c>
      <c r="Z19">
        <v>4</v>
      </c>
      <c r="AA19">
        <v>18</v>
      </c>
      <c r="AK19">
        <v>4</v>
      </c>
      <c r="AL19">
        <v>18</v>
      </c>
    </row>
    <row r="20" spans="1:38">
      <c r="A20" s="1">
        <v>43281</v>
      </c>
      <c r="B20" s="2">
        <v>1</v>
      </c>
      <c r="C20" t="s">
        <v>23</v>
      </c>
      <c r="D20" s="3">
        <v>6</v>
      </c>
      <c r="E20" t="s">
        <v>27</v>
      </c>
      <c r="F20" t="s">
        <v>78</v>
      </c>
      <c r="G20" t="s">
        <v>79</v>
      </c>
      <c r="H20" t="s">
        <v>89</v>
      </c>
      <c r="I20" t="s">
        <v>90</v>
      </c>
      <c r="J20" t="s">
        <v>91</v>
      </c>
      <c r="K20" t="s">
        <v>92</v>
      </c>
      <c r="L20" t="s">
        <v>93</v>
      </c>
      <c r="M20" t="s">
        <v>32</v>
      </c>
      <c r="N20" t="s">
        <v>35</v>
      </c>
      <c r="O20">
        <v>1</v>
      </c>
      <c r="P20">
        <f t="shared" si="0"/>
        <v>1.1959905612424908</v>
      </c>
      <c r="Q20" t="s">
        <v>36</v>
      </c>
      <c r="R20" t="s">
        <v>32</v>
      </c>
      <c r="Y20" t="s">
        <v>106</v>
      </c>
      <c r="Z20">
        <v>2</v>
      </c>
      <c r="AA20">
        <v>19</v>
      </c>
      <c r="AK20">
        <v>2</v>
      </c>
      <c r="AL20">
        <v>19</v>
      </c>
    </row>
    <row r="21" spans="1:38">
      <c r="A21" s="1">
        <v>43281</v>
      </c>
      <c r="B21" s="2">
        <v>1</v>
      </c>
      <c r="C21" t="s">
        <v>23</v>
      </c>
      <c r="D21" s="3">
        <v>9</v>
      </c>
      <c r="E21" t="s">
        <v>27</v>
      </c>
      <c r="F21" t="s">
        <v>78</v>
      </c>
      <c r="G21" t="s">
        <v>79</v>
      </c>
      <c r="H21" t="s">
        <v>89</v>
      </c>
      <c r="I21" t="s">
        <v>107</v>
      </c>
      <c r="J21" t="s">
        <v>108</v>
      </c>
      <c r="K21" t="s">
        <v>109</v>
      </c>
      <c r="L21" t="s">
        <v>110</v>
      </c>
      <c r="M21" t="s">
        <v>32</v>
      </c>
      <c r="N21" t="s">
        <v>35</v>
      </c>
      <c r="O21">
        <v>42</v>
      </c>
      <c r="P21">
        <f t="shared" si="0"/>
        <v>50.231603572184611</v>
      </c>
      <c r="Q21" t="s">
        <v>36</v>
      </c>
      <c r="R21" t="s">
        <v>32</v>
      </c>
      <c r="Y21" t="s">
        <v>111</v>
      </c>
      <c r="Z21">
        <v>2</v>
      </c>
      <c r="AA21">
        <v>20</v>
      </c>
      <c r="AK21">
        <v>2</v>
      </c>
      <c r="AL21">
        <v>20</v>
      </c>
    </row>
    <row r="22" spans="1:38">
      <c r="A22" s="1">
        <v>43280</v>
      </c>
      <c r="B22" s="2">
        <v>1</v>
      </c>
      <c r="C22" t="s">
        <v>23</v>
      </c>
      <c r="D22" s="3">
        <v>4</v>
      </c>
      <c r="E22" t="s">
        <v>27</v>
      </c>
      <c r="F22" t="s">
        <v>78</v>
      </c>
      <c r="G22" t="s">
        <v>79</v>
      </c>
      <c r="H22" t="s">
        <v>89</v>
      </c>
      <c r="I22" t="s">
        <v>107</v>
      </c>
      <c r="J22" t="s">
        <v>108</v>
      </c>
      <c r="K22" t="s">
        <v>109</v>
      </c>
      <c r="L22" t="s">
        <v>110</v>
      </c>
      <c r="M22" t="s">
        <v>112</v>
      </c>
      <c r="N22" t="s">
        <v>35</v>
      </c>
      <c r="O22">
        <v>32</v>
      </c>
      <c r="P22">
        <f t="shared" si="0"/>
        <v>38.271697959759706</v>
      </c>
      <c r="Q22" t="s">
        <v>36</v>
      </c>
      <c r="R22" t="s">
        <v>32</v>
      </c>
      <c r="Y22" t="s">
        <v>113</v>
      </c>
      <c r="Z22">
        <v>1</v>
      </c>
      <c r="AA22">
        <v>21</v>
      </c>
      <c r="AK22">
        <v>1</v>
      </c>
      <c r="AL22">
        <v>21</v>
      </c>
    </row>
    <row r="23" spans="1:38">
      <c r="A23" s="1">
        <v>43238</v>
      </c>
      <c r="B23" s="2">
        <v>1</v>
      </c>
      <c r="C23" t="s">
        <v>26</v>
      </c>
      <c r="D23" s="3">
        <v>2</v>
      </c>
      <c r="E23" t="s">
        <v>27</v>
      </c>
      <c r="F23" t="s">
        <v>78</v>
      </c>
      <c r="G23" t="s">
        <v>79</v>
      </c>
      <c r="H23" t="s">
        <v>89</v>
      </c>
      <c r="I23" t="s">
        <v>107</v>
      </c>
      <c r="J23" t="s">
        <v>108</v>
      </c>
      <c r="K23" t="s">
        <v>109</v>
      </c>
      <c r="L23" t="s">
        <v>110</v>
      </c>
      <c r="M23" t="s">
        <v>114</v>
      </c>
      <c r="N23" t="s">
        <v>35</v>
      </c>
      <c r="O23">
        <v>30</v>
      </c>
      <c r="P23">
        <f t="shared" si="0"/>
        <v>35.879716837274721</v>
      </c>
      <c r="Q23" t="s">
        <v>36</v>
      </c>
      <c r="R23" t="s">
        <v>32</v>
      </c>
      <c r="Y23" t="s">
        <v>115</v>
      </c>
      <c r="Z23">
        <v>1</v>
      </c>
      <c r="AA23">
        <v>22</v>
      </c>
      <c r="AK23">
        <v>1</v>
      </c>
      <c r="AL23">
        <v>22</v>
      </c>
    </row>
    <row r="24" spans="1:38">
      <c r="A24" s="1">
        <v>43259</v>
      </c>
      <c r="B24" s="2">
        <v>1</v>
      </c>
      <c r="C24" t="s">
        <v>23</v>
      </c>
      <c r="D24" s="3">
        <v>2</v>
      </c>
      <c r="E24" t="s">
        <v>27</v>
      </c>
      <c r="F24" t="s">
        <v>78</v>
      </c>
      <c r="G24" t="s">
        <v>79</v>
      </c>
      <c r="H24" t="s">
        <v>89</v>
      </c>
      <c r="I24" t="s">
        <v>107</v>
      </c>
      <c r="J24" t="s">
        <v>108</v>
      </c>
      <c r="K24" t="s">
        <v>109</v>
      </c>
      <c r="L24" t="s">
        <v>110</v>
      </c>
      <c r="M24" t="s">
        <v>116</v>
      </c>
      <c r="N24" t="s">
        <v>35</v>
      </c>
      <c r="O24">
        <v>30</v>
      </c>
      <c r="P24">
        <f t="shared" si="0"/>
        <v>35.879716837274721</v>
      </c>
      <c r="Q24" t="s">
        <v>36</v>
      </c>
      <c r="R24" t="s">
        <v>32</v>
      </c>
      <c r="Y24" t="s">
        <v>117</v>
      </c>
      <c r="Z24">
        <v>1</v>
      </c>
      <c r="AA24">
        <v>23</v>
      </c>
      <c r="AK24">
        <v>1</v>
      </c>
      <c r="AL24">
        <v>23</v>
      </c>
    </row>
    <row r="25" spans="1:38">
      <c r="A25" s="1">
        <v>43281</v>
      </c>
      <c r="B25" s="2">
        <v>1</v>
      </c>
      <c r="C25" t="s">
        <v>23</v>
      </c>
      <c r="D25" s="3">
        <v>8</v>
      </c>
      <c r="E25" t="s">
        <v>27</v>
      </c>
      <c r="F25" t="s">
        <v>78</v>
      </c>
      <c r="G25" t="s">
        <v>79</v>
      </c>
      <c r="H25" t="s">
        <v>89</v>
      </c>
      <c r="I25" t="s">
        <v>107</v>
      </c>
      <c r="J25" t="s">
        <v>108</v>
      </c>
      <c r="K25" t="s">
        <v>109</v>
      </c>
      <c r="L25" t="s">
        <v>110</v>
      </c>
      <c r="M25" t="s">
        <v>118</v>
      </c>
      <c r="N25" t="s">
        <v>35</v>
      </c>
      <c r="O25">
        <v>28</v>
      </c>
      <c r="P25">
        <f t="shared" si="0"/>
        <v>33.487735714789743</v>
      </c>
      <c r="Q25" t="s">
        <v>36</v>
      </c>
      <c r="R25" t="s">
        <v>32</v>
      </c>
      <c r="Y25" t="s">
        <v>119</v>
      </c>
      <c r="Z25">
        <v>1</v>
      </c>
      <c r="AA25">
        <v>24</v>
      </c>
      <c r="AK25">
        <v>1</v>
      </c>
      <c r="AL25">
        <v>24</v>
      </c>
    </row>
    <row r="26" spans="1:38">
      <c r="A26" s="1">
        <v>43281</v>
      </c>
      <c r="B26" s="2">
        <v>1</v>
      </c>
      <c r="C26" t="s">
        <v>23</v>
      </c>
      <c r="D26" s="3">
        <v>5</v>
      </c>
      <c r="E26" t="s">
        <v>27</v>
      </c>
      <c r="F26" t="s">
        <v>78</v>
      </c>
      <c r="G26" t="s">
        <v>79</v>
      </c>
      <c r="H26" t="s">
        <v>89</v>
      </c>
      <c r="I26" t="s">
        <v>107</v>
      </c>
      <c r="J26" t="s">
        <v>108</v>
      </c>
      <c r="K26" t="s">
        <v>109</v>
      </c>
      <c r="L26" t="s">
        <v>110</v>
      </c>
      <c r="M26" t="s">
        <v>120</v>
      </c>
      <c r="N26" t="s">
        <v>35</v>
      </c>
      <c r="O26">
        <v>22</v>
      </c>
      <c r="P26">
        <f t="shared" si="0"/>
        <v>26.311792347334798</v>
      </c>
      <c r="Q26" t="s">
        <v>36</v>
      </c>
      <c r="R26" t="s">
        <v>32</v>
      </c>
      <c r="Y26" t="s">
        <v>121</v>
      </c>
      <c r="Z26">
        <v>1</v>
      </c>
      <c r="AA26">
        <v>25</v>
      </c>
      <c r="AK26">
        <v>1</v>
      </c>
      <c r="AL26">
        <v>25</v>
      </c>
    </row>
    <row r="27" spans="1:38">
      <c r="A27" s="1">
        <v>43280</v>
      </c>
      <c r="B27" s="2">
        <v>1</v>
      </c>
      <c r="C27" t="s">
        <v>23</v>
      </c>
      <c r="D27" s="3">
        <v>7</v>
      </c>
      <c r="E27" t="s">
        <v>27</v>
      </c>
      <c r="F27" t="s">
        <v>78</v>
      </c>
      <c r="G27" t="s">
        <v>79</v>
      </c>
      <c r="H27" t="s">
        <v>89</v>
      </c>
      <c r="I27" t="s">
        <v>107</v>
      </c>
      <c r="J27" t="s">
        <v>108</v>
      </c>
      <c r="K27" t="s">
        <v>109</v>
      </c>
      <c r="L27" t="s">
        <v>110</v>
      </c>
      <c r="M27" t="s">
        <v>122</v>
      </c>
      <c r="N27" t="s">
        <v>35</v>
      </c>
      <c r="O27">
        <v>10</v>
      </c>
      <c r="P27">
        <f t="shared" si="0"/>
        <v>11.959905612424908</v>
      </c>
      <c r="Q27" t="s">
        <v>36</v>
      </c>
      <c r="R27" t="s">
        <v>32</v>
      </c>
      <c r="Y27" t="s">
        <v>123</v>
      </c>
      <c r="Z27">
        <v>1</v>
      </c>
      <c r="AA27">
        <v>26</v>
      </c>
      <c r="AK27">
        <v>1</v>
      </c>
      <c r="AL27">
        <v>26</v>
      </c>
    </row>
    <row r="28" spans="1:38">
      <c r="A28" s="1">
        <v>43280</v>
      </c>
      <c r="B28" s="2">
        <v>1</v>
      </c>
      <c r="C28" t="s">
        <v>38</v>
      </c>
      <c r="D28" s="3">
        <v>7</v>
      </c>
      <c r="E28" t="s">
        <v>27</v>
      </c>
      <c r="F28" t="s">
        <v>78</v>
      </c>
      <c r="G28" t="s">
        <v>79</v>
      </c>
      <c r="H28" t="s">
        <v>89</v>
      </c>
      <c r="I28" t="s">
        <v>107</v>
      </c>
      <c r="J28" t="s">
        <v>108</v>
      </c>
      <c r="K28" t="s">
        <v>109</v>
      </c>
      <c r="L28" t="s">
        <v>110</v>
      </c>
      <c r="M28" t="s">
        <v>124</v>
      </c>
      <c r="N28" t="s">
        <v>35</v>
      </c>
      <c r="O28">
        <v>5</v>
      </c>
      <c r="P28">
        <f t="shared" si="0"/>
        <v>5.9799528062124541</v>
      </c>
      <c r="Q28" t="s">
        <v>36</v>
      </c>
      <c r="R28" t="s">
        <v>32</v>
      </c>
      <c r="Y28" t="s">
        <v>125</v>
      </c>
      <c r="Z28">
        <v>1</v>
      </c>
      <c r="AA28">
        <v>27</v>
      </c>
      <c r="AK28">
        <v>1</v>
      </c>
      <c r="AL28">
        <v>27</v>
      </c>
    </row>
    <row r="29" spans="1:38">
      <c r="A29" s="1">
        <v>43280</v>
      </c>
      <c r="B29" s="2">
        <v>1</v>
      </c>
      <c r="C29" t="s">
        <v>38</v>
      </c>
      <c r="D29" s="3">
        <v>4</v>
      </c>
      <c r="E29" t="s">
        <v>27</v>
      </c>
      <c r="F29" t="s">
        <v>78</v>
      </c>
      <c r="G29" t="s">
        <v>79</v>
      </c>
      <c r="H29" t="s">
        <v>89</v>
      </c>
      <c r="I29" t="s">
        <v>107</v>
      </c>
      <c r="J29" t="s">
        <v>108</v>
      </c>
      <c r="K29" t="s">
        <v>109</v>
      </c>
      <c r="L29" t="s">
        <v>110</v>
      </c>
      <c r="M29" t="s">
        <v>126</v>
      </c>
      <c r="N29" t="s">
        <v>35</v>
      </c>
      <c r="O29">
        <v>5</v>
      </c>
      <c r="P29">
        <f t="shared" si="0"/>
        <v>5.9799528062124541</v>
      </c>
      <c r="Q29" t="s">
        <v>36</v>
      </c>
      <c r="R29" t="s">
        <v>32</v>
      </c>
      <c r="Y29" t="s">
        <v>127</v>
      </c>
      <c r="Z29">
        <v>1</v>
      </c>
      <c r="AA29">
        <v>28</v>
      </c>
      <c r="AK29">
        <v>1</v>
      </c>
      <c r="AL29">
        <v>28</v>
      </c>
    </row>
    <row r="30" spans="1:38">
      <c r="A30" s="1">
        <v>43280</v>
      </c>
      <c r="B30" s="2">
        <v>1</v>
      </c>
      <c r="C30" t="s">
        <v>38</v>
      </c>
      <c r="D30" s="3">
        <v>2</v>
      </c>
      <c r="E30" t="s">
        <v>27</v>
      </c>
      <c r="F30" t="s">
        <v>78</v>
      </c>
      <c r="G30" t="s">
        <v>79</v>
      </c>
      <c r="H30" t="s">
        <v>89</v>
      </c>
      <c r="I30" t="s">
        <v>107</v>
      </c>
      <c r="J30" t="s">
        <v>108</v>
      </c>
      <c r="K30" t="s">
        <v>109</v>
      </c>
      <c r="L30" t="s">
        <v>110</v>
      </c>
      <c r="M30" t="s">
        <v>128</v>
      </c>
      <c r="N30" t="s">
        <v>35</v>
      </c>
      <c r="O30">
        <v>4</v>
      </c>
      <c r="P30">
        <f t="shared" si="0"/>
        <v>4.7839622449699633</v>
      </c>
      <c r="Q30" t="s">
        <v>36</v>
      </c>
      <c r="R30" t="s">
        <v>32</v>
      </c>
      <c r="U30" t="s">
        <v>129</v>
      </c>
    </row>
    <row r="31" spans="1:38">
      <c r="A31" s="1">
        <v>43238</v>
      </c>
      <c r="B31" s="2">
        <v>1</v>
      </c>
      <c r="C31" t="s">
        <v>26</v>
      </c>
      <c r="D31" s="3">
        <v>3</v>
      </c>
      <c r="E31" t="s">
        <v>27</v>
      </c>
      <c r="F31" t="s">
        <v>78</v>
      </c>
      <c r="G31" t="s">
        <v>79</v>
      </c>
      <c r="H31" t="s">
        <v>89</v>
      </c>
      <c r="I31" t="s">
        <v>107</v>
      </c>
      <c r="J31" t="s">
        <v>108</v>
      </c>
      <c r="K31" t="s">
        <v>109</v>
      </c>
      <c r="L31" t="s">
        <v>110</v>
      </c>
      <c r="M31" t="s">
        <v>130</v>
      </c>
      <c r="N31" t="s">
        <v>35</v>
      </c>
      <c r="O31">
        <v>3</v>
      </c>
      <c r="P31">
        <f t="shared" si="0"/>
        <v>3.5879716837274724</v>
      </c>
      <c r="Q31" t="s">
        <v>36</v>
      </c>
      <c r="R31">
        <f>(O21+O22+O23+O24+O25+O26+O27+O28+O29+O30+O31+O32+O33+O34+O35+O36+O37)/1780</f>
        <v>0.12584269662921349</v>
      </c>
      <c r="S31">
        <f>LN(R31)</f>
        <v>-2.0727225914310909</v>
      </c>
      <c r="T31">
        <f>(R31*S31)*-1</f>
        <v>0.26083700026998002</v>
      </c>
      <c r="V31">
        <f>R31^2</f>
        <v>1.583638429491226E-2</v>
      </c>
    </row>
    <row r="32" spans="1:38">
      <c r="A32" s="1">
        <v>43238</v>
      </c>
      <c r="B32" s="2">
        <v>1</v>
      </c>
      <c r="C32" t="s">
        <v>26</v>
      </c>
      <c r="D32" s="3">
        <v>1</v>
      </c>
      <c r="E32" t="s">
        <v>27</v>
      </c>
      <c r="F32" t="s">
        <v>78</v>
      </c>
      <c r="G32" t="s">
        <v>79</v>
      </c>
      <c r="H32" t="s">
        <v>89</v>
      </c>
      <c r="I32" t="s">
        <v>107</v>
      </c>
      <c r="J32" t="s">
        <v>108</v>
      </c>
      <c r="K32" t="s">
        <v>109</v>
      </c>
      <c r="L32" t="s">
        <v>110</v>
      </c>
      <c r="M32" t="s">
        <v>32</v>
      </c>
      <c r="N32" t="s">
        <v>35</v>
      </c>
      <c r="O32">
        <v>3</v>
      </c>
      <c r="P32">
        <f t="shared" si="0"/>
        <v>3.5879716837274724</v>
      </c>
      <c r="Q32" t="s">
        <v>36</v>
      </c>
      <c r="R32" t="s">
        <v>32</v>
      </c>
    </row>
    <row r="33" spans="1:22">
      <c r="A33" s="1">
        <v>43280</v>
      </c>
      <c r="B33" s="2">
        <v>1</v>
      </c>
      <c r="C33" t="s">
        <v>38</v>
      </c>
      <c r="D33" s="3">
        <v>6</v>
      </c>
      <c r="E33" t="s">
        <v>27</v>
      </c>
      <c r="F33" t="s">
        <v>78</v>
      </c>
      <c r="G33" t="s">
        <v>79</v>
      </c>
      <c r="H33" t="s">
        <v>89</v>
      </c>
      <c r="I33" t="s">
        <v>107</v>
      </c>
      <c r="J33" t="s">
        <v>108</v>
      </c>
      <c r="K33" t="s">
        <v>109</v>
      </c>
      <c r="L33" t="s">
        <v>110</v>
      </c>
      <c r="M33" t="s">
        <v>131</v>
      </c>
      <c r="N33" t="s">
        <v>35</v>
      </c>
      <c r="O33">
        <v>3</v>
      </c>
      <c r="P33">
        <f t="shared" si="0"/>
        <v>3.5879716837274724</v>
      </c>
      <c r="Q33" t="s">
        <v>36</v>
      </c>
      <c r="R33" t="s">
        <v>32</v>
      </c>
      <c r="U33" t="s">
        <v>132</v>
      </c>
    </row>
    <row r="34" spans="1:22">
      <c r="A34" s="1">
        <v>43259</v>
      </c>
      <c r="B34" s="2">
        <v>1</v>
      </c>
      <c r="C34" t="s">
        <v>23</v>
      </c>
      <c r="D34" s="3">
        <v>2</v>
      </c>
      <c r="E34" t="s">
        <v>27</v>
      </c>
      <c r="F34" t="s">
        <v>78</v>
      </c>
      <c r="G34" t="s">
        <v>79</v>
      </c>
      <c r="H34" t="s">
        <v>89</v>
      </c>
      <c r="I34" t="s">
        <v>107</v>
      </c>
      <c r="J34" t="s">
        <v>108</v>
      </c>
      <c r="K34" t="s">
        <v>109</v>
      </c>
      <c r="L34" t="s">
        <v>110</v>
      </c>
      <c r="M34" t="s">
        <v>133</v>
      </c>
      <c r="N34" t="s">
        <v>35</v>
      </c>
      <c r="O34">
        <v>3</v>
      </c>
      <c r="P34">
        <f t="shared" si="0"/>
        <v>3.5879716837274724</v>
      </c>
      <c r="Q34" t="s">
        <v>36</v>
      </c>
      <c r="R34" t="s">
        <v>32</v>
      </c>
    </row>
    <row r="35" spans="1:22">
      <c r="A35" s="1">
        <v>43280</v>
      </c>
      <c r="B35" s="2">
        <v>1</v>
      </c>
      <c r="C35" t="s">
        <v>38</v>
      </c>
      <c r="D35" s="3">
        <v>9</v>
      </c>
      <c r="E35" t="s">
        <v>27</v>
      </c>
      <c r="F35" t="s">
        <v>78</v>
      </c>
      <c r="G35" t="s">
        <v>79</v>
      </c>
      <c r="H35" t="s">
        <v>89</v>
      </c>
      <c r="I35" t="s">
        <v>107</v>
      </c>
      <c r="J35" t="s">
        <v>108</v>
      </c>
      <c r="K35" t="s">
        <v>109</v>
      </c>
      <c r="L35" t="s">
        <v>110</v>
      </c>
      <c r="M35" t="s">
        <v>134</v>
      </c>
      <c r="N35" t="s">
        <v>35</v>
      </c>
      <c r="O35">
        <v>2</v>
      </c>
      <c r="P35">
        <f t="shared" si="0"/>
        <v>2.3919811224849816</v>
      </c>
      <c r="Q35" t="s">
        <v>36</v>
      </c>
      <c r="R35" t="s">
        <v>32</v>
      </c>
    </row>
    <row r="36" spans="1:22">
      <c r="A36" s="1">
        <v>43280</v>
      </c>
      <c r="B36" s="2">
        <v>1</v>
      </c>
      <c r="C36" t="s">
        <v>38</v>
      </c>
      <c r="D36" s="3">
        <v>3</v>
      </c>
      <c r="E36" t="s">
        <v>27</v>
      </c>
      <c r="F36" t="s">
        <v>78</v>
      </c>
      <c r="G36" t="s">
        <v>79</v>
      </c>
      <c r="H36" t="s">
        <v>89</v>
      </c>
      <c r="I36" t="s">
        <v>107</v>
      </c>
      <c r="J36" t="s">
        <v>108</v>
      </c>
      <c r="K36" t="s">
        <v>109</v>
      </c>
      <c r="L36" t="s">
        <v>110</v>
      </c>
      <c r="M36" t="s">
        <v>135</v>
      </c>
      <c r="N36" t="s">
        <v>35</v>
      </c>
      <c r="O36">
        <v>1</v>
      </c>
      <c r="P36">
        <f t="shared" si="0"/>
        <v>1.1959905612424908</v>
      </c>
      <c r="Q36" t="s">
        <v>36</v>
      </c>
      <c r="R36" t="s">
        <v>32</v>
      </c>
    </row>
    <row r="37" spans="1:22">
      <c r="A37" s="1">
        <v>43259</v>
      </c>
      <c r="B37" s="2">
        <v>1</v>
      </c>
      <c r="C37" t="s">
        <v>23</v>
      </c>
      <c r="D37" s="3">
        <v>3</v>
      </c>
      <c r="E37" t="s">
        <v>27</v>
      </c>
      <c r="F37" t="s">
        <v>78</v>
      </c>
      <c r="G37" t="s">
        <v>79</v>
      </c>
      <c r="H37" t="s">
        <v>89</v>
      </c>
      <c r="I37" t="s">
        <v>107</v>
      </c>
      <c r="J37" t="s">
        <v>108</v>
      </c>
      <c r="K37" t="s">
        <v>109</v>
      </c>
      <c r="L37" t="s">
        <v>110</v>
      </c>
      <c r="M37" t="s">
        <v>32</v>
      </c>
      <c r="N37" t="s">
        <v>35</v>
      </c>
      <c r="O37">
        <v>1</v>
      </c>
      <c r="P37">
        <f t="shared" si="0"/>
        <v>1.1959905612424908</v>
      </c>
      <c r="Q37" t="s">
        <v>36</v>
      </c>
      <c r="R37" t="s">
        <v>32</v>
      </c>
    </row>
    <row r="38" spans="1:22">
      <c r="A38" s="1">
        <v>43259</v>
      </c>
      <c r="B38" s="2">
        <v>1</v>
      </c>
      <c r="C38" t="s">
        <v>23</v>
      </c>
      <c r="D38" s="3">
        <v>3</v>
      </c>
      <c r="E38" t="s">
        <v>27</v>
      </c>
      <c r="F38" t="s">
        <v>78</v>
      </c>
      <c r="G38" t="s">
        <v>136</v>
      </c>
      <c r="H38" t="s">
        <v>137</v>
      </c>
      <c r="I38" t="s">
        <v>138</v>
      </c>
      <c r="J38" t="s">
        <v>139</v>
      </c>
      <c r="K38" t="s">
        <v>32</v>
      </c>
      <c r="L38" t="s">
        <v>140</v>
      </c>
      <c r="M38" t="s">
        <v>141</v>
      </c>
      <c r="N38" t="s">
        <v>35</v>
      </c>
      <c r="O38">
        <v>1</v>
      </c>
      <c r="P38">
        <f t="shared" si="0"/>
        <v>1.1959905612424908</v>
      </c>
      <c r="Q38" t="s">
        <v>36</v>
      </c>
      <c r="R38">
        <f>O38/1780</f>
        <v>5.6179775280898881E-4</v>
      </c>
      <c r="S38">
        <f>LN(R38)</f>
        <v>-7.4843686432861309</v>
      </c>
      <c r="T38">
        <f>(R38*S38)*-1</f>
        <v>4.2047014849922086E-3</v>
      </c>
      <c r="V38">
        <f>R38^2</f>
        <v>3.1561671506122969E-7</v>
      </c>
    </row>
    <row r="39" spans="1:22">
      <c r="A39" s="1">
        <v>43238</v>
      </c>
      <c r="B39" s="2">
        <v>1</v>
      </c>
      <c r="C39" t="s">
        <v>26</v>
      </c>
      <c r="D39" s="3">
        <v>1</v>
      </c>
      <c r="E39" t="s">
        <v>27</v>
      </c>
      <c r="F39" t="s">
        <v>78</v>
      </c>
      <c r="G39" t="s">
        <v>136</v>
      </c>
      <c r="H39" t="s">
        <v>137</v>
      </c>
      <c r="I39" t="s">
        <v>138</v>
      </c>
      <c r="J39" t="s">
        <v>139</v>
      </c>
      <c r="K39" t="s">
        <v>142</v>
      </c>
      <c r="L39" t="s">
        <v>143</v>
      </c>
      <c r="M39" t="s">
        <v>144</v>
      </c>
      <c r="N39" t="s">
        <v>35</v>
      </c>
      <c r="O39">
        <v>26</v>
      </c>
      <c r="P39">
        <f t="shared" si="0"/>
        <v>31.095754592304758</v>
      </c>
      <c r="Q39" t="s">
        <v>36</v>
      </c>
      <c r="R39">
        <f>O39/1780</f>
        <v>1.4606741573033709E-2</v>
      </c>
      <c r="S39">
        <f>LN(R39)</f>
        <v>-4.2262721052646484</v>
      </c>
      <c r="T39">
        <f>(R39*S39)*-1</f>
        <v>6.1732064458921834E-2</v>
      </c>
      <c r="V39">
        <f>R39^2</f>
        <v>2.1335689938139127E-4</v>
      </c>
    </row>
    <row r="40" spans="1:22">
      <c r="A40" s="1">
        <v>43281</v>
      </c>
      <c r="B40" s="2">
        <v>1</v>
      </c>
      <c r="C40" t="s">
        <v>23</v>
      </c>
      <c r="D40" s="3">
        <v>6</v>
      </c>
      <c r="E40" t="s">
        <v>27</v>
      </c>
      <c r="F40" t="s">
        <v>78</v>
      </c>
      <c r="G40" t="s">
        <v>136</v>
      </c>
      <c r="H40" t="s">
        <v>137</v>
      </c>
      <c r="I40" t="s">
        <v>138</v>
      </c>
      <c r="J40" t="s">
        <v>139</v>
      </c>
      <c r="K40" t="s">
        <v>145</v>
      </c>
      <c r="L40" t="s">
        <v>146</v>
      </c>
      <c r="M40" t="s">
        <v>147</v>
      </c>
      <c r="N40" t="s">
        <v>35</v>
      </c>
      <c r="O40">
        <v>1970</v>
      </c>
      <c r="P40">
        <f t="shared" si="0"/>
        <v>2356.1014056477065</v>
      </c>
      <c r="Q40" s="5">
        <v>0.2</v>
      </c>
      <c r="R40" t="s">
        <v>32</v>
      </c>
    </row>
    <row r="41" spans="1:22">
      <c r="A41" s="1">
        <v>43281</v>
      </c>
      <c r="B41" s="2">
        <v>1</v>
      </c>
      <c r="C41" t="s">
        <v>23</v>
      </c>
      <c r="D41" s="3">
        <v>5</v>
      </c>
      <c r="E41" t="s">
        <v>27</v>
      </c>
      <c r="F41" t="s">
        <v>78</v>
      </c>
      <c r="G41" t="s">
        <v>136</v>
      </c>
      <c r="H41" t="s">
        <v>137</v>
      </c>
      <c r="I41" t="s">
        <v>138</v>
      </c>
      <c r="J41" t="s">
        <v>139</v>
      </c>
      <c r="K41" t="s">
        <v>145</v>
      </c>
      <c r="L41" t="s">
        <v>146</v>
      </c>
      <c r="M41" t="s">
        <v>148</v>
      </c>
      <c r="N41" t="s">
        <v>35</v>
      </c>
      <c r="O41">
        <v>1870</v>
      </c>
      <c r="P41">
        <f t="shared" si="0"/>
        <v>2236.5023495234577</v>
      </c>
      <c r="Q41" s="5">
        <v>0.2</v>
      </c>
      <c r="R41" t="s">
        <v>32</v>
      </c>
    </row>
    <row r="42" spans="1:22">
      <c r="A42" s="1">
        <v>43280</v>
      </c>
      <c r="B42" s="2">
        <v>1</v>
      </c>
      <c r="C42" t="s">
        <v>23</v>
      </c>
      <c r="D42" s="3">
        <v>4</v>
      </c>
      <c r="E42" t="s">
        <v>27</v>
      </c>
      <c r="F42" t="s">
        <v>78</v>
      </c>
      <c r="G42" t="s">
        <v>136</v>
      </c>
      <c r="H42" t="s">
        <v>137</v>
      </c>
      <c r="I42" t="s">
        <v>138</v>
      </c>
      <c r="J42" t="s">
        <v>139</v>
      </c>
      <c r="K42" t="s">
        <v>145</v>
      </c>
      <c r="L42" t="s">
        <v>146</v>
      </c>
      <c r="M42" t="s">
        <v>149</v>
      </c>
      <c r="N42" t="s">
        <v>35</v>
      </c>
      <c r="O42">
        <v>1850</v>
      </c>
      <c r="P42">
        <f t="shared" si="0"/>
        <v>2212.5825382986077</v>
      </c>
      <c r="Q42" s="5">
        <v>0.36</v>
      </c>
      <c r="R42" t="s">
        <v>32</v>
      </c>
    </row>
    <row r="43" spans="1:22">
      <c r="A43" s="1">
        <v>43259</v>
      </c>
      <c r="B43" s="2">
        <v>1</v>
      </c>
      <c r="C43" t="s">
        <v>23</v>
      </c>
      <c r="D43" s="3">
        <v>2</v>
      </c>
      <c r="E43" t="s">
        <v>27</v>
      </c>
      <c r="F43" t="s">
        <v>78</v>
      </c>
      <c r="G43" t="s">
        <v>136</v>
      </c>
      <c r="H43" t="s">
        <v>137</v>
      </c>
      <c r="I43" t="s">
        <v>138</v>
      </c>
      <c r="J43" t="s">
        <v>139</v>
      </c>
      <c r="K43" t="s">
        <v>145</v>
      </c>
      <c r="L43" t="s">
        <v>146</v>
      </c>
      <c r="M43" t="s">
        <v>150</v>
      </c>
      <c r="N43" t="s">
        <v>35</v>
      </c>
      <c r="O43">
        <v>1640</v>
      </c>
      <c r="P43">
        <f t="shared" si="0"/>
        <v>1961.4245204376848</v>
      </c>
      <c r="Q43" s="5">
        <v>0.25</v>
      </c>
      <c r="R43" t="s">
        <v>32</v>
      </c>
    </row>
    <row r="44" spans="1:22">
      <c r="A44" s="1">
        <v>43281</v>
      </c>
      <c r="B44" s="2">
        <v>1</v>
      </c>
      <c r="C44" t="s">
        <v>23</v>
      </c>
      <c r="D44" s="3">
        <v>8</v>
      </c>
      <c r="E44" t="s">
        <v>27</v>
      </c>
      <c r="F44" t="s">
        <v>78</v>
      </c>
      <c r="G44" t="s">
        <v>136</v>
      </c>
      <c r="H44" t="s">
        <v>137</v>
      </c>
      <c r="I44" t="s">
        <v>138</v>
      </c>
      <c r="J44" t="s">
        <v>139</v>
      </c>
      <c r="K44" t="s">
        <v>145</v>
      </c>
      <c r="L44" t="s">
        <v>146</v>
      </c>
      <c r="M44" t="s">
        <v>151</v>
      </c>
      <c r="N44" t="s">
        <v>35</v>
      </c>
      <c r="O44">
        <v>1600</v>
      </c>
      <c r="P44">
        <f t="shared" si="0"/>
        <v>1913.5848979879852</v>
      </c>
      <c r="Q44" s="5">
        <v>0.2</v>
      </c>
      <c r="R44" t="s">
        <v>32</v>
      </c>
    </row>
    <row r="45" spans="1:22">
      <c r="A45" s="1">
        <v>43281</v>
      </c>
      <c r="B45" s="2">
        <v>1</v>
      </c>
      <c r="C45" t="s">
        <v>23</v>
      </c>
      <c r="D45" s="3">
        <v>9</v>
      </c>
      <c r="E45" t="s">
        <v>27</v>
      </c>
      <c r="F45" t="s">
        <v>78</v>
      </c>
      <c r="G45" t="s">
        <v>136</v>
      </c>
      <c r="H45" t="s">
        <v>137</v>
      </c>
      <c r="I45" t="s">
        <v>138</v>
      </c>
      <c r="J45" t="s">
        <v>139</v>
      </c>
      <c r="K45" t="s">
        <v>145</v>
      </c>
      <c r="L45" t="s">
        <v>146</v>
      </c>
      <c r="M45" t="s">
        <v>152</v>
      </c>
      <c r="N45" t="s">
        <v>35</v>
      </c>
      <c r="O45">
        <v>1470</v>
      </c>
      <c r="P45">
        <f t="shared" si="0"/>
        <v>1758.1061250264613</v>
      </c>
      <c r="Q45" s="5">
        <v>0.35</v>
      </c>
      <c r="R45" t="s">
        <v>32</v>
      </c>
    </row>
    <row r="46" spans="1:22">
      <c r="A46" s="1">
        <v>43280</v>
      </c>
      <c r="B46" s="2">
        <v>1</v>
      </c>
      <c r="C46" t="s">
        <v>23</v>
      </c>
      <c r="D46" s="3">
        <v>7</v>
      </c>
      <c r="E46" t="s">
        <v>27</v>
      </c>
      <c r="F46" t="s">
        <v>78</v>
      </c>
      <c r="G46" t="s">
        <v>136</v>
      </c>
      <c r="H46" t="s">
        <v>137</v>
      </c>
      <c r="I46" t="s">
        <v>138</v>
      </c>
      <c r="J46" t="s">
        <v>139</v>
      </c>
      <c r="K46" t="s">
        <v>145</v>
      </c>
      <c r="L46" t="s">
        <v>146</v>
      </c>
      <c r="M46" t="s">
        <v>153</v>
      </c>
      <c r="N46" t="s">
        <v>35</v>
      </c>
      <c r="O46">
        <v>1290</v>
      </c>
      <c r="P46">
        <f t="shared" si="0"/>
        <v>1542.827824002813</v>
      </c>
      <c r="Q46" s="5">
        <v>0.15</v>
      </c>
      <c r="R46" t="s">
        <v>32</v>
      </c>
    </row>
    <row r="47" spans="1:22">
      <c r="A47" s="1">
        <v>43238</v>
      </c>
      <c r="B47" s="2">
        <v>1</v>
      </c>
      <c r="C47" t="s">
        <v>26</v>
      </c>
      <c r="D47" s="3">
        <v>2</v>
      </c>
      <c r="E47" t="s">
        <v>27</v>
      </c>
      <c r="F47" t="s">
        <v>78</v>
      </c>
      <c r="G47" t="s">
        <v>136</v>
      </c>
      <c r="H47" t="s">
        <v>137</v>
      </c>
      <c r="I47" t="s">
        <v>138</v>
      </c>
      <c r="J47" t="s">
        <v>139</v>
      </c>
      <c r="K47" t="s">
        <v>145</v>
      </c>
      <c r="L47" t="s">
        <v>146</v>
      </c>
      <c r="M47" t="s">
        <v>154</v>
      </c>
      <c r="N47" t="s">
        <v>35</v>
      </c>
      <c r="O47">
        <v>178</v>
      </c>
      <c r="P47">
        <f t="shared" si="0"/>
        <v>212.88631990116335</v>
      </c>
      <c r="Q47" t="s">
        <v>36</v>
      </c>
      <c r="R47" t="s">
        <v>32</v>
      </c>
    </row>
    <row r="48" spans="1:22">
      <c r="A48" s="1">
        <v>43238</v>
      </c>
      <c r="B48" s="2">
        <v>1</v>
      </c>
      <c r="C48" t="s">
        <v>26</v>
      </c>
      <c r="D48" s="3">
        <v>1</v>
      </c>
      <c r="E48" t="s">
        <v>27</v>
      </c>
      <c r="F48" t="s">
        <v>155</v>
      </c>
      <c r="G48" t="s">
        <v>156</v>
      </c>
      <c r="H48" t="s">
        <v>157</v>
      </c>
      <c r="I48" t="s">
        <v>158</v>
      </c>
      <c r="J48" t="s">
        <v>159</v>
      </c>
      <c r="K48" t="s">
        <v>160</v>
      </c>
      <c r="L48" t="s">
        <v>161</v>
      </c>
      <c r="M48" t="s">
        <v>162</v>
      </c>
      <c r="N48" t="s">
        <v>35</v>
      </c>
      <c r="O48">
        <v>12</v>
      </c>
      <c r="P48">
        <f t="shared" si="0"/>
        <v>14.35188673490989</v>
      </c>
      <c r="Q48" t="s">
        <v>36</v>
      </c>
      <c r="R48" t="s">
        <v>32</v>
      </c>
    </row>
    <row r="49" spans="1:28">
      <c r="A49" s="1">
        <v>43238</v>
      </c>
      <c r="B49" s="2">
        <v>1</v>
      </c>
      <c r="C49" t="s">
        <v>26</v>
      </c>
      <c r="D49" s="3">
        <v>3</v>
      </c>
      <c r="E49" t="s">
        <v>27</v>
      </c>
      <c r="F49" t="s">
        <v>155</v>
      </c>
      <c r="G49" t="s">
        <v>156</v>
      </c>
      <c r="H49" t="s">
        <v>157</v>
      </c>
      <c r="I49" t="s">
        <v>158</v>
      </c>
      <c r="J49" t="s">
        <v>159</v>
      </c>
      <c r="K49" t="s">
        <v>160</v>
      </c>
      <c r="L49" t="s">
        <v>161</v>
      </c>
      <c r="M49" t="s">
        <v>163</v>
      </c>
      <c r="N49" t="s">
        <v>35</v>
      </c>
      <c r="O49">
        <v>10</v>
      </c>
      <c r="P49">
        <f t="shared" si="0"/>
        <v>11.959905612424908</v>
      </c>
      <c r="Q49" t="s">
        <v>36</v>
      </c>
      <c r="R49">
        <f>(O49+O50+O51+O48)/1780</f>
        <v>1.4044943820224719E-2</v>
      </c>
      <c r="S49">
        <f>LN(R49)</f>
        <v>-4.2654928184179299</v>
      </c>
      <c r="T49">
        <f>(R49*S49)*-1</f>
        <v>5.9908607000251822E-2</v>
      </c>
      <c r="V49">
        <f>R49^2</f>
        <v>1.9726044691326851E-4</v>
      </c>
    </row>
    <row r="50" spans="1:28">
      <c r="A50" s="1">
        <v>43280</v>
      </c>
      <c r="B50" s="2">
        <v>1</v>
      </c>
      <c r="C50" t="s">
        <v>38</v>
      </c>
      <c r="D50" s="3">
        <v>3</v>
      </c>
      <c r="E50" t="s">
        <v>27</v>
      </c>
      <c r="F50" t="s">
        <v>155</v>
      </c>
      <c r="G50" t="s">
        <v>156</v>
      </c>
      <c r="H50" t="s">
        <v>157</v>
      </c>
      <c r="I50" t="s">
        <v>158</v>
      </c>
      <c r="J50" t="s">
        <v>159</v>
      </c>
      <c r="K50" t="s">
        <v>160</v>
      </c>
      <c r="L50" t="s">
        <v>161</v>
      </c>
      <c r="M50" t="s">
        <v>164</v>
      </c>
      <c r="N50" t="s">
        <v>35</v>
      </c>
      <c r="O50">
        <v>2</v>
      </c>
      <c r="P50">
        <f t="shared" si="0"/>
        <v>2.3919811224849816</v>
      </c>
      <c r="Q50" t="s">
        <v>36</v>
      </c>
      <c r="R50" t="s">
        <v>32</v>
      </c>
    </row>
    <row r="51" spans="1:28">
      <c r="A51" s="1">
        <v>43238</v>
      </c>
      <c r="B51" s="2">
        <v>1</v>
      </c>
      <c r="C51" t="s">
        <v>26</v>
      </c>
      <c r="D51" s="3">
        <v>2</v>
      </c>
      <c r="E51" t="s">
        <v>27</v>
      </c>
      <c r="F51" t="s">
        <v>155</v>
      </c>
      <c r="G51" t="s">
        <v>156</v>
      </c>
      <c r="H51" t="s">
        <v>157</v>
      </c>
      <c r="I51" t="s">
        <v>158</v>
      </c>
      <c r="J51" t="s">
        <v>159</v>
      </c>
      <c r="K51" t="s">
        <v>160</v>
      </c>
      <c r="L51" t="s">
        <v>161</v>
      </c>
      <c r="M51" t="s">
        <v>165</v>
      </c>
      <c r="N51" t="s">
        <v>35</v>
      </c>
      <c r="O51">
        <v>1</v>
      </c>
      <c r="P51">
        <f t="shared" si="0"/>
        <v>1.1959905612424908</v>
      </c>
      <c r="Q51" t="s">
        <v>36</v>
      </c>
      <c r="R51" t="s">
        <v>32</v>
      </c>
    </row>
    <row r="52" spans="1:28">
      <c r="A52" s="1">
        <v>43281</v>
      </c>
      <c r="B52" s="2">
        <v>1</v>
      </c>
      <c r="C52" t="s">
        <v>23</v>
      </c>
      <c r="D52" s="3">
        <v>9</v>
      </c>
      <c r="E52" t="s">
        <v>27</v>
      </c>
      <c r="F52" t="s">
        <v>166</v>
      </c>
      <c r="G52" t="s">
        <v>167</v>
      </c>
      <c r="H52" t="s">
        <v>168</v>
      </c>
      <c r="I52" t="s">
        <v>169</v>
      </c>
      <c r="J52" t="s">
        <v>170</v>
      </c>
      <c r="K52" t="s">
        <v>171</v>
      </c>
      <c r="L52" t="s">
        <v>172</v>
      </c>
      <c r="M52" t="s">
        <v>32</v>
      </c>
      <c r="N52" t="s">
        <v>35</v>
      </c>
      <c r="O52">
        <v>134</v>
      </c>
      <c r="P52">
        <f t="shared" si="0"/>
        <v>160.26273520649377</v>
      </c>
      <c r="Q52" t="s">
        <v>36</v>
      </c>
      <c r="R52" t="s">
        <v>32</v>
      </c>
    </row>
    <row r="53" spans="1:28">
      <c r="A53" s="1">
        <v>43281</v>
      </c>
      <c r="B53" s="2">
        <v>1</v>
      </c>
      <c r="C53" t="s">
        <v>23</v>
      </c>
      <c r="D53" s="3">
        <v>9</v>
      </c>
      <c r="E53" t="s">
        <v>27</v>
      </c>
      <c r="F53" t="s">
        <v>166</v>
      </c>
      <c r="G53" t="s">
        <v>167</v>
      </c>
      <c r="H53" t="s">
        <v>168</v>
      </c>
      <c r="I53" t="s">
        <v>169</v>
      </c>
      <c r="J53" t="s">
        <v>170</v>
      </c>
      <c r="K53" t="s">
        <v>171</v>
      </c>
      <c r="L53" t="s">
        <v>172</v>
      </c>
      <c r="M53" t="s">
        <v>173</v>
      </c>
      <c r="N53" t="s">
        <v>35</v>
      </c>
      <c r="O53">
        <v>59</v>
      </c>
      <c r="P53">
        <f t="shared" si="0"/>
        <v>70.56344311330696</v>
      </c>
      <c r="Q53" t="s">
        <v>36</v>
      </c>
      <c r="R53" t="s">
        <v>32</v>
      </c>
    </row>
    <row r="54" spans="1:28">
      <c r="A54" s="1">
        <v>43281</v>
      </c>
      <c r="B54" s="2">
        <v>1</v>
      </c>
      <c r="C54" t="s">
        <v>23</v>
      </c>
      <c r="D54" s="3">
        <v>5</v>
      </c>
      <c r="E54" t="s">
        <v>27</v>
      </c>
      <c r="F54" t="s">
        <v>166</v>
      </c>
      <c r="G54" t="s">
        <v>167</v>
      </c>
      <c r="H54" t="s">
        <v>168</v>
      </c>
      <c r="I54" t="s">
        <v>169</v>
      </c>
      <c r="J54" t="s">
        <v>170</v>
      </c>
      <c r="K54" t="s">
        <v>171</v>
      </c>
      <c r="L54" t="s">
        <v>172</v>
      </c>
      <c r="M54" t="s">
        <v>174</v>
      </c>
      <c r="N54" t="s">
        <v>35</v>
      </c>
      <c r="O54">
        <v>44</v>
      </c>
      <c r="P54">
        <f t="shared" si="0"/>
        <v>52.623584694669596</v>
      </c>
      <c r="Q54" t="s">
        <v>36</v>
      </c>
      <c r="R54" t="s">
        <v>32</v>
      </c>
    </row>
    <row r="55" spans="1:28">
      <c r="A55" s="1">
        <v>43281</v>
      </c>
      <c r="B55" s="2">
        <v>1</v>
      </c>
      <c r="C55" t="s">
        <v>23</v>
      </c>
      <c r="D55" s="3">
        <v>8</v>
      </c>
      <c r="E55" t="s">
        <v>27</v>
      </c>
      <c r="F55" t="s">
        <v>166</v>
      </c>
      <c r="G55" t="s">
        <v>167</v>
      </c>
      <c r="H55" t="s">
        <v>168</v>
      </c>
      <c r="I55" t="s">
        <v>169</v>
      </c>
      <c r="J55" t="s">
        <v>170</v>
      </c>
      <c r="K55" t="s">
        <v>171</v>
      </c>
      <c r="L55" t="s">
        <v>172</v>
      </c>
      <c r="M55" t="s">
        <v>175</v>
      </c>
      <c r="N55" t="s">
        <v>35</v>
      </c>
      <c r="O55">
        <v>31</v>
      </c>
      <c r="P55">
        <f t="shared" si="0"/>
        <v>37.07570739851721</v>
      </c>
      <c r="Q55" t="s">
        <v>36</v>
      </c>
      <c r="R55" t="s">
        <v>32</v>
      </c>
    </row>
    <row r="56" spans="1:28">
      <c r="A56" s="1">
        <v>43280</v>
      </c>
      <c r="B56" s="2">
        <v>1</v>
      </c>
      <c r="C56" t="s">
        <v>23</v>
      </c>
      <c r="D56" s="3">
        <v>4</v>
      </c>
      <c r="E56" t="s">
        <v>27</v>
      </c>
      <c r="F56" t="s">
        <v>166</v>
      </c>
      <c r="G56" t="s">
        <v>167</v>
      </c>
      <c r="H56" t="s">
        <v>168</v>
      </c>
      <c r="I56" t="s">
        <v>169</v>
      </c>
      <c r="J56" t="s">
        <v>170</v>
      </c>
      <c r="K56" t="s">
        <v>171</v>
      </c>
      <c r="L56" t="s">
        <v>172</v>
      </c>
      <c r="M56" t="s">
        <v>176</v>
      </c>
      <c r="N56" t="s">
        <v>35</v>
      </c>
      <c r="O56">
        <v>26</v>
      </c>
      <c r="P56">
        <f t="shared" si="0"/>
        <v>31.095754592304758</v>
      </c>
      <c r="Q56" t="s">
        <v>36</v>
      </c>
      <c r="R56" t="s">
        <v>32</v>
      </c>
    </row>
    <row r="57" spans="1:28">
      <c r="A57" s="1">
        <v>43259</v>
      </c>
      <c r="B57" s="2">
        <v>1</v>
      </c>
      <c r="C57" t="s">
        <v>23</v>
      </c>
      <c r="D57" s="3">
        <v>3</v>
      </c>
      <c r="E57" t="s">
        <v>27</v>
      </c>
      <c r="F57" t="s">
        <v>166</v>
      </c>
      <c r="G57" t="s">
        <v>167</v>
      </c>
      <c r="H57" t="s">
        <v>168</v>
      </c>
      <c r="I57" t="s">
        <v>169</v>
      </c>
      <c r="J57" t="s">
        <v>170</v>
      </c>
      <c r="K57" t="s">
        <v>171</v>
      </c>
      <c r="L57" t="s">
        <v>172</v>
      </c>
      <c r="M57" t="s">
        <v>177</v>
      </c>
      <c r="N57" t="s">
        <v>35</v>
      </c>
      <c r="O57">
        <v>24</v>
      </c>
      <c r="P57">
        <f t="shared" si="0"/>
        <v>28.70377346981978</v>
      </c>
      <c r="Q57" t="s">
        <v>36</v>
      </c>
      <c r="R57" t="s">
        <v>32</v>
      </c>
    </row>
    <row r="58" spans="1:28">
      <c r="A58" s="1">
        <v>43280</v>
      </c>
      <c r="B58" s="2">
        <v>1</v>
      </c>
      <c r="C58" t="s">
        <v>23</v>
      </c>
      <c r="D58" s="3">
        <v>7</v>
      </c>
      <c r="E58" t="s">
        <v>27</v>
      </c>
      <c r="F58" t="s">
        <v>166</v>
      </c>
      <c r="G58" t="s">
        <v>167</v>
      </c>
      <c r="H58" t="s">
        <v>168</v>
      </c>
      <c r="I58" t="s">
        <v>169</v>
      </c>
      <c r="J58" t="s">
        <v>170</v>
      </c>
      <c r="K58" t="s">
        <v>171</v>
      </c>
      <c r="L58" t="s">
        <v>172</v>
      </c>
      <c r="M58" t="s">
        <v>178</v>
      </c>
      <c r="N58" t="s">
        <v>35</v>
      </c>
      <c r="O58">
        <v>22</v>
      </c>
      <c r="P58">
        <f t="shared" si="0"/>
        <v>26.311792347334798</v>
      </c>
      <c r="Q58" t="s">
        <v>36</v>
      </c>
      <c r="R58" t="s">
        <v>32</v>
      </c>
    </row>
    <row r="59" spans="1:28">
      <c r="A59" s="1">
        <v>43259</v>
      </c>
      <c r="B59" s="2">
        <v>1</v>
      </c>
      <c r="C59" t="s">
        <v>23</v>
      </c>
      <c r="D59" s="3">
        <v>3</v>
      </c>
      <c r="E59" t="s">
        <v>27</v>
      </c>
      <c r="F59" t="s">
        <v>166</v>
      </c>
      <c r="G59" t="s">
        <v>167</v>
      </c>
      <c r="H59" t="s">
        <v>168</v>
      </c>
      <c r="I59" t="s">
        <v>169</v>
      </c>
      <c r="J59" t="s">
        <v>170</v>
      </c>
      <c r="K59" t="s">
        <v>171</v>
      </c>
      <c r="L59" t="s">
        <v>172</v>
      </c>
      <c r="M59" t="s">
        <v>32</v>
      </c>
      <c r="N59" t="s">
        <v>35</v>
      </c>
      <c r="O59">
        <v>8</v>
      </c>
      <c r="P59">
        <f t="shared" si="0"/>
        <v>9.5679244899399265</v>
      </c>
      <c r="Q59" t="s">
        <v>36</v>
      </c>
      <c r="R59" t="s">
        <v>32</v>
      </c>
    </row>
    <row r="60" spans="1:28">
      <c r="A60" s="1">
        <v>43280</v>
      </c>
      <c r="B60" s="2">
        <v>1</v>
      </c>
      <c r="C60" t="s">
        <v>38</v>
      </c>
      <c r="D60" s="3">
        <v>8</v>
      </c>
      <c r="E60" t="s">
        <v>27</v>
      </c>
      <c r="F60" t="s">
        <v>166</v>
      </c>
      <c r="G60" t="s">
        <v>167</v>
      </c>
      <c r="H60" t="s">
        <v>168</v>
      </c>
      <c r="I60" t="s">
        <v>169</v>
      </c>
      <c r="J60" t="s">
        <v>170</v>
      </c>
      <c r="K60" t="s">
        <v>171</v>
      </c>
      <c r="L60" t="s">
        <v>172</v>
      </c>
      <c r="M60" t="s">
        <v>179</v>
      </c>
      <c r="N60" t="s">
        <v>35</v>
      </c>
      <c r="O60">
        <v>2</v>
      </c>
      <c r="P60">
        <f t="shared" si="0"/>
        <v>2.3919811224849816</v>
      </c>
      <c r="Q60" t="s">
        <v>36</v>
      </c>
      <c r="R60">
        <f>(O52+O53+O54+O55+O56+O57+O58+O59+O60+O61)/1780</f>
        <v>0.19719101123595506</v>
      </c>
      <c r="S60">
        <f>LN(R60)</f>
        <v>-1.6235824198202651</v>
      </c>
      <c r="T60">
        <f>(R60*S60)*-1</f>
        <v>0.32015585918927697</v>
      </c>
      <c r="V60">
        <f>R60^2</f>
        <v>3.8884294912258553E-2</v>
      </c>
    </row>
    <row r="61" spans="1:28">
      <c r="A61" s="1">
        <v>43280</v>
      </c>
      <c r="B61" s="2">
        <v>1</v>
      </c>
      <c r="C61" t="s">
        <v>38</v>
      </c>
      <c r="D61" s="3">
        <v>3</v>
      </c>
      <c r="E61" t="s">
        <v>27</v>
      </c>
      <c r="F61" t="s">
        <v>166</v>
      </c>
      <c r="G61" t="s">
        <v>167</v>
      </c>
      <c r="H61" t="s">
        <v>168</v>
      </c>
      <c r="I61" t="s">
        <v>169</v>
      </c>
      <c r="J61" t="s">
        <v>170</v>
      </c>
      <c r="K61" t="s">
        <v>171</v>
      </c>
      <c r="L61" t="s">
        <v>172</v>
      </c>
      <c r="M61" t="s">
        <v>180</v>
      </c>
      <c r="N61" t="s">
        <v>35</v>
      </c>
      <c r="O61">
        <v>1</v>
      </c>
      <c r="P61">
        <f t="shared" si="0"/>
        <v>1.1959905612424908</v>
      </c>
      <c r="Q61" t="s">
        <v>36</v>
      </c>
      <c r="R61" t="s">
        <v>32</v>
      </c>
    </row>
    <row r="62" spans="1:28">
      <c r="A62" s="1">
        <v>43238</v>
      </c>
      <c r="B62" s="2">
        <v>1</v>
      </c>
      <c r="C62" t="s">
        <v>26</v>
      </c>
      <c r="D62" s="3">
        <v>2</v>
      </c>
      <c r="E62" t="s">
        <v>27</v>
      </c>
      <c r="F62" s="4" t="s">
        <v>166</v>
      </c>
      <c r="G62" s="4" t="s">
        <v>167</v>
      </c>
      <c r="H62" s="4" t="s">
        <v>168</v>
      </c>
      <c r="I62" s="4" t="s">
        <v>181</v>
      </c>
      <c r="J62" s="4" t="s">
        <v>182</v>
      </c>
      <c r="K62" s="4" t="s">
        <v>32</v>
      </c>
      <c r="L62" s="4" t="s">
        <v>182</v>
      </c>
      <c r="M62" t="s">
        <v>183</v>
      </c>
      <c r="N62" t="s">
        <v>35</v>
      </c>
      <c r="O62">
        <v>9</v>
      </c>
      <c r="P62">
        <f t="shared" si="0"/>
        <v>10.763915051182417</v>
      </c>
      <c r="Q62" t="s">
        <v>36</v>
      </c>
      <c r="R62" t="s">
        <v>32</v>
      </c>
    </row>
    <row r="63" spans="1:28">
      <c r="A63" s="1">
        <v>43238</v>
      </c>
      <c r="B63" s="2">
        <v>1</v>
      </c>
      <c r="C63" t="s">
        <v>26</v>
      </c>
      <c r="D63" s="3">
        <v>3</v>
      </c>
      <c r="E63" t="s">
        <v>27</v>
      </c>
      <c r="F63" s="4" t="s">
        <v>166</v>
      </c>
      <c r="G63" s="4" t="s">
        <v>167</v>
      </c>
      <c r="H63" s="4" t="s">
        <v>168</v>
      </c>
      <c r="I63" s="4" t="s">
        <v>181</v>
      </c>
      <c r="J63" s="4" t="s">
        <v>182</v>
      </c>
      <c r="K63" s="4" t="s">
        <v>32</v>
      </c>
      <c r="L63" s="4" t="s">
        <v>182</v>
      </c>
      <c r="M63" t="s">
        <v>184</v>
      </c>
      <c r="N63" t="s">
        <v>35</v>
      </c>
      <c r="O63">
        <v>1</v>
      </c>
      <c r="P63">
        <f t="shared" si="0"/>
        <v>1.1959905612424908</v>
      </c>
      <c r="Q63" t="s">
        <v>36</v>
      </c>
      <c r="R63">
        <f>(O63+O64+O65+O62)/1780</f>
        <v>6.7415730337078653E-3</v>
      </c>
      <c r="S63">
        <f>LN(R63)</f>
        <v>-4.9994619934981301</v>
      </c>
      <c r="T63">
        <f>(R63*S63)*-1</f>
        <v>3.3704238158414362E-2</v>
      </c>
      <c r="V63">
        <f>R63^2</f>
        <v>4.5448806968817068E-5</v>
      </c>
      <c r="AB63" s="4"/>
    </row>
    <row r="64" spans="1:28">
      <c r="A64" s="1">
        <v>43280</v>
      </c>
      <c r="B64" s="2">
        <v>1</v>
      </c>
      <c r="C64" t="s">
        <v>38</v>
      </c>
      <c r="D64" s="3">
        <v>6</v>
      </c>
      <c r="E64" t="s">
        <v>27</v>
      </c>
      <c r="F64" s="4" t="s">
        <v>166</v>
      </c>
      <c r="G64" s="4" t="s">
        <v>167</v>
      </c>
      <c r="H64" s="4" t="s">
        <v>168</v>
      </c>
      <c r="I64" s="4" t="s">
        <v>181</v>
      </c>
      <c r="J64" s="4" t="s">
        <v>182</v>
      </c>
      <c r="K64" s="4" t="s">
        <v>32</v>
      </c>
      <c r="L64" s="4" t="s">
        <v>182</v>
      </c>
      <c r="M64" t="s">
        <v>185</v>
      </c>
      <c r="N64" t="s">
        <v>35</v>
      </c>
      <c r="O64">
        <v>1</v>
      </c>
      <c r="P64">
        <f t="shared" si="0"/>
        <v>1.1959905612424908</v>
      </c>
      <c r="Q64" t="s">
        <v>36</v>
      </c>
      <c r="R64" t="s">
        <v>32</v>
      </c>
      <c r="AB64" s="4"/>
    </row>
    <row r="65" spans="1:28">
      <c r="A65" s="1">
        <v>43280</v>
      </c>
      <c r="B65" s="2">
        <v>1</v>
      </c>
      <c r="C65" t="s">
        <v>38</v>
      </c>
      <c r="D65" s="3">
        <v>2</v>
      </c>
      <c r="E65" t="s">
        <v>27</v>
      </c>
      <c r="F65" s="4" t="s">
        <v>166</v>
      </c>
      <c r="G65" s="4" t="s">
        <v>167</v>
      </c>
      <c r="H65" s="4" t="s">
        <v>168</v>
      </c>
      <c r="I65" s="4" t="s">
        <v>181</v>
      </c>
      <c r="J65" s="4" t="s">
        <v>182</v>
      </c>
      <c r="K65" s="4" t="s">
        <v>32</v>
      </c>
      <c r="L65" s="4" t="s">
        <v>182</v>
      </c>
      <c r="M65" t="s">
        <v>186</v>
      </c>
      <c r="N65" t="s">
        <v>35</v>
      </c>
      <c r="O65">
        <v>1</v>
      </c>
      <c r="P65">
        <f t="shared" si="0"/>
        <v>1.1959905612424908</v>
      </c>
      <c r="Q65" t="s">
        <v>36</v>
      </c>
      <c r="R65" t="s">
        <v>32</v>
      </c>
      <c r="AB65" s="4"/>
    </row>
    <row r="66" spans="1:28">
      <c r="A66" s="1">
        <v>43280</v>
      </c>
      <c r="B66" s="2">
        <v>1</v>
      </c>
      <c r="C66" t="s">
        <v>23</v>
      </c>
      <c r="D66" s="3">
        <v>4</v>
      </c>
      <c r="E66" t="s">
        <v>27</v>
      </c>
      <c r="F66" s="4" t="s">
        <v>166</v>
      </c>
      <c r="G66" s="4" t="s">
        <v>167</v>
      </c>
      <c r="H66" s="4" t="s">
        <v>187</v>
      </c>
      <c r="I66" s="4" t="s">
        <v>188</v>
      </c>
      <c r="J66" t="s">
        <v>189</v>
      </c>
      <c r="K66" t="s">
        <v>190</v>
      </c>
      <c r="L66" t="s">
        <v>191</v>
      </c>
      <c r="M66" t="s">
        <v>192</v>
      </c>
      <c r="N66" t="s">
        <v>35</v>
      </c>
      <c r="O66">
        <v>64</v>
      </c>
      <c r="P66">
        <f t="shared" ref="P66:P120" si="1">O66/0.836127</f>
        <v>76.543395919519412</v>
      </c>
      <c r="Q66" t="s">
        <v>36</v>
      </c>
      <c r="R66" t="s">
        <v>32</v>
      </c>
      <c r="AB66" s="4"/>
    </row>
    <row r="67" spans="1:28">
      <c r="A67" s="1">
        <v>43281</v>
      </c>
      <c r="B67" s="2">
        <v>1</v>
      </c>
      <c r="C67" t="s">
        <v>23</v>
      </c>
      <c r="D67" s="3">
        <v>9</v>
      </c>
      <c r="E67" t="s">
        <v>27</v>
      </c>
      <c r="F67" s="4" t="s">
        <v>166</v>
      </c>
      <c r="G67" s="4" t="s">
        <v>167</v>
      </c>
      <c r="H67" s="4" t="s">
        <v>187</v>
      </c>
      <c r="I67" s="4" t="s">
        <v>188</v>
      </c>
      <c r="J67" t="s">
        <v>189</v>
      </c>
      <c r="K67" t="s">
        <v>190</v>
      </c>
      <c r="L67" t="s">
        <v>191</v>
      </c>
      <c r="M67" t="s">
        <v>32</v>
      </c>
      <c r="N67" t="s">
        <v>35</v>
      </c>
      <c r="O67">
        <v>25</v>
      </c>
      <c r="P67">
        <f t="shared" si="1"/>
        <v>29.899764031062269</v>
      </c>
      <c r="Q67" t="s">
        <v>36</v>
      </c>
      <c r="R67" t="s">
        <v>32</v>
      </c>
    </row>
    <row r="68" spans="1:28">
      <c r="A68" s="1">
        <v>43281</v>
      </c>
      <c r="B68" s="2">
        <v>1</v>
      </c>
      <c r="C68" t="s">
        <v>23</v>
      </c>
      <c r="D68" s="3">
        <v>6</v>
      </c>
      <c r="E68" t="s">
        <v>27</v>
      </c>
      <c r="F68" s="4" t="s">
        <v>166</v>
      </c>
      <c r="G68" s="4" t="s">
        <v>167</v>
      </c>
      <c r="H68" s="4" t="s">
        <v>187</v>
      </c>
      <c r="I68" s="4" t="s">
        <v>188</v>
      </c>
      <c r="J68" t="s">
        <v>189</v>
      </c>
      <c r="K68" t="s">
        <v>190</v>
      </c>
      <c r="L68" t="s">
        <v>191</v>
      </c>
      <c r="M68" t="s">
        <v>32</v>
      </c>
      <c r="N68" t="s">
        <v>35</v>
      </c>
      <c r="O68">
        <v>25</v>
      </c>
      <c r="P68">
        <f t="shared" si="1"/>
        <v>29.899764031062269</v>
      </c>
      <c r="Q68" t="s">
        <v>36</v>
      </c>
      <c r="R68" t="s">
        <v>32</v>
      </c>
    </row>
    <row r="69" spans="1:28">
      <c r="A69" s="1">
        <v>43280</v>
      </c>
      <c r="B69" s="2">
        <v>1</v>
      </c>
      <c r="C69" t="s">
        <v>23</v>
      </c>
      <c r="D69" s="3">
        <v>7</v>
      </c>
      <c r="E69" t="s">
        <v>27</v>
      </c>
      <c r="F69" s="4" t="s">
        <v>166</v>
      </c>
      <c r="G69" s="4" t="s">
        <v>167</v>
      </c>
      <c r="H69" s="4" t="s">
        <v>187</v>
      </c>
      <c r="I69" s="4" t="s">
        <v>188</v>
      </c>
      <c r="J69" t="s">
        <v>189</v>
      </c>
      <c r="K69" t="s">
        <v>190</v>
      </c>
      <c r="L69" t="s">
        <v>191</v>
      </c>
      <c r="M69" t="s">
        <v>193</v>
      </c>
      <c r="N69" t="s">
        <v>35</v>
      </c>
      <c r="O69">
        <v>18</v>
      </c>
      <c r="P69">
        <f t="shared" si="1"/>
        <v>21.527830102364835</v>
      </c>
      <c r="Q69" t="s">
        <v>36</v>
      </c>
      <c r="R69" t="s">
        <v>32</v>
      </c>
    </row>
    <row r="70" spans="1:28">
      <c r="A70" s="1">
        <v>43281</v>
      </c>
      <c r="B70" s="2">
        <v>1</v>
      </c>
      <c r="C70" t="s">
        <v>23</v>
      </c>
      <c r="D70" s="3">
        <v>5</v>
      </c>
      <c r="E70" t="s">
        <v>27</v>
      </c>
      <c r="F70" s="4" t="s">
        <v>166</v>
      </c>
      <c r="G70" s="4" t="s">
        <v>167</v>
      </c>
      <c r="H70" s="4" t="s">
        <v>187</v>
      </c>
      <c r="I70" s="4" t="s">
        <v>188</v>
      </c>
      <c r="J70" t="s">
        <v>189</v>
      </c>
      <c r="K70" t="s">
        <v>190</v>
      </c>
      <c r="L70" t="s">
        <v>191</v>
      </c>
      <c r="M70" t="s">
        <v>194</v>
      </c>
      <c r="N70" t="s">
        <v>35</v>
      </c>
      <c r="O70">
        <v>18</v>
      </c>
      <c r="P70">
        <f t="shared" si="1"/>
        <v>21.527830102364835</v>
      </c>
      <c r="Q70" t="s">
        <v>36</v>
      </c>
      <c r="R70" t="s">
        <v>32</v>
      </c>
    </row>
    <row r="71" spans="1:28">
      <c r="A71" s="1">
        <v>43281</v>
      </c>
      <c r="B71" s="2">
        <v>1</v>
      </c>
      <c r="C71" t="s">
        <v>23</v>
      </c>
      <c r="D71" s="3">
        <v>8</v>
      </c>
      <c r="E71" t="s">
        <v>27</v>
      </c>
      <c r="F71" s="4" t="s">
        <v>166</v>
      </c>
      <c r="G71" s="4" t="s">
        <v>167</v>
      </c>
      <c r="H71" s="4" t="s">
        <v>187</v>
      </c>
      <c r="I71" s="4" t="s">
        <v>188</v>
      </c>
      <c r="J71" t="s">
        <v>189</v>
      </c>
      <c r="K71" t="s">
        <v>190</v>
      </c>
      <c r="L71" t="s">
        <v>191</v>
      </c>
      <c r="M71" t="s">
        <v>32</v>
      </c>
      <c r="N71" t="s">
        <v>35</v>
      </c>
      <c r="O71">
        <v>16</v>
      </c>
      <c r="P71">
        <f t="shared" si="1"/>
        <v>19.135848979879853</v>
      </c>
      <c r="Q71" t="s">
        <v>36</v>
      </c>
      <c r="R71" t="s">
        <v>32</v>
      </c>
    </row>
    <row r="72" spans="1:28">
      <c r="A72" s="1">
        <v>43238</v>
      </c>
      <c r="B72" s="2">
        <v>1</v>
      </c>
      <c r="C72" t="s">
        <v>26</v>
      </c>
      <c r="D72" s="3">
        <v>2</v>
      </c>
      <c r="E72" t="s">
        <v>27</v>
      </c>
      <c r="F72" s="4" t="s">
        <v>166</v>
      </c>
      <c r="G72" s="4" t="s">
        <v>167</v>
      </c>
      <c r="H72" s="4" t="s">
        <v>187</v>
      </c>
      <c r="I72" s="4" t="s">
        <v>188</v>
      </c>
      <c r="J72" t="s">
        <v>189</v>
      </c>
      <c r="K72" t="s">
        <v>190</v>
      </c>
      <c r="L72" t="s">
        <v>191</v>
      </c>
      <c r="M72" t="s">
        <v>195</v>
      </c>
      <c r="N72" t="s">
        <v>35</v>
      </c>
      <c r="O72">
        <v>1</v>
      </c>
      <c r="P72">
        <f t="shared" si="1"/>
        <v>1.1959905612424908</v>
      </c>
      <c r="Q72" t="s">
        <v>36</v>
      </c>
      <c r="R72">
        <f>(O66+O67+O68+O69+O70+O71+O72+O73+O74+O75)/1780</f>
        <v>9.5505617977528087E-2</v>
      </c>
      <c r="S72">
        <f>LN(R72)</f>
        <v>-2.3485702062358689</v>
      </c>
      <c r="T72">
        <f>(R72*S72)*-1</f>
        <v>0.22430164891016724</v>
      </c>
      <c r="V72">
        <f>R72^2</f>
        <v>9.1213230652695369E-3</v>
      </c>
    </row>
    <row r="73" spans="1:28">
      <c r="A73" s="1">
        <v>43259</v>
      </c>
      <c r="B73" s="2">
        <v>1</v>
      </c>
      <c r="C73" t="s">
        <v>23</v>
      </c>
      <c r="D73" s="3">
        <v>2</v>
      </c>
      <c r="E73" t="s">
        <v>27</v>
      </c>
      <c r="F73" s="4" t="s">
        <v>166</v>
      </c>
      <c r="G73" s="4" t="s">
        <v>167</v>
      </c>
      <c r="H73" s="4" t="s">
        <v>187</v>
      </c>
      <c r="I73" s="4" t="s">
        <v>188</v>
      </c>
      <c r="J73" t="s">
        <v>189</v>
      </c>
      <c r="K73" t="s">
        <v>190</v>
      </c>
      <c r="L73" t="s">
        <v>191</v>
      </c>
      <c r="M73" t="s">
        <v>32</v>
      </c>
      <c r="N73" t="s">
        <v>35</v>
      </c>
      <c r="O73">
        <v>1</v>
      </c>
      <c r="P73">
        <f t="shared" si="1"/>
        <v>1.1959905612424908</v>
      </c>
      <c r="Q73" t="s">
        <v>36</v>
      </c>
      <c r="R73" t="s">
        <v>32</v>
      </c>
    </row>
    <row r="74" spans="1:28">
      <c r="A74" s="1">
        <v>43259</v>
      </c>
      <c r="B74" s="2">
        <v>1</v>
      </c>
      <c r="C74" t="s">
        <v>23</v>
      </c>
      <c r="D74" s="3">
        <v>3</v>
      </c>
      <c r="E74" t="s">
        <v>27</v>
      </c>
      <c r="F74" s="4" t="s">
        <v>166</v>
      </c>
      <c r="G74" s="4" t="s">
        <v>167</v>
      </c>
      <c r="H74" s="4" t="s">
        <v>187</v>
      </c>
      <c r="I74" s="4" t="s">
        <v>188</v>
      </c>
      <c r="J74" t="s">
        <v>189</v>
      </c>
      <c r="K74" t="s">
        <v>190</v>
      </c>
      <c r="L74" t="s">
        <v>191</v>
      </c>
      <c r="M74" t="s">
        <v>196</v>
      </c>
      <c r="N74" t="s">
        <v>35</v>
      </c>
      <c r="O74">
        <v>1</v>
      </c>
      <c r="P74">
        <f t="shared" si="1"/>
        <v>1.1959905612424908</v>
      </c>
      <c r="Q74" t="s">
        <v>36</v>
      </c>
      <c r="R74" t="s">
        <v>32</v>
      </c>
    </row>
    <row r="75" spans="1:28">
      <c r="A75" s="1">
        <v>43259</v>
      </c>
      <c r="B75" s="2">
        <v>1</v>
      </c>
      <c r="C75" t="s">
        <v>23</v>
      </c>
      <c r="D75" s="3">
        <v>2</v>
      </c>
      <c r="E75" t="s">
        <v>27</v>
      </c>
      <c r="F75" s="4" t="s">
        <v>166</v>
      </c>
      <c r="G75" s="4" t="s">
        <v>167</v>
      </c>
      <c r="H75" s="4" t="s">
        <v>187</v>
      </c>
      <c r="I75" s="4" t="s">
        <v>188</v>
      </c>
      <c r="J75" t="s">
        <v>189</v>
      </c>
      <c r="K75" t="s">
        <v>190</v>
      </c>
      <c r="L75" t="s">
        <v>191</v>
      </c>
      <c r="M75" t="s">
        <v>197</v>
      </c>
      <c r="N75" t="s">
        <v>35</v>
      </c>
      <c r="O75">
        <v>1</v>
      </c>
      <c r="P75">
        <f t="shared" si="1"/>
        <v>1.1959905612424908</v>
      </c>
      <c r="Q75" t="s">
        <v>36</v>
      </c>
      <c r="R75" t="s">
        <v>32</v>
      </c>
    </row>
    <row r="76" spans="1:28">
      <c r="A76" s="1">
        <v>43280</v>
      </c>
      <c r="B76" s="2">
        <v>1</v>
      </c>
      <c r="C76" t="s">
        <v>23</v>
      </c>
      <c r="D76" s="3">
        <v>4</v>
      </c>
      <c r="E76" t="s">
        <v>27</v>
      </c>
      <c r="F76" t="s">
        <v>166</v>
      </c>
      <c r="G76" t="s">
        <v>167</v>
      </c>
      <c r="H76" t="s">
        <v>198</v>
      </c>
      <c r="I76" t="s">
        <v>199</v>
      </c>
      <c r="J76" t="s">
        <v>200</v>
      </c>
      <c r="K76" t="s">
        <v>201</v>
      </c>
      <c r="L76" t="s">
        <v>202</v>
      </c>
      <c r="M76" t="s">
        <v>203</v>
      </c>
      <c r="N76" t="s">
        <v>35</v>
      </c>
      <c r="O76">
        <v>54</v>
      </c>
      <c r="P76">
        <f t="shared" si="1"/>
        <v>64.583490307094493</v>
      </c>
      <c r="Q76" t="s">
        <v>36</v>
      </c>
      <c r="R76" t="s">
        <v>32</v>
      </c>
    </row>
    <row r="77" spans="1:28">
      <c r="A77" s="1">
        <v>43281</v>
      </c>
      <c r="B77" s="2">
        <v>1</v>
      </c>
      <c r="C77" t="s">
        <v>23</v>
      </c>
      <c r="D77" s="3">
        <v>8</v>
      </c>
      <c r="E77" t="s">
        <v>27</v>
      </c>
      <c r="F77" t="s">
        <v>166</v>
      </c>
      <c r="G77" t="s">
        <v>167</v>
      </c>
      <c r="H77" t="s">
        <v>198</v>
      </c>
      <c r="I77" t="s">
        <v>199</v>
      </c>
      <c r="J77" t="s">
        <v>200</v>
      </c>
      <c r="K77" t="s">
        <v>201</v>
      </c>
      <c r="L77" t="s">
        <v>202</v>
      </c>
      <c r="M77" t="s">
        <v>204</v>
      </c>
      <c r="N77" t="s">
        <v>35</v>
      </c>
      <c r="O77">
        <v>28</v>
      </c>
      <c r="P77">
        <f t="shared" si="1"/>
        <v>33.487735714789743</v>
      </c>
      <c r="Q77" t="s">
        <v>36</v>
      </c>
      <c r="R77" t="s">
        <v>32</v>
      </c>
    </row>
    <row r="78" spans="1:28">
      <c r="A78" s="1">
        <v>43281</v>
      </c>
      <c r="B78" s="2">
        <v>1</v>
      </c>
      <c r="C78" t="s">
        <v>23</v>
      </c>
      <c r="D78" s="3">
        <v>6</v>
      </c>
      <c r="E78" t="s">
        <v>27</v>
      </c>
      <c r="F78" t="s">
        <v>166</v>
      </c>
      <c r="G78" t="s">
        <v>167</v>
      </c>
      <c r="H78" t="s">
        <v>198</v>
      </c>
      <c r="I78" t="s">
        <v>199</v>
      </c>
      <c r="J78" t="s">
        <v>200</v>
      </c>
      <c r="K78" t="s">
        <v>201</v>
      </c>
      <c r="L78" t="s">
        <v>202</v>
      </c>
      <c r="M78" t="s">
        <v>205</v>
      </c>
      <c r="N78" t="s">
        <v>35</v>
      </c>
      <c r="O78">
        <v>28</v>
      </c>
      <c r="P78">
        <f t="shared" si="1"/>
        <v>33.487735714789743</v>
      </c>
      <c r="Q78" t="s">
        <v>36</v>
      </c>
      <c r="R78" t="s">
        <v>32</v>
      </c>
    </row>
    <row r="79" spans="1:28">
      <c r="A79" s="1">
        <v>43280</v>
      </c>
      <c r="B79" s="2">
        <v>1</v>
      </c>
      <c r="C79" t="s">
        <v>23</v>
      </c>
      <c r="D79" s="3">
        <v>7</v>
      </c>
      <c r="E79" t="s">
        <v>27</v>
      </c>
      <c r="F79" t="s">
        <v>166</v>
      </c>
      <c r="G79" t="s">
        <v>167</v>
      </c>
      <c r="H79" t="s">
        <v>198</v>
      </c>
      <c r="I79" t="s">
        <v>199</v>
      </c>
      <c r="J79" t="s">
        <v>200</v>
      </c>
      <c r="K79" t="s">
        <v>201</v>
      </c>
      <c r="L79" t="s">
        <v>202</v>
      </c>
      <c r="M79" t="s">
        <v>206</v>
      </c>
      <c r="N79" t="s">
        <v>35</v>
      </c>
      <c r="O79">
        <v>26</v>
      </c>
      <c r="P79">
        <f t="shared" si="1"/>
        <v>31.095754592304758</v>
      </c>
      <c r="Q79" t="s">
        <v>36</v>
      </c>
      <c r="R79" t="s">
        <v>32</v>
      </c>
    </row>
    <row r="80" spans="1:28">
      <c r="A80" s="1">
        <v>43281</v>
      </c>
      <c r="B80" s="2">
        <v>1</v>
      </c>
      <c r="C80" t="s">
        <v>23</v>
      </c>
      <c r="D80" s="3">
        <v>5</v>
      </c>
      <c r="E80" t="s">
        <v>27</v>
      </c>
      <c r="F80" t="s">
        <v>166</v>
      </c>
      <c r="G80" t="s">
        <v>167</v>
      </c>
      <c r="H80" t="s">
        <v>198</v>
      </c>
      <c r="I80" t="s">
        <v>199</v>
      </c>
      <c r="J80" t="s">
        <v>200</v>
      </c>
      <c r="K80" t="s">
        <v>201</v>
      </c>
      <c r="L80" t="s">
        <v>202</v>
      </c>
      <c r="M80" t="s">
        <v>207</v>
      </c>
      <c r="N80" t="s">
        <v>35</v>
      </c>
      <c r="O80">
        <v>24</v>
      </c>
      <c r="P80">
        <f t="shared" si="1"/>
        <v>28.70377346981978</v>
      </c>
      <c r="Q80" t="s">
        <v>36</v>
      </c>
      <c r="R80" t="s">
        <v>32</v>
      </c>
    </row>
    <row r="81" spans="1:22">
      <c r="A81" s="1">
        <v>43281</v>
      </c>
      <c r="B81" s="2">
        <v>1</v>
      </c>
      <c r="C81" t="s">
        <v>23</v>
      </c>
      <c r="D81" s="3">
        <v>9</v>
      </c>
      <c r="E81" t="s">
        <v>27</v>
      </c>
      <c r="F81" t="s">
        <v>166</v>
      </c>
      <c r="G81" t="s">
        <v>167</v>
      </c>
      <c r="H81" t="s">
        <v>198</v>
      </c>
      <c r="I81" t="s">
        <v>199</v>
      </c>
      <c r="J81" t="s">
        <v>200</v>
      </c>
      <c r="K81" t="s">
        <v>201</v>
      </c>
      <c r="L81" t="s">
        <v>202</v>
      </c>
      <c r="M81" t="s">
        <v>208</v>
      </c>
      <c r="N81" t="s">
        <v>35</v>
      </c>
      <c r="O81">
        <v>14</v>
      </c>
      <c r="P81">
        <f t="shared" si="1"/>
        <v>16.743867857394871</v>
      </c>
      <c r="Q81" t="s">
        <v>36</v>
      </c>
      <c r="R81" t="s">
        <v>32</v>
      </c>
    </row>
    <row r="82" spans="1:22">
      <c r="A82" s="1">
        <v>43238</v>
      </c>
      <c r="B82" s="2">
        <v>1</v>
      </c>
      <c r="C82" t="s">
        <v>26</v>
      </c>
      <c r="D82" s="3">
        <v>1</v>
      </c>
      <c r="E82" t="s">
        <v>27</v>
      </c>
      <c r="F82" t="s">
        <v>166</v>
      </c>
      <c r="G82" t="s">
        <v>167</v>
      </c>
      <c r="H82" t="s">
        <v>198</v>
      </c>
      <c r="I82" t="s">
        <v>199</v>
      </c>
      <c r="J82" t="s">
        <v>200</v>
      </c>
      <c r="K82" t="s">
        <v>201</v>
      </c>
      <c r="L82" t="s">
        <v>202</v>
      </c>
      <c r="M82" t="s">
        <v>209</v>
      </c>
      <c r="N82" t="s">
        <v>35</v>
      </c>
      <c r="O82">
        <v>5</v>
      </c>
      <c r="P82">
        <f t="shared" si="1"/>
        <v>5.9799528062124541</v>
      </c>
      <c r="Q82" t="s">
        <v>36</v>
      </c>
      <c r="R82">
        <f>(O76+O77+O78+O79+O80+O81+O82+O83+O84+O85+O86)/1780</f>
        <v>0.10505617977528089</v>
      </c>
      <c r="S82">
        <f>LN(R82)</f>
        <v>-2.2532600264315441</v>
      </c>
      <c r="T82">
        <f>(R82*S82)*-1</f>
        <v>0.23671889041724647</v>
      </c>
      <c r="V82">
        <f>R82^2</f>
        <v>1.1036800908976139E-2</v>
      </c>
    </row>
    <row r="83" spans="1:22">
      <c r="A83" s="1">
        <v>43259</v>
      </c>
      <c r="B83" s="2">
        <v>1</v>
      </c>
      <c r="C83" t="s">
        <v>23</v>
      </c>
      <c r="D83" s="3">
        <v>2</v>
      </c>
      <c r="E83" t="s">
        <v>27</v>
      </c>
      <c r="F83" t="s">
        <v>166</v>
      </c>
      <c r="G83" t="s">
        <v>167</v>
      </c>
      <c r="H83" t="s">
        <v>198</v>
      </c>
      <c r="I83" t="s">
        <v>199</v>
      </c>
      <c r="J83" t="s">
        <v>200</v>
      </c>
      <c r="K83" t="s">
        <v>201</v>
      </c>
      <c r="L83" t="s">
        <v>202</v>
      </c>
      <c r="M83" t="s">
        <v>210</v>
      </c>
      <c r="N83" t="s">
        <v>35</v>
      </c>
      <c r="O83">
        <v>5</v>
      </c>
      <c r="P83">
        <f t="shared" si="1"/>
        <v>5.9799528062124541</v>
      </c>
      <c r="Q83" t="s">
        <v>36</v>
      </c>
      <c r="R83" t="s">
        <v>32</v>
      </c>
    </row>
    <row r="84" spans="1:22">
      <c r="A84" s="1">
        <v>43280</v>
      </c>
      <c r="B84" s="2">
        <v>1</v>
      </c>
      <c r="C84" t="s">
        <v>38</v>
      </c>
      <c r="D84" s="3">
        <v>8</v>
      </c>
      <c r="E84" t="s">
        <v>27</v>
      </c>
      <c r="F84" t="s">
        <v>166</v>
      </c>
      <c r="G84" t="s">
        <v>167</v>
      </c>
      <c r="H84" t="s">
        <v>198</v>
      </c>
      <c r="I84" t="s">
        <v>199</v>
      </c>
      <c r="J84" t="s">
        <v>200</v>
      </c>
      <c r="K84" t="s">
        <v>201</v>
      </c>
      <c r="L84" t="s">
        <v>202</v>
      </c>
      <c r="M84" t="s">
        <v>211</v>
      </c>
      <c r="N84" t="s">
        <v>35</v>
      </c>
      <c r="O84">
        <v>1</v>
      </c>
      <c r="P84">
        <f t="shared" si="1"/>
        <v>1.1959905612424908</v>
      </c>
      <c r="Q84" t="s">
        <v>36</v>
      </c>
      <c r="R84" t="s">
        <v>32</v>
      </c>
    </row>
    <row r="85" spans="1:22">
      <c r="A85" s="1">
        <v>43280</v>
      </c>
      <c r="B85" s="2">
        <v>1</v>
      </c>
      <c r="C85" t="s">
        <v>38</v>
      </c>
      <c r="D85" s="3">
        <v>5</v>
      </c>
      <c r="E85" t="s">
        <v>27</v>
      </c>
      <c r="F85" t="s">
        <v>166</v>
      </c>
      <c r="G85" t="s">
        <v>167</v>
      </c>
      <c r="H85" t="s">
        <v>198</v>
      </c>
      <c r="I85" t="s">
        <v>199</v>
      </c>
      <c r="J85" t="s">
        <v>200</v>
      </c>
      <c r="K85" t="s">
        <v>201</v>
      </c>
      <c r="L85" t="s">
        <v>202</v>
      </c>
      <c r="M85" t="s">
        <v>212</v>
      </c>
      <c r="N85" t="s">
        <v>35</v>
      </c>
      <c r="O85">
        <v>1</v>
      </c>
      <c r="P85">
        <f t="shared" si="1"/>
        <v>1.1959905612424908</v>
      </c>
      <c r="Q85" t="s">
        <v>36</v>
      </c>
      <c r="R85" t="s">
        <v>32</v>
      </c>
    </row>
    <row r="86" spans="1:22">
      <c r="A86" s="1">
        <v>43259</v>
      </c>
      <c r="B86" s="2">
        <v>1</v>
      </c>
      <c r="C86" t="s">
        <v>23</v>
      </c>
      <c r="D86" s="3">
        <v>3</v>
      </c>
      <c r="E86" t="s">
        <v>27</v>
      </c>
      <c r="F86" t="s">
        <v>166</v>
      </c>
      <c r="G86" t="s">
        <v>167</v>
      </c>
      <c r="H86" t="s">
        <v>198</v>
      </c>
      <c r="I86" t="s">
        <v>199</v>
      </c>
      <c r="J86" t="s">
        <v>200</v>
      </c>
      <c r="K86" t="s">
        <v>201</v>
      </c>
      <c r="L86" t="s">
        <v>202</v>
      </c>
      <c r="M86" t="s">
        <v>213</v>
      </c>
      <c r="N86" t="s">
        <v>35</v>
      </c>
      <c r="O86">
        <v>1</v>
      </c>
      <c r="P86">
        <f t="shared" si="1"/>
        <v>1.1959905612424908</v>
      </c>
      <c r="Q86" t="s">
        <v>36</v>
      </c>
      <c r="R86" t="s">
        <v>32</v>
      </c>
    </row>
    <row r="87" spans="1:22">
      <c r="A87" s="1">
        <v>43280</v>
      </c>
      <c r="B87" s="2">
        <v>1</v>
      </c>
      <c r="C87" t="s">
        <v>38</v>
      </c>
      <c r="D87" s="3">
        <v>8</v>
      </c>
      <c r="E87" t="s">
        <v>27</v>
      </c>
      <c r="F87" t="s">
        <v>166</v>
      </c>
      <c r="G87" t="s">
        <v>167</v>
      </c>
      <c r="H87" t="s">
        <v>214</v>
      </c>
      <c r="I87" t="s">
        <v>215</v>
      </c>
      <c r="J87" t="s">
        <v>32</v>
      </c>
      <c r="K87" t="s">
        <v>32</v>
      </c>
      <c r="L87" t="s">
        <v>216</v>
      </c>
      <c r="M87" t="s">
        <v>217</v>
      </c>
      <c r="N87" t="s">
        <v>35</v>
      </c>
      <c r="O87">
        <v>1</v>
      </c>
      <c r="P87">
        <f t="shared" si="1"/>
        <v>1.1959905612424908</v>
      </c>
      <c r="Q87" t="s">
        <v>36</v>
      </c>
      <c r="R87">
        <f>O87/1780</f>
        <v>5.6179775280898881E-4</v>
      </c>
      <c r="S87">
        <f>LN(R87)</f>
        <v>-7.4843686432861309</v>
      </c>
      <c r="T87">
        <f>(R87*S87)*-1</f>
        <v>4.2047014849922086E-3</v>
      </c>
      <c r="V87">
        <f>R87^2</f>
        <v>3.1561671506122969E-7</v>
      </c>
    </row>
    <row r="88" spans="1:22">
      <c r="A88" s="1">
        <v>43280</v>
      </c>
      <c r="B88" s="2">
        <v>1</v>
      </c>
      <c r="C88" t="s">
        <v>38</v>
      </c>
      <c r="D88" s="3">
        <v>4</v>
      </c>
      <c r="E88" t="s">
        <v>27</v>
      </c>
      <c r="F88" t="s">
        <v>166</v>
      </c>
      <c r="G88" t="s">
        <v>167</v>
      </c>
      <c r="H88" t="s">
        <v>214</v>
      </c>
      <c r="I88" t="s">
        <v>215</v>
      </c>
      <c r="J88" t="s">
        <v>218</v>
      </c>
      <c r="K88" t="s">
        <v>219</v>
      </c>
      <c r="L88" t="s">
        <v>220</v>
      </c>
      <c r="M88" t="s">
        <v>221</v>
      </c>
      <c r="N88" t="s">
        <v>35</v>
      </c>
      <c r="O88">
        <v>1</v>
      </c>
      <c r="P88">
        <f t="shared" si="1"/>
        <v>1.1959905612424908</v>
      </c>
      <c r="Q88" t="s">
        <v>36</v>
      </c>
      <c r="R88">
        <f>O88/1780</f>
        <v>5.6179775280898881E-4</v>
      </c>
      <c r="S88">
        <f>LN(R88)</f>
        <v>-7.4843686432861309</v>
      </c>
      <c r="T88">
        <f>(R88*S88)*-1</f>
        <v>4.2047014849922086E-3</v>
      </c>
      <c r="V88">
        <f>R88^2</f>
        <v>3.1561671506122969E-7</v>
      </c>
    </row>
    <row r="89" spans="1:22">
      <c r="A89" s="1">
        <v>43280</v>
      </c>
      <c r="B89" s="2">
        <v>1</v>
      </c>
      <c r="C89" t="s">
        <v>38</v>
      </c>
      <c r="D89" s="3">
        <v>3</v>
      </c>
      <c r="E89" t="s">
        <v>27</v>
      </c>
      <c r="F89" t="s">
        <v>166</v>
      </c>
      <c r="G89" t="s">
        <v>167</v>
      </c>
      <c r="H89" t="s">
        <v>214</v>
      </c>
      <c r="I89" t="s">
        <v>222</v>
      </c>
      <c r="J89" t="s">
        <v>223</v>
      </c>
      <c r="K89" t="s">
        <v>224</v>
      </c>
      <c r="L89" t="s">
        <v>225</v>
      </c>
      <c r="M89" t="s">
        <v>226</v>
      </c>
      <c r="N89" t="s">
        <v>35</v>
      </c>
      <c r="O89">
        <v>2</v>
      </c>
      <c r="P89">
        <f t="shared" si="1"/>
        <v>2.3919811224849816</v>
      </c>
      <c r="Q89" t="s">
        <v>36</v>
      </c>
      <c r="R89" t="s">
        <v>32</v>
      </c>
    </row>
    <row r="90" spans="1:22">
      <c r="A90" s="1">
        <v>43280</v>
      </c>
      <c r="B90" s="2">
        <v>1</v>
      </c>
      <c r="C90" t="s">
        <v>23</v>
      </c>
      <c r="D90" s="3">
        <v>4</v>
      </c>
      <c r="E90" t="s">
        <v>27</v>
      </c>
      <c r="F90" t="s">
        <v>166</v>
      </c>
      <c r="G90" t="s">
        <v>167</v>
      </c>
      <c r="H90" t="s">
        <v>214</v>
      </c>
      <c r="I90" t="s">
        <v>222</v>
      </c>
      <c r="J90" t="s">
        <v>223</v>
      </c>
      <c r="K90" t="s">
        <v>224</v>
      </c>
      <c r="L90" t="s">
        <v>225</v>
      </c>
      <c r="M90" t="s">
        <v>227</v>
      </c>
      <c r="N90" t="s">
        <v>35</v>
      </c>
      <c r="O90">
        <v>2</v>
      </c>
      <c r="P90">
        <f t="shared" si="1"/>
        <v>2.3919811224849816</v>
      </c>
      <c r="Q90" t="s">
        <v>36</v>
      </c>
      <c r="R90" t="s">
        <v>32</v>
      </c>
    </row>
    <row r="91" spans="1:22">
      <c r="A91" s="1">
        <v>43280</v>
      </c>
      <c r="B91" s="2">
        <v>1</v>
      </c>
      <c r="C91" t="s">
        <v>38</v>
      </c>
      <c r="D91" s="3">
        <v>7</v>
      </c>
      <c r="E91" t="s">
        <v>27</v>
      </c>
      <c r="F91" t="s">
        <v>166</v>
      </c>
      <c r="G91" t="s">
        <v>167</v>
      </c>
      <c r="H91" t="s">
        <v>214</v>
      </c>
      <c r="I91" t="s">
        <v>222</v>
      </c>
      <c r="J91" t="s">
        <v>223</v>
      </c>
      <c r="K91" t="s">
        <v>224</v>
      </c>
      <c r="L91" t="s">
        <v>225</v>
      </c>
      <c r="M91" t="s">
        <v>228</v>
      </c>
      <c r="N91" t="s">
        <v>35</v>
      </c>
      <c r="O91">
        <v>1</v>
      </c>
      <c r="P91">
        <f t="shared" si="1"/>
        <v>1.1959905612424908</v>
      </c>
      <c r="Q91" t="s">
        <v>36</v>
      </c>
      <c r="R91">
        <f>(O91+O90+O89)/1780</f>
        <v>2.8089887640449437E-3</v>
      </c>
      <c r="S91">
        <f>LN(R91)</f>
        <v>-5.8749307308520304</v>
      </c>
      <c r="T91">
        <f>(R91*S91)*-1</f>
        <v>1.6502614412505702E-2</v>
      </c>
      <c r="V91">
        <f>R91^2</f>
        <v>7.8904178765307406E-6</v>
      </c>
    </row>
    <row r="92" spans="1:22">
      <c r="A92" s="1">
        <v>43280</v>
      </c>
      <c r="B92" s="2">
        <v>1</v>
      </c>
      <c r="C92" t="s">
        <v>23</v>
      </c>
      <c r="D92" s="3">
        <v>7</v>
      </c>
      <c r="E92" t="s">
        <v>27</v>
      </c>
      <c r="F92" t="s">
        <v>166</v>
      </c>
      <c r="G92" t="s">
        <v>167</v>
      </c>
      <c r="H92" t="s">
        <v>214</v>
      </c>
      <c r="I92" t="s">
        <v>222</v>
      </c>
      <c r="J92" t="s">
        <v>229</v>
      </c>
      <c r="K92" t="s">
        <v>230</v>
      </c>
      <c r="L92" t="s">
        <v>231</v>
      </c>
      <c r="M92" t="s">
        <v>232</v>
      </c>
      <c r="N92" t="s">
        <v>35</v>
      </c>
      <c r="O92">
        <v>12</v>
      </c>
      <c r="P92">
        <f t="shared" si="1"/>
        <v>14.35188673490989</v>
      </c>
      <c r="Q92" t="s">
        <v>36</v>
      </c>
      <c r="R92" t="s">
        <v>32</v>
      </c>
    </row>
    <row r="93" spans="1:22">
      <c r="A93" s="1">
        <v>43281</v>
      </c>
      <c r="B93" s="2">
        <v>1</v>
      </c>
      <c r="C93" t="s">
        <v>23</v>
      </c>
      <c r="D93" s="3">
        <v>5</v>
      </c>
      <c r="E93" t="s">
        <v>27</v>
      </c>
      <c r="F93" t="s">
        <v>166</v>
      </c>
      <c r="G93" t="s">
        <v>167</v>
      </c>
      <c r="H93" t="s">
        <v>214</v>
      </c>
      <c r="I93" t="s">
        <v>222</v>
      </c>
      <c r="J93" t="s">
        <v>229</v>
      </c>
      <c r="K93" t="s">
        <v>230</v>
      </c>
      <c r="L93" t="s">
        <v>231</v>
      </c>
      <c r="M93" t="s">
        <v>233</v>
      </c>
      <c r="N93" t="s">
        <v>35</v>
      </c>
      <c r="O93">
        <v>5</v>
      </c>
      <c r="P93">
        <f t="shared" si="1"/>
        <v>5.9799528062124541</v>
      </c>
      <c r="Q93" t="s">
        <v>36</v>
      </c>
      <c r="R93" t="s">
        <v>32</v>
      </c>
    </row>
    <row r="94" spans="1:22">
      <c r="A94" s="1">
        <v>43280</v>
      </c>
      <c r="B94" s="2">
        <v>1</v>
      </c>
      <c r="C94" t="s">
        <v>23</v>
      </c>
      <c r="D94" s="3">
        <v>4</v>
      </c>
      <c r="E94" t="s">
        <v>27</v>
      </c>
      <c r="F94" t="s">
        <v>166</v>
      </c>
      <c r="G94" t="s">
        <v>167</v>
      </c>
      <c r="H94" t="s">
        <v>214</v>
      </c>
      <c r="I94" t="s">
        <v>222</v>
      </c>
      <c r="J94" t="s">
        <v>229</v>
      </c>
      <c r="K94" t="s">
        <v>230</v>
      </c>
      <c r="L94" t="s">
        <v>231</v>
      </c>
      <c r="M94" t="s">
        <v>234</v>
      </c>
      <c r="N94" t="s">
        <v>35</v>
      </c>
      <c r="O94">
        <v>3</v>
      </c>
      <c r="P94">
        <f t="shared" si="1"/>
        <v>3.5879716837274724</v>
      </c>
      <c r="Q94" t="s">
        <v>36</v>
      </c>
      <c r="R94" t="s">
        <v>32</v>
      </c>
    </row>
    <row r="95" spans="1:22">
      <c r="A95" s="1">
        <v>43259</v>
      </c>
      <c r="B95" s="2">
        <v>1</v>
      </c>
      <c r="C95" t="s">
        <v>23</v>
      </c>
      <c r="D95" s="3">
        <v>2</v>
      </c>
      <c r="E95" t="s">
        <v>27</v>
      </c>
      <c r="F95" t="s">
        <v>166</v>
      </c>
      <c r="G95" t="s">
        <v>167</v>
      </c>
      <c r="H95" t="s">
        <v>214</v>
      </c>
      <c r="I95" t="s">
        <v>222</v>
      </c>
      <c r="J95" t="s">
        <v>229</v>
      </c>
      <c r="K95" t="s">
        <v>230</v>
      </c>
      <c r="L95" t="s">
        <v>231</v>
      </c>
      <c r="M95" t="s">
        <v>235</v>
      </c>
      <c r="N95" t="s">
        <v>35</v>
      </c>
      <c r="O95">
        <v>2</v>
      </c>
      <c r="P95">
        <f t="shared" si="1"/>
        <v>2.3919811224849816</v>
      </c>
      <c r="Q95" t="s">
        <v>36</v>
      </c>
      <c r="R95" t="s">
        <v>32</v>
      </c>
    </row>
    <row r="96" spans="1:22">
      <c r="A96" s="1">
        <v>43238</v>
      </c>
      <c r="B96" s="2">
        <v>1</v>
      </c>
      <c r="C96" t="s">
        <v>26</v>
      </c>
      <c r="D96" s="3">
        <v>1</v>
      </c>
      <c r="E96" t="s">
        <v>27</v>
      </c>
      <c r="F96" t="s">
        <v>166</v>
      </c>
      <c r="G96" t="s">
        <v>167</v>
      </c>
      <c r="H96" t="s">
        <v>214</v>
      </c>
      <c r="I96" t="s">
        <v>222</v>
      </c>
      <c r="J96" t="s">
        <v>229</v>
      </c>
      <c r="K96" t="s">
        <v>230</v>
      </c>
      <c r="L96" t="s">
        <v>231</v>
      </c>
      <c r="M96" t="s">
        <v>236</v>
      </c>
      <c r="N96" t="s">
        <v>35</v>
      </c>
      <c r="O96">
        <v>1</v>
      </c>
      <c r="P96">
        <f t="shared" si="1"/>
        <v>1.1959905612424908</v>
      </c>
      <c r="Q96" t="s">
        <v>36</v>
      </c>
      <c r="R96">
        <f>(O96+O97+O98+O99+O100+O92+O93+O94+O95)/1780</f>
        <v>1.5168539325842697E-2</v>
      </c>
      <c r="S96">
        <f>LN(R96)</f>
        <v>-4.1885317772818018</v>
      </c>
      <c r="T96">
        <f>(R96*S96)*-1</f>
        <v>6.3533908981240811E-2</v>
      </c>
      <c r="V96">
        <f>R96^2</f>
        <v>2.3008458527963642E-4</v>
      </c>
    </row>
    <row r="97" spans="1:22">
      <c r="A97" s="1">
        <v>43280</v>
      </c>
      <c r="B97" s="2">
        <v>1</v>
      </c>
      <c r="C97" t="s">
        <v>38</v>
      </c>
      <c r="D97" s="3">
        <v>9</v>
      </c>
      <c r="E97" t="s">
        <v>27</v>
      </c>
      <c r="F97" t="s">
        <v>166</v>
      </c>
      <c r="G97" t="s">
        <v>167</v>
      </c>
      <c r="H97" t="s">
        <v>214</v>
      </c>
      <c r="I97" t="s">
        <v>222</v>
      </c>
      <c r="J97" t="s">
        <v>229</v>
      </c>
      <c r="K97" t="s">
        <v>230</v>
      </c>
      <c r="L97" t="s">
        <v>231</v>
      </c>
      <c r="M97" t="s">
        <v>237</v>
      </c>
      <c r="N97" t="s">
        <v>35</v>
      </c>
      <c r="O97">
        <v>1</v>
      </c>
      <c r="P97">
        <f t="shared" si="1"/>
        <v>1.1959905612424908</v>
      </c>
      <c r="Q97" t="s">
        <v>36</v>
      </c>
      <c r="R97" t="s">
        <v>32</v>
      </c>
    </row>
    <row r="98" spans="1:22">
      <c r="A98" s="1">
        <v>43280</v>
      </c>
      <c r="B98" s="2">
        <v>1</v>
      </c>
      <c r="C98" t="s">
        <v>38</v>
      </c>
      <c r="D98" s="3">
        <v>5</v>
      </c>
      <c r="E98" t="s">
        <v>27</v>
      </c>
      <c r="F98" t="s">
        <v>166</v>
      </c>
      <c r="G98" t="s">
        <v>167</v>
      </c>
      <c r="H98" t="s">
        <v>214</v>
      </c>
      <c r="I98" t="s">
        <v>222</v>
      </c>
      <c r="J98" t="s">
        <v>229</v>
      </c>
      <c r="K98" t="s">
        <v>230</v>
      </c>
      <c r="L98" t="s">
        <v>231</v>
      </c>
      <c r="M98" t="s">
        <v>238</v>
      </c>
      <c r="N98" t="s">
        <v>35</v>
      </c>
      <c r="O98">
        <v>1</v>
      </c>
      <c r="P98">
        <f t="shared" si="1"/>
        <v>1.1959905612424908</v>
      </c>
      <c r="Q98" t="s">
        <v>36</v>
      </c>
      <c r="R98" t="s">
        <v>32</v>
      </c>
    </row>
    <row r="99" spans="1:22">
      <c r="A99" s="1">
        <v>43281</v>
      </c>
      <c r="B99" s="2">
        <v>1</v>
      </c>
      <c r="C99" t="s">
        <v>23</v>
      </c>
      <c r="D99" s="3">
        <v>9</v>
      </c>
      <c r="E99" t="s">
        <v>27</v>
      </c>
      <c r="F99" t="s">
        <v>166</v>
      </c>
      <c r="G99" t="s">
        <v>167</v>
      </c>
      <c r="H99" t="s">
        <v>214</v>
      </c>
      <c r="I99" t="s">
        <v>222</v>
      </c>
      <c r="J99" t="s">
        <v>229</v>
      </c>
      <c r="K99" t="s">
        <v>230</v>
      </c>
      <c r="L99" t="s">
        <v>231</v>
      </c>
      <c r="M99" t="s">
        <v>239</v>
      </c>
      <c r="N99" t="s">
        <v>35</v>
      </c>
      <c r="O99">
        <v>1</v>
      </c>
      <c r="P99">
        <f t="shared" si="1"/>
        <v>1.1959905612424908</v>
      </c>
      <c r="Q99" t="s">
        <v>36</v>
      </c>
      <c r="R99" t="s">
        <v>32</v>
      </c>
    </row>
    <row r="100" spans="1:22">
      <c r="A100" s="1">
        <v>43281</v>
      </c>
      <c r="B100" s="2">
        <v>1</v>
      </c>
      <c r="C100" t="s">
        <v>23</v>
      </c>
      <c r="D100" s="3">
        <v>6</v>
      </c>
      <c r="E100" t="s">
        <v>27</v>
      </c>
      <c r="F100" t="s">
        <v>166</v>
      </c>
      <c r="G100" t="s">
        <v>167</v>
      </c>
      <c r="H100" t="s">
        <v>214</v>
      </c>
      <c r="I100" t="s">
        <v>222</v>
      </c>
      <c r="J100" t="s">
        <v>229</v>
      </c>
      <c r="K100" t="s">
        <v>230</v>
      </c>
      <c r="L100" t="s">
        <v>231</v>
      </c>
      <c r="M100" t="s">
        <v>239</v>
      </c>
      <c r="N100" t="s">
        <v>35</v>
      </c>
      <c r="O100">
        <v>1</v>
      </c>
      <c r="P100">
        <f t="shared" si="1"/>
        <v>1.1959905612424908</v>
      </c>
      <c r="Q100" t="s">
        <v>36</v>
      </c>
      <c r="R100" t="s">
        <v>32</v>
      </c>
    </row>
    <row r="101" spans="1:22">
      <c r="A101" s="1">
        <v>43280</v>
      </c>
      <c r="B101" s="2">
        <v>1</v>
      </c>
      <c r="C101" t="s">
        <v>38</v>
      </c>
      <c r="D101" s="3">
        <v>8</v>
      </c>
      <c r="E101" t="s">
        <v>27</v>
      </c>
      <c r="F101" t="s">
        <v>166</v>
      </c>
      <c r="G101" t="s">
        <v>167</v>
      </c>
      <c r="H101" t="s">
        <v>214</v>
      </c>
      <c r="I101" t="s">
        <v>222</v>
      </c>
      <c r="J101" t="s">
        <v>240</v>
      </c>
      <c r="K101" t="s">
        <v>241</v>
      </c>
      <c r="L101" t="s">
        <v>242</v>
      </c>
      <c r="M101" t="s">
        <v>243</v>
      </c>
      <c r="N101" t="s">
        <v>35</v>
      </c>
      <c r="O101">
        <v>1</v>
      </c>
      <c r="P101">
        <f t="shared" si="1"/>
        <v>1.1959905612424908</v>
      </c>
      <c r="Q101" t="s">
        <v>36</v>
      </c>
      <c r="R101">
        <f>O101/1780</f>
        <v>5.6179775280898881E-4</v>
      </c>
      <c r="S101">
        <f>LN(R101)</f>
        <v>-7.4843686432861309</v>
      </c>
      <c r="T101">
        <f>(R101*S101)*-1</f>
        <v>4.2047014849922086E-3</v>
      </c>
      <c r="V101">
        <f>R101^2</f>
        <v>3.1561671506122969E-7</v>
      </c>
    </row>
    <row r="102" spans="1:22">
      <c r="A102" s="1">
        <v>43280</v>
      </c>
      <c r="B102" s="2">
        <v>1</v>
      </c>
      <c r="C102" t="s">
        <v>23</v>
      </c>
      <c r="D102" s="3">
        <v>7</v>
      </c>
      <c r="E102" t="s">
        <v>27</v>
      </c>
      <c r="F102" t="s">
        <v>166</v>
      </c>
      <c r="G102" t="s">
        <v>244</v>
      </c>
      <c r="H102" t="s">
        <v>32</v>
      </c>
      <c r="I102" t="s">
        <v>245</v>
      </c>
      <c r="J102" t="s">
        <v>246</v>
      </c>
      <c r="K102" t="s">
        <v>32</v>
      </c>
      <c r="L102" t="s">
        <v>247</v>
      </c>
      <c r="M102" t="s">
        <v>248</v>
      </c>
      <c r="N102" t="s">
        <v>35</v>
      </c>
      <c r="O102">
        <v>2</v>
      </c>
      <c r="P102">
        <f t="shared" si="1"/>
        <v>2.3919811224849816</v>
      </c>
      <c r="Q102" t="s">
        <v>36</v>
      </c>
      <c r="R102" t="s">
        <v>32</v>
      </c>
    </row>
    <row r="103" spans="1:22">
      <c r="A103" s="1">
        <v>43259</v>
      </c>
      <c r="B103" s="2">
        <v>1</v>
      </c>
      <c r="C103" t="s">
        <v>23</v>
      </c>
      <c r="D103" s="3">
        <v>2</v>
      </c>
      <c r="E103" t="s">
        <v>27</v>
      </c>
      <c r="F103" t="s">
        <v>166</v>
      </c>
      <c r="G103" t="s">
        <v>244</v>
      </c>
      <c r="H103" t="s">
        <v>32</v>
      </c>
      <c r="I103" t="s">
        <v>245</v>
      </c>
      <c r="J103" t="s">
        <v>246</v>
      </c>
      <c r="K103" t="s">
        <v>32</v>
      </c>
      <c r="L103" t="s">
        <v>247</v>
      </c>
      <c r="M103" t="s">
        <v>249</v>
      </c>
      <c r="N103" t="s">
        <v>35</v>
      </c>
      <c r="O103">
        <v>1</v>
      </c>
      <c r="P103">
        <f t="shared" si="1"/>
        <v>1.1959905612424908</v>
      </c>
      <c r="Q103" t="s">
        <v>36</v>
      </c>
      <c r="R103">
        <f>(O102+O103+O104+O105+O106+O107+O108+O109)/1780</f>
        <v>5.0561797752808986E-3</v>
      </c>
      <c r="S103">
        <f>LN(R103)</f>
        <v>-5.2871440659499118</v>
      </c>
      <c r="T103">
        <f>(R103*S103)*-1</f>
        <v>2.6732750895252361E-2</v>
      </c>
      <c r="V103">
        <f>R103^2</f>
        <v>2.5564953919959599E-5</v>
      </c>
    </row>
    <row r="104" spans="1:22">
      <c r="A104" s="1">
        <v>43259</v>
      </c>
      <c r="B104" s="2">
        <v>1</v>
      </c>
      <c r="C104" t="s">
        <v>23</v>
      </c>
      <c r="D104" s="3">
        <v>3</v>
      </c>
      <c r="E104" t="s">
        <v>27</v>
      </c>
      <c r="F104" t="s">
        <v>166</v>
      </c>
      <c r="G104" t="s">
        <v>244</v>
      </c>
      <c r="H104" t="s">
        <v>32</v>
      </c>
      <c r="I104" t="s">
        <v>245</v>
      </c>
      <c r="J104" t="s">
        <v>246</v>
      </c>
      <c r="K104" t="s">
        <v>32</v>
      </c>
      <c r="L104" t="s">
        <v>247</v>
      </c>
      <c r="M104" t="s">
        <v>250</v>
      </c>
      <c r="N104" t="s">
        <v>35</v>
      </c>
      <c r="O104">
        <v>1</v>
      </c>
      <c r="P104">
        <f t="shared" si="1"/>
        <v>1.1959905612424908</v>
      </c>
      <c r="Q104" t="s">
        <v>36</v>
      </c>
      <c r="R104" t="s">
        <v>32</v>
      </c>
    </row>
    <row r="105" spans="1:22">
      <c r="A105" s="1">
        <v>43259</v>
      </c>
      <c r="B105" s="2">
        <v>1</v>
      </c>
      <c r="C105" t="s">
        <v>23</v>
      </c>
      <c r="D105" s="3">
        <v>3</v>
      </c>
      <c r="E105" t="s">
        <v>27</v>
      </c>
      <c r="F105" t="s">
        <v>166</v>
      </c>
      <c r="G105" t="s">
        <v>244</v>
      </c>
      <c r="H105" t="s">
        <v>32</v>
      </c>
      <c r="I105" t="s">
        <v>245</v>
      </c>
      <c r="J105" t="s">
        <v>246</v>
      </c>
      <c r="K105" t="s">
        <v>32</v>
      </c>
      <c r="L105" t="s">
        <v>247</v>
      </c>
      <c r="M105" t="s">
        <v>251</v>
      </c>
      <c r="N105" t="s">
        <v>35</v>
      </c>
      <c r="O105">
        <v>1</v>
      </c>
      <c r="P105">
        <f t="shared" si="1"/>
        <v>1.1959905612424908</v>
      </c>
      <c r="Q105" t="s">
        <v>36</v>
      </c>
      <c r="R105" t="s">
        <v>32</v>
      </c>
    </row>
    <row r="106" spans="1:22">
      <c r="A106" s="1">
        <v>43259</v>
      </c>
      <c r="B106" s="2">
        <v>1</v>
      </c>
      <c r="C106" t="s">
        <v>23</v>
      </c>
      <c r="D106" s="3">
        <v>3</v>
      </c>
      <c r="E106" t="s">
        <v>27</v>
      </c>
      <c r="F106" t="s">
        <v>166</v>
      </c>
      <c r="G106" t="s">
        <v>244</v>
      </c>
      <c r="H106" t="s">
        <v>32</v>
      </c>
      <c r="I106" t="s">
        <v>245</v>
      </c>
      <c r="J106" t="s">
        <v>246</v>
      </c>
      <c r="K106" t="s">
        <v>32</v>
      </c>
      <c r="L106" t="s">
        <v>247</v>
      </c>
      <c r="M106" t="s">
        <v>252</v>
      </c>
      <c r="N106" t="s">
        <v>35</v>
      </c>
      <c r="O106">
        <v>1</v>
      </c>
      <c r="P106">
        <f t="shared" si="1"/>
        <v>1.1959905612424908</v>
      </c>
      <c r="Q106" t="s">
        <v>36</v>
      </c>
      <c r="R106" t="s">
        <v>32</v>
      </c>
    </row>
    <row r="107" spans="1:22">
      <c r="A107" s="1">
        <v>43280</v>
      </c>
      <c r="B107" s="2">
        <v>1</v>
      </c>
      <c r="C107" t="s">
        <v>23</v>
      </c>
      <c r="D107" s="3">
        <v>7</v>
      </c>
      <c r="E107" t="s">
        <v>27</v>
      </c>
      <c r="F107" t="s">
        <v>166</v>
      </c>
      <c r="G107" t="s">
        <v>244</v>
      </c>
      <c r="H107" t="s">
        <v>32</v>
      </c>
      <c r="I107" t="s">
        <v>245</v>
      </c>
      <c r="J107" t="s">
        <v>246</v>
      </c>
      <c r="K107" t="s">
        <v>32</v>
      </c>
      <c r="L107" t="s">
        <v>247</v>
      </c>
      <c r="M107" t="s">
        <v>253</v>
      </c>
      <c r="N107" t="s">
        <v>35</v>
      </c>
      <c r="O107">
        <v>1</v>
      </c>
      <c r="P107">
        <f t="shared" si="1"/>
        <v>1.1959905612424908</v>
      </c>
      <c r="Q107" t="s">
        <v>36</v>
      </c>
      <c r="R107" t="s">
        <v>32</v>
      </c>
    </row>
    <row r="108" spans="1:22">
      <c r="A108" s="1">
        <v>43259</v>
      </c>
      <c r="B108" s="2">
        <v>1</v>
      </c>
      <c r="C108" t="s">
        <v>23</v>
      </c>
      <c r="D108" s="3">
        <v>3</v>
      </c>
      <c r="E108" t="s">
        <v>27</v>
      </c>
      <c r="F108" t="s">
        <v>166</v>
      </c>
      <c r="G108" t="s">
        <v>244</v>
      </c>
      <c r="H108" t="s">
        <v>32</v>
      </c>
      <c r="I108" t="s">
        <v>245</v>
      </c>
      <c r="J108" t="s">
        <v>246</v>
      </c>
      <c r="K108" t="s">
        <v>32</v>
      </c>
      <c r="L108" t="s">
        <v>247</v>
      </c>
      <c r="M108" t="s">
        <v>254</v>
      </c>
      <c r="N108" t="s">
        <v>35</v>
      </c>
      <c r="O108">
        <v>1</v>
      </c>
      <c r="P108">
        <f t="shared" si="1"/>
        <v>1.1959905612424908</v>
      </c>
      <c r="Q108" t="s">
        <v>36</v>
      </c>
      <c r="R108" t="s">
        <v>32</v>
      </c>
    </row>
    <row r="109" spans="1:22">
      <c r="A109" s="1">
        <v>43259</v>
      </c>
      <c r="B109" s="2">
        <v>1</v>
      </c>
      <c r="C109" t="s">
        <v>23</v>
      </c>
      <c r="D109" s="3">
        <v>3</v>
      </c>
      <c r="E109" t="s">
        <v>27</v>
      </c>
      <c r="F109" t="s">
        <v>166</v>
      </c>
      <c r="G109" t="s">
        <v>244</v>
      </c>
      <c r="H109" t="s">
        <v>32</v>
      </c>
      <c r="I109" t="s">
        <v>245</v>
      </c>
      <c r="J109" t="s">
        <v>246</v>
      </c>
      <c r="K109" t="s">
        <v>32</v>
      </c>
      <c r="L109" t="s">
        <v>247</v>
      </c>
      <c r="M109" t="s">
        <v>255</v>
      </c>
      <c r="N109" t="s">
        <v>35</v>
      </c>
      <c r="O109">
        <v>1</v>
      </c>
      <c r="P109">
        <f t="shared" si="1"/>
        <v>1.1959905612424908</v>
      </c>
      <c r="Q109" t="s">
        <v>36</v>
      </c>
      <c r="R109" t="s">
        <v>32</v>
      </c>
    </row>
    <row r="110" spans="1:22">
      <c r="A110" s="1">
        <v>43259</v>
      </c>
      <c r="B110" s="2">
        <v>1</v>
      </c>
      <c r="C110" t="s">
        <v>23</v>
      </c>
      <c r="D110" s="3">
        <v>2</v>
      </c>
      <c r="E110" t="s">
        <v>27</v>
      </c>
      <c r="F110" s="4" t="s">
        <v>166</v>
      </c>
      <c r="G110" s="4" t="s">
        <v>244</v>
      </c>
      <c r="H110" s="4" t="s">
        <v>256</v>
      </c>
      <c r="I110" s="4" t="s">
        <v>256</v>
      </c>
      <c r="J110" s="4" t="s">
        <v>257</v>
      </c>
      <c r="K110" s="4" t="s">
        <v>258</v>
      </c>
      <c r="L110" t="s">
        <v>259</v>
      </c>
      <c r="M110" t="s">
        <v>260</v>
      </c>
      <c r="N110" t="s">
        <v>35</v>
      </c>
      <c r="O110">
        <v>80</v>
      </c>
      <c r="P110">
        <f t="shared" si="1"/>
        <v>95.679244899399265</v>
      </c>
      <c r="Q110" t="s">
        <v>36</v>
      </c>
      <c r="R110">
        <f>O110/1780</f>
        <v>4.49438202247191E-2</v>
      </c>
      <c r="S110">
        <f>LN(R110)</f>
        <v>-3.1023420086122493</v>
      </c>
      <c r="T110">
        <f>(R110*S110)*-1</f>
        <v>0.13943110151066287</v>
      </c>
      <c r="V110">
        <f>R110^2</f>
        <v>2.0199469763918696E-3</v>
      </c>
    </row>
    <row r="111" spans="1:22">
      <c r="A111" s="1">
        <v>43281</v>
      </c>
      <c r="B111" s="2">
        <v>1</v>
      </c>
      <c r="C111" t="s">
        <v>23</v>
      </c>
      <c r="D111" s="3">
        <v>8</v>
      </c>
      <c r="E111" t="s">
        <v>27</v>
      </c>
      <c r="F111" t="s">
        <v>166</v>
      </c>
      <c r="G111" t="s">
        <v>244</v>
      </c>
      <c r="H111" t="s">
        <v>261</v>
      </c>
      <c r="I111" t="s">
        <v>256</v>
      </c>
      <c r="J111" t="s">
        <v>257</v>
      </c>
      <c r="K111" t="s">
        <v>32</v>
      </c>
      <c r="L111" t="s">
        <v>262</v>
      </c>
      <c r="M111" t="s">
        <v>263</v>
      </c>
      <c r="N111" t="s">
        <v>35</v>
      </c>
      <c r="O111">
        <v>170</v>
      </c>
      <c r="P111">
        <f t="shared" si="1"/>
        <v>203.31839541122343</v>
      </c>
      <c r="Q111" t="s">
        <v>36</v>
      </c>
      <c r="R111" t="s">
        <v>32</v>
      </c>
    </row>
    <row r="112" spans="1:22">
      <c r="A112" s="1">
        <v>43281</v>
      </c>
      <c r="B112" s="2">
        <v>1</v>
      </c>
      <c r="C112" t="s">
        <v>23</v>
      </c>
      <c r="D112" s="3">
        <v>9</v>
      </c>
      <c r="E112" t="s">
        <v>27</v>
      </c>
      <c r="F112" t="s">
        <v>166</v>
      </c>
      <c r="G112" t="s">
        <v>244</v>
      </c>
      <c r="H112" t="s">
        <v>261</v>
      </c>
      <c r="I112" t="s">
        <v>256</v>
      </c>
      <c r="J112" t="s">
        <v>257</v>
      </c>
      <c r="K112" t="s">
        <v>32</v>
      </c>
      <c r="L112" t="s">
        <v>262</v>
      </c>
      <c r="M112" t="s">
        <v>32</v>
      </c>
      <c r="N112" t="s">
        <v>35</v>
      </c>
      <c r="O112">
        <v>150</v>
      </c>
      <c r="P112">
        <f t="shared" si="1"/>
        <v>179.3985841863736</v>
      </c>
      <c r="Q112" t="s">
        <v>36</v>
      </c>
      <c r="R112" t="s">
        <v>32</v>
      </c>
    </row>
    <row r="113" spans="1:22">
      <c r="A113" s="1">
        <v>43281</v>
      </c>
      <c r="B113" s="2">
        <v>1</v>
      </c>
      <c r="C113" t="s">
        <v>23</v>
      </c>
      <c r="D113" s="3">
        <v>6</v>
      </c>
      <c r="E113" t="s">
        <v>27</v>
      </c>
      <c r="F113" t="s">
        <v>166</v>
      </c>
      <c r="G113" t="s">
        <v>244</v>
      </c>
      <c r="H113" t="s">
        <v>261</v>
      </c>
      <c r="I113" t="s">
        <v>256</v>
      </c>
      <c r="J113" t="s">
        <v>257</v>
      </c>
      <c r="K113" t="s">
        <v>32</v>
      </c>
      <c r="L113" t="s">
        <v>262</v>
      </c>
      <c r="M113" t="s">
        <v>32</v>
      </c>
      <c r="N113" t="s">
        <v>35</v>
      </c>
      <c r="O113">
        <v>145</v>
      </c>
      <c r="P113">
        <f t="shared" si="1"/>
        <v>173.41863138016114</v>
      </c>
      <c r="Q113" t="s">
        <v>36</v>
      </c>
      <c r="R113" t="s">
        <v>32</v>
      </c>
    </row>
    <row r="114" spans="1:22">
      <c r="A114" s="1">
        <v>43281</v>
      </c>
      <c r="B114" s="2">
        <v>1</v>
      </c>
      <c r="C114" t="s">
        <v>23</v>
      </c>
      <c r="D114" s="3">
        <v>5</v>
      </c>
      <c r="E114" t="s">
        <v>27</v>
      </c>
      <c r="F114" t="s">
        <v>166</v>
      </c>
      <c r="G114" t="s">
        <v>244</v>
      </c>
      <c r="H114" t="s">
        <v>261</v>
      </c>
      <c r="I114" t="s">
        <v>256</v>
      </c>
      <c r="J114" t="s">
        <v>257</v>
      </c>
      <c r="K114" t="s">
        <v>32</v>
      </c>
      <c r="L114" t="s">
        <v>262</v>
      </c>
      <c r="M114" t="s">
        <v>264</v>
      </c>
      <c r="N114" t="s">
        <v>35</v>
      </c>
      <c r="O114">
        <v>110</v>
      </c>
      <c r="P114">
        <f t="shared" si="1"/>
        <v>131.55896173667398</v>
      </c>
      <c r="Q114" t="s">
        <v>36</v>
      </c>
      <c r="R114" t="s">
        <v>32</v>
      </c>
    </row>
    <row r="115" spans="1:22">
      <c r="A115" s="1">
        <v>43259</v>
      </c>
      <c r="B115" s="2">
        <v>1</v>
      </c>
      <c r="C115" t="s">
        <v>23</v>
      </c>
      <c r="D115" s="3">
        <v>2</v>
      </c>
      <c r="E115" t="s">
        <v>27</v>
      </c>
      <c r="F115" t="s">
        <v>166</v>
      </c>
      <c r="G115" t="s">
        <v>244</v>
      </c>
      <c r="H115" t="s">
        <v>261</v>
      </c>
      <c r="I115" t="s">
        <v>256</v>
      </c>
      <c r="J115" t="s">
        <v>257</v>
      </c>
      <c r="K115" t="s">
        <v>32</v>
      </c>
      <c r="L115" t="s">
        <v>262</v>
      </c>
      <c r="M115" t="s">
        <v>265</v>
      </c>
      <c r="N115" t="s">
        <v>35</v>
      </c>
      <c r="O115">
        <v>1</v>
      </c>
      <c r="P115">
        <f t="shared" si="1"/>
        <v>1.1959905612424908</v>
      </c>
      <c r="Q115" t="s">
        <v>36</v>
      </c>
      <c r="R115">
        <f>(O111+O112+O113+O114+O115)/1780</f>
        <v>0.32359550561797751</v>
      </c>
      <c r="S115">
        <f>LN(R115)</f>
        <v>-1.1282609825902397</v>
      </c>
      <c r="T115">
        <f>(R115*S115)*-1</f>
        <v>0.36510018313032472</v>
      </c>
      <c r="V115">
        <f>R115^2</f>
        <v>0.10471405125615452</v>
      </c>
    </row>
    <row r="116" spans="1:22">
      <c r="A116" s="1">
        <v>43238</v>
      </c>
      <c r="B116" s="2">
        <v>1</v>
      </c>
      <c r="C116" t="s">
        <v>26</v>
      </c>
      <c r="D116" s="3">
        <v>1</v>
      </c>
      <c r="E116" t="s">
        <v>27</v>
      </c>
      <c r="F116" t="s">
        <v>166</v>
      </c>
      <c r="G116" t="s">
        <v>244</v>
      </c>
      <c r="H116" t="s">
        <v>266</v>
      </c>
      <c r="I116" t="s">
        <v>267</v>
      </c>
      <c r="J116" t="s">
        <v>268</v>
      </c>
      <c r="K116" t="s">
        <v>269</v>
      </c>
      <c r="L116" t="s">
        <v>270</v>
      </c>
      <c r="M116" t="s">
        <v>271</v>
      </c>
      <c r="N116" t="s">
        <v>35</v>
      </c>
      <c r="O116">
        <v>1</v>
      </c>
      <c r="P116">
        <f t="shared" si="1"/>
        <v>1.1959905612424908</v>
      </c>
      <c r="Q116" t="s">
        <v>36</v>
      </c>
      <c r="R116">
        <f>O116/1780</f>
        <v>5.6179775280898881E-4</v>
      </c>
      <c r="S116">
        <f>LN(R116)</f>
        <v>-7.4843686432861309</v>
      </c>
      <c r="T116">
        <f>(R116*S116)*-1</f>
        <v>4.2047014849922086E-3</v>
      </c>
      <c r="V116">
        <f>R116^2</f>
        <v>3.1561671506122969E-7</v>
      </c>
    </row>
    <row r="117" spans="1:22">
      <c r="A117" s="1">
        <v>43259</v>
      </c>
      <c r="B117" s="2">
        <v>1</v>
      </c>
      <c r="C117" t="s">
        <v>23</v>
      </c>
      <c r="D117" s="3">
        <v>3</v>
      </c>
      <c r="E117" t="s">
        <v>27</v>
      </c>
      <c r="F117" t="s">
        <v>166</v>
      </c>
      <c r="G117" t="s">
        <v>244</v>
      </c>
      <c r="H117" t="s">
        <v>272</v>
      </c>
      <c r="I117" t="s">
        <v>32</v>
      </c>
      <c r="J117" t="s">
        <v>32</v>
      </c>
      <c r="K117" t="s">
        <v>32</v>
      </c>
      <c r="L117" t="s">
        <v>273</v>
      </c>
      <c r="M117" t="s">
        <v>274</v>
      </c>
      <c r="N117" t="s">
        <v>35</v>
      </c>
      <c r="O117">
        <v>1</v>
      </c>
      <c r="P117">
        <f t="shared" si="1"/>
        <v>1.1959905612424908</v>
      </c>
      <c r="Q117" t="s">
        <v>36</v>
      </c>
      <c r="R117">
        <f>O117/1780</f>
        <v>5.6179775280898881E-4</v>
      </c>
      <c r="S117">
        <f>LN(R117)</f>
        <v>-7.4843686432861309</v>
      </c>
      <c r="T117">
        <f>(R117*S117)*-1</f>
        <v>4.2047014849922086E-3</v>
      </c>
      <c r="V117">
        <f>R117^2</f>
        <v>3.1561671506122969E-7</v>
      </c>
    </row>
    <row r="118" spans="1:22">
      <c r="A118" s="1">
        <v>43281</v>
      </c>
      <c r="B118" s="2">
        <v>1</v>
      </c>
      <c r="C118" t="s">
        <v>23</v>
      </c>
      <c r="D118" s="3">
        <v>6</v>
      </c>
      <c r="E118" t="s">
        <v>27</v>
      </c>
      <c r="F118" t="s">
        <v>166</v>
      </c>
      <c r="G118" t="s">
        <v>244</v>
      </c>
      <c r="H118" t="s">
        <v>272</v>
      </c>
      <c r="I118" t="s">
        <v>275</v>
      </c>
      <c r="J118" t="s">
        <v>276</v>
      </c>
      <c r="K118" t="s">
        <v>32</v>
      </c>
      <c r="L118" t="s">
        <v>277</v>
      </c>
      <c r="M118" t="s">
        <v>278</v>
      </c>
      <c r="N118" t="s">
        <v>35</v>
      </c>
      <c r="O118">
        <v>18</v>
      </c>
      <c r="P118">
        <f t="shared" si="1"/>
        <v>21.527830102364835</v>
      </c>
      <c r="Q118" t="s">
        <v>36</v>
      </c>
      <c r="R118" t="s">
        <v>32</v>
      </c>
    </row>
    <row r="119" spans="1:22">
      <c r="A119" s="1">
        <v>43259</v>
      </c>
      <c r="B119" s="2">
        <v>1</v>
      </c>
      <c r="C119" t="s">
        <v>23</v>
      </c>
      <c r="D119" s="3">
        <v>2</v>
      </c>
      <c r="E119" t="s">
        <v>27</v>
      </c>
      <c r="F119" t="s">
        <v>166</v>
      </c>
      <c r="G119" t="s">
        <v>244</v>
      </c>
      <c r="H119" t="s">
        <v>272</v>
      </c>
      <c r="I119" t="s">
        <v>275</v>
      </c>
      <c r="J119" t="s">
        <v>276</v>
      </c>
      <c r="K119" t="s">
        <v>32</v>
      </c>
      <c r="L119" t="s">
        <v>277</v>
      </c>
      <c r="M119" t="s">
        <v>32</v>
      </c>
      <c r="N119" t="s">
        <v>35</v>
      </c>
      <c r="O119">
        <v>2</v>
      </c>
      <c r="P119">
        <f t="shared" si="1"/>
        <v>2.3919811224849816</v>
      </c>
      <c r="Q119" t="s">
        <v>36</v>
      </c>
      <c r="R119">
        <f>(O119+O118)/1780</f>
        <v>1.1235955056179775E-2</v>
      </c>
      <c r="S119">
        <f>LN(R119)</f>
        <v>-4.4886363697321396</v>
      </c>
      <c r="T119">
        <f>(R119*S119)*-1</f>
        <v>5.0434116513844267E-2</v>
      </c>
      <c r="V119">
        <f>R119^2</f>
        <v>1.2624668602449185E-4</v>
      </c>
    </row>
    <row r="120" spans="1:22">
      <c r="A120" s="4">
        <v>43302</v>
      </c>
      <c r="B120">
        <v>3</v>
      </c>
      <c r="C120" t="s">
        <v>77</v>
      </c>
      <c r="D120">
        <v>2</v>
      </c>
      <c r="E120" t="s">
        <v>27</v>
      </c>
      <c r="F120" t="s">
        <v>78</v>
      </c>
      <c r="G120" t="s">
        <v>279</v>
      </c>
      <c r="H120" t="s">
        <v>280</v>
      </c>
      <c r="I120" t="s">
        <v>32</v>
      </c>
      <c r="J120" t="s">
        <v>32</v>
      </c>
      <c r="K120" t="s">
        <v>32</v>
      </c>
      <c r="L120" t="s">
        <v>281</v>
      </c>
      <c r="M120" t="s">
        <v>282</v>
      </c>
      <c r="N120" t="s">
        <v>35</v>
      </c>
      <c r="O120">
        <v>1</v>
      </c>
      <c r="P120">
        <f t="shared" si="1"/>
        <v>1.1959905612424908</v>
      </c>
      <c r="Q120" t="s">
        <v>36</v>
      </c>
    </row>
    <row r="121" spans="1:22">
      <c r="A121" s="4"/>
    </row>
    <row r="122" spans="1:22">
      <c r="A122" s="4"/>
    </row>
    <row r="123" spans="1:22">
      <c r="A123" s="4"/>
    </row>
    <row r="124" spans="1:22">
      <c r="A124" s="4"/>
    </row>
    <row r="125" spans="1:22">
      <c r="A125" s="4"/>
    </row>
    <row r="126" spans="1:22">
      <c r="A126" s="4"/>
    </row>
    <row r="127" spans="1:22">
      <c r="A127" s="4"/>
    </row>
    <row r="128" spans="1:22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28">
      <c r="A241" s="4"/>
    </row>
    <row r="242" spans="1:28">
      <c r="A242" s="4"/>
    </row>
    <row r="243" spans="1:28">
      <c r="A243" s="4"/>
    </row>
    <row r="244" spans="1:28">
      <c r="A244" s="4"/>
    </row>
    <row r="245" spans="1:28">
      <c r="A245" s="4"/>
    </row>
    <row r="246" spans="1:28">
      <c r="A246" s="4"/>
    </row>
    <row r="247" spans="1:28">
      <c r="A247" s="1"/>
      <c r="B247" s="2"/>
      <c r="D247" s="3"/>
    </row>
    <row r="248" spans="1:28">
      <c r="A248" s="1"/>
      <c r="B248" s="2"/>
      <c r="D248" s="3"/>
    </row>
    <row r="249" spans="1:28">
      <c r="R249" t="s">
        <v>17</v>
      </c>
      <c r="S249" t="s">
        <v>18</v>
      </c>
      <c r="T249" t="s">
        <v>283</v>
      </c>
      <c r="U249" t="s">
        <v>20</v>
      </c>
      <c r="V249" t="s">
        <v>21</v>
      </c>
      <c r="W249" t="s">
        <v>22</v>
      </c>
      <c r="X249" t="s">
        <v>23</v>
      </c>
      <c r="AA249" t="s">
        <v>10</v>
      </c>
      <c r="AB249" t="s">
        <v>284</v>
      </c>
    </row>
    <row r="250" spans="1:28">
      <c r="A250" s="1">
        <v>43238</v>
      </c>
      <c r="B250" s="3">
        <v>1</v>
      </c>
      <c r="C250" t="s">
        <v>26</v>
      </c>
      <c r="D250" s="3">
        <v>2</v>
      </c>
      <c r="E250" t="s">
        <v>285</v>
      </c>
      <c r="F250" t="s">
        <v>286</v>
      </c>
      <c r="G250" t="s">
        <v>287</v>
      </c>
      <c r="H250" t="s">
        <v>32</v>
      </c>
      <c r="I250" t="s">
        <v>32</v>
      </c>
      <c r="J250" t="s">
        <v>32</v>
      </c>
      <c r="K250" t="s">
        <v>32</v>
      </c>
      <c r="L250" t="s">
        <v>288</v>
      </c>
      <c r="M250" t="s">
        <v>289</v>
      </c>
      <c r="N250" t="s">
        <v>35</v>
      </c>
      <c r="O250" s="5" t="s">
        <v>36</v>
      </c>
      <c r="P250" t="s">
        <v>36</v>
      </c>
      <c r="Q250" s="6">
        <v>0.1</v>
      </c>
      <c r="R250">
        <f>(Q250+Q251)/10.46</f>
        <v>1.338432122370937E-2</v>
      </c>
      <c r="S250">
        <f>LN(R250)</f>
        <v>-4.3136713150096098</v>
      </c>
      <c r="T250">
        <f>(R250*S250)*-1</f>
        <v>5.7735562533589427E-2</v>
      </c>
      <c r="U250">
        <f>SUM(T250:T269)</f>
        <v>0.88432843422019314</v>
      </c>
      <c r="V250">
        <f>R250^2</f>
        <v>1.7914005461943709E-4</v>
      </c>
      <c r="W250">
        <f>SUM(V250:V269)</f>
        <v>0.32397935867860439</v>
      </c>
      <c r="X250">
        <f>1/W250</f>
        <v>3.0866163945710658</v>
      </c>
      <c r="AA250" t="s">
        <v>290</v>
      </c>
      <c r="AB250">
        <v>0.14000000000000001</v>
      </c>
    </row>
    <row r="251" spans="1:28">
      <c r="A251" s="1">
        <v>43280</v>
      </c>
      <c r="B251" s="3">
        <v>1</v>
      </c>
      <c r="C251" t="s">
        <v>23</v>
      </c>
      <c r="D251" s="3">
        <v>4</v>
      </c>
      <c r="E251" t="s">
        <v>285</v>
      </c>
      <c r="F251" t="s">
        <v>286</v>
      </c>
      <c r="G251" t="s">
        <v>287</v>
      </c>
      <c r="H251" t="s">
        <v>32</v>
      </c>
      <c r="I251" t="s">
        <v>32</v>
      </c>
      <c r="J251" t="s">
        <v>32</v>
      </c>
      <c r="K251" t="s">
        <v>32</v>
      </c>
      <c r="L251" t="s">
        <v>288</v>
      </c>
      <c r="M251" t="s">
        <v>291</v>
      </c>
      <c r="N251" t="s">
        <v>35</v>
      </c>
      <c r="O251" s="5" t="s">
        <v>36</v>
      </c>
      <c r="P251" t="s">
        <v>36</v>
      </c>
      <c r="Q251" s="6">
        <v>0.04</v>
      </c>
      <c r="R251" t="s">
        <v>32</v>
      </c>
      <c r="AA251" t="s">
        <v>292</v>
      </c>
      <c r="AB251">
        <v>0.02</v>
      </c>
    </row>
    <row r="252" spans="1:28">
      <c r="A252" s="1">
        <v>43238</v>
      </c>
      <c r="B252" s="3">
        <v>1</v>
      </c>
      <c r="C252" t="s">
        <v>26</v>
      </c>
      <c r="D252" s="3">
        <v>2</v>
      </c>
      <c r="E252" t="s">
        <v>293</v>
      </c>
      <c r="F252" t="s">
        <v>294</v>
      </c>
      <c r="G252" t="s">
        <v>32</v>
      </c>
      <c r="H252" t="s">
        <v>32</v>
      </c>
      <c r="I252" t="s">
        <v>32</v>
      </c>
      <c r="J252" t="s">
        <v>32</v>
      </c>
      <c r="K252" t="s">
        <v>32</v>
      </c>
      <c r="L252" t="s">
        <v>292</v>
      </c>
      <c r="M252" t="s">
        <v>295</v>
      </c>
      <c r="N252" t="s">
        <v>35</v>
      </c>
      <c r="O252" s="5" t="s">
        <v>36</v>
      </c>
      <c r="P252" t="s">
        <v>36</v>
      </c>
      <c r="Q252" s="6">
        <v>0.02</v>
      </c>
      <c r="R252">
        <f>Q252/10.46</f>
        <v>1.9120458891013384E-3</v>
      </c>
      <c r="S252">
        <f>LN(R252)</f>
        <v>-6.2595814640649232</v>
      </c>
      <c r="T252">
        <f>(R252*S252)*-1</f>
        <v>1.1968607005860273E-2</v>
      </c>
      <c r="V252">
        <f>R252^2</f>
        <v>3.6559194820293274E-6</v>
      </c>
      <c r="AA252" t="s">
        <v>296</v>
      </c>
      <c r="AB252">
        <v>0.14000000000000001</v>
      </c>
    </row>
    <row r="253" spans="1:28">
      <c r="A253" s="1">
        <v>43280</v>
      </c>
      <c r="B253" s="3">
        <v>1</v>
      </c>
      <c r="C253" t="s">
        <v>38</v>
      </c>
      <c r="D253" s="3">
        <v>6</v>
      </c>
      <c r="E253" t="s">
        <v>293</v>
      </c>
      <c r="F253" t="s">
        <v>297</v>
      </c>
      <c r="G253" t="s">
        <v>32</v>
      </c>
      <c r="H253" t="s">
        <v>32</v>
      </c>
      <c r="I253" t="s">
        <v>32</v>
      </c>
      <c r="J253" t="s">
        <v>32</v>
      </c>
      <c r="K253" t="s">
        <v>32</v>
      </c>
      <c r="L253" t="s">
        <v>288</v>
      </c>
      <c r="M253" t="s">
        <v>298</v>
      </c>
      <c r="N253" t="s">
        <v>35</v>
      </c>
      <c r="O253" s="5" t="s">
        <v>36</v>
      </c>
      <c r="P253" t="s">
        <v>36</v>
      </c>
      <c r="Q253" s="6" t="s">
        <v>36</v>
      </c>
      <c r="R253" t="s">
        <v>32</v>
      </c>
      <c r="AA253" t="s">
        <v>299</v>
      </c>
      <c r="AB253">
        <v>4.45</v>
      </c>
    </row>
    <row r="254" spans="1:28">
      <c r="A254" s="1">
        <v>43281</v>
      </c>
      <c r="B254" s="3">
        <v>1</v>
      </c>
      <c r="C254" t="s">
        <v>23</v>
      </c>
      <c r="D254" s="3">
        <v>8</v>
      </c>
      <c r="E254" t="s">
        <v>293</v>
      </c>
      <c r="F254" t="s">
        <v>297</v>
      </c>
      <c r="G254" t="s">
        <v>300</v>
      </c>
      <c r="H254" t="s">
        <v>301</v>
      </c>
      <c r="I254" t="s">
        <v>302</v>
      </c>
      <c r="J254" t="s">
        <v>303</v>
      </c>
      <c r="K254" t="s">
        <v>304</v>
      </c>
      <c r="L254" t="s">
        <v>296</v>
      </c>
      <c r="M254" t="s">
        <v>305</v>
      </c>
      <c r="N254" t="s">
        <v>35</v>
      </c>
      <c r="O254" s="5" t="s">
        <v>36</v>
      </c>
      <c r="P254" t="s">
        <v>36</v>
      </c>
      <c r="Q254" s="6">
        <v>0.04</v>
      </c>
      <c r="R254">
        <f>(Q254+Q255)/10.46</f>
        <v>1.338432122370937E-2</v>
      </c>
      <c r="S254">
        <f>LN(R254)</f>
        <v>-4.3136713150096098</v>
      </c>
      <c r="T254">
        <f>(R254*S254)*-1</f>
        <v>5.7735562533589427E-2</v>
      </c>
      <c r="V254">
        <f>R254^2</f>
        <v>1.7914005461943709E-4</v>
      </c>
      <c r="AA254" t="s">
        <v>306</v>
      </c>
      <c r="AB254">
        <v>0.05</v>
      </c>
    </row>
    <row r="255" spans="1:28">
      <c r="A255" s="1">
        <v>43281</v>
      </c>
      <c r="B255" s="3">
        <v>1</v>
      </c>
      <c r="C255" t="s">
        <v>23</v>
      </c>
      <c r="D255" s="3">
        <v>6</v>
      </c>
      <c r="E255" t="s">
        <v>293</v>
      </c>
      <c r="F255" t="s">
        <v>297</v>
      </c>
      <c r="G255" t="s">
        <v>300</v>
      </c>
      <c r="H255" t="s">
        <v>301</v>
      </c>
      <c r="I255" t="s">
        <v>302</v>
      </c>
      <c r="J255" t="s">
        <v>303</v>
      </c>
      <c r="K255" t="s">
        <v>304</v>
      </c>
      <c r="L255" t="s">
        <v>296</v>
      </c>
      <c r="M255" t="s">
        <v>307</v>
      </c>
      <c r="N255" t="s">
        <v>35</v>
      </c>
      <c r="O255" s="5" t="s">
        <v>36</v>
      </c>
      <c r="P255" t="s">
        <v>36</v>
      </c>
      <c r="Q255" s="6">
        <v>0.1</v>
      </c>
      <c r="R255" t="s">
        <v>32</v>
      </c>
      <c r="AA255" t="s">
        <v>308</v>
      </c>
      <c r="AB255">
        <v>3.95</v>
      </c>
    </row>
    <row r="256" spans="1:28">
      <c r="A256" s="1">
        <v>43239</v>
      </c>
      <c r="B256" s="3">
        <v>1</v>
      </c>
      <c r="C256" t="s">
        <v>77</v>
      </c>
      <c r="D256" s="3">
        <v>6</v>
      </c>
      <c r="E256" t="s">
        <v>293</v>
      </c>
      <c r="F256" t="s">
        <v>309</v>
      </c>
      <c r="G256" t="s">
        <v>310</v>
      </c>
      <c r="H256" t="s">
        <v>311</v>
      </c>
      <c r="I256" t="s">
        <v>312</v>
      </c>
      <c r="J256" t="s">
        <v>313</v>
      </c>
      <c r="K256" t="s">
        <v>314</v>
      </c>
      <c r="L256" t="s">
        <v>299</v>
      </c>
      <c r="M256" t="s">
        <v>315</v>
      </c>
      <c r="N256" t="s">
        <v>35</v>
      </c>
      <c r="O256" s="5" t="s">
        <v>36</v>
      </c>
      <c r="P256" t="s">
        <v>36</v>
      </c>
      <c r="Q256" s="6">
        <v>0.2</v>
      </c>
      <c r="R256">
        <f>(Q256+Q257+Q258+Q259+Q260+Q261)/10.46</f>
        <v>0.4254302103250478</v>
      </c>
      <c r="S256">
        <f>LN(R256)</f>
        <v>-0.85465436245862803</v>
      </c>
      <c r="T256">
        <f>(R256*S256)*-1</f>
        <v>0.36359578517599378</v>
      </c>
      <c r="V256">
        <f>R256^2</f>
        <v>0.18099086385721441</v>
      </c>
    </row>
    <row r="257" spans="1:28">
      <c r="A257" s="1">
        <v>43239</v>
      </c>
      <c r="B257" s="3">
        <v>1</v>
      </c>
      <c r="C257" t="s">
        <v>77</v>
      </c>
      <c r="D257" s="3">
        <v>5</v>
      </c>
      <c r="E257" t="s">
        <v>293</v>
      </c>
      <c r="F257" t="s">
        <v>309</v>
      </c>
      <c r="G257" t="s">
        <v>310</v>
      </c>
      <c r="H257" t="s">
        <v>311</v>
      </c>
      <c r="I257" t="s">
        <v>312</v>
      </c>
      <c r="J257" t="s">
        <v>313</v>
      </c>
      <c r="K257" t="s">
        <v>314</v>
      </c>
      <c r="L257" t="s">
        <v>299</v>
      </c>
      <c r="M257" t="s">
        <v>315</v>
      </c>
      <c r="N257" t="s">
        <v>35</v>
      </c>
      <c r="O257" s="5" t="s">
        <v>36</v>
      </c>
      <c r="P257" t="s">
        <v>36</v>
      </c>
      <c r="Q257" s="6">
        <v>0.7</v>
      </c>
      <c r="R257" t="s">
        <v>32</v>
      </c>
    </row>
    <row r="258" spans="1:28">
      <c r="A258" s="1">
        <v>43239</v>
      </c>
      <c r="B258" s="3">
        <v>1</v>
      </c>
      <c r="C258" t="s">
        <v>77</v>
      </c>
      <c r="D258" s="3">
        <v>8</v>
      </c>
      <c r="E258" t="s">
        <v>293</v>
      </c>
      <c r="F258" t="s">
        <v>309</v>
      </c>
      <c r="G258" t="s">
        <v>310</v>
      </c>
      <c r="H258" t="s">
        <v>311</v>
      </c>
      <c r="I258" t="s">
        <v>312</v>
      </c>
      <c r="J258" t="s">
        <v>313</v>
      </c>
      <c r="K258" t="s">
        <v>314</v>
      </c>
      <c r="L258" t="s">
        <v>299</v>
      </c>
      <c r="M258" t="s">
        <v>315</v>
      </c>
      <c r="N258" t="s">
        <v>35</v>
      </c>
      <c r="O258" s="5" t="s">
        <v>36</v>
      </c>
      <c r="P258" t="s">
        <v>36</v>
      </c>
      <c r="Q258" s="6">
        <v>0.75</v>
      </c>
      <c r="R258" t="s">
        <v>32</v>
      </c>
    </row>
    <row r="259" spans="1:28">
      <c r="A259" s="1">
        <v>43239</v>
      </c>
      <c r="B259" s="3">
        <v>1</v>
      </c>
      <c r="C259" t="s">
        <v>77</v>
      </c>
      <c r="D259" s="3">
        <v>4</v>
      </c>
      <c r="E259" t="s">
        <v>293</v>
      </c>
      <c r="F259" t="s">
        <v>309</v>
      </c>
      <c r="G259" t="s">
        <v>310</v>
      </c>
      <c r="H259" t="s">
        <v>311</v>
      </c>
      <c r="I259" t="s">
        <v>312</v>
      </c>
      <c r="J259" t="s">
        <v>313</v>
      </c>
      <c r="K259" t="s">
        <v>314</v>
      </c>
      <c r="L259" t="s">
        <v>299</v>
      </c>
      <c r="M259" t="s">
        <v>315</v>
      </c>
      <c r="N259" t="s">
        <v>35</v>
      </c>
      <c r="O259" s="5" t="s">
        <v>36</v>
      </c>
      <c r="P259" t="s">
        <v>36</v>
      </c>
      <c r="Q259" s="6">
        <v>0.8</v>
      </c>
      <c r="R259" t="s">
        <v>32</v>
      </c>
    </row>
    <row r="260" spans="1:28">
      <c r="A260" s="1">
        <v>43239</v>
      </c>
      <c r="B260" s="3">
        <v>1</v>
      </c>
      <c r="C260" t="s">
        <v>77</v>
      </c>
      <c r="D260" s="3">
        <v>3</v>
      </c>
      <c r="E260" t="s">
        <v>293</v>
      </c>
      <c r="F260" t="s">
        <v>309</v>
      </c>
      <c r="G260" t="s">
        <v>310</v>
      </c>
      <c r="H260" t="s">
        <v>311</v>
      </c>
      <c r="I260" t="s">
        <v>312</v>
      </c>
      <c r="J260" t="s">
        <v>313</v>
      </c>
      <c r="K260" t="s">
        <v>314</v>
      </c>
      <c r="L260" t="s">
        <v>299</v>
      </c>
      <c r="M260" t="s">
        <v>316</v>
      </c>
      <c r="N260" t="s">
        <v>35</v>
      </c>
      <c r="O260" s="5" t="s">
        <v>36</v>
      </c>
      <c r="P260" t="s">
        <v>36</v>
      </c>
      <c r="Q260" s="6">
        <v>1</v>
      </c>
      <c r="R260" t="s">
        <v>32</v>
      </c>
    </row>
    <row r="261" spans="1:28">
      <c r="A261" s="1">
        <v>43239</v>
      </c>
      <c r="B261" s="3">
        <v>1</v>
      </c>
      <c r="C261" t="s">
        <v>77</v>
      </c>
      <c r="D261" s="3">
        <v>7</v>
      </c>
      <c r="E261" t="s">
        <v>293</v>
      </c>
      <c r="F261" t="s">
        <v>309</v>
      </c>
      <c r="G261" t="s">
        <v>310</v>
      </c>
      <c r="H261" t="s">
        <v>311</v>
      </c>
      <c r="I261" t="s">
        <v>312</v>
      </c>
      <c r="J261" t="s">
        <v>313</v>
      </c>
      <c r="K261" t="s">
        <v>314</v>
      </c>
      <c r="L261" t="s">
        <v>299</v>
      </c>
      <c r="M261" t="s">
        <v>315</v>
      </c>
      <c r="N261" t="s">
        <v>35</v>
      </c>
      <c r="O261" s="5" t="s">
        <v>36</v>
      </c>
      <c r="P261" t="s">
        <v>36</v>
      </c>
      <c r="Q261" s="6">
        <v>1</v>
      </c>
      <c r="R261" t="s">
        <v>32</v>
      </c>
    </row>
    <row r="262" spans="1:28">
      <c r="A262" s="1">
        <v>43239</v>
      </c>
      <c r="B262" s="3">
        <v>1</v>
      </c>
      <c r="C262" t="s">
        <v>77</v>
      </c>
      <c r="D262" s="3">
        <v>4</v>
      </c>
      <c r="E262" t="s">
        <v>293</v>
      </c>
      <c r="F262" s="4" t="s">
        <v>309</v>
      </c>
      <c r="G262" s="4" t="s">
        <v>310</v>
      </c>
      <c r="H262" s="4" t="s">
        <v>317</v>
      </c>
      <c r="I262" s="4" t="s">
        <v>318</v>
      </c>
      <c r="J262" t="s">
        <v>319</v>
      </c>
      <c r="K262" t="s">
        <v>320</v>
      </c>
      <c r="L262" s="4" t="s">
        <v>306</v>
      </c>
      <c r="M262" t="s">
        <v>321</v>
      </c>
      <c r="N262" t="s">
        <v>35</v>
      </c>
      <c r="O262" s="5" t="s">
        <v>36</v>
      </c>
      <c r="P262" t="s">
        <v>36</v>
      </c>
      <c r="Q262" s="6">
        <v>0.05</v>
      </c>
      <c r="R262">
        <f>Q262/10.46</f>
        <v>4.7801147227533461E-3</v>
      </c>
      <c r="S262">
        <f>LN(R262)</f>
        <v>-5.3432907321907681</v>
      </c>
      <c r="T262">
        <f>(R262*S262)*-1</f>
        <v>2.5541542696896596E-2</v>
      </c>
      <c r="V262">
        <f>R262^2</f>
        <v>2.28494967626833E-5</v>
      </c>
    </row>
    <row r="263" spans="1:28">
      <c r="A263" s="1">
        <v>43280</v>
      </c>
      <c r="B263" s="3">
        <v>1</v>
      </c>
      <c r="C263" t="s">
        <v>38</v>
      </c>
      <c r="D263" s="3">
        <v>1</v>
      </c>
      <c r="E263" t="s">
        <v>293</v>
      </c>
      <c r="F263" t="s">
        <v>309</v>
      </c>
      <c r="G263" t="s">
        <v>322</v>
      </c>
      <c r="H263" t="s">
        <v>323</v>
      </c>
      <c r="I263" t="s">
        <v>324</v>
      </c>
      <c r="J263" t="s">
        <v>325</v>
      </c>
      <c r="K263" t="s">
        <v>326</v>
      </c>
      <c r="L263" t="s">
        <v>308</v>
      </c>
      <c r="M263" t="s">
        <v>327</v>
      </c>
      <c r="N263" t="s">
        <v>35</v>
      </c>
      <c r="O263" s="5" t="s">
        <v>36</v>
      </c>
      <c r="P263" t="s">
        <v>36</v>
      </c>
      <c r="Q263" s="6">
        <v>0.25</v>
      </c>
      <c r="R263" t="s">
        <v>32</v>
      </c>
      <c r="Y263" t="s">
        <v>328</v>
      </c>
      <c r="Z263">
        <v>1</v>
      </c>
      <c r="AA263">
        <v>1</v>
      </c>
      <c r="AB263">
        <v>1</v>
      </c>
    </row>
    <row r="264" spans="1:28">
      <c r="A264" s="1">
        <v>43280</v>
      </c>
      <c r="B264" s="3">
        <v>1</v>
      </c>
      <c r="C264" t="s">
        <v>38</v>
      </c>
      <c r="D264" s="3">
        <v>4</v>
      </c>
      <c r="E264" t="s">
        <v>293</v>
      </c>
      <c r="F264" t="s">
        <v>309</v>
      </c>
      <c r="G264" t="s">
        <v>322</v>
      </c>
      <c r="H264" t="s">
        <v>323</v>
      </c>
      <c r="I264" t="s">
        <v>324</v>
      </c>
      <c r="J264" t="s">
        <v>325</v>
      </c>
      <c r="K264" t="s">
        <v>326</v>
      </c>
      <c r="L264" t="s">
        <v>308</v>
      </c>
      <c r="M264" t="s">
        <v>329</v>
      </c>
      <c r="N264" t="s">
        <v>35</v>
      </c>
      <c r="O264" s="5" t="s">
        <v>36</v>
      </c>
      <c r="P264" t="s">
        <v>36</v>
      </c>
      <c r="Q264" s="6">
        <v>0.3</v>
      </c>
      <c r="R264" t="s">
        <v>32</v>
      </c>
      <c r="Y264" t="s">
        <v>13</v>
      </c>
      <c r="Z264" t="s">
        <v>330</v>
      </c>
      <c r="AA264" t="s">
        <v>330</v>
      </c>
      <c r="AB264" t="s">
        <v>49</v>
      </c>
    </row>
    <row r="265" spans="1:28">
      <c r="A265" s="1">
        <v>43238</v>
      </c>
      <c r="B265" s="3">
        <v>1</v>
      </c>
      <c r="C265" t="s">
        <v>77</v>
      </c>
      <c r="D265" s="3">
        <v>1</v>
      </c>
      <c r="E265" t="s">
        <v>293</v>
      </c>
      <c r="F265" t="s">
        <v>309</v>
      </c>
      <c r="G265" t="s">
        <v>322</v>
      </c>
      <c r="H265" t="s">
        <v>323</v>
      </c>
      <c r="I265" t="s">
        <v>324</v>
      </c>
      <c r="J265" t="s">
        <v>325</v>
      </c>
      <c r="K265" t="s">
        <v>326</v>
      </c>
      <c r="L265" t="s">
        <v>308</v>
      </c>
      <c r="M265" t="s">
        <v>331</v>
      </c>
      <c r="N265" t="s">
        <v>35</v>
      </c>
      <c r="O265" s="5" t="s">
        <v>36</v>
      </c>
      <c r="P265" t="s">
        <v>36</v>
      </c>
      <c r="Q265" s="7">
        <v>0.4</v>
      </c>
      <c r="R265">
        <f>(Q265+Q266+Q267+Q268+Q269+Q264+Q263)/10.46</f>
        <v>0.37762906309751426</v>
      </c>
      <c r="S265">
        <f>LN(R265)</f>
        <v>-0.9738428797237465</v>
      </c>
      <c r="T265">
        <f>(R265*S265)*-1</f>
        <v>0.36775137427426369</v>
      </c>
      <c r="V265">
        <f>R265^2</f>
        <v>0.14260370929590641</v>
      </c>
      <c r="Y265" t="s">
        <v>52</v>
      </c>
      <c r="Z265">
        <v>6</v>
      </c>
      <c r="AA265">
        <v>6</v>
      </c>
      <c r="AB265">
        <v>7</v>
      </c>
    </row>
    <row r="266" spans="1:28">
      <c r="A266" s="1">
        <v>43280</v>
      </c>
      <c r="B266" s="3">
        <v>1</v>
      </c>
      <c r="C266" t="s">
        <v>38</v>
      </c>
      <c r="D266" s="3">
        <v>7</v>
      </c>
      <c r="E266" t="s">
        <v>293</v>
      </c>
      <c r="F266" t="s">
        <v>309</v>
      </c>
      <c r="G266" t="s">
        <v>322</v>
      </c>
      <c r="H266" t="s">
        <v>323</v>
      </c>
      <c r="I266" t="s">
        <v>324</v>
      </c>
      <c r="J266" t="s">
        <v>325</v>
      </c>
      <c r="K266" t="s">
        <v>326</v>
      </c>
      <c r="L266" t="s">
        <v>308</v>
      </c>
      <c r="M266" t="s">
        <v>332</v>
      </c>
      <c r="N266" t="s">
        <v>35</v>
      </c>
      <c r="O266" s="5" t="s">
        <v>36</v>
      </c>
      <c r="P266" t="s">
        <v>36</v>
      </c>
      <c r="Q266" s="6">
        <v>0.6</v>
      </c>
      <c r="R266" t="s">
        <v>32</v>
      </c>
      <c r="Y266" t="s">
        <v>57</v>
      </c>
      <c r="Z266">
        <v>866</v>
      </c>
      <c r="AA266">
        <v>8.66</v>
      </c>
      <c r="AB266">
        <v>10.46</v>
      </c>
    </row>
    <row r="267" spans="1:28">
      <c r="A267" s="1">
        <v>43280</v>
      </c>
      <c r="B267" s="3">
        <v>1</v>
      </c>
      <c r="C267" t="s">
        <v>38</v>
      </c>
      <c r="D267" s="3">
        <v>9</v>
      </c>
      <c r="E267" t="s">
        <v>293</v>
      </c>
      <c r="F267" t="s">
        <v>309</v>
      </c>
      <c r="G267" t="s">
        <v>322</v>
      </c>
      <c r="H267" t="s">
        <v>323</v>
      </c>
      <c r="I267" t="s">
        <v>324</v>
      </c>
      <c r="J267" t="s">
        <v>325</v>
      </c>
      <c r="K267" t="s">
        <v>326</v>
      </c>
      <c r="L267" t="s">
        <v>308</v>
      </c>
      <c r="M267" t="s">
        <v>333</v>
      </c>
      <c r="N267" t="s">
        <v>35</v>
      </c>
      <c r="O267" s="5" t="s">
        <v>36</v>
      </c>
      <c r="P267" t="s">
        <v>36</v>
      </c>
      <c r="Q267" s="7">
        <v>0.7</v>
      </c>
      <c r="R267" t="s">
        <v>32</v>
      </c>
      <c r="Y267" t="s">
        <v>62</v>
      </c>
      <c r="Z267">
        <v>0.48964800000000003</v>
      </c>
      <c r="AA267">
        <v>0.48964800000000003</v>
      </c>
      <c r="AB267">
        <v>0.454455</v>
      </c>
    </row>
    <row r="268" spans="1:28">
      <c r="A268" s="1">
        <v>43280</v>
      </c>
      <c r="B268" s="3">
        <v>1</v>
      </c>
      <c r="C268" t="s">
        <v>38</v>
      </c>
      <c r="D268" s="3">
        <v>2</v>
      </c>
      <c r="E268" t="s">
        <v>293</v>
      </c>
      <c r="F268" t="s">
        <v>309</v>
      </c>
      <c r="G268" t="s">
        <v>322</v>
      </c>
      <c r="H268" t="s">
        <v>323</v>
      </c>
      <c r="I268" t="s">
        <v>324</v>
      </c>
      <c r="J268" t="s">
        <v>325</v>
      </c>
      <c r="K268" t="s">
        <v>326</v>
      </c>
      <c r="L268" t="s">
        <v>308</v>
      </c>
      <c r="M268" t="s">
        <v>327</v>
      </c>
      <c r="N268" t="s">
        <v>35</v>
      </c>
      <c r="O268" s="5" t="s">
        <v>36</v>
      </c>
      <c r="P268" t="s">
        <v>36</v>
      </c>
      <c r="Q268" s="6">
        <v>0.8</v>
      </c>
      <c r="R268" t="s">
        <v>32</v>
      </c>
      <c r="Y268" t="s">
        <v>20</v>
      </c>
      <c r="Z268">
        <v>0.877332</v>
      </c>
      <c r="AA268">
        <v>0.877332</v>
      </c>
      <c r="AB268">
        <v>0.884328</v>
      </c>
    </row>
    <row r="269" spans="1:28">
      <c r="A269" s="1">
        <v>43280</v>
      </c>
      <c r="B269" s="3">
        <v>1</v>
      </c>
      <c r="C269" t="s">
        <v>38</v>
      </c>
      <c r="D269" s="3">
        <v>6</v>
      </c>
      <c r="E269" t="s">
        <v>293</v>
      </c>
      <c r="F269" t="s">
        <v>309</v>
      </c>
      <c r="G269" t="s">
        <v>322</v>
      </c>
      <c r="H269" t="s">
        <v>323</v>
      </c>
      <c r="I269" t="s">
        <v>324</v>
      </c>
      <c r="J269" t="s">
        <v>325</v>
      </c>
      <c r="K269" t="s">
        <v>326</v>
      </c>
      <c r="L269" t="s">
        <v>308</v>
      </c>
      <c r="M269" t="s">
        <v>332</v>
      </c>
      <c r="N269" t="s">
        <v>35</v>
      </c>
      <c r="O269" s="5" t="s">
        <v>36</v>
      </c>
      <c r="P269" t="s">
        <v>36</v>
      </c>
      <c r="Q269" s="6">
        <v>0.9</v>
      </c>
      <c r="R269" t="s">
        <v>32</v>
      </c>
      <c r="Y269" t="s">
        <v>68</v>
      </c>
      <c r="Z269">
        <v>1.7917590000000001</v>
      </c>
      <c r="AA269">
        <v>1.7917590000000001</v>
      </c>
      <c r="AB269">
        <v>1.94591</v>
      </c>
    </row>
    <row r="270" spans="1:28">
      <c r="A270" s="1">
        <v>43281</v>
      </c>
      <c r="B270" s="2">
        <v>1</v>
      </c>
      <c r="C270" t="s">
        <v>23</v>
      </c>
      <c r="D270" s="3">
        <v>6</v>
      </c>
      <c r="E270" t="s">
        <v>27</v>
      </c>
      <c r="F270" t="s">
        <v>78</v>
      </c>
      <c r="G270" t="s">
        <v>136</v>
      </c>
      <c r="H270" t="s">
        <v>137</v>
      </c>
      <c r="I270" t="s">
        <v>138</v>
      </c>
      <c r="J270" t="s">
        <v>139</v>
      </c>
      <c r="K270" t="s">
        <v>145</v>
      </c>
      <c r="L270" t="s">
        <v>146</v>
      </c>
      <c r="M270" t="s">
        <v>147</v>
      </c>
      <c r="N270" t="s">
        <v>35</v>
      </c>
      <c r="O270">
        <v>1970</v>
      </c>
      <c r="P270">
        <f t="shared" ref="P270:P276" si="2">O270/0.836127</f>
        <v>2356.1014056477065</v>
      </c>
      <c r="Q270" s="6">
        <v>0.2</v>
      </c>
      <c r="R270" s="7">
        <f>(Q270+Q271+Q272+Q273+Q274+Q275+Q276)/10.46</f>
        <v>0.16347992351816443</v>
      </c>
      <c r="S270">
        <f>LN(R270)</f>
        <v>-1.8110650881222083</v>
      </c>
      <c r="T270">
        <f>(R270*S270)*-1</f>
        <v>0.29607278209263632</v>
      </c>
      <c r="V270" s="8">
        <f>R270^2</f>
        <v>2.6725685393504891E-2</v>
      </c>
      <c r="Y270" t="s">
        <v>71</v>
      </c>
      <c r="Z270">
        <v>2.1157050000000002</v>
      </c>
      <c r="AA270">
        <v>2.1157050000000002</v>
      </c>
      <c r="AB270">
        <v>3.0866159999999998</v>
      </c>
    </row>
    <row r="271" spans="1:28">
      <c r="A271" s="1">
        <v>43281</v>
      </c>
      <c r="B271" s="2">
        <v>1</v>
      </c>
      <c r="C271" t="s">
        <v>23</v>
      </c>
      <c r="D271" s="3">
        <v>5</v>
      </c>
      <c r="E271" t="s">
        <v>27</v>
      </c>
      <c r="F271" t="s">
        <v>78</v>
      </c>
      <c r="G271" t="s">
        <v>136</v>
      </c>
      <c r="H271" t="s">
        <v>137</v>
      </c>
      <c r="I271" t="s">
        <v>138</v>
      </c>
      <c r="J271" t="s">
        <v>139</v>
      </c>
      <c r="K271" t="s">
        <v>145</v>
      </c>
      <c r="L271" t="s">
        <v>146</v>
      </c>
      <c r="M271" t="s">
        <v>148</v>
      </c>
      <c r="N271" t="s">
        <v>35</v>
      </c>
      <c r="O271">
        <v>1870</v>
      </c>
      <c r="P271">
        <f t="shared" si="2"/>
        <v>2236.5023495234577</v>
      </c>
      <c r="Q271" s="6">
        <v>0.2</v>
      </c>
      <c r="R271" t="s">
        <v>32</v>
      </c>
    </row>
    <row r="272" spans="1:28">
      <c r="A272" s="1">
        <v>43280</v>
      </c>
      <c r="B272" s="2">
        <v>1</v>
      </c>
      <c r="C272" t="s">
        <v>23</v>
      </c>
      <c r="D272" s="3">
        <v>4</v>
      </c>
      <c r="E272" t="s">
        <v>27</v>
      </c>
      <c r="F272" t="s">
        <v>78</v>
      </c>
      <c r="G272" t="s">
        <v>136</v>
      </c>
      <c r="H272" t="s">
        <v>137</v>
      </c>
      <c r="I272" t="s">
        <v>138</v>
      </c>
      <c r="J272" t="s">
        <v>139</v>
      </c>
      <c r="K272" t="s">
        <v>145</v>
      </c>
      <c r="L272" t="s">
        <v>146</v>
      </c>
      <c r="M272" t="s">
        <v>149</v>
      </c>
      <c r="N272" t="s">
        <v>35</v>
      </c>
      <c r="O272">
        <v>1850</v>
      </c>
      <c r="P272">
        <f t="shared" si="2"/>
        <v>2212.5825382986077</v>
      </c>
      <c r="Q272" s="6">
        <v>0.36</v>
      </c>
      <c r="R272" t="s">
        <v>32</v>
      </c>
    </row>
    <row r="273" spans="1:18">
      <c r="A273" s="1">
        <v>43259</v>
      </c>
      <c r="B273" s="2">
        <v>1</v>
      </c>
      <c r="C273" t="s">
        <v>23</v>
      </c>
      <c r="D273" s="3">
        <v>2</v>
      </c>
      <c r="E273" t="s">
        <v>27</v>
      </c>
      <c r="F273" t="s">
        <v>78</v>
      </c>
      <c r="G273" t="s">
        <v>136</v>
      </c>
      <c r="H273" t="s">
        <v>137</v>
      </c>
      <c r="I273" t="s">
        <v>138</v>
      </c>
      <c r="J273" t="s">
        <v>139</v>
      </c>
      <c r="K273" t="s">
        <v>145</v>
      </c>
      <c r="L273" t="s">
        <v>146</v>
      </c>
      <c r="M273" t="s">
        <v>150</v>
      </c>
      <c r="N273" t="s">
        <v>35</v>
      </c>
      <c r="O273">
        <v>1640</v>
      </c>
      <c r="P273">
        <f t="shared" si="2"/>
        <v>1961.4245204376848</v>
      </c>
      <c r="Q273" s="6">
        <v>0.25</v>
      </c>
      <c r="R273" t="s">
        <v>32</v>
      </c>
    </row>
    <row r="274" spans="1:18">
      <c r="A274" s="1">
        <v>43281</v>
      </c>
      <c r="B274" s="2">
        <v>1</v>
      </c>
      <c r="C274" t="s">
        <v>23</v>
      </c>
      <c r="D274" s="3">
        <v>8</v>
      </c>
      <c r="E274" t="s">
        <v>27</v>
      </c>
      <c r="F274" t="s">
        <v>78</v>
      </c>
      <c r="G274" t="s">
        <v>136</v>
      </c>
      <c r="H274" t="s">
        <v>137</v>
      </c>
      <c r="I274" t="s">
        <v>138</v>
      </c>
      <c r="J274" t="s">
        <v>139</v>
      </c>
      <c r="K274" t="s">
        <v>145</v>
      </c>
      <c r="L274" t="s">
        <v>146</v>
      </c>
      <c r="M274" t="s">
        <v>151</v>
      </c>
      <c r="N274" t="s">
        <v>35</v>
      </c>
      <c r="O274">
        <v>1600</v>
      </c>
      <c r="P274">
        <f t="shared" si="2"/>
        <v>1913.5848979879852</v>
      </c>
      <c r="Q274" s="6">
        <v>0.2</v>
      </c>
      <c r="R274" t="s">
        <v>32</v>
      </c>
    </row>
    <row r="275" spans="1:18">
      <c r="A275" s="1">
        <v>43281</v>
      </c>
      <c r="B275" s="2">
        <v>1</v>
      </c>
      <c r="C275" t="s">
        <v>23</v>
      </c>
      <c r="D275" s="3">
        <v>9</v>
      </c>
      <c r="E275" t="s">
        <v>27</v>
      </c>
      <c r="F275" t="s">
        <v>78</v>
      </c>
      <c r="G275" t="s">
        <v>136</v>
      </c>
      <c r="H275" t="s">
        <v>137</v>
      </c>
      <c r="I275" t="s">
        <v>138</v>
      </c>
      <c r="J275" t="s">
        <v>139</v>
      </c>
      <c r="K275" t="s">
        <v>145</v>
      </c>
      <c r="L275" t="s">
        <v>146</v>
      </c>
      <c r="M275" t="s">
        <v>152</v>
      </c>
      <c r="N275" t="s">
        <v>35</v>
      </c>
      <c r="O275">
        <v>1470</v>
      </c>
      <c r="P275">
        <f t="shared" si="2"/>
        <v>1758.1061250264613</v>
      </c>
      <c r="Q275" s="6">
        <v>0.35</v>
      </c>
      <c r="R275" t="s">
        <v>32</v>
      </c>
    </row>
    <row r="276" spans="1:18">
      <c r="A276" s="1">
        <v>43280</v>
      </c>
      <c r="B276" s="2">
        <v>1</v>
      </c>
      <c r="C276" t="s">
        <v>23</v>
      </c>
      <c r="D276" s="3">
        <v>7</v>
      </c>
      <c r="E276" t="s">
        <v>27</v>
      </c>
      <c r="F276" t="s">
        <v>78</v>
      </c>
      <c r="G276" t="s">
        <v>136</v>
      </c>
      <c r="H276" t="s">
        <v>137</v>
      </c>
      <c r="I276" t="s">
        <v>138</v>
      </c>
      <c r="J276" t="s">
        <v>139</v>
      </c>
      <c r="K276" t="s">
        <v>145</v>
      </c>
      <c r="L276" t="s">
        <v>146</v>
      </c>
      <c r="M276" t="s">
        <v>153</v>
      </c>
      <c r="N276" t="s">
        <v>35</v>
      </c>
      <c r="O276">
        <v>1290</v>
      </c>
      <c r="P276">
        <f t="shared" si="2"/>
        <v>1542.827824002813</v>
      </c>
      <c r="Q276" s="6">
        <v>0.15</v>
      </c>
      <c r="R276" t="s">
        <v>32</v>
      </c>
    </row>
    <row r="277" spans="1:18">
      <c r="A277" s="1"/>
      <c r="B277" s="2"/>
      <c r="D277" s="3"/>
      <c r="Q277" s="5"/>
    </row>
    <row r="278" spans="1:18">
      <c r="A278" s="1"/>
      <c r="B278" s="2"/>
      <c r="D278" s="3"/>
      <c r="Q278" s="5"/>
    </row>
    <row r="279" spans="1:18">
      <c r="A279" s="1"/>
      <c r="B279" s="2"/>
      <c r="D279" s="3"/>
      <c r="Q279" s="5"/>
    </row>
    <row r="280" spans="1:18">
      <c r="A280" s="1"/>
      <c r="B280" s="2"/>
      <c r="D280" s="3"/>
      <c r="Q280" s="5"/>
    </row>
    <row r="281" spans="1:18">
      <c r="A281" s="1"/>
      <c r="B281" s="2"/>
      <c r="D281" s="3"/>
      <c r="Q281" s="5"/>
    </row>
    <row r="282" spans="1:18">
      <c r="A282" s="1"/>
      <c r="B282" s="2"/>
      <c r="D282" s="3"/>
      <c r="Q282" s="5"/>
    </row>
    <row r="283" spans="1:18">
      <c r="A283" s="1"/>
      <c r="B283" s="2"/>
      <c r="D283" s="3"/>
      <c r="Q283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 Davis</dc:creator>
  <cp:lastModifiedBy>Melina Davis</cp:lastModifiedBy>
  <dcterms:created xsi:type="dcterms:W3CDTF">2018-12-14T20:30:04Z</dcterms:created>
  <dcterms:modified xsi:type="dcterms:W3CDTF">2018-12-14T20:30:30Z</dcterms:modified>
</cp:coreProperties>
</file>