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Users\melvin\TOPS\"/>
    </mc:Choice>
  </mc:AlternateContent>
  <xr:revisionPtr revIDLastSave="0" documentId="13_ncr:1_{C1A8F4CF-B6BC-4303-A73A-8EC2D6C0A383}" xr6:coauthVersionLast="47" xr6:coauthVersionMax="47" xr10:uidLastSave="{00000000-0000-0000-0000-000000000000}"/>
  <bookViews>
    <workbookView xWindow="-120" yWindow="-120" windowWidth="20730" windowHeight="11160" xr2:uid="{B56EFEF3-277A-4962-BFB7-9048B4ECDB21}"/>
  </bookViews>
  <sheets>
    <sheet name="Sheet1" sheetId="1" r:id="rId1"/>
  </sheets>
  <definedNames>
    <definedName name="_xlchart.v1.0" hidden="1">Sheet1!$M$387:$M$393</definedName>
    <definedName name="_xlchart.v1.1" hidden="1">Sheet1!$N$386</definedName>
    <definedName name="_xlchart.v1.2" hidden="1">Sheet1!$N$387:$N$393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894" i="1" l="1"/>
  <c r="P896" i="1"/>
  <c r="P895" i="1"/>
  <c r="P894" i="1"/>
  <c r="N896" i="1"/>
  <c r="N895" i="1"/>
  <c r="N894" i="1"/>
  <c r="Q894" i="1"/>
  <c r="O861" i="1"/>
  <c r="O859" i="1"/>
  <c r="Q859" i="1"/>
  <c r="O860" i="1"/>
  <c r="M861" i="1"/>
  <c r="M860" i="1"/>
  <c r="M859" i="1"/>
  <c r="P859" i="1"/>
  <c r="R823" i="1"/>
  <c r="P825" i="1"/>
  <c r="P824" i="1"/>
  <c r="P823" i="1"/>
  <c r="N825" i="1"/>
  <c r="N824" i="1"/>
  <c r="N823" i="1"/>
  <c r="Q823" i="1"/>
  <c r="T786" i="1"/>
  <c r="P788" i="1"/>
  <c r="P787" i="1"/>
  <c r="P786" i="1"/>
  <c r="N788" i="1"/>
  <c r="N787" i="1"/>
  <c r="N786" i="1"/>
  <c r="S786" i="1"/>
  <c r="R786" i="1"/>
  <c r="Q786" i="1"/>
  <c r="I744" i="1"/>
  <c r="H744" i="1"/>
  <c r="G744" i="1"/>
  <c r="E747" i="1"/>
  <c r="E746" i="1"/>
  <c r="E745" i="1"/>
  <c r="E744" i="1"/>
  <c r="F744" i="1"/>
  <c r="C746" i="1"/>
  <c r="C745" i="1"/>
  <c r="C744" i="1"/>
  <c r="M689" i="1"/>
  <c r="M688" i="1"/>
  <c r="N657" i="1"/>
  <c r="N656" i="1"/>
  <c r="O632" i="1"/>
  <c r="O631" i="1"/>
  <c r="M587" i="1"/>
  <c r="M586" i="1"/>
  <c r="F562" i="1"/>
  <c r="F560" i="1"/>
  <c r="O519" i="1"/>
  <c r="O518" i="1"/>
  <c r="O517" i="1"/>
  <c r="N519" i="1"/>
  <c r="N518" i="1"/>
  <c r="N517" i="1"/>
  <c r="M519" i="1"/>
  <c r="M518" i="1"/>
  <c r="M517" i="1"/>
  <c r="O516" i="1"/>
  <c r="N516" i="1"/>
  <c r="M516" i="1"/>
  <c r="M466" i="1"/>
  <c r="M464" i="1"/>
  <c r="M463" i="1"/>
  <c r="M462" i="1"/>
  <c r="M461" i="1"/>
  <c r="N425" i="1"/>
  <c r="N424" i="1"/>
  <c r="N423" i="1"/>
  <c r="N422" i="1"/>
  <c r="N421" i="1"/>
  <c r="N384" i="1"/>
  <c r="M384" i="1"/>
  <c r="Q344" i="1"/>
  <c r="Q343" i="1"/>
  <c r="Q342" i="1"/>
  <c r="N349" i="1"/>
  <c r="N348" i="1"/>
  <c r="N347" i="1"/>
  <c r="N343" i="1"/>
  <c r="N344" i="1" s="1"/>
  <c r="N345" i="1" s="1"/>
  <c r="N342" i="1"/>
  <c r="N302" i="1"/>
  <c r="N301" i="1"/>
  <c r="N299" i="1"/>
  <c r="N298" i="1"/>
  <c r="N300" i="1" s="1"/>
  <c r="N303" i="1" s="1"/>
  <c r="N297" i="1"/>
  <c r="R274" i="1"/>
  <c r="P274" i="1"/>
  <c r="O274" i="1"/>
  <c r="Q274" i="1" s="1"/>
  <c r="N274" i="1"/>
  <c r="R273" i="1"/>
  <c r="P273" i="1"/>
  <c r="Q273" i="1" s="1"/>
  <c r="O273" i="1"/>
  <c r="N273" i="1"/>
  <c r="R272" i="1"/>
  <c r="Q272" i="1"/>
  <c r="P272" i="1"/>
  <c r="O272" i="1"/>
  <c r="N272" i="1"/>
  <c r="R271" i="1"/>
  <c r="P271" i="1"/>
  <c r="O271" i="1"/>
  <c r="Q271" i="1" s="1"/>
  <c r="N271" i="1"/>
  <c r="R270" i="1"/>
  <c r="P270" i="1"/>
  <c r="O270" i="1"/>
  <c r="Q270" i="1" s="1"/>
  <c r="N270" i="1"/>
  <c r="Q242" i="1" l="1"/>
  <c r="P242" i="1"/>
  <c r="O242" i="1"/>
  <c r="N242" i="1"/>
  <c r="M242" i="1"/>
  <c r="N206" i="1"/>
  <c r="N205" i="1"/>
  <c r="O180" i="1"/>
  <c r="O179" i="1"/>
  <c r="O181" i="1" s="1"/>
  <c r="O178" i="1"/>
  <c r="M163" i="1"/>
  <c r="M162" i="1"/>
  <c r="M161" i="1"/>
  <c r="M160" i="1"/>
  <c r="M159" i="1"/>
  <c r="M158" i="1"/>
  <c r="M137" i="1"/>
  <c r="M136" i="1"/>
  <c r="N109" i="1"/>
  <c r="N108" i="1"/>
  <c r="M135" i="1"/>
  <c r="M134" i="1"/>
  <c r="M133" i="1"/>
  <c r="M132" i="1"/>
  <c r="N110" i="1"/>
  <c r="N107" i="1"/>
  <c r="N106" i="1"/>
  <c r="N105" i="1"/>
  <c r="N68" i="1"/>
  <c r="N67" i="1"/>
  <c r="N66" i="1"/>
  <c r="M37" i="1"/>
  <c r="M36" i="1"/>
  <c r="M35" i="1"/>
  <c r="O4" i="1"/>
  <c r="O3" i="1"/>
  <c r="O2" i="1"/>
</calcChain>
</file>

<file path=xl/sharedStrings.xml><?xml version="1.0" encoding="utf-8"?>
<sst xmlns="http://schemas.openxmlformats.org/spreadsheetml/2006/main" count="394" uniqueCount="208">
  <si>
    <t>Mean</t>
  </si>
  <si>
    <t>Median</t>
  </si>
  <si>
    <t>Mode</t>
  </si>
  <si>
    <r>
      <t xml:space="preserve">1) The Average Weekly sales of the product category is </t>
    </r>
    <r>
      <rPr>
        <b/>
        <sz val="11"/>
        <color theme="1"/>
        <rFont val="Calibri"/>
        <family val="2"/>
        <scheme val="minor"/>
      </rPr>
      <t>58.75</t>
    </r>
    <r>
      <rPr>
        <sz val="11"/>
        <color theme="1"/>
        <rFont val="Calibri"/>
        <family val="2"/>
        <scheme val="minor"/>
      </rPr>
      <t xml:space="preserve"> units</t>
    </r>
  </si>
  <si>
    <r>
      <t xml:space="preserve">2) The Central sales value of the product category is </t>
    </r>
    <r>
      <rPr>
        <b/>
        <sz val="11"/>
        <color theme="1"/>
        <rFont val="Calibri"/>
        <family val="2"/>
        <scheme val="minor"/>
      </rPr>
      <t>57.5</t>
    </r>
    <r>
      <rPr>
        <sz val="11"/>
        <color theme="1"/>
        <rFont val="Calibri"/>
        <family val="2"/>
        <scheme val="minor"/>
      </rPr>
      <t xml:space="preserve"> units</t>
    </r>
  </si>
  <si>
    <t>By calculating the mean, median, and mode, the retail store gains insights into the sales performance of the product category. The mean provides an average value, the median offers a central tendency, and the absence of a mode indicates variability in the sales figures without any recurring pattern.</t>
  </si>
  <si>
    <t>3) There is no recurring or most frequently occurring sales figure since all the values occur only once.</t>
  </si>
  <si>
    <t>Waiting Minutes</t>
  </si>
  <si>
    <r>
      <t xml:space="preserve">1) The average waiting time for the customers is </t>
    </r>
    <r>
      <rPr>
        <b/>
        <sz val="11"/>
        <color theme="1"/>
        <rFont val="Calibri"/>
        <family val="2"/>
        <scheme val="minor"/>
      </rPr>
      <t>17 minutes</t>
    </r>
    <r>
      <rPr>
        <sz val="11"/>
        <color theme="1"/>
        <rFont val="Calibri"/>
        <family val="2"/>
        <scheme val="minor"/>
      </rPr>
      <t>.</t>
    </r>
  </si>
  <si>
    <r>
      <t xml:space="preserve">2) The typical or central waiting time experienced by customers is </t>
    </r>
    <r>
      <rPr>
        <b/>
        <sz val="11"/>
        <color theme="1"/>
        <rFont val="Calibri"/>
        <family val="2"/>
        <scheme val="minor"/>
      </rPr>
      <t>15 minutes</t>
    </r>
    <r>
      <rPr>
        <sz val="11"/>
        <color theme="1"/>
        <rFont val="Calibri"/>
        <family val="2"/>
        <scheme val="minor"/>
      </rPr>
      <t>.</t>
    </r>
  </si>
  <si>
    <r>
      <t xml:space="preserve">3) Yes there is a recurring or most frequently occurring waiting times for customers which is </t>
    </r>
    <r>
      <rPr>
        <b/>
        <sz val="11"/>
        <color theme="1"/>
        <rFont val="Calibri"/>
        <family val="2"/>
        <scheme val="minor"/>
      </rPr>
      <t>10</t>
    </r>
    <r>
      <rPr>
        <sz val="11"/>
        <color theme="1"/>
        <rFont val="Calibri"/>
        <family val="2"/>
        <scheme val="minor"/>
      </rPr>
      <t xml:space="preserve"> minutes.</t>
    </r>
  </si>
  <si>
    <t>Data</t>
  </si>
  <si>
    <r>
      <t>2) The typical or central rental duration experienced by the customers is</t>
    </r>
    <r>
      <rPr>
        <b/>
        <sz val="11"/>
        <color theme="1"/>
        <rFont val="Calibri"/>
        <family val="2"/>
        <scheme val="minor"/>
      </rPr>
      <t xml:space="preserve"> 3 days</t>
    </r>
    <r>
      <rPr>
        <sz val="11"/>
        <color theme="1"/>
        <rFont val="Calibri"/>
        <family val="2"/>
        <scheme val="minor"/>
      </rPr>
      <t>.</t>
    </r>
  </si>
  <si>
    <r>
      <t xml:space="preserve">1) The average rental duration for customers at the car rental company is </t>
    </r>
    <r>
      <rPr>
        <b/>
        <sz val="11"/>
        <color theme="1"/>
        <rFont val="Calibri"/>
        <family val="2"/>
        <scheme val="minor"/>
      </rPr>
      <t>3.4 days</t>
    </r>
    <r>
      <rPr>
        <sz val="11"/>
        <color theme="1"/>
        <rFont val="Calibri"/>
        <family val="2"/>
        <scheme val="minor"/>
      </rPr>
      <t>.</t>
    </r>
  </si>
  <si>
    <r>
      <t xml:space="preserve">3) Yes there is recurring or most frequently occuring rental duration for the customers which is </t>
    </r>
    <r>
      <rPr>
        <b/>
        <sz val="11"/>
        <color theme="1"/>
        <rFont val="Calibri"/>
        <family val="2"/>
        <scheme val="minor"/>
      </rPr>
      <t>2</t>
    </r>
    <r>
      <rPr>
        <sz val="11"/>
        <color theme="1"/>
        <rFont val="Calibri"/>
        <family val="2"/>
        <scheme val="minor"/>
      </rPr>
      <t xml:space="preserve"> days.</t>
    </r>
  </si>
  <si>
    <t xml:space="preserve">Data </t>
  </si>
  <si>
    <t>Max Value</t>
  </si>
  <si>
    <t>Min Value</t>
  </si>
  <si>
    <t>Range</t>
  </si>
  <si>
    <t>Variance</t>
  </si>
  <si>
    <t>Standard Deviation</t>
  </si>
  <si>
    <r>
      <t>1) The range of the production output for the machine is</t>
    </r>
    <r>
      <rPr>
        <b/>
        <sz val="11"/>
        <color theme="1"/>
        <rFont val="Calibri"/>
        <family val="2"/>
        <scheme val="minor"/>
      </rPr>
      <t xml:space="preserve"> 35 units</t>
    </r>
    <r>
      <rPr>
        <sz val="11"/>
        <color theme="1"/>
        <rFont val="Calibri"/>
        <family val="2"/>
        <scheme val="minor"/>
      </rPr>
      <t>.</t>
    </r>
  </si>
  <si>
    <t xml:space="preserve">S.D </t>
  </si>
  <si>
    <r>
      <t xml:space="preserve">1) The range of daily sales is </t>
    </r>
    <r>
      <rPr>
        <b/>
        <sz val="11"/>
        <color theme="1"/>
        <rFont val="Calibri"/>
        <family val="2"/>
        <scheme val="minor"/>
      </rPr>
      <t xml:space="preserve"> 400 dollars.</t>
    </r>
  </si>
  <si>
    <r>
      <t xml:space="preserve">2) The variance of the production output for the machine is </t>
    </r>
    <r>
      <rPr>
        <b/>
        <sz val="11"/>
        <color theme="1"/>
        <rFont val="Calibri"/>
        <family val="2"/>
        <scheme val="minor"/>
      </rPr>
      <t>123.33 units.</t>
    </r>
  </si>
  <si>
    <r>
      <t xml:space="preserve">3) The Standard deviation of the production output for the machine is </t>
    </r>
    <r>
      <rPr>
        <b/>
        <sz val="11"/>
        <color theme="1"/>
        <rFont val="Calibri"/>
        <family val="2"/>
        <scheme val="minor"/>
      </rPr>
      <t>11.11 units</t>
    </r>
    <r>
      <rPr>
        <sz val="11"/>
        <color theme="1"/>
        <rFont val="Calibri"/>
        <family val="2"/>
        <scheme val="minor"/>
      </rPr>
      <t>.</t>
    </r>
  </si>
  <si>
    <r>
      <t xml:space="preserve">2) The variance of daily sales in </t>
    </r>
    <r>
      <rPr>
        <b/>
        <sz val="11"/>
        <color theme="1"/>
        <rFont val="Calibri"/>
        <family val="2"/>
        <scheme val="minor"/>
      </rPr>
      <t>13163.79 dollars</t>
    </r>
    <r>
      <rPr>
        <sz val="11"/>
        <color theme="1"/>
        <rFont val="Calibri"/>
        <family val="2"/>
        <scheme val="minor"/>
      </rPr>
      <t>.</t>
    </r>
  </si>
  <si>
    <r>
      <t>3) The standard deviation of the daily sales is</t>
    </r>
    <r>
      <rPr>
        <b/>
        <sz val="11"/>
        <color theme="1"/>
        <rFont val="Calibri"/>
        <family val="2"/>
        <scheme val="minor"/>
      </rPr>
      <t xml:space="preserve"> 114.73 dollars.</t>
    </r>
  </si>
  <si>
    <t>S.D</t>
  </si>
  <si>
    <t>1) The range of delivery times is 6.</t>
  </si>
  <si>
    <t>2) The variance of delivery times is 2.33</t>
  </si>
  <si>
    <t>3) The standard deviation of the delivery time is 1.53</t>
  </si>
  <si>
    <t>here in variance formula it will be n-1</t>
  </si>
  <si>
    <t>1) Average Monthly Revenue for the product is 132.5 dollars.</t>
  </si>
  <si>
    <t>2) The range of monthly revenue for the product is 45.</t>
  </si>
  <si>
    <t>1) The average satisfaction rating in 7.5</t>
  </si>
  <si>
    <t>2) The standard deviation of the satisfaction ratings is 1.04</t>
  </si>
  <si>
    <t>Min value</t>
  </si>
  <si>
    <t>SD</t>
  </si>
  <si>
    <t>Standard Error</t>
  </si>
  <si>
    <t>Sample Variance</t>
  </si>
  <si>
    <t>Kurtosis</t>
  </si>
  <si>
    <t>Skewness</t>
  </si>
  <si>
    <t>Minimum</t>
  </si>
  <si>
    <t>Maximum</t>
  </si>
  <si>
    <t>Sum</t>
  </si>
  <si>
    <t>Count</t>
  </si>
  <si>
    <t>1) Average wait time for customer at the call center is 16.74 minutes</t>
  </si>
  <si>
    <t>2) The range of wait times for customers at the call center in 19 minutes</t>
  </si>
  <si>
    <t>3) The standard deviation of the wait time for customers ar the call center is 4.14 minutes</t>
  </si>
  <si>
    <t>Model A</t>
  </si>
  <si>
    <t>Model B</t>
  </si>
  <si>
    <t>Model C</t>
  </si>
  <si>
    <t>Model D</t>
  </si>
  <si>
    <t>Model E</t>
  </si>
  <si>
    <t>Max</t>
  </si>
  <si>
    <t>Min</t>
  </si>
  <si>
    <t>The Average fuel efficiency, range of fuel efficiency, variance of fuel efficiency for each vehicle model is mentioned in the blue matrix table.</t>
  </si>
  <si>
    <t>Max value</t>
  </si>
  <si>
    <t>(Range/Number of Intervals) in this case we decided to use 5 number of intervals</t>
  </si>
  <si>
    <t>Approx WOI</t>
  </si>
  <si>
    <t>WOI</t>
  </si>
  <si>
    <t>Age Group</t>
  </si>
  <si>
    <t>21-25</t>
  </si>
  <si>
    <t>26-30</t>
  </si>
  <si>
    <t>31-35</t>
  </si>
  <si>
    <t>36-40</t>
  </si>
  <si>
    <t>41-45</t>
  </si>
  <si>
    <t>Upper Age limit</t>
  </si>
  <si>
    <t>More</t>
  </si>
  <si>
    <t>Frequency</t>
  </si>
  <si>
    <t>Cumulative %</t>
  </si>
  <si>
    <t>1)Frequency distribution table prepared on the right side.</t>
  </si>
  <si>
    <t>2) The mode (most common age) among the employees is 31 years.</t>
  </si>
  <si>
    <t>3) The median age of the employees is 35 years.</t>
  </si>
  <si>
    <t>4) The range of ages among the employees is 18 years.</t>
  </si>
  <si>
    <t xml:space="preserve">Range </t>
  </si>
  <si>
    <t xml:space="preserve">Mean </t>
  </si>
  <si>
    <t xml:space="preserve">Mode </t>
  </si>
  <si>
    <t>(Range/no of intervals) in this case we decided to take 10</t>
  </si>
  <si>
    <t>Amount</t>
  </si>
  <si>
    <t>46-50</t>
  </si>
  <si>
    <t>51-55</t>
  </si>
  <si>
    <t>56-60</t>
  </si>
  <si>
    <t>61-65</t>
  </si>
  <si>
    <t>66-70</t>
  </si>
  <si>
    <t>71-75</t>
  </si>
  <si>
    <t>Upper Limit</t>
  </si>
  <si>
    <t>Bin</t>
  </si>
  <si>
    <t>Upper limit</t>
  </si>
  <si>
    <t>1) Frequency distribution table created on the right side.</t>
  </si>
  <si>
    <t>2) Mode among the customers is 40.</t>
  </si>
  <si>
    <t>3) Median purchase among the customers is 50.</t>
  </si>
  <si>
    <t>Q1</t>
  </si>
  <si>
    <t>Q3</t>
  </si>
  <si>
    <t>IQR</t>
  </si>
  <si>
    <t>Q1 is 1st quartile</t>
  </si>
  <si>
    <t>Q3 is 3rd quartile</t>
  </si>
  <si>
    <t>IQR is interquartile range, IQR= Q3-Q1</t>
  </si>
  <si>
    <t>4) The interquartile range of the purchase amounts is 15.75.</t>
  </si>
  <si>
    <t>Defect Types</t>
  </si>
  <si>
    <t>A</t>
  </si>
  <si>
    <t>B</t>
  </si>
  <si>
    <t>C</t>
  </si>
  <si>
    <t>D</t>
  </si>
  <si>
    <t>E</t>
  </si>
  <si>
    <t>F</t>
  </si>
  <si>
    <t>G</t>
  </si>
  <si>
    <t>Most Common Deffect</t>
  </si>
  <si>
    <t>1) Bar Chart created.</t>
  </si>
  <si>
    <t>2) Defect type E has the highest frequency.</t>
  </si>
  <si>
    <t>3)Histogram created.</t>
  </si>
  <si>
    <t>Bar chart</t>
  </si>
  <si>
    <t>Histogram</t>
  </si>
  <si>
    <t>Satisfaction Ratings</t>
  </si>
  <si>
    <t>1) Histogram created on the right side.</t>
  </si>
  <si>
    <t>2) Satisfaction rating 4 has the highest frequency.</t>
  </si>
  <si>
    <t>3) Bar Chart created.</t>
  </si>
  <si>
    <t>Response Time</t>
  </si>
  <si>
    <t>116-120</t>
  </si>
  <si>
    <t>121-125</t>
  </si>
  <si>
    <t>126-130</t>
  </si>
  <si>
    <t>131-135</t>
  </si>
  <si>
    <t>136-140</t>
  </si>
  <si>
    <t>141-145</t>
  </si>
  <si>
    <t>145-150</t>
  </si>
  <si>
    <t>Answer: The median response time is 130.5</t>
  </si>
  <si>
    <t>Region 1</t>
  </si>
  <si>
    <t>Region 2</t>
  </si>
  <si>
    <t>Region 3</t>
  </si>
  <si>
    <t>Charts are on the right hand side</t>
  </si>
  <si>
    <t>Row1</t>
  </si>
  <si>
    <t>Largest(1)</t>
  </si>
  <si>
    <t>Smallest(1)</t>
  </si>
  <si>
    <t>Confidence Level(95.0%)</t>
  </si>
  <si>
    <t>Based on the skewness value (0.05455) as it is almost close to 0, we can say the curve for this distribution will be almost symmetrical.</t>
  </si>
  <si>
    <t>Interpretation:</t>
  </si>
  <si>
    <t>Based on the kurtosis value (-1.3042), we can say that it is less than 3 so the curve will be a platykurtic curve with heavier tails on both the sides and a flatter peak.</t>
  </si>
  <si>
    <t>2.0 3.4</t>
  </si>
  <si>
    <t>Interpretation</t>
  </si>
  <si>
    <t>The kurtosis is negative (-0.96) aprroximately -1 which is less than 3, that means the distribution curve is a platykurtic curve with heavier tails on both the sides, The data are highly concentrated around the mean, and extreme values (both high and low) are exceedingly rare.</t>
  </si>
  <si>
    <t>From the skewness and kurtosis value we can determine that such a distribution might indicate that returns or other metrics are very stable and predictable. However, it could also imply limited opportunities for significant gains or losses so the portfolio is ohkayish only not very lucrative.</t>
  </si>
  <si>
    <t>From the skewness and kurtosis we can say that the income distribution is almost equal in all the classes of the population, most of the income classes are around the mean , while the number of upper and lower income class people is also similar to the ones in the middle. which is not a good sign economically.</t>
  </si>
  <si>
    <t>The skewness is very close to 0, value of skewness being 0.23 which means the curve is almost symmetric curve but will be slighltly right skewed. the majority data points are near the median.</t>
  </si>
  <si>
    <t>The satisfaction ratings data show a distribution that is slightly left-skewed (more customers clustered towards higher ratings) and slightly platykurtic (fewer extreme ratings compared to a normal distribution).</t>
  </si>
  <si>
    <t>The positive skewness (0.209) indicates a slight tendency towards higher house prices, but this is not pronounced, suggesting that the distribution is fairly balanced overall.</t>
  </si>
  <si>
    <t>The platykurtic nature (kurtosis of -1.037) indicates that the distribution of house prices has a flatter peak than a normal distribution. This implies that there are fewer very high or very low house prices relative to a normal distribution, resulting in a more spread-out distribution without extreme values.</t>
  </si>
  <si>
    <t>The negative skewness (-0.335) suggests that the waiting times are slightly left-skewed, indicating a tendency towards shorter wait times.</t>
  </si>
  <si>
    <t>The negative kurtosis (-0.881) indicates that the distribution of waiting times is platykurtic, meaning it has a flatter peak, suggesting that waiting times vary more widely and are less concentrated around a central average than would be expected in a normal distribution.</t>
  </si>
  <si>
    <t>data</t>
  </si>
  <si>
    <t>Quartiles</t>
  </si>
  <si>
    <t>Percentile</t>
  </si>
  <si>
    <t>Q2</t>
  </si>
  <si>
    <t>10th</t>
  </si>
  <si>
    <t>25th</t>
  </si>
  <si>
    <t>75th</t>
  </si>
  <si>
    <t>90th</t>
  </si>
  <si>
    <t>Q1 = 25th Percentile</t>
  </si>
  <si>
    <t>Q2 = Median = 50th Percentile</t>
  </si>
  <si>
    <t>Q3 = 75th Percentile</t>
  </si>
  <si>
    <t>Max Salary</t>
  </si>
  <si>
    <t>Min Salary</t>
  </si>
  <si>
    <t>Inter Quartile range (IQR) = Q3-Q1</t>
  </si>
  <si>
    <t>The interquartile range (Q3 - Q1) is 376.25−128.75=247.5376.25 - 128.75 = 247.5376.25−128.75=247.5, indicating the spread of salaries for the middle 50% of employees.</t>
  </si>
  <si>
    <t>The percentiles provide insights into the income distribution across different levels within the organization.</t>
  </si>
  <si>
    <t>Overall, these values provide a clear picture of the salary distribution within the company, showing where the majority of employees fall in terms of income levels and highlighting any potential disparities or concentrations within the salary structure.</t>
  </si>
  <si>
    <t>The median salary (Q2) of 252.5252.5252.5 suggests that half of the employees earn less than this amount.</t>
  </si>
  <si>
    <t>Q1 (First Quartile): 128.75128.75128.75 represents the salary at the 25th percentile. This means 25% of employees earn less than 128.75128.75128.75.</t>
  </si>
  <si>
    <t>Q2 (Median): 252.5252.5252.5 is the salary at the 50th percentile, indicating that half of the employees earn less than 252.5252.5252.5.</t>
  </si>
  <si>
    <t>Q3 (Third Quartile): 376.25376.25376.25 is the salary at the 75th percentile. Therefore, 75% of employees earn less than 376.25376.25376.25.</t>
  </si>
  <si>
    <t>10th Percentile: 74.774.774.7 represents the salary at the 10th percentile, indicating that 10% of employees earn less than 74.774.774.7.</t>
  </si>
  <si>
    <t>25th Percentile: 128.75128.75128.75 is the same as Q1, indicating the salary at the 25th percentile.</t>
  </si>
  <si>
    <t>75th Percentile: 376.25376.25376.25 is the same as Q3, representing the salary at the 75th percentile.</t>
  </si>
  <si>
    <t>90th Percentile: 450.5450.5450.5 is the salary at the 90th percentile, indicating that 90% of employees earn less than 450.5450.5450.5.</t>
  </si>
  <si>
    <t>15th percentile</t>
  </si>
  <si>
    <t>50th percentile</t>
  </si>
  <si>
    <t>85th percentile</t>
  </si>
  <si>
    <t>Max weight</t>
  </si>
  <si>
    <t>Min weight</t>
  </si>
  <si>
    <t>The weight distribution among the sample of individuals shows a median weight (Q2) of 267.5267.5267.5 kilograms, indicating that half of the individuals have weights below this value.</t>
  </si>
  <si>
    <t>The interquartile range (Q3 - Q1) of 247.5247.5247.5 kilograms suggests the spread of weights for the middle 50% of individuals.</t>
  </si>
  <si>
    <t>The first quartile (Q1) at 143.75143.75143.75 kilograms and the third quartile (Q3) at 391.25391.25391.25 kilograms highlight the weights below which 25% and 75% of individuals fall, respectively.</t>
  </si>
  <si>
    <t>The percentiles further illustrate the distribution: the 15th percentile reveals the lower boundary of weights, while the 85th percentile identifies the upper boundary within the sample.</t>
  </si>
  <si>
    <t>This combined interpretation provides a comprehensive understanding of how weights are distributed among the individuals sampled, ranging from lighter to heavier weights, with specific thresholds (quartiles) and detailed percentile breakdowns.</t>
  </si>
  <si>
    <t>20th percentile</t>
  </si>
  <si>
    <t>40th percentile</t>
  </si>
  <si>
    <t>80th percentile</t>
  </si>
  <si>
    <t>The interquartile range (Q3 - Q1) of 272.5272.5272.5 dollars shows the spread of spending for the middle 50% of customers.</t>
  </si>
  <si>
    <t>The first quartile (Q1) at 156.25156.25156.25 dollars and the third quartile (Q3) at 428.75428.75428.75 dollars highlight the spending levels below which 25% and 75% of customers fall, respectively.</t>
  </si>
  <si>
    <t>The percentiles further illustrate the distribution: the 20th percentile shows where the lower 20% of spending lies, the 40th percentile provides insight into mid-range spending, and the 80th percentile shows where the bulk of higher spending occurs.</t>
  </si>
  <si>
    <t>This combined interpretation provides a comprehensive view of the spending patterns among the customers, highlighting the distribution of purchase amounts across different percentiles and quartiles.</t>
  </si>
  <si>
    <t>The median purchase amount (Q2) of 292.5292.5292.5 dollars indicates that half of the customers spend more than this amount and half spend less.</t>
  </si>
  <si>
    <t>30th</t>
  </si>
  <si>
    <t>50th</t>
  </si>
  <si>
    <t>70th</t>
  </si>
  <si>
    <t>Inference about Product Quality Based on the quartiles and percentiles:</t>
  </si>
  <si>
    <t>The median defect rate (Q2) of 0.7 percent suggests that half of the products have defect rates around this level.</t>
  </si>
  <si>
    <t>The interquartile range (IQR) of 0.5 percent (from 0.4 to 0.9 percent) indicates the spread of defect rates for the middle 50% of products.</t>
  </si>
  <si>
    <t>The 25th percentile at 0.4 percent indicates that a quarter of the products have relatively low defect rates.</t>
  </si>
  <si>
    <t>The 75th percentile at 0.9 percent indicates where the majority of defect rates are clustered, showing some variability but generally below 0.9 percent.</t>
  </si>
  <si>
    <t>Overall, the analysis suggests that while a significant portion of products have defect rates below 0.7 percent (median), there is variability in defect rates among the products, with some products exhibiting lower defect rates (25th percentile) and others needing improvement to reduce defect rates further (75th percentile) for better product quality and customer satisfaction.</t>
  </si>
  <si>
    <t>Based on the quartiles and percentiles the following can be  Inferenced about Average Commute Time:</t>
  </si>
  <si>
    <t>The median commute time (Q2) of 312.5 minutes suggests that half of the employees have commute times around this duration.</t>
  </si>
  <si>
    <t>The interquartile range (IQR) of 297.5 minutes (from 163.75 to 461.25 minutes) indicates the variability in commute times for the middle 50% of employees.</t>
  </si>
  <si>
    <t>Overall, the analysis provides insight into the distribution of commute times among employees, highlighting the median and variability in commute durations, which can be useful for understanding transportation needs and potentially optimizing work-life balance.</t>
  </si>
  <si>
    <t>The 30th percentile at 193.5 minutes indicates a lower boundary where a significant portion of employees have shorter commute times.</t>
  </si>
  <si>
    <t>The 70th percentile at 431.5 minutes suggests that most employees have commute times below this duration, but there is variability with some employees experiencing longer commute times.</t>
  </si>
  <si>
    <t>THE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</si>
</sst>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3"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5">
    <xf numFmtId="0" fontId="0" fillId="0" borderId="0" xfId="0"/>
    <xf numFmtId="0" fontId="0" fillId="2" borderId="1" xfId="0" applyFill="1" applyBorder="1"/>
    <xf numFmtId="0" fontId="1" fillId="0" borderId="0" xfId="0" applyFont="1"/>
    <xf numFmtId="0" fontId="0" fillId="3" borderId="0" xfId="0" applyFill="1"/>
    <xf numFmtId="0" fontId="0" fillId="4" borderId="1" xfId="0" applyFill="1" applyBorder="1"/>
    <xf numFmtId="0" fontId="0" fillId="5" borderId="1" xfId="0" applyFill="1" applyBorder="1"/>
    <xf numFmtId="0" fontId="0" fillId="6" borderId="1" xfId="0" applyFill="1" applyBorder="1"/>
    <xf numFmtId="2" fontId="0" fillId="5" borderId="1" xfId="0" applyNumberFormat="1" applyFill="1" applyBorder="1"/>
    <xf numFmtId="2" fontId="0" fillId="6" borderId="1" xfId="0" applyNumberFormat="1" applyFill="1" applyBorder="1"/>
    <xf numFmtId="0" fontId="0" fillId="0" borderId="1" xfId="0" applyBorder="1"/>
    <xf numFmtId="0" fontId="0" fillId="7" borderId="1" xfId="0" applyFill="1" applyBorder="1"/>
    <xf numFmtId="0" fontId="0" fillId="0" borderId="2" xfId="0" applyBorder="1"/>
    <xf numFmtId="0" fontId="2" fillId="0" borderId="3" xfId="0" applyFont="1" applyBorder="1" applyAlignment="1">
      <alignment horizontal="center"/>
    </xf>
    <xf numFmtId="10" fontId="0" fillId="0" borderId="0" xfId="0" applyNumberFormat="1"/>
    <xf numFmtId="10" fontId="0" fillId="0" borderId="2" xfId="0" applyNumberFormat="1" applyBorder="1"/>
    <xf numFmtId="0" fontId="0" fillId="8" borderId="1" xfId="0" applyFill="1" applyBorder="1"/>
    <xf numFmtId="0" fontId="2" fillId="4" borderId="1" xfId="0" applyFont="1" applyFill="1" applyBorder="1" applyAlignment="1">
      <alignment horizontal="center"/>
    </xf>
    <xf numFmtId="10" fontId="0" fillId="4" borderId="1" xfId="0" applyNumberFormat="1" applyFill="1" applyBorder="1"/>
    <xf numFmtId="0" fontId="1" fillId="4" borderId="1" xfId="0" applyFont="1" applyFill="1" applyBorder="1"/>
    <xf numFmtId="10" fontId="0" fillId="7" borderId="1" xfId="0" applyNumberFormat="1" applyFill="1" applyBorder="1"/>
    <xf numFmtId="0" fontId="2" fillId="4" borderId="1" xfId="0" applyFont="1" applyFill="1" applyBorder="1" applyAlignment="1">
      <alignment horizontal="centerContinuous"/>
    </xf>
    <xf numFmtId="0" fontId="1" fillId="4" borderId="0" xfId="0" applyFont="1" applyFill="1"/>
    <xf numFmtId="2" fontId="0" fillId="0" borderId="0" xfId="0" applyNumberFormat="1"/>
    <xf numFmtId="0" fontId="1" fillId="0" borderId="0" xfId="0" applyFont="1" applyAlignment="1">
      <alignment horizontal="left" vertical="center" indent="1"/>
    </xf>
    <xf numFmtId="0" fontId="1" fillId="0" borderId="0" xfId="0" applyFont="1" applyAlignment="1">
      <alignment horizontal="left" vertical="center"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Sheet1!$N$373</c:f>
              <c:strCache>
                <c:ptCount val="1"/>
                <c:pt idx="0">
                  <c:v>Frequency</c:v>
                </c:pt>
              </c:strCache>
            </c:strRef>
          </c:tx>
          <c:spPr>
            <a:solidFill>
              <a:schemeClr val="accent1"/>
            </a:solidFill>
            <a:ln>
              <a:noFill/>
            </a:ln>
            <a:effectLst/>
          </c:spPr>
          <c:invertIfNegative val="0"/>
          <c:cat>
            <c:strRef>
              <c:f>Sheet1!$M$374:$M$380</c:f>
              <c:strCache>
                <c:ptCount val="7"/>
                <c:pt idx="0">
                  <c:v>A</c:v>
                </c:pt>
                <c:pt idx="1">
                  <c:v>B</c:v>
                </c:pt>
                <c:pt idx="2">
                  <c:v>C</c:v>
                </c:pt>
                <c:pt idx="3">
                  <c:v>D</c:v>
                </c:pt>
                <c:pt idx="4">
                  <c:v>E</c:v>
                </c:pt>
                <c:pt idx="5">
                  <c:v>F</c:v>
                </c:pt>
                <c:pt idx="6">
                  <c:v>G</c:v>
                </c:pt>
              </c:strCache>
            </c:strRef>
          </c:cat>
          <c:val>
            <c:numRef>
              <c:f>Sheet1!$N$374:$N$380</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E1E4-43FA-A45B-B2AFD9AF8149}"/>
            </c:ext>
          </c:extLst>
        </c:ser>
        <c:dLbls>
          <c:showLegendKey val="0"/>
          <c:showVal val="0"/>
          <c:showCatName val="0"/>
          <c:showSerName val="0"/>
          <c:showPercent val="0"/>
          <c:showBubbleSize val="0"/>
        </c:dLbls>
        <c:gapWidth val="182"/>
        <c:axId val="1933040432"/>
        <c:axId val="1933044272"/>
      </c:barChart>
      <c:catAx>
        <c:axId val="19330404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Defect</a:t>
                </a:r>
                <a:r>
                  <a:rPr lang="en-IN" baseline="0"/>
                  <a:t> Types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044272"/>
        <c:crosses val="autoZero"/>
        <c:auto val="1"/>
        <c:lblAlgn val="ctr"/>
        <c:lblOffset val="100"/>
        <c:noMultiLvlLbl val="0"/>
      </c:catAx>
      <c:valAx>
        <c:axId val="1933044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Frequency</a:t>
                </a:r>
                <a:r>
                  <a:rPr lang="en-IN" baseline="0"/>
                  <a:t> of defects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04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03149606299212E-2"/>
          <c:y val="0.19486111111111112"/>
          <c:w val="0.90286351706036749"/>
          <c:h val="0.72088764946048411"/>
        </c:manualLayout>
      </c:layout>
      <c:barChart>
        <c:barDir val="bar"/>
        <c:grouping val="clustered"/>
        <c:varyColors val="0"/>
        <c:ser>
          <c:idx val="0"/>
          <c:order val="0"/>
          <c:tx>
            <c:strRef>
              <c:f>Sheet1!$N$420</c:f>
              <c:strCache>
                <c:ptCount val="1"/>
                <c:pt idx="0">
                  <c:v>Frequency</c:v>
                </c:pt>
              </c:strCache>
            </c:strRef>
          </c:tx>
          <c:spPr>
            <a:solidFill>
              <a:schemeClr val="accent1"/>
            </a:solidFill>
            <a:ln>
              <a:noFill/>
            </a:ln>
            <a:effectLst/>
          </c:spPr>
          <c:invertIfNegative val="0"/>
          <c:cat>
            <c:numRef>
              <c:f>Sheet1!$M$421:$M$425</c:f>
              <c:numCache>
                <c:formatCode>General</c:formatCode>
                <c:ptCount val="5"/>
                <c:pt idx="0">
                  <c:v>1</c:v>
                </c:pt>
                <c:pt idx="1">
                  <c:v>2</c:v>
                </c:pt>
                <c:pt idx="2">
                  <c:v>3</c:v>
                </c:pt>
                <c:pt idx="3">
                  <c:v>4</c:v>
                </c:pt>
                <c:pt idx="4">
                  <c:v>5</c:v>
                </c:pt>
              </c:numCache>
            </c:numRef>
          </c:cat>
          <c:val>
            <c:numRef>
              <c:f>Sheet1!$N$421:$N$425</c:f>
              <c:numCache>
                <c:formatCode>General</c:formatCode>
                <c:ptCount val="5"/>
                <c:pt idx="0">
                  <c:v>0</c:v>
                </c:pt>
                <c:pt idx="1">
                  <c:v>8</c:v>
                </c:pt>
                <c:pt idx="2">
                  <c:v>30</c:v>
                </c:pt>
                <c:pt idx="3">
                  <c:v>39</c:v>
                </c:pt>
                <c:pt idx="4">
                  <c:v>23</c:v>
                </c:pt>
              </c:numCache>
            </c:numRef>
          </c:val>
          <c:extLst>
            <c:ext xmlns:c16="http://schemas.microsoft.com/office/drawing/2014/chart" uri="{C3380CC4-5D6E-409C-BE32-E72D297353CC}">
              <c16:uniqueId val="{00000000-713E-48F6-AEAE-E4221CD4CE35}"/>
            </c:ext>
          </c:extLst>
        </c:ser>
        <c:dLbls>
          <c:showLegendKey val="0"/>
          <c:showVal val="0"/>
          <c:showCatName val="0"/>
          <c:showSerName val="0"/>
          <c:showPercent val="0"/>
          <c:showBubbleSize val="0"/>
        </c:dLbls>
        <c:gapWidth val="182"/>
        <c:axId val="1912649264"/>
        <c:axId val="1785673280"/>
      </c:barChart>
      <c:catAx>
        <c:axId val="1912649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673280"/>
        <c:crosses val="autoZero"/>
        <c:auto val="1"/>
        <c:lblAlgn val="ctr"/>
        <c:lblOffset val="100"/>
        <c:noMultiLvlLbl val="0"/>
      </c:catAx>
      <c:valAx>
        <c:axId val="1785673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649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Sheet1!$X$468:$X$475</c:f>
              <c:strCache>
                <c:ptCount val="8"/>
                <c:pt idx="0">
                  <c:v>140</c:v>
                </c:pt>
                <c:pt idx="1">
                  <c:v>130</c:v>
                </c:pt>
                <c:pt idx="2">
                  <c:v>125</c:v>
                </c:pt>
                <c:pt idx="3">
                  <c:v>120</c:v>
                </c:pt>
                <c:pt idx="4">
                  <c:v>145</c:v>
                </c:pt>
                <c:pt idx="5">
                  <c:v>150</c:v>
                </c:pt>
                <c:pt idx="6">
                  <c:v>130</c:v>
                </c:pt>
                <c:pt idx="7">
                  <c:v>More</c:v>
                </c:pt>
              </c:strCache>
            </c:strRef>
          </c:cat>
          <c:val>
            <c:numRef>
              <c:f>Sheet1!$Y$468:$Y$475</c:f>
              <c:numCache>
                <c:formatCode>General</c:formatCode>
                <c:ptCount val="8"/>
                <c:pt idx="0">
                  <c:v>43</c:v>
                </c:pt>
                <c:pt idx="1">
                  <c:v>24</c:v>
                </c:pt>
                <c:pt idx="2">
                  <c:v>20</c:v>
                </c:pt>
                <c:pt idx="3">
                  <c:v>6</c:v>
                </c:pt>
                <c:pt idx="4">
                  <c:v>6</c:v>
                </c:pt>
                <c:pt idx="5">
                  <c:v>1</c:v>
                </c:pt>
                <c:pt idx="6">
                  <c:v>0</c:v>
                </c:pt>
                <c:pt idx="7">
                  <c:v>0</c:v>
                </c:pt>
              </c:numCache>
            </c:numRef>
          </c:val>
          <c:extLst>
            <c:ext xmlns:c16="http://schemas.microsoft.com/office/drawing/2014/chart" uri="{C3380CC4-5D6E-409C-BE32-E72D297353CC}">
              <c16:uniqueId val="{00000000-FC4E-482E-B527-2A009C2C3A1E}"/>
            </c:ext>
          </c:extLst>
        </c:ser>
        <c:dLbls>
          <c:showLegendKey val="0"/>
          <c:showVal val="0"/>
          <c:showCatName val="0"/>
          <c:showSerName val="0"/>
          <c:showPercent val="0"/>
          <c:showBubbleSize val="0"/>
        </c:dLbls>
        <c:gapWidth val="150"/>
        <c:axId val="1791078320"/>
        <c:axId val="1791086000"/>
      </c:barChart>
      <c:lineChart>
        <c:grouping val="standard"/>
        <c:varyColors val="0"/>
        <c:ser>
          <c:idx val="1"/>
          <c:order val="1"/>
          <c:tx>
            <c:v>Cumulative %</c:v>
          </c:tx>
          <c:cat>
            <c:strRef>
              <c:f>Sheet1!$X$468:$X$475</c:f>
              <c:strCache>
                <c:ptCount val="8"/>
                <c:pt idx="0">
                  <c:v>140</c:v>
                </c:pt>
                <c:pt idx="1">
                  <c:v>130</c:v>
                </c:pt>
                <c:pt idx="2">
                  <c:v>125</c:v>
                </c:pt>
                <c:pt idx="3">
                  <c:v>120</c:v>
                </c:pt>
                <c:pt idx="4">
                  <c:v>145</c:v>
                </c:pt>
                <c:pt idx="5">
                  <c:v>150</c:v>
                </c:pt>
                <c:pt idx="6">
                  <c:v>130</c:v>
                </c:pt>
                <c:pt idx="7">
                  <c:v>More</c:v>
                </c:pt>
              </c:strCache>
            </c:strRef>
          </c:cat>
          <c:val>
            <c:numRef>
              <c:f>Sheet1!$Z$468:$Z$475</c:f>
              <c:numCache>
                <c:formatCode>0.00%</c:formatCode>
                <c:ptCount val="8"/>
                <c:pt idx="0">
                  <c:v>0.43</c:v>
                </c:pt>
                <c:pt idx="1">
                  <c:v>0.67</c:v>
                </c:pt>
                <c:pt idx="2">
                  <c:v>0.87</c:v>
                </c:pt>
                <c:pt idx="3">
                  <c:v>0.93</c:v>
                </c:pt>
                <c:pt idx="4">
                  <c:v>0.99</c:v>
                </c:pt>
                <c:pt idx="5">
                  <c:v>1</c:v>
                </c:pt>
                <c:pt idx="6">
                  <c:v>1</c:v>
                </c:pt>
                <c:pt idx="7">
                  <c:v>1</c:v>
                </c:pt>
              </c:numCache>
            </c:numRef>
          </c:val>
          <c:smooth val="0"/>
          <c:extLst>
            <c:ext xmlns:c16="http://schemas.microsoft.com/office/drawing/2014/chart" uri="{C3380CC4-5D6E-409C-BE32-E72D297353CC}">
              <c16:uniqueId val="{00000001-FC4E-482E-B527-2A009C2C3A1E}"/>
            </c:ext>
          </c:extLst>
        </c:ser>
        <c:dLbls>
          <c:showLegendKey val="0"/>
          <c:showVal val="0"/>
          <c:showCatName val="0"/>
          <c:showSerName val="0"/>
          <c:showPercent val="0"/>
          <c:showBubbleSize val="0"/>
        </c:dLbls>
        <c:marker val="1"/>
        <c:smooth val="0"/>
        <c:axId val="1791076880"/>
        <c:axId val="1791089840"/>
      </c:lineChart>
      <c:catAx>
        <c:axId val="1791078320"/>
        <c:scaling>
          <c:orientation val="minMax"/>
        </c:scaling>
        <c:delete val="0"/>
        <c:axPos val="b"/>
        <c:title>
          <c:tx>
            <c:rich>
              <a:bodyPr/>
              <a:lstStyle/>
              <a:p>
                <a:pPr>
                  <a:defRPr/>
                </a:pPr>
                <a:r>
                  <a:rPr lang="en-IN"/>
                  <a:t>Upper Limit</a:t>
                </a:r>
              </a:p>
            </c:rich>
          </c:tx>
          <c:overlay val="0"/>
        </c:title>
        <c:numFmt formatCode="General" sourceLinked="1"/>
        <c:majorTickMark val="out"/>
        <c:minorTickMark val="none"/>
        <c:tickLblPos val="nextTo"/>
        <c:crossAx val="1791086000"/>
        <c:crosses val="autoZero"/>
        <c:auto val="1"/>
        <c:lblAlgn val="ctr"/>
        <c:lblOffset val="100"/>
        <c:noMultiLvlLbl val="0"/>
      </c:catAx>
      <c:valAx>
        <c:axId val="1791086000"/>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791078320"/>
        <c:crosses val="autoZero"/>
        <c:crossBetween val="between"/>
      </c:valAx>
      <c:valAx>
        <c:axId val="1791089840"/>
        <c:scaling>
          <c:orientation val="minMax"/>
        </c:scaling>
        <c:delete val="0"/>
        <c:axPos val="r"/>
        <c:numFmt formatCode="0.00%" sourceLinked="1"/>
        <c:majorTickMark val="out"/>
        <c:minorTickMark val="none"/>
        <c:tickLblPos val="nextTo"/>
        <c:crossAx val="1791076880"/>
        <c:crosses val="max"/>
        <c:crossBetween val="between"/>
      </c:valAx>
      <c:catAx>
        <c:axId val="1791076880"/>
        <c:scaling>
          <c:orientation val="minMax"/>
        </c:scaling>
        <c:delete val="1"/>
        <c:axPos val="b"/>
        <c:numFmt formatCode="General" sourceLinked="1"/>
        <c:majorTickMark val="out"/>
        <c:minorTickMark val="none"/>
        <c:tickLblPos val="nextTo"/>
        <c:crossAx val="1791089840"/>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Sheet1!$U$422:$U$427</c:f>
              <c:strCache>
                <c:ptCount val="6"/>
                <c:pt idx="0">
                  <c:v>4</c:v>
                </c:pt>
                <c:pt idx="1">
                  <c:v>3</c:v>
                </c:pt>
                <c:pt idx="2">
                  <c:v>5</c:v>
                </c:pt>
                <c:pt idx="3">
                  <c:v>2</c:v>
                </c:pt>
                <c:pt idx="4">
                  <c:v>1</c:v>
                </c:pt>
                <c:pt idx="5">
                  <c:v>More</c:v>
                </c:pt>
              </c:strCache>
            </c:strRef>
          </c:cat>
          <c:val>
            <c:numRef>
              <c:f>Sheet1!$V$422:$V$427</c:f>
              <c:numCache>
                <c:formatCode>General</c:formatCode>
                <c:ptCount val="6"/>
                <c:pt idx="0">
                  <c:v>39</c:v>
                </c:pt>
                <c:pt idx="1">
                  <c:v>30</c:v>
                </c:pt>
                <c:pt idx="2">
                  <c:v>23</c:v>
                </c:pt>
                <c:pt idx="3">
                  <c:v>8</c:v>
                </c:pt>
                <c:pt idx="4">
                  <c:v>0</c:v>
                </c:pt>
                <c:pt idx="5">
                  <c:v>0</c:v>
                </c:pt>
              </c:numCache>
            </c:numRef>
          </c:val>
          <c:extLst>
            <c:ext xmlns:c16="http://schemas.microsoft.com/office/drawing/2014/chart" uri="{C3380CC4-5D6E-409C-BE32-E72D297353CC}">
              <c16:uniqueId val="{00000000-9D67-4502-9705-4AF18B902A34}"/>
            </c:ext>
          </c:extLst>
        </c:ser>
        <c:dLbls>
          <c:showLegendKey val="0"/>
          <c:showVal val="0"/>
          <c:showCatName val="0"/>
          <c:showSerName val="0"/>
          <c:showPercent val="0"/>
          <c:showBubbleSize val="0"/>
        </c:dLbls>
        <c:gapWidth val="150"/>
        <c:axId val="1792578848"/>
        <c:axId val="1792583168"/>
      </c:barChart>
      <c:lineChart>
        <c:grouping val="standard"/>
        <c:varyColors val="0"/>
        <c:ser>
          <c:idx val="1"/>
          <c:order val="1"/>
          <c:tx>
            <c:v>Cumulative %</c:v>
          </c:tx>
          <c:cat>
            <c:strRef>
              <c:f>Sheet1!$U$422:$U$427</c:f>
              <c:strCache>
                <c:ptCount val="6"/>
                <c:pt idx="0">
                  <c:v>4</c:v>
                </c:pt>
                <c:pt idx="1">
                  <c:v>3</c:v>
                </c:pt>
                <c:pt idx="2">
                  <c:v>5</c:v>
                </c:pt>
                <c:pt idx="3">
                  <c:v>2</c:v>
                </c:pt>
                <c:pt idx="4">
                  <c:v>1</c:v>
                </c:pt>
                <c:pt idx="5">
                  <c:v>More</c:v>
                </c:pt>
              </c:strCache>
            </c:strRef>
          </c:cat>
          <c:val>
            <c:numRef>
              <c:f>Sheet1!$W$422:$W$427</c:f>
              <c:numCache>
                <c:formatCode>0.00%</c:formatCode>
                <c:ptCount val="6"/>
                <c:pt idx="0">
                  <c:v>0.39</c:v>
                </c:pt>
                <c:pt idx="1">
                  <c:v>0.69</c:v>
                </c:pt>
                <c:pt idx="2">
                  <c:v>0.92</c:v>
                </c:pt>
                <c:pt idx="3">
                  <c:v>1</c:v>
                </c:pt>
                <c:pt idx="4">
                  <c:v>1</c:v>
                </c:pt>
                <c:pt idx="5">
                  <c:v>1</c:v>
                </c:pt>
              </c:numCache>
            </c:numRef>
          </c:val>
          <c:smooth val="0"/>
          <c:extLst>
            <c:ext xmlns:c16="http://schemas.microsoft.com/office/drawing/2014/chart" uri="{C3380CC4-5D6E-409C-BE32-E72D297353CC}">
              <c16:uniqueId val="{00000001-9D67-4502-9705-4AF18B902A34}"/>
            </c:ext>
          </c:extLst>
        </c:ser>
        <c:dLbls>
          <c:showLegendKey val="0"/>
          <c:showVal val="0"/>
          <c:showCatName val="0"/>
          <c:showSerName val="0"/>
          <c:showPercent val="0"/>
          <c:showBubbleSize val="0"/>
        </c:dLbls>
        <c:marker val="1"/>
        <c:smooth val="0"/>
        <c:axId val="1792581728"/>
        <c:axId val="1792583648"/>
      </c:lineChart>
      <c:catAx>
        <c:axId val="1792578848"/>
        <c:scaling>
          <c:orientation val="minMax"/>
        </c:scaling>
        <c:delete val="0"/>
        <c:axPos val="b"/>
        <c:title>
          <c:tx>
            <c:rich>
              <a:bodyPr/>
              <a:lstStyle/>
              <a:p>
                <a:pPr>
                  <a:defRPr/>
                </a:pPr>
                <a:r>
                  <a:rPr lang="en-IN"/>
                  <a:t>Satisfaction Ratings</a:t>
                </a:r>
              </a:p>
            </c:rich>
          </c:tx>
          <c:overlay val="0"/>
        </c:title>
        <c:numFmt formatCode="General" sourceLinked="1"/>
        <c:majorTickMark val="out"/>
        <c:minorTickMark val="none"/>
        <c:tickLblPos val="nextTo"/>
        <c:crossAx val="1792583168"/>
        <c:crosses val="autoZero"/>
        <c:auto val="1"/>
        <c:lblAlgn val="ctr"/>
        <c:lblOffset val="100"/>
        <c:noMultiLvlLbl val="0"/>
      </c:catAx>
      <c:valAx>
        <c:axId val="1792583168"/>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792578848"/>
        <c:crosses val="autoZero"/>
        <c:crossBetween val="between"/>
      </c:valAx>
      <c:valAx>
        <c:axId val="1792583648"/>
        <c:scaling>
          <c:orientation val="minMax"/>
        </c:scaling>
        <c:delete val="0"/>
        <c:axPos val="r"/>
        <c:numFmt formatCode="0.00%" sourceLinked="1"/>
        <c:majorTickMark val="out"/>
        <c:minorTickMark val="none"/>
        <c:tickLblPos val="nextTo"/>
        <c:crossAx val="1792581728"/>
        <c:crosses val="max"/>
        <c:crossBetween val="between"/>
      </c:valAx>
      <c:catAx>
        <c:axId val="1792581728"/>
        <c:scaling>
          <c:orientation val="minMax"/>
        </c:scaling>
        <c:delete val="1"/>
        <c:axPos val="b"/>
        <c:numFmt formatCode="General" sourceLinked="1"/>
        <c:majorTickMark val="out"/>
        <c:minorTickMark val="none"/>
        <c:tickLblPos val="nextTo"/>
        <c:crossAx val="1792583648"/>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Sheet1!$V$317:$V$322</c:f>
              <c:strCache>
                <c:ptCount val="6"/>
                <c:pt idx="0">
                  <c:v>35</c:v>
                </c:pt>
                <c:pt idx="1">
                  <c:v>40</c:v>
                </c:pt>
                <c:pt idx="2">
                  <c:v>30</c:v>
                </c:pt>
                <c:pt idx="3">
                  <c:v>45</c:v>
                </c:pt>
                <c:pt idx="4">
                  <c:v>25</c:v>
                </c:pt>
                <c:pt idx="5">
                  <c:v>More</c:v>
                </c:pt>
              </c:strCache>
            </c:strRef>
          </c:cat>
          <c:val>
            <c:numRef>
              <c:f>Sheet1!$W$317:$W$322</c:f>
              <c:numCache>
                <c:formatCode>General</c:formatCode>
                <c:ptCount val="6"/>
                <c:pt idx="0">
                  <c:v>34</c:v>
                </c:pt>
                <c:pt idx="1">
                  <c:v>31</c:v>
                </c:pt>
                <c:pt idx="2">
                  <c:v>21</c:v>
                </c:pt>
                <c:pt idx="3">
                  <c:v>14</c:v>
                </c:pt>
                <c:pt idx="4">
                  <c:v>0</c:v>
                </c:pt>
                <c:pt idx="5">
                  <c:v>0</c:v>
                </c:pt>
              </c:numCache>
            </c:numRef>
          </c:val>
          <c:extLst>
            <c:ext xmlns:c16="http://schemas.microsoft.com/office/drawing/2014/chart" uri="{C3380CC4-5D6E-409C-BE32-E72D297353CC}">
              <c16:uniqueId val="{00000000-C8AA-451C-9394-B980409D347B}"/>
            </c:ext>
          </c:extLst>
        </c:ser>
        <c:dLbls>
          <c:showLegendKey val="0"/>
          <c:showVal val="0"/>
          <c:showCatName val="0"/>
          <c:showSerName val="0"/>
          <c:showPercent val="0"/>
          <c:showBubbleSize val="0"/>
        </c:dLbls>
        <c:gapWidth val="150"/>
        <c:axId val="1783868560"/>
        <c:axId val="1783863280"/>
      </c:barChart>
      <c:lineChart>
        <c:grouping val="standard"/>
        <c:varyColors val="0"/>
        <c:ser>
          <c:idx val="1"/>
          <c:order val="1"/>
          <c:tx>
            <c:v>Cumulative %</c:v>
          </c:tx>
          <c:cat>
            <c:strRef>
              <c:f>Sheet1!$V$317:$V$322</c:f>
              <c:strCache>
                <c:ptCount val="6"/>
                <c:pt idx="0">
                  <c:v>35</c:v>
                </c:pt>
                <c:pt idx="1">
                  <c:v>40</c:v>
                </c:pt>
                <c:pt idx="2">
                  <c:v>30</c:v>
                </c:pt>
                <c:pt idx="3">
                  <c:v>45</c:v>
                </c:pt>
                <c:pt idx="4">
                  <c:v>25</c:v>
                </c:pt>
                <c:pt idx="5">
                  <c:v>More</c:v>
                </c:pt>
              </c:strCache>
            </c:strRef>
          </c:cat>
          <c:val>
            <c:numRef>
              <c:f>Sheet1!$X$317:$X$322</c:f>
              <c:numCache>
                <c:formatCode>0.00%</c:formatCode>
                <c:ptCount val="6"/>
                <c:pt idx="0">
                  <c:v>0.34</c:v>
                </c:pt>
                <c:pt idx="1">
                  <c:v>0.65</c:v>
                </c:pt>
                <c:pt idx="2">
                  <c:v>0.86</c:v>
                </c:pt>
                <c:pt idx="3">
                  <c:v>1</c:v>
                </c:pt>
                <c:pt idx="4">
                  <c:v>1</c:v>
                </c:pt>
                <c:pt idx="5">
                  <c:v>1</c:v>
                </c:pt>
              </c:numCache>
            </c:numRef>
          </c:val>
          <c:smooth val="0"/>
          <c:extLst>
            <c:ext xmlns:c16="http://schemas.microsoft.com/office/drawing/2014/chart" uri="{C3380CC4-5D6E-409C-BE32-E72D297353CC}">
              <c16:uniqueId val="{00000001-C8AA-451C-9394-B980409D347B}"/>
            </c:ext>
          </c:extLst>
        </c:ser>
        <c:dLbls>
          <c:showLegendKey val="0"/>
          <c:showVal val="0"/>
          <c:showCatName val="0"/>
          <c:showSerName val="0"/>
          <c:showPercent val="0"/>
          <c:showBubbleSize val="0"/>
        </c:dLbls>
        <c:marker val="1"/>
        <c:smooth val="0"/>
        <c:axId val="1902225440"/>
        <c:axId val="1902223520"/>
      </c:lineChart>
      <c:catAx>
        <c:axId val="1783868560"/>
        <c:scaling>
          <c:orientation val="minMax"/>
        </c:scaling>
        <c:delete val="0"/>
        <c:axPos val="b"/>
        <c:title>
          <c:tx>
            <c:rich>
              <a:bodyPr/>
              <a:lstStyle/>
              <a:p>
                <a:pPr>
                  <a:defRPr/>
                </a:pPr>
                <a:r>
                  <a:rPr lang="en-IN"/>
                  <a:t>Upper Age limit</a:t>
                </a:r>
              </a:p>
            </c:rich>
          </c:tx>
          <c:overlay val="0"/>
        </c:title>
        <c:numFmt formatCode="General" sourceLinked="1"/>
        <c:majorTickMark val="out"/>
        <c:minorTickMark val="none"/>
        <c:tickLblPos val="nextTo"/>
        <c:crossAx val="1783863280"/>
        <c:crosses val="autoZero"/>
        <c:auto val="1"/>
        <c:lblAlgn val="ctr"/>
        <c:lblOffset val="100"/>
        <c:noMultiLvlLbl val="0"/>
      </c:catAx>
      <c:valAx>
        <c:axId val="1783863280"/>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783868560"/>
        <c:crosses val="autoZero"/>
        <c:crossBetween val="between"/>
      </c:valAx>
      <c:valAx>
        <c:axId val="1902223520"/>
        <c:scaling>
          <c:orientation val="minMax"/>
        </c:scaling>
        <c:delete val="0"/>
        <c:axPos val="r"/>
        <c:numFmt formatCode="0.00%" sourceLinked="1"/>
        <c:majorTickMark val="out"/>
        <c:minorTickMark val="none"/>
        <c:tickLblPos val="nextTo"/>
        <c:crossAx val="1902225440"/>
        <c:crosses val="max"/>
        <c:crossBetween val="between"/>
      </c:valAx>
      <c:catAx>
        <c:axId val="1902225440"/>
        <c:scaling>
          <c:orientation val="minMax"/>
        </c:scaling>
        <c:delete val="1"/>
        <c:axPos val="b"/>
        <c:numFmt formatCode="General" sourceLinked="1"/>
        <c:majorTickMark val="out"/>
        <c:minorTickMark val="none"/>
        <c:tickLblPos val="nextTo"/>
        <c:crossAx val="1902223520"/>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Sheet1!$V$350:$V$360</c:f>
              <c:strCache>
                <c:ptCount val="11"/>
                <c:pt idx="0">
                  <c:v>60</c:v>
                </c:pt>
                <c:pt idx="1">
                  <c:v>45</c:v>
                </c:pt>
                <c:pt idx="2">
                  <c:v>50</c:v>
                </c:pt>
                <c:pt idx="3">
                  <c:v>40</c:v>
                </c:pt>
                <c:pt idx="4">
                  <c:v>55</c:v>
                </c:pt>
                <c:pt idx="5">
                  <c:v>65</c:v>
                </c:pt>
                <c:pt idx="6">
                  <c:v>30</c:v>
                </c:pt>
                <c:pt idx="7">
                  <c:v>35</c:v>
                </c:pt>
                <c:pt idx="8">
                  <c:v>70</c:v>
                </c:pt>
                <c:pt idx="9">
                  <c:v>75</c:v>
                </c:pt>
                <c:pt idx="10">
                  <c:v>More</c:v>
                </c:pt>
              </c:strCache>
            </c:strRef>
          </c:cat>
          <c:val>
            <c:numRef>
              <c:f>Sheet1!$W$350:$W$360</c:f>
              <c:numCache>
                <c:formatCode>General</c:formatCode>
                <c:ptCount val="11"/>
                <c:pt idx="0">
                  <c:v>9</c:v>
                </c:pt>
                <c:pt idx="1">
                  <c:v>8</c:v>
                </c:pt>
                <c:pt idx="2">
                  <c:v>8</c:v>
                </c:pt>
                <c:pt idx="3">
                  <c:v>7</c:v>
                </c:pt>
                <c:pt idx="4">
                  <c:v>7</c:v>
                </c:pt>
                <c:pt idx="5">
                  <c:v>7</c:v>
                </c:pt>
                <c:pt idx="6">
                  <c:v>1</c:v>
                </c:pt>
                <c:pt idx="7">
                  <c:v>1</c:v>
                </c:pt>
                <c:pt idx="8">
                  <c:v>1</c:v>
                </c:pt>
                <c:pt idx="9">
                  <c:v>1</c:v>
                </c:pt>
                <c:pt idx="10">
                  <c:v>0</c:v>
                </c:pt>
              </c:numCache>
            </c:numRef>
          </c:val>
          <c:extLst>
            <c:ext xmlns:c16="http://schemas.microsoft.com/office/drawing/2014/chart" uri="{C3380CC4-5D6E-409C-BE32-E72D297353CC}">
              <c16:uniqueId val="{00000000-1045-46B9-9529-B065606682C3}"/>
            </c:ext>
          </c:extLst>
        </c:ser>
        <c:dLbls>
          <c:showLegendKey val="0"/>
          <c:showVal val="0"/>
          <c:showCatName val="0"/>
          <c:showSerName val="0"/>
          <c:showPercent val="0"/>
          <c:showBubbleSize val="0"/>
        </c:dLbls>
        <c:gapWidth val="150"/>
        <c:axId val="1902226880"/>
        <c:axId val="1902226400"/>
      </c:barChart>
      <c:lineChart>
        <c:grouping val="standard"/>
        <c:varyColors val="0"/>
        <c:ser>
          <c:idx val="1"/>
          <c:order val="1"/>
          <c:tx>
            <c:v>Cumulative %</c:v>
          </c:tx>
          <c:cat>
            <c:strRef>
              <c:f>Sheet1!$V$350:$V$360</c:f>
              <c:strCache>
                <c:ptCount val="11"/>
                <c:pt idx="0">
                  <c:v>60</c:v>
                </c:pt>
                <c:pt idx="1">
                  <c:v>45</c:v>
                </c:pt>
                <c:pt idx="2">
                  <c:v>50</c:v>
                </c:pt>
                <c:pt idx="3">
                  <c:v>40</c:v>
                </c:pt>
                <c:pt idx="4">
                  <c:v>55</c:v>
                </c:pt>
                <c:pt idx="5">
                  <c:v>65</c:v>
                </c:pt>
                <c:pt idx="6">
                  <c:v>30</c:v>
                </c:pt>
                <c:pt idx="7">
                  <c:v>35</c:v>
                </c:pt>
                <c:pt idx="8">
                  <c:v>70</c:v>
                </c:pt>
                <c:pt idx="9">
                  <c:v>75</c:v>
                </c:pt>
                <c:pt idx="10">
                  <c:v>More</c:v>
                </c:pt>
              </c:strCache>
            </c:strRef>
          </c:cat>
          <c:val>
            <c:numRef>
              <c:f>Sheet1!$X$350:$X$360</c:f>
              <c:numCache>
                <c:formatCode>0.00%</c:formatCode>
                <c:ptCount val="11"/>
                <c:pt idx="0">
                  <c:v>0.18</c:v>
                </c:pt>
                <c:pt idx="1">
                  <c:v>0.34</c:v>
                </c:pt>
                <c:pt idx="2">
                  <c:v>0.5</c:v>
                </c:pt>
                <c:pt idx="3">
                  <c:v>0.64</c:v>
                </c:pt>
                <c:pt idx="4">
                  <c:v>0.78</c:v>
                </c:pt>
                <c:pt idx="5">
                  <c:v>0.92</c:v>
                </c:pt>
                <c:pt idx="6">
                  <c:v>0.94</c:v>
                </c:pt>
                <c:pt idx="7">
                  <c:v>0.96</c:v>
                </c:pt>
                <c:pt idx="8">
                  <c:v>0.98</c:v>
                </c:pt>
                <c:pt idx="9">
                  <c:v>1</c:v>
                </c:pt>
                <c:pt idx="10">
                  <c:v>1</c:v>
                </c:pt>
              </c:numCache>
            </c:numRef>
          </c:val>
          <c:smooth val="0"/>
          <c:extLst>
            <c:ext xmlns:c16="http://schemas.microsoft.com/office/drawing/2014/chart" uri="{C3380CC4-5D6E-409C-BE32-E72D297353CC}">
              <c16:uniqueId val="{00000001-1045-46B9-9529-B065606682C3}"/>
            </c:ext>
          </c:extLst>
        </c:ser>
        <c:dLbls>
          <c:showLegendKey val="0"/>
          <c:showVal val="0"/>
          <c:showCatName val="0"/>
          <c:showSerName val="0"/>
          <c:showPercent val="0"/>
          <c:showBubbleSize val="0"/>
        </c:dLbls>
        <c:marker val="1"/>
        <c:smooth val="0"/>
        <c:axId val="1913575424"/>
        <c:axId val="1913575904"/>
      </c:lineChart>
      <c:catAx>
        <c:axId val="1902226880"/>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902226400"/>
        <c:crosses val="autoZero"/>
        <c:auto val="1"/>
        <c:lblAlgn val="ctr"/>
        <c:lblOffset val="100"/>
        <c:noMultiLvlLbl val="0"/>
      </c:catAx>
      <c:valAx>
        <c:axId val="1902226400"/>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902226880"/>
        <c:crosses val="autoZero"/>
        <c:crossBetween val="between"/>
      </c:valAx>
      <c:valAx>
        <c:axId val="1913575904"/>
        <c:scaling>
          <c:orientation val="minMax"/>
        </c:scaling>
        <c:delete val="0"/>
        <c:axPos val="r"/>
        <c:numFmt formatCode="0.00%" sourceLinked="1"/>
        <c:majorTickMark val="out"/>
        <c:minorTickMark val="none"/>
        <c:tickLblPos val="nextTo"/>
        <c:crossAx val="1913575424"/>
        <c:crosses val="max"/>
        <c:crossBetween val="between"/>
      </c:valAx>
      <c:catAx>
        <c:axId val="1913575424"/>
        <c:scaling>
          <c:orientation val="minMax"/>
        </c:scaling>
        <c:delete val="1"/>
        <c:axPos val="b"/>
        <c:numFmt formatCode="General" sourceLinked="1"/>
        <c:majorTickMark val="out"/>
        <c:minorTickMark val="none"/>
        <c:tickLblPos val="nextTo"/>
        <c:crossAx val="1913575904"/>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Sheet1!$M$500</c:f>
              <c:strCache>
                <c:ptCount val="1"/>
                <c:pt idx="0">
                  <c:v>Region 1</c:v>
                </c:pt>
              </c:strCache>
            </c:strRef>
          </c:tx>
          <c:spPr>
            <a:solidFill>
              <a:schemeClr val="accent1"/>
            </a:solidFill>
            <a:ln>
              <a:noFill/>
            </a:ln>
            <a:effectLst/>
            <a:sp3d/>
          </c:spPr>
          <c:invertIfNegative val="0"/>
          <c:val>
            <c:numRef>
              <c:f>Sheet1!$M$501:$M$510</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6="http://schemas.microsoft.com/office/drawing/2014/chart" uri="{C3380CC4-5D6E-409C-BE32-E72D297353CC}">
              <c16:uniqueId val="{00000000-01E0-4256-8BC6-7EE7097A49AC}"/>
            </c:ext>
          </c:extLst>
        </c:ser>
        <c:ser>
          <c:idx val="1"/>
          <c:order val="1"/>
          <c:tx>
            <c:strRef>
              <c:f>Sheet1!$N$500</c:f>
              <c:strCache>
                <c:ptCount val="1"/>
                <c:pt idx="0">
                  <c:v>Region 2</c:v>
                </c:pt>
              </c:strCache>
            </c:strRef>
          </c:tx>
          <c:spPr>
            <a:solidFill>
              <a:schemeClr val="accent2"/>
            </a:solidFill>
            <a:ln>
              <a:noFill/>
            </a:ln>
            <a:effectLst/>
            <a:sp3d/>
          </c:spPr>
          <c:invertIfNegative val="0"/>
          <c:val>
            <c:numRef>
              <c:f>Sheet1!$N$501:$N$510</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6="http://schemas.microsoft.com/office/drawing/2014/chart" uri="{C3380CC4-5D6E-409C-BE32-E72D297353CC}">
              <c16:uniqueId val="{00000001-01E0-4256-8BC6-7EE7097A49AC}"/>
            </c:ext>
          </c:extLst>
        </c:ser>
        <c:ser>
          <c:idx val="2"/>
          <c:order val="2"/>
          <c:tx>
            <c:strRef>
              <c:f>Sheet1!$O$500</c:f>
              <c:strCache>
                <c:ptCount val="1"/>
                <c:pt idx="0">
                  <c:v>Region 3</c:v>
                </c:pt>
              </c:strCache>
            </c:strRef>
          </c:tx>
          <c:spPr>
            <a:solidFill>
              <a:schemeClr val="accent3"/>
            </a:solidFill>
            <a:ln>
              <a:noFill/>
            </a:ln>
            <a:effectLst/>
            <a:sp3d/>
          </c:spPr>
          <c:invertIfNegative val="0"/>
          <c:val>
            <c:numRef>
              <c:f>Sheet1!$O$501:$O$510</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6="http://schemas.microsoft.com/office/drawing/2014/chart" uri="{C3380CC4-5D6E-409C-BE32-E72D297353CC}">
              <c16:uniqueId val="{00000002-01E0-4256-8BC6-7EE7097A49AC}"/>
            </c:ext>
          </c:extLst>
        </c:ser>
        <c:dLbls>
          <c:showLegendKey val="0"/>
          <c:showVal val="0"/>
          <c:showCatName val="0"/>
          <c:showSerName val="0"/>
          <c:showPercent val="0"/>
          <c:showBubbleSize val="0"/>
        </c:dLbls>
        <c:gapWidth val="150"/>
        <c:shape val="box"/>
        <c:axId val="1931811216"/>
        <c:axId val="1931811696"/>
        <c:axId val="0"/>
      </c:bar3DChart>
      <c:catAx>
        <c:axId val="1931811216"/>
        <c:scaling>
          <c:orientation val="minMax"/>
        </c:scaling>
        <c:delete val="0"/>
        <c:axPos val="l"/>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811696"/>
        <c:crosses val="autoZero"/>
        <c:auto val="1"/>
        <c:lblAlgn val="ctr"/>
        <c:lblOffset val="100"/>
        <c:noMultiLvlLbl val="0"/>
      </c:catAx>
      <c:valAx>
        <c:axId val="1931811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81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series layoutId="clusteredColumn" uniqueId="{DA141F96-424B-4AF8-836D-C7F7C4C9A3E1}">
          <cx:tx>
            <cx:txData>
              <cx:f>_xlchart.v1.1</cx:f>
              <cx:v>Frequency</cx:v>
            </cx:txData>
          </cx:tx>
          <cx:dataLabels pos="inBase">
            <cx:visibility seriesName="0" categoryName="0" value="1"/>
          </cx:dataLabels>
          <cx:dataId val="0"/>
          <cx:layoutPr>
            <cx:aggregation/>
          </cx:layoutPr>
          <cx:axisId val="1"/>
        </cx:series>
        <cx:series layoutId="paretoLine" ownerIdx="0" uniqueId="{F85FE7E0-59B4-407A-B27A-4076655BC47A}">
          <cx:axisId val="2"/>
        </cx:series>
      </cx:plotAreaRegion>
      <cx:axis id="0">
        <cx:catScaling gapWidth="0"/>
        <cx:tickLabels/>
      </cx:axis>
      <cx:axis id="1">
        <cx:valScaling/>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microsoft.com/office/2014/relationships/chartEx" Target="../charts/chartEx1.xml"/><Relationship Id="rId39" Type="http://schemas.openxmlformats.org/officeDocument/2006/relationships/image" Target="../media/image31.PNG"/><Relationship Id="rId21" Type="http://schemas.openxmlformats.org/officeDocument/2006/relationships/image" Target="../media/image21.PNG"/><Relationship Id="rId34" Type="http://schemas.openxmlformats.org/officeDocument/2006/relationships/chart" Target="../charts/chart6.xml"/><Relationship Id="rId42" Type="http://schemas.openxmlformats.org/officeDocument/2006/relationships/image" Target="../media/image34.PNG"/><Relationship Id="rId47" Type="http://schemas.openxmlformats.org/officeDocument/2006/relationships/image" Target="../media/image39.PNG"/><Relationship Id="rId50" Type="http://schemas.openxmlformats.org/officeDocument/2006/relationships/image" Target="../media/image42.PNG"/><Relationship Id="rId55" Type="http://schemas.openxmlformats.org/officeDocument/2006/relationships/image" Target="../media/image47.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chart" Target="../charts/chart2.xml"/><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chart" Target="../charts/chart4.xml"/><Relationship Id="rId37" Type="http://schemas.openxmlformats.org/officeDocument/2006/relationships/chart" Target="../charts/chart7.xml"/><Relationship Id="rId40" Type="http://schemas.openxmlformats.org/officeDocument/2006/relationships/image" Target="../media/image32.PNG"/><Relationship Id="rId45" Type="http://schemas.openxmlformats.org/officeDocument/2006/relationships/image" Target="../media/image37.PNG"/><Relationship Id="rId53" Type="http://schemas.openxmlformats.org/officeDocument/2006/relationships/image" Target="../media/image45.PNG"/><Relationship Id="rId58" Type="http://schemas.openxmlformats.org/officeDocument/2006/relationships/image" Target="../media/image50.PNG"/><Relationship Id="rId5" Type="http://schemas.openxmlformats.org/officeDocument/2006/relationships/image" Target="../media/image5.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5.PNG"/><Relationship Id="rId30" Type="http://schemas.openxmlformats.org/officeDocument/2006/relationships/image" Target="../media/image27.PNG"/><Relationship Id="rId35" Type="http://schemas.openxmlformats.org/officeDocument/2006/relationships/image" Target="../media/image28.PNG"/><Relationship Id="rId43" Type="http://schemas.openxmlformats.org/officeDocument/2006/relationships/image" Target="../media/image35.PNG"/><Relationship Id="rId48" Type="http://schemas.openxmlformats.org/officeDocument/2006/relationships/image" Target="../media/image40.PNG"/><Relationship Id="rId56"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43.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chart" Target="../charts/chart1.xml"/><Relationship Id="rId33" Type="http://schemas.openxmlformats.org/officeDocument/2006/relationships/chart" Target="../charts/chart5.xml"/><Relationship Id="rId38" Type="http://schemas.openxmlformats.org/officeDocument/2006/relationships/image" Target="../media/image30.PNG"/><Relationship Id="rId46" Type="http://schemas.openxmlformats.org/officeDocument/2006/relationships/image" Target="../media/image38.PNG"/><Relationship Id="rId20" Type="http://schemas.openxmlformats.org/officeDocument/2006/relationships/image" Target="../media/image20.PNG"/><Relationship Id="rId41" Type="http://schemas.openxmlformats.org/officeDocument/2006/relationships/image" Target="../media/image33.PNG"/><Relationship Id="rId54" Type="http://schemas.openxmlformats.org/officeDocument/2006/relationships/image" Target="../media/image4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6.PNG"/><Relationship Id="rId36" Type="http://schemas.openxmlformats.org/officeDocument/2006/relationships/image" Target="../media/image29.PNG"/><Relationship Id="rId49" Type="http://schemas.openxmlformats.org/officeDocument/2006/relationships/image" Target="../media/image41.PNG"/><Relationship Id="rId57" Type="http://schemas.openxmlformats.org/officeDocument/2006/relationships/image" Target="../media/image49.PNG"/><Relationship Id="rId10" Type="http://schemas.openxmlformats.org/officeDocument/2006/relationships/image" Target="../media/image10.PNG"/><Relationship Id="rId31" Type="http://schemas.openxmlformats.org/officeDocument/2006/relationships/chart" Target="../charts/chart3.xml"/><Relationship Id="rId44" Type="http://schemas.openxmlformats.org/officeDocument/2006/relationships/image" Target="../media/image36.PNG"/><Relationship Id="rId52" Type="http://schemas.openxmlformats.org/officeDocument/2006/relationships/image" Target="../media/image4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529597</xdr:colOff>
      <xdr:row>23</xdr:row>
      <xdr:rowOff>612</xdr:rowOff>
    </xdr:to>
    <xdr:pic>
      <xdr:nvPicPr>
        <xdr:cNvPr id="3" name="Picture 2">
          <a:extLst>
            <a:ext uri="{FF2B5EF4-FFF2-40B4-BE49-F238E27FC236}">
              <a16:creationId xmlns:a16="http://schemas.microsoft.com/office/drawing/2014/main" id="{DFAEAA84-7957-B73A-9E7A-B3DA133D5F5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6878010" cy="4382112"/>
        </a:xfrm>
        <a:prstGeom prst="rect">
          <a:avLst/>
        </a:prstGeom>
      </xdr:spPr>
    </xdr:pic>
    <xdr:clientData/>
  </xdr:twoCellAnchor>
  <xdr:twoCellAnchor editAs="oneCell">
    <xdr:from>
      <xdr:col>12</xdr:col>
      <xdr:colOff>0</xdr:colOff>
      <xdr:row>5</xdr:row>
      <xdr:rowOff>38101</xdr:rowOff>
    </xdr:from>
    <xdr:to>
      <xdr:col>17</xdr:col>
      <xdr:colOff>367578</xdr:colOff>
      <xdr:row>10</xdr:row>
      <xdr:rowOff>38100</xdr:rowOff>
    </xdr:to>
    <xdr:pic>
      <xdr:nvPicPr>
        <xdr:cNvPr id="4" name="Picture 3">
          <a:extLst>
            <a:ext uri="{FF2B5EF4-FFF2-40B4-BE49-F238E27FC236}">
              <a16:creationId xmlns:a16="http://schemas.microsoft.com/office/drawing/2014/main" id="{31479B3F-7603-68CB-ECD5-4E907331B5C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15200" y="990601"/>
          <a:ext cx="5591175" cy="952499"/>
        </a:xfrm>
        <a:prstGeom prst="rect">
          <a:avLst/>
        </a:prstGeom>
        <a:solidFill>
          <a:schemeClr val="accent6">
            <a:lumMod val="75000"/>
          </a:schemeClr>
        </a:solidFill>
      </xdr:spPr>
    </xdr:pic>
    <xdr:clientData/>
  </xdr:twoCellAnchor>
  <xdr:twoCellAnchor editAs="oneCell">
    <xdr:from>
      <xdr:col>12</xdr:col>
      <xdr:colOff>0</xdr:colOff>
      <xdr:row>11</xdr:row>
      <xdr:rowOff>161925</xdr:rowOff>
    </xdr:from>
    <xdr:to>
      <xdr:col>17</xdr:col>
      <xdr:colOff>281853</xdr:colOff>
      <xdr:row>21</xdr:row>
      <xdr:rowOff>47625</xdr:rowOff>
    </xdr:to>
    <xdr:pic>
      <xdr:nvPicPr>
        <xdr:cNvPr id="6" name="Picture 5">
          <a:extLst>
            <a:ext uri="{FF2B5EF4-FFF2-40B4-BE49-F238E27FC236}">
              <a16:creationId xmlns:a16="http://schemas.microsoft.com/office/drawing/2014/main" id="{4D48E48E-C7BF-2EF8-CF2F-28B5023ECB6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5200" y="2257425"/>
          <a:ext cx="5505450" cy="1790700"/>
        </a:xfrm>
        <a:prstGeom prst="rect">
          <a:avLst/>
        </a:prstGeom>
      </xdr:spPr>
    </xdr:pic>
    <xdr:clientData/>
  </xdr:twoCellAnchor>
  <xdr:twoCellAnchor editAs="oneCell">
    <xdr:from>
      <xdr:col>12</xdr:col>
      <xdr:colOff>0</xdr:colOff>
      <xdr:row>21</xdr:row>
      <xdr:rowOff>171450</xdr:rowOff>
    </xdr:from>
    <xdr:to>
      <xdr:col>15</xdr:col>
      <xdr:colOff>86591</xdr:colOff>
      <xdr:row>24</xdr:row>
      <xdr:rowOff>142875</xdr:rowOff>
    </xdr:to>
    <xdr:pic>
      <xdr:nvPicPr>
        <xdr:cNvPr id="8" name="Picture 7">
          <a:extLst>
            <a:ext uri="{FF2B5EF4-FFF2-40B4-BE49-F238E27FC236}">
              <a16:creationId xmlns:a16="http://schemas.microsoft.com/office/drawing/2014/main" id="{EEBB0FAE-9FF1-8A31-2D54-66AD268E1FE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15200" y="4171950"/>
          <a:ext cx="3838575" cy="542925"/>
        </a:xfrm>
        <a:prstGeom prst="rect">
          <a:avLst/>
        </a:prstGeom>
      </xdr:spPr>
    </xdr:pic>
    <xdr:clientData/>
  </xdr:twoCellAnchor>
  <xdr:twoCellAnchor editAs="oneCell">
    <xdr:from>
      <xdr:col>0</xdr:col>
      <xdr:colOff>9525</xdr:colOff>
      <xdr:row>32</xdr:row>
      <xdr:rowOff>38100</xdr:rowOff>
    </xdr:from>
    <xdr:to>
      <xdr:col>9</xdr:col>
      <xdr:colOff>209079</xdr:colOff>
      <xdr:row>48</xdr:row>
      <xdr:rowOff>133789</xdr:rowOff>
    </xdr:to>
    <xdr:pic>
      <xdr:nvPicPr>
        <xdr:cNvPr id="10" name="Picture 9">
          <a:extLst>
            <a:ext uri="{FF2B5EF4-FFF2-40B4-BE49-F238E27FC236}">
              <a16:creationId xmlns:a16="http://schemas.microsoft.com/office/drawing/2014/main" id="{27B57FE4-125C-305F-EDAE-1604DA4FD4E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525" y="6134100"/>
          <a:ext cx="5934903" cy="3143689"/>
        </a:xfrm>
        <a:prstGeom prst="rect">
          <a:avLst/>
        </a:prstGeom>
      </xdr:spPr>
    </xdr:pic>
    <xdr:clientData/>
  </xdr:twoCellAnchor>
  <xdr:twoCellAnchor editAs="oneCell">
    <xdr:from>
      <xdr:col>0</xdr:col>
      <xdr:colOff>0</xdr:colOff>
      <xdr:row>48</xdr:row>
      <xdr:rowOff>19051</xdr:rowOff>
    </xdr:from>
    <xdr:to>
      <xdr:col>8</xdr:col>
      <xdr:colOff>442913</xdr:colOff>
      <xdr:row>52</xdr:row>
      <xdr:rowOff>9525</xdr:rowOff>
    </xdr:to>
    <xdr:pic>
      <xdr:nvPicPr>
        <xdr:cNvPr id="12" name="Picture 11">
          <a:extLst>
            <a:ext uri="{FF2B5EF4-FFF2-40B4-BE49-F238E27FC236}">
              <a16:creationId xmlns:a16="http://schemas.microsoft.com/office/drawing/2014/main" id="{4C6C9D15-8ABC-EA98-70AE-017D941A2D5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9163051"/>
          <a:ext cx="5572126" cy="752474"/>
        </a:xfrm>
        <a:prstGeom prst="rect">
          <a:avLst/>
        </a:prstGeom>
      </xdr:spPr>
    </xdr:pic>
    <xdr:clientData/>
  </xdr:twoCellAnchor>
  <xdr:twoCellAnchor editAs="oneCell">
    <xdr:from>
      <xdr:col>0</xdr:col>
      <xdr:colOff>0</xdr:colOff>
      <xdr:row>57</xdr:row>
      <xdr:rowOff>0</xdr:rowOff>
    </xdr:from>
    <xdr:to>
      <xdr:col>10</xdr:col>
      <xdr:colOff>323482</xdr:colOff>
      <xdr:row>80</xdr:row>
      <xdr:rowOff>19664</xdr:rowOff>
    </xdr:to>
    <xdr:pic>
      <xdr:nvPicPr>
        <xdr:cNvPr id="20" name="Picture 19">
          <a:extLst>
            <a:ext uri="{FF2B5EF4-FFF2-40B4-BE49-F238E27FC236}">
              <a16:creationId xmlns:a16="http://schemas.microsoft.com/office/drawing/2014/main" id="{95360731-8532-7F95-67A6-07CE457B6A1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10858500"/>
          <a:ext cx="6668431" cy="4401164"/>
        </a:xfrm>
        <a:prstGeom prst="rect">
          <a:avLst/>
        </a:prstGeom>
      </xdr:spPr>
    </xdr:pic>
    <xdr:clientData/>
  </xdr:twoCellAnchor>
  <xdr:twoCellAnchor editAs="oneCell">
    <xdr:from>
      <xdr:col>0</xdr:col>
      <xdr:colOff>0</xdr:colOff>
      <xdr:row>84</xdr:row>
      <xdr:rowOff>0</xdr:rowOff>
    </xdr:from>
    <xdr:to>
      <xdr:col>10</xdr:col>
      <xdr:colOff>472439</xdr:colOff>
      <xdr:row>113</xdr:row>
      <xdr:rowOff>771</xdr:rowOff>
    </xdr:to>
    <xdr:pic>
      <xdr:nvPicPr>
        <xdr:cNvPr id="22" name="Picture 21">
          <a:extLst>
            <a:ext uri="{FF2B5EF4-FFF2-40B4-BE49-F238E27FC236}">
              <a16:creationId xmlns:a16="http://schemas.microsoft.com/office/drawing/2014/main" id="{A29A7FF4-D67E-983E-7DED-ACA944351FE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16002000"/>
          <a:ext cx="6820852" cy="5525271"/>
        </a:xfrm>
        <a:prstGeom prst="rect">
          <a:avLst/>
        </a:prstGeom>
      </xdr:spPr>
    </xdr:pic>
    <xdr:clientData/>
  </xdr:twoCellAnchor>
  <xdr:twoCellAnchor editAs="oneCell">
    <xdr:from>
      <xdr:col>14</xdr:col>
      <xdr:colOff>285750</xdr:colOff>
      <xdr:row>83</xdr:row>
      <xdr:rowOff>161925</xdr:rowOff>
    </xdr:from>
    <xdr:to>
      <xdr:col>19</xdr:col>
      <xdr:colOff>587520</xdr:colOff>
      <xdr:row>87</xdr:row>
      <xdr:rowOff>19050</xdr:rowOff>
    </xdr:to>
    <xdr:pic>
      <xdr:nvPicPr>
        <xdr:cNvPr id="24" name="Picture 23">
          <a:extLst>
            <a:ext uri="{FF2B5EF4-FFF2-40B4-BE49-F238E27FC236}">
              <a16:creationId xmlns:a16="http://schemas.microsoft.com/office/drawing/2014/main" id="{FBD0DE0D-7E84-E8BA-1F81-27B3F47F2FE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9296400" y="15973425"/>
          <a:ext cx="5257800" cy="619125"/>
        </a:xfrm>
        <a:prstGeom prst="rect">
          <a:avLst/>
        </a:prstGeom>
      </xdr:spPr>
    </xdr:pic>
    <xdr:clientData/>
  </xdr:twoCellAnchor>
  <xdr:twoCellAnchor editAs="oneCell">
    <xdr:from>
      <xdr:col>14</xdr:col>
      <xdr:colOff>247650</xdr:colOff>
      <xdr:row>87</xdr:row>
      <xdr:rowOff>142874</xdr:rowOff>
    </xdr:from>
    <xdr:to>
      <xdr:col>20</xdr:col>
      <xdr:colOff>750310</xdr:colOff>
      <xdr:row>97</xdr:row>
      <xdr:rowOff>123825</xdr:rowOff>
    </xdr:to>
    <xdr:pic>
      <xdr:nvPicPr>
        <xdr:cNvPr id="26" name="Picture 25">
          <a:extLst>
            <a:ext uri="{FF2B5EF4-FFF2-40B4-BE49-F238E27FC236}">
              <a16:creationId xmlns:a16="http://schemas.microsoft.com/office/drawing/2014/main" id="{70FA99F8-1849-35F1-2A14-DCBF153A919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258300" y="16716374"/>
          <a:ext cx="6219825" cy="1885951"/>
        </a:xfrm>
        <a:prstGeom prst="rect">
          <a:avLst/>
        </a:prstGeom>
      </xdr:spPr>
    </xdr:pic>
    <xdr:clientData/>
  </xdr:twoCellAnchor>
  <xdr:twoCellAnchor editAs="oneCell">
    <xdr:from>
      <xdr:col>14</xdr:col>
      <xdr:colOff>304800</xdr:colOff>
      <xdr:row>98</xdr:row>
      <xdr:rowOff>76200</xdr:rowOff>
    </xdr:from>
    <xdr:to>
      <xdr:col>17</xdr:col>
      <xdr:colOff>508288</xdr:colOff>
      <xdr:row>102</xdr:row>
      <xdr:rowOff>104776</xdr:rowOff>
    </xdr:to>
    <xdr:pic>
      <xdr:nvPicPr>
        <xdr:cNvPr id="28" name="Picture 27">
          <a:extLst>
            <a:ext uri="{FF2B5EF4-FFF2-40B4-BE49-F238E27FC236}">
              <a16:creationId xmlns:a16="http://schemas.microsoft.com/office/drawing/2014/main" id="{895C8944-427A-BD8D-C531-6E58E005916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315450" y="18745200"/>
          <a:ext cx="3143250" cy="790576"/>
        </a:xfrm>
        <a:prstGeom prst="rect">
          <a:avLst/>
        </a:prstGeom>
      </xdr:spPr>
    </xdr:pic>
    <xdr:clientData/>
  </xdr:twoCellAnchor>
  <xdr:twoCellAnchor editAs="oneCell">
    <xdr:from>
      <xdr:col>0</xdr:col>
      <xdr:colOff>0</xdr:colOff>
      <xdr:row>120</xdr:row>
      <xdr:rowOff>0</xdr:rowOff>
    </xdr:from>
    <xdr:to>
      <xdr:col>9</xdr:col>
      <xdr:colOff>415197</xdr:colOff>
      <xdr:row>129</xdr:row>
      <xdr:rowOff>239</xdr:rowOff>
    </xdr:to>
    <xdr:pic>
      <xdr:nvPicPr>
        <xdr:cNvPr id="30" name="Picture 29">
          <a:extLst>
            <a:ext uri="{FF2B5EF4-FFF2-40B4-BE49-F238E27FC236}">
              <a16:creationId xmlns:a16="http://schemas.microsoft.com/office/drawing/2014/main" id="{F85E2730-B27E-4B57-C420-C60B14F36691}"/>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0" y="22860000"/>
          <a:ext cx="6154009" cy="1714739"/>
        </a:xfrm>
        <a:prstGeom prst="rect">
          <a:avLst/>
        </a:prstGeom>
      </xdr:spPr>
    </xdr:pic>
    <xdr:clientData/>
  </xdr:twoCellAnchor>
  <xdr:twoCellAnchor editAs="oneCell">
    <xdr:from>
      <xdr:col>0</xdr:col>
      <xdr:colOff>19050</xdr:colOff>
      <xdr:row>128</xdr:row>
      <xdr:rowOff>95250</xdr:rowOff>
    </xdr:from>
    <xdr:to>
      <xdr:col>8</xdr:col>
      <xdr:colOff>132782</xdr:colOff>
      <xdr:row>139</xdr:row>
      <xdr:rowOff>181279</xdr:rowOff>
    </xdr:to>
    <xdr:pic>
      <xdr:nvPicPr>
        <xdr:cNvPr id="32" name="Picture 31">
          <a:extLst>
            <a:ext uri="{FF2B5EF4-FFF2-40B4-BE49-F238E27FC236}">
              <a16:creationId xmlns:a16="http://schemas.microsoft.com/office/drawing/2014/main" id="{10B2BE1A-2940-077F-DAEF-93A55E2CEBC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9050" y="24479250"/>
          <a:ext cx="5239481" cy="2181529"/>
        </a:xfrm>
        <a:prstGeom prst="rect">
          <a:avLst/>
        </a:prstGeom>
      </xdr:spPr>
    </xdr:pic>
    <xdr:clientData/>
  </xdr:twoCellAnchor>
  <xdr:twoCellAnchor editAs="oneCell">
    <xdr:from>
      <xdr:col>0</xdr:col>
      <xdr:colOff>0</xdr:colOff>
      <xdr:row>148</xdr:row>
      <xdr:rowOff>0</xdr:rowOff>
    </xdr:from>
    <xdr:to>
      <xdr:col>9</xdr:col>
      <xdr:colOff>190028</xdr:colOff>
      <xdr:row>169</xdr:row>
      <xdr:rowOff>95822</xdr:rowOff>
    </xdr:to>
    <xdr:pic>
      <xdr:nvPicPr>
        <xdr:cNvPr id="34" name="Picture 33">
          <a:extLst>
            <a:ext uri="{FF2B5EF4-FFF2-40B4-BE49-F238E27FC236}">
              <a16:creationId xmlns:a16="http://schemas.microsoft.com/office/drawing/2014/main" id="{38CF28CE-0515-7FD2-88FE-92291D43049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0" y="28194000"/>
          <a:ext cx="5925377" cy="4096322"/>
        </a:xfrm>
        <a:prstGeom prst="rect">
          <a:avLst/>
        </a:prstGeom>
      </xdr:spPr>
    </xdr:pic>
    <xdr:clientData/>
  </xdr:twoCellAnchor>
  <xdr:twoCellAnchor editAs="oneCell">
    <xdr:from>
      <xdr:col>0</xdr:col>
      <xdr:colOff>0</xdr:colOff>
      <xdr:row>176</xdr:row>
      <xdr:rowOff>0</xdr:rowOff>
    </xdr:from>
    <xdr:to>
      <xdr:col>9</xdr:col>
      <xdr:colOff>573675</xdr:colOff>
      <xdr:row>179</xdr:row>
      <xdr:rowOff>15670</xdr:rowOff>
    </xdr:to>
    <xdr:pic>
      <xdr:nvPicPr>
        <xdr:cNvPr id="5" name="Picture 4">
          <a:extLst>
            <a:ext uri="{FF2B5EF4-FFF2-40B4-BE49-F238E27FC236}">
              <a16:creationId xmlns:a16="http://schemas.microsoft.com/office/drawing/2014/main" id="{B3E5F443-B31F-BC5B-13CC-4A6B92A6A1B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34290000"/>
          <a:ext cx="6277851" cy="600159"/>
        </a:xfrm>
        <a:prstGeom prst="rect">
          <a:avLst/>
        </a:prstGeom>
      </xdr:spPr>
    </xdr:pic>
    <xdr:clientData/>
  </xdr:twoCellAnchor>
  <xdr:twoCellAnchor editAs="oneCell">
    <xdr:from>
      <xdr:col>0</xdr:col>
      <xdr:colOff>0</xdr:colOff>
      <xdr:row>178</xdr:row>
      <xdr:rowOff>119063</xdr:rowOff>
    </xdr:from>
    <xdr:to>
      <xdr:col>10</xdr:col>
      <xdr:colOff>148538</xdr:colOff>
      <xdr:row>188</xdr:row>
      <xdr:rowOff>133191</xdr:rowOff>
    </xdr:to>
    <xdr:pic>
      <xdr:nvPicPr>
        <xdr:cNvPr id="9" name="Picture 8">
          <a:extLst>
            <a:ext uri="{FF2B5EF4-FFF2-40B4-BE49-F238E27FC236}">
              <a16:creationId xmlns:a16="http://schemas.microsoft.com/office/drawing/2014/main" id="{82402064-19AA-3230-1767-0FE404FB03F3}"/>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0" y="34798722"/>
          <a:ext cx="6458851" cy="1962424"/>
        </a:xfrm>
        <a:prstGeom prst="rect">
          <a:avLst/>
        </a:prstGeom>
      </xdr:spPr>
    </xdr:pic>
    <xdr:clientData/>
  </xdr:twoCellAnchor>
  <xdr:twoCellAnchor editAs="oneCell">
    <xdr:from>
      <xdr:col>0</xdr:col>
      <xdr:colOff>0</xdr:colOff>
      <xdr:row>195</xdr:row>
      <xdr:rowOff>0</xdr:rowOff>
    </xdr:from>
    <xdr:to>
      <xdr:col>9</xdr:col>
      <xdr:colOff>564149</xdr:colOff>
      <xdr:row>212</xdr:row>
      <xdr:rowOff>136428</xdr:rowOff>
    </xdr:to>
    <xdr:pic>
      <xdr:nvPicPr>
        <xdr:cNvPr id="13" name="Picture 12">
          <a:extLst>
            <a:ext uri="{FF2B5EF4-FFF2-40B4-BE49-F238E27FC236}">
              <a16:creationId xmlns:a16="http://schemas.microsoft.com/office/drawing/2014/main" id="{C1330C3A-13BF-4B77-201B-32D3CC11853A}"/>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0" y="37991761"/>
          <a:ext cx="6268325" cy="3448531"/>
        </a:xfrm>
        <a:prstGeom prst="rect">
          <a:avLst/>
        </a:prstGeom>
      </xdr:spPr>
    </xdr:pic>
    <xdr:clientData/>
  </xdr:twoCellAnchor>
  <xdr:twoCellAnchor editAs="oneCell">
    <xdr:from>
      <xdr:col>0</xdr:col>
      <xdr:colOff>0</xdr:colOff>
      <xdr:row>219</xdr:row>
      <xdr:rowOff>0</xdr:rowOff>
    </xdr:from>
    <xdr:to>
      <xdr:col>10</xdr:col>
      <xdr:colOff>224749</xdr:colOff>
      <xdr:row>226</xdr:row>
      <xdr:rowOff>46090</xdr:rowOff>
    </xdr:to>
    <xdr:pic>
      <xdr:nvPicPr>
        <xdr:cNvPr id="15" name="Picture 14">
          <a:extLst>
            <a:ext uri="{FF2B5EF4-FFF2-40B4-BE49-F238E27FC236}">
              <a16:creationId xmlns:a16="http://schemas.microsoft.com/office/drawing/2014/main" id="{CE97462D-EA2F-90DA-C2E2-AF8A03929B83}"/>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0" y="42667670"/>
          <a:ext cx="6535062" cy="1409897"/>
        </a:xfrm>
        <a:prstGeom prst="rect">
          <a:avLst/>
        </a:prstGeom>
      </xdr:spPr>
    </xdr:pic>
    <xdr:clientData/>
  </xdr:twoCellAnchor>
  <xdr:twoCellAnchor editAs="oneCell">
    <xdr:from>
      <xdr:col>0</xdr:col>
      <xdr:colOff>0</xdr:colOff>
      <xdr:row>226</xdr:row>
      <xdr:rowOff>43296</xdr:rowOff>
    </xdr:from>
    <xdr:to>
      <xdr:col>10</xdr:col>
      <xdr:colOff>224749</xdr:colOff>
      <xdr:row>246</xdr:row>
      <xdr:rowOff>42974</xdr:rowOff>
    </xdr:to>
    <xdr:pic>
      <xdr:nvPicPr>
        <xdr:cNvPr id="17" name="Picture 16">
          <a:extLst>
            <a:ext uri="{FF2B5EF4-FFF2-40B4-BE49-F238E27FC236}">
              <a16:creationId xmlns:a16="http://schemas.microsoft.com/office/drawing/2014/main" id="{A278FE6B-A16F-65B8-293E-26D72A3B1453}"/>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0" y="44074773"/>
          <a:ext cx="6535062" cy="3896269"/>
        </a:xfrm>
        <a:prstGeom prst="rect">
          <a:avLst/>
        </a:prstGeom>
      </xdr:spPr>
    </xdr:pic>
    <xdr:clientData/>
  </xdr:twoCellAnchor>
  <xdr:twoCellAnchor editAs="oneCell">
    <xdr:from>
      <xdr:col>0</xdr:col>
      <xdr:colOff>0</xdr:colOff>
      <xdr:row>253</xdr:row>
      <xdr:rowOff>0</xdr:rowOff>
    </xdr:from>
    <xdr:to>
      <xdr:col>9</xdr:col>
      <xdr:colOff>516517</xdr:colOff>
      <xdr:row>273</xdr:row>
      <xdr:rowOff>18730</xdr:rowOff>
    </xdr:to>
    <xdr:pic>
      <xdr:nvPicPr>
        <xdr:cNvPr id="19" name="Picture 18">
          <a:extLst>
            <a:ext uri="{FF2B5EF4-FFF2-40B4-BE49-F238E27FC236}">
              <a16:creationId xmlns:a16="http://schemas.microsoft.com/office/drawing/2014/main" id="{FC81CB00-F399-4A98-CEB8-52F566F051BC}"/>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0" y="49291875"/>
          <a:ext cx="6220693" cy="3915321"/>
        </a:xfrm>
        <a:prstGeom prst="rect">
          <a:avLst/>
        </a:prstGeom>
      </xdr:spPr>
    </xdr:pic>
    <xdr:clientData/>
  </xdr:twoCellAnchor>
  <xdr:twoCellAnchor editAs="oneCell">
    <xdr:from>
      <xdr:col>0</xdr:col>
      <xdr:colOff>0</xdr:colOff>
      <xdr:row>280</xdr:row>
      <xdr:rowOff>0</xdr:rowOff>
    </xdr:from>
    <xdr:to>
      <xdr:col>9</xdr:col>
      <xdr:colOff>487938</xdr:colOff>
      <xdr:row>305</xdr:row>
      <xdr:rowOff>111532</xdr:rowOff>
    </xdr:to>
    <xdr:pic>
      <xdr:nvPicPr>
        <xdr:cNvPr id="23" name="Picture 22">
          <a:extLst>
            <a:ext uri="{FF2B5EF4-FFF2-40B4-BE49-F238E27FC236}">
              <a16:creationId xmlns:a16="http://schemas.microsoft.com/office/drawing/2014/main" id="{992E3DA3-BE30-AFD7-F172-91C1E8037562}"/>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0" y="54552273"/>
          <a:ext cx="6192114" cy="4982270"/>
        </a:xfrm>
        <a:prstGeom prst="rect">
          <a:avLst/>
        </a:prstGeom>
      </xdr:spPr>
    </xdr:pic>
    <xdr:clientData/>
  </xdr:twoCellAnchor>
  <xdr:twoCellAnchor editAs="oneCell">
    <xdr:from>
      <xdr:col>0</xdr:col>
      <xdr:colOff>0</xdr:colOff>
      <xdr:row>328</xdr:row>
      <xdr:rowOff>0</xdr:rowOff>
    </xdr:from>
    <xdr:to>
      <xdr:col>8</xdr:col>
      <xdr:colOff>541547</xdr:colOff>
      <xdr:row>334</xdr:row>
      <xdr:rowOff>2762</xdr:rowOff>
    </xdr:to>
    <xdr:pic>
      <xdr:nvPicPr>
        <xdr:cNvPr id="29" name="Picture 28">
          <a:extLst>
            <a:ext uri="{FF2B5EF4-FFF2-40B4-BE49-F238E27FC236}">
              <a16:creationId xmlns:a16="http://schemas.microsoft.com/office/drawing/2014/main" id="{87444035-E464-9B9D-3136-BC3677215A1D}"/>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0" y="63904091"/>
          <a:ext cx="5639587" cy="1171739"/>
        </a:xfrm>
        <a:prstGeom prst="rect">
          <a:avLst/>
        </a:prstGeom>
      </xdr:spPr>
    </xdr:pic>
    <xdr:clientData/>
  </xdr:twoCellAnchor>
  <xdr:twoCellAnchor editAs="oneCell">
    <xdr:from>
      <xdr:col>0</xdr:col>
      <xdr:colOff>0</xdr:colOff>
      <xdr:row>334</xdr:row>
      <xdr:rowOff>0</xdr:rowOff>
    </xdr:from>
    <xdr:to>
      <xdr:col>9</xdr:col>
      <xdr:colOff>592728</xdr:colOff>
      <xdr:row>347</xdr:row>
      <xdr:rowOff>182220</xdr:rowOff>
    </xdr:to>
    <xdr:pic>
      <xdr:nvPicPr>
        <xdr:cNvPr id="33" name="Picture 32">
          <a:extLst>
            <a:ext uri="{FF2B5EF4-FFF2-40B4-BE49-F238E27FC236}">
              <a16:creationId xmlns:a16="http://schemas.microsoft.com/office/drawing/2014/main" id="{E1BB10BE-14FB-D923-9979-30DB95EBF5FF}"/>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0" y="65073068"/>
          <a:ext cx="6296904" cy="2715004"/>
        </a:xfrm>
        <a:prstGeom prst="rect">
          <a:avLst/>
        </a:prstGeom>
      </xdr:spPr>
    </xdr:pic>
    <xdr:clientData/>
  </xdr:twoCellAnchor>
  <xdr:twoCellAnchor editAs="oneCell">
    <xdr:from>
      <xdr:col>0</xdr:col>
      <xdr:colOff>0</xdr:colOff>
      <xdr:row>368</xdr:row>
      <xdr:rowOff>0</xdr:rowOff>
    </xdr:from>
    <xdr:to>
      <xdr:col>9</xdr:col>
      <xdr:colOff>487938</xdr:colOff>
      <xdr:row>384</xdr:row>
      <xdr:rowOff>35943</xdr:rowOff>
    </xdr:to>
    <xdr:pic>
      <xdr:nvPicPr>
        <xdr:cNvPr id="38" name="Picture 37">
          <a:extLst>
            <a:ext uri="{FF2B5EF4-FFF2-40B4-BE49-F238E27FC236}">
              <a16:creationId xmlns:a16="http://schemas.microsoft.com/office/drawing/2014/main" id="{AE820B43-AAB5-42D3-02B3-A2ADE41A0F8A}"/>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0" y="71697273"/>
          <a:ext cx="6192114" cy="3153215"/>
        </a:xfrm>
        <a:prstGeom prst="rect">
          <a:avLst/>
        </a:prstGeom>
      </xdr:spPr>
    </xdr:pic>
    <xdr:clientData/>
  </xdr:twoCellAnchor>
  <xdr:twoCellAnchor>
    <xdr:from>
      <xdr:col>14</xdr:col>
      <xdr:colOff>398318</xdr:colOff>
      <xdr:row>367</xdr:row>
      <xdr:rowOff>176213</xdr:rowOff>
    </xdr:from>
    <xdr:to>
      <xdr:col>20</xdr:col>
      <xdr:colOff>326881</xdr:colOff>
      <xdr:row>381</xdr:row>
      <xdr:rowOff>191799</xdr:rowOff>
    </xdr:to>
    <xdr:graphicFrame macro="">
      <xdr:nvGraphicFramePr>
        <xdr:cNvPr id="39" name="Chart 38">
          <a:extLst>
            <a:ext uri="{FF2B5EF4-FFF2-40B4-BE49-F238E27FC236}">
              <a16:creationId xmlns:a16="http://schemas.microsoft.com/office/drawing/2014/main" id="{D3D5A875-A6D1-6883-2E0D-4930B1EA5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16</xdr:col>
      <xdr:colOff>603971</xdr:colOff>
      <xdr:row>384</xdr:row>
      <xdr:rowOff>57150</xdr:rowOff>
    </xdr:from>
    <xdr:to>
      <xdr:col>22</xdr:col>
      <xdr:colOff>229466</xdr:colOff>
      <xdr:row>398</xdr:row>
      <xdr:rowOff>72736</xdr:rowOff>
    </xdr:to>
    <mc:AlternateContent xmlns:mc="http://schemas.openxmlformats.org/markup-compatibility/2006">
      <mc:Choice xmlns:cx1="http://schemas.microsoft.com/office/drawing/2015/9/8/chartex" Requires="cx1">
        <xdr:graphicFrame macro="">
          <xdr:nvGraphicFramePr>
            <xdr:cNvPr id="41" name="Chart 40">
              <a:extLst>
                <a:ext uri="{FF2B5EF4-FFF2-40B4-BE49-F238E27FC236}">
                  <a16:creationId xmlns:a16="http://schemas.microsoft.com/office/drawing/2014/main" id="{647F4653-6F5E-DE5A-3446-75F5CEA184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6"/>
            </a:graphicData>
          </a:graphic>
        </xdr:graphicFrame>
      </mc:Choice>
      <mc:Fallback>
        <xdr:sp macro="" textlink="">
          <xdr:nvSpPr>
            <xdr:cNvPr id="0" name=""/>
            <xdr:cNvSpPr>
              <a:spLocks noTextEdit="1"/>
            </xdr:cNvSpPr>
          </xdr:nvSpPr>
          <xdr:spPr>
            <a:xfrm>
              <a:off x="13005521" y="73228200"/>
              <a:ext cx="4578495" cy="268258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405</xdr:row>
      <xdr:rowOff>0</xdr:rowOff>
    </xdr:from>
    <xdr:to>
      <xdr:col>10</xdr:col>
      <xdr:colOff>62801</xdr:colOff>
      <xdr:row>411</xdr:row>
      <xdr:rowOff>2762</xdr:rowOff>
    </xdr:to>
    <xdr:pic>
      <xdr:nvPicPr>
        <xdr:cNvPr id="43" name="Picture 42">
          <a:extLst>
            <a:ext uri="{FF2B5EF4-FFF2-40B4-BE49-F238E27FC236}">
              <a16:creationId xmlns:a16="http://schemas.microsoft.com/office/drawing/2014/main" id="{62388FD0-5296-7736-329E-626C4567BA13}"/>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0" y="78905966"/>
          <a:ext cx="6373114" cy="1171739"/>
        </a:xfrm>
        <a:prstGeom prst="rect">
          <a:avLst/>
        </a:prstGeom>
      </xdr:spPr>
    </xdr:pic>
    <xdr:clientData/>
  </xdr:twoCellAnchor>
  <xdr:twoCellAnchor editAs="oneCell">
    <xdr:from>
      <xdr:col>0</xdr:col>
      <xdr:colOff>0</xdr:colOff>
      <xdr:row>410</xdr:row>
      <xdr:rowOff>184005</xdr:rowOff>
    </xdr:from>
    <xdr:to>
      <xdr:col>9</xdr:col>
      <xdr:colOff>487938</xdr:colOff>
      <xdr:row>428</xdr:row>
      <xdr:rowOff>39868</xdr:rowOff>
    </xdr:to>
    <xdr:pic>
      <xdr:nvPicPr>
        <xdr:cNvPr id="45" name="Picture 44">
          <a:extLst>
            <a:ext uri="{FF2B5EF4-FFF2-40B4-BE49-F238E27FC236}">
              <a16:creationId xmlns:a16="http://schemas.microsoft.com/office/drawing/2014/main" id="{9675A138-E596-E508-BA07-F362BD0A3CA4}"/>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0" y="80064119"/>
          <a:ext cx="6192114" cy="3362794"/>
        </a:xfrm>
        <a:prstGeom prst="rect">
          <a:avLst/>
        </a:prstGeom>
      </xdr:spPr>
    </xdr:pic>
    <xdr:clientData/>
  </xdr:twoCellAnchor>
  <xdr:twoCellAnchor>
    <xdr:from>
      <xdr:col>11</xdr:col>
      <xdr:colOff>30307</xdr:colOff>
      <xdr:row>426</xdr:row>
      <xdr:rowOff>154566</xdr:rowOff>
    </xdr:from>
    <xdr:to>
      <xdr:col>15</xdr:col>
      <xdr:colOff>110404</xdr:colOff>
      <xdr:row>440</xdr:row>
      <xdr:rowOff>170152</xdr:rowOff>
    </xdr:to>
    <xdr:graphicFrame macro="">
      <xdr:nvGraphicFramePr>
        <xdr:cNvPr id="52" name="Chart 51">
          <a:extLst>
            <a:ext uri="{FF2B5EF4-FFF2-40B4-BE49-F238E27FC236}">
              <a16:creationId xmlns:a16="http://schemas.microsoft.com/office/drawing/2014/main" id="{34CBB688-6311-1512-F7C5-17DC8EB2A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0</xdr:col>
      <xdr:colOff>0</xdr:colOff>
      <xdr:row>447</xdr:row>
      <xdr:rowOff>0</xdr:rowOff>
    </xdr:from>
    <xdr:to>
      <xdr:col>10</xdr:col>
      <xdr:colOff>53275</xdr:colOff>
      <xdr:row>471</xdr:row>
      <xdr:rowOff>106308</xdr:rowOff>
    </xdr:to>
    <xdr:pic>
      <xdr:nvPicPr>
        <xdr:cNvPr id="54" name="Picture 53">
          <a:extLst>
            <a:ext uri="{FF2B5EF4-FFF2-40B4-BE49-F238E27FC236}">
              <a16:creationId xmlns:a16="http://schemas.microsoft.com/office/drawing/2014/main" id="{56C5196B-5ED6-1D5A-562D-BEB22FFE007C}"/>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0" y="87088807"/>
          <a:ext cx="6363588" cy="4782217"/>
        </a:xfrm>
        <a:prstGeom prst="rect">
          <a:avLst/>
        </a:prstGeom>
      </xdr:spPr>
    </xdr:pic>
    <xdr:clientData/>
  </xdr:twoCellAnchor>
  <xdr:twoCellAnchor>
    <xdr:from>
      <xdr:col>18</xdr:col>
      <xdr:colOff>995797</xdr:colOff>
      <xdr:row>475</xdr:row>
      <xdr:rowOff>140709</xdr:rowOff>
    </xdr:from>
    <xdr:to>
      <xdr:col>23</xdr:col>
      <xdr:colOff>309997</xdr:colOff>
      <xdr:row>485</xdr:row>
      <xdr:rowOff>140708</xdr:rowOff>
    </xdr:to>
    <xdr:graphicFrame macro="">
      <xdr:nvGraphicFramePr>
        <xdr:cNvPr id="57" name="Chart 56">
          <a:extLst>
            <a:ext uri="{FF2B5EF4-FFF2-40B4-BE49-F238E27FC236}">
              <a16:creationId xmlns:a16="http://schemas.microsoft.com/office/drawing/2014/main" id="{EFA4B949-612B-4A55-AE6C-B3CD21807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17</xdr:col>
      <xdr:colOff>465427</xdr:colOff>
      <xdr:row>429</xdr:row>
      <xdr:rowOff>10823</xdr:rowOff>
    </xdr:from>
    <xdr:to>
      <xdr:col>21</xdr:col>
      <xdr:colOff>541626</xdr:colOff>
      <xdr:row>439</xdr:row>
      <xdr:rowOff>10824</xdr:rowOff>
    </xdr:to>
    <xdr:graphicFrame macro="">
      <xdr:nvGraphicFramePr>
        <xdr:cNvPr id="58" name="Chart 57">
          <a:extLst>
            <a:ext uri="{FF2B5EF4-FFF2-40B4-BE49-F238E27FC236}">
              <a16:creationId xmlns:a16="http://schemas.microsoft.com/office/drawing/2014/main" id="{7E8F61AF-210F-4D98-AF65-D918076D7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24</xdr:col>
      <xdr:colOff>335540</xdr:colOff>
      <xdr:row>304</xdr:row>
      <xdr:rowOff>162358</xdr:rowOff>
    </xdr:from>
    <xdr:to>
      <xdr:col>30</xdr:col>
      <xdr:colOff>348961</xdr:colOff>
      <xdr:row>314</xdr:row>
      <xdr:rowOff>162359</xdr:rowOff>
    </xdr:to>
    <xdr:graphicFrame macro="">
      <xdr:nvGraphicFramePr>
        <xdr:cNvPr id="60" name="Chart 59">
          <a:extLst>
            <a:ext uri="{FF2B5EF4-FFF2-40B4-BE49-F238E27FC236}">
              <a16:creationId xmlns:a16="http://schemas.microsoft.com/office/drawing/2014/main" id="{CAEDF207-01E6-4DF3-BD53-F3E43CE75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24</xdr:col>
      <xdr:colOff>303069</xdr:colOff>
      <xdr:row>346</xdr:row>
      <xdr:rowOff>119063</xdr:rowOff>
    </xdr:from>
    <xdr:to>
      <xdr:col>32</xdr:col>
      <xdr:colOff>328181</xdr:colOff>
      <xdr:row>358</xdr:row>
      <xdr:rowOff>152402</xdr:rowOff>
    </xdr:to>
    <xdr:graphicFrame macro="">
      <xdr:nvGraphicFramePr>
        <xdr:cNvPr id="64" name="Chart 63">
          <a:extLst>
            <a:ext uri="{FF2B5EF4-FFF2-40B4-BE49-F238E27FC236}">
              <a16:creationId xmlns:a16="http://schemas.microsoft.com/office/drawing/2014/main" id="{5054EB85-5009-497B-9893-59019BBEA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oneCell">
    <xdr:from>
      <xdr:col>0</xdr:col>
      <xdr:colOff>0</xdr:colOff>
      <xdr:row>496</xdr:row>
      <xdr:rowOff>0</xdr:rowOff>
    </xdr:from>
    <xdr:to>
      <xdr:col>9</xdr:col>
      <xdr:colOff>554622</xdr:colOff>
      <xdr:row>509</xdr:row>
      <xdr:rowOff>144115</xdr:rowOff>
    </xdr:to>
    <xdr:pic>
      <xdr:nvPicPr>
        <xdr:cNvPr id="66" name="Picture 65">
          <a:extLst>
            <a:ext uri="{FF2B5EF4-FFF2-40B4-BE49-F238E27FC236}">
              <a16:creationId xmlns:a16="http://schemas.microsoft.com/office/drawing/2014/main" id="{E58C825A-9EDF-162B-FD5D-FAD03A049B25}"/>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0" y="96635455"/>
          <a:ext cx="6258798" cy="2676899"/>
        </a:xfrm>
        <a:prstGeom prst="rect">
          <a:avLst/>
        </a:prstGeom>
      </xdr:spPr>
    </xdr:pic>
    <xdr:clientData/>
  </xdr:twoCellAnchor>
  <xdr:twoCellAnchor editAs="oneCell">
    <xdr:from>
      <xdr:col>0</xdr:col>
      <xdr:colOff>0</xdr:colOff>
      <xdr:row>510</xdr:row>
      <xdr:rowOff>0</xdr:rowOff>
    </xdr:from>
    <xdr:to>
      <xdr:col>10</xdr:col>
      <xdr:colOff>234275</xdr:colOff>
      <xdr:row>514</xdr:row>
      <xdr:rowOff>125683</xdr:rowOff>
    </xdr:to>
    <xdr:pic>
      <xdr:nvPicPr>
        <xdr:cNvPr id="68" name="Picture 67">
          <a:extLst>
            <a:ext uri="{FF2B5EF4-FFF2-40B4-BE49-F238E27FC236}">
              <a16:creationId xmlns:a16="http://schemas.microsoft.com/office/drawing/2014/main" id="{17044DBE-6764-7935-2274-48DB23A5153D}"/>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0" y="99363068"/>
          <a:ext cx="6544588" cy="905001"/>
        </a:xfrm>
        <a:prstGeom prst="rect">
          <a:avLst/>
        </a:prstGeom>
      </xdr:spPr>
    </xdr:pic>
    <xdr:clientData/>
  </xdr:twoCellAnchor>
  <xdr:twoCellAnchor>
    <xdr:from>
      <xdr:col>15</xdr:col>
      <xdr:colOff>171017</xdr:colOff>
      <xdr:row>500</xdr:row>
      <xdr:rowOff>54119</xdr:rowOff>
    </xdr:from>
    <xdr:to>
      <xdr:col>20</xdr:col>
      <xdr:colOff>627783</xdr:colOff>
      <xdr:row>516</xdr:row>
      <xdr:rowOff>72737</xdr:rowOff>
    </xdr:to>
    <xdr:graphicFrame macro="">
      <xdr:nvGraphicFramePr>
        <xdr:cNvPr id="69" name="Chart 68">
          <a:extLst>
            <a:ext uri="{FF2B5EF4-FFF2-40B4-BE49-F238E27FC236}">
              <a16:creationId xmlns:a16="http://schemas.microsoft.com/office/drawing/2014/main" id="{C687E993-958E-6F30-2E66-A55F3449D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editAs="oneCell">
    <xdr:from>
      <xdr:col>0</xdr:col>
      <xdr:colOff>0</xdr:colOff>
      <xdr:row>526</xdr:row>
      <xdr:rowOff>0</xdr:rowOff>
    </xdr:from>
    <xdr:to>
      <xdr:col>10</xdr:col>
      <xdr:colOff>243802</xdr:colOff>
      <xdr:row>545</xdr:row>
      <xdr:rowOff>23034</xdr:rowOff>
    </xdr:to>
    <xdr:pic>
      <xdr:nvPicPr>
        <xdr:cNvPr id="71" name="Picture 70">
          <a:extLst>
            <a:ext uri="{FF2B5EF4-FFF2-40B4-BE49-F238E27FC236}">
              <a16:creationId xmlns:a16="http://schemas.microsoft.com/office/drawing/2014/main" id="{DDCC660B-6430-D52E-312E-E5C85D8BEC80}"/>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0" y="102480341"/>
          <a:ext cx="6554115" cy="3724795"/>
        </a:xfrm>
        <a:prstGeom prst="rect">
          <a:avLst/>
        </a:prstGeom>
      </xdr:spPr>
    </xdr:pic>
    <xdr:clientData/>
  </xdr:twoCellAnchor>
  <xdr:twoCellAnchor editAs="oneCell">
    <xdr:from>
      <xdr:col>12</xdr:col>
      <xdr:colOff>0</xdr:colOff>
      <xdr:row>527</xdr:row>
      <xdr:rowOff>0</xdr:rowOff>
    </xdr:from>
    <xdr:to>
      <xdr:col>18</xdr:col>
      <xdr:colOff>314313</xdr:colOff>
      <xdr:row>546</xdr:row>
      <xdr:rowOff>32559</xdr:rowOff>
    </xdr:to>
    <xdr:pic>
      <xdr:nvPicPr>
        <xdr:cNvPr id="73" name="Picture 72">
          <a:extLst>
            <a:ext uri="{FF2B5EF4-FFF2-40B4-BE49-F238E27FC236}">
              <a16:creationId xmlns:a16="http://schemas.microsoft.com/office/drawing/2014/main" id="{24102FFD-E988-146A-1364-A7B7BA82C409}"/>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7522585" y="102675170"/>
          <a:ext cx="6115904" cy="3734321"/>
        </a:xfrm>
        <a:prstGeom prst="rect">
          <a:avLst/>
        </a:prstGeom>
      </xdr:spPr>
    </xdr:pic>
    <xdr:clientData/>
  </xdr:twoCellAnchor>
  <xdr:twoCellAnchor editAs="oneCell">
    <xdr:from>
      <xdr:col>12</xdr:col>
      <xdr:colOff>0</xdr:colOff>
      <xdr:row>547</xdr:row>
      <xdr:rowOff>0</xdr:rowOff>
    </xdr:from>
    <xdr:to>
      <xdr:col>18</xdr:col>
      <xdr:colOff>371470</xdr:colOff>
      <xdr:row>551</xdr:row>
      <xdr:rowOff>58998</xdr:rowOff>
    </xdr:to>
    <xdr:pic>
      <xdr:nvPicPr>
        <xdr:cNvPr id="75" name="Picture 74">
          <a:extLst>
            <a:ext uri="{FF2B5EF4-FFF2-40B4-BE49-F238E27FC236}">
              <a16:creationId xmlns:a16="http://schemas.microsoft.com/office/drawing/2014/main" id="{30BDDDDD-AC9A-69BF-695C-EBFF1FD8E189}"/>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7522585" y="106571761"/>
          <a:ext cx="6173061" cy="838317"/>
        </a:xfrm>
        <a:prstGeom prst="rect">
          <a:avLst/>
        </a:prstGeom>
      </xdr:spPr>
    </xdr:pic>
    <xdr:clientData/>
  </xdr:twoCellAnchor>
  <xdr:twoCellAnchor editAs="oneCell">
    <xdr:from>
      <xdr:col>0</xdr:col>
      <xdr:colOff>0</xdr:colOff>
      <xdr:row>578</xdr:row>
      <xdr:rowOff>0</xdr:rowOff>
    </xdr:from>
    <xdr:to>
      <xdr:col>9</xdr:col>
      <xdr:colOff>154517</xdr:colOff>
      <xdr:row>585</xdr:row>
      <xdr:rowOff>36563</xdr:rowOff>
    </xdr:to>
    <xdr:pic>
      <xdr:nvPicPr>
        <xdr:cNvPr id="77" name="Picture 76">
          <a:extLst>
            <a:ext uri="{FF2B5EF4-FFF2-40B4-BE49-F238E27FC236}">
              <a16:creationId xmlns:a16="http://schemas.microsoft.com/office/drawing/2014/main" id="{D9CBF4F0-E79B-AFC8-53D8-6A9275893AE7}"/>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0" y="112611477"/>
          <a:ext cx="5858693" cy="1400370"/>
        </a:xfrm>
        <a:prstGeom prst="rect">
          <a:avLst/>
        </a:prstGeom>
      </xdr:spPr>
    </xdr:pic>
    <xdr:clientData/>
  </xdr:twoCellAnchor>
  <xdr:twoCellAnchor editAs="oneCell">
    <xdr:from>
      <xdr:col>0</xdr:col>
      <xdr:colOff>0</xdr:colOff>
      <xdr:row>584</xdr:row>
      <xdr:rowOff>151534</xdr:rowOff>
    </xdr:from>
    <xdr:to>
      <xdr:col>9</xdr:col>
      <xdr:colOff>421254</xdr:colOff>
      <xdr:row>605</xdr:row>
      <xdr:rowOff>99278</xdr:rowOff>
    </xdr:to>
    <xdr:pic>
      <xdr:nvPicPr>
        <xdr:cNvPr id="79" name="Picture 78">
          <a:extLst>
            <a:ext uri="{FF2B5EF4-FFF2-40B4-BE49-F238E27FC236}">
              <a16:creationId xmlns:a16="http://schemas.microsoft.com/office/drawing/2014/main" id="{29C90789-68EE-9917-952F-080EBFA3982E}"/>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0" y="113931989"/>
          <a:ext cx="6125430" cy="4039164"/>
        </a:xfrm>
        <a:prstGeom prst="rect">
          <a:avLst/>
        </a:prstGeom>
      </xdr:spPr>
    </xdr:pic>
    <xdr:clientData/>
  </xdr:twoCellAnchor>
  <xdr:twoCellAnchor editAs="oneCell">
    <xdr:from>
      <xdr:col>3</xdr:col>
      <xdr:colOff>0</xdr:colOff>
      <xdr:row>611</xdr:row>
      <xdr:rowOff>0</xdr:rowOff>
    </xdr:from>
    <xdr:to>
      <xdr:col>11</xdr:col>
      <xdr:colOff>703495</xdr:colOff>
      <xdr:row>634</xdr:row>
      <xdr:rowOff>110611</xdr:rowOff>
    </xdr:to>
    <xdr:pic>
      <xdr:nvPicPr>
        <xdr:cNvPr id="81" name="Picture 80">
          <a:extLst>
            <a:ext uri="{FF2B5EF4-FFF2-40B4-BE49-F238E27FC236}">
              <a16:creationId xmlns:a16="http://schemas.microsoft.com/office/drawing/2014/main" id="{03F8D416-FCA6-BB5F-AD2F-E55B674F727C}"/>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818409" y="119040852"/>
          <a:ext cx="5801535" cy="4591691"/>
        </a:xfrm>
        <a:prstGeom prst="rect">
          <a:avLst/>
        </a:prstGeom>
      </xdr:spPr>
    </xdr:pic>
    <xdr:clientData/>
  </xdr:twoCellAnchor>
  <xdr:twoCellAnchor editAs="oneCell">
    <xdr:from>
      <xdr:col>2</xdr:col>
      <xdr:colOff>432954</xdr:colOff>
      <xdr:row>634</xdr:row>
      <xdr:rowOff>0</xdr:rowOff>
    </xdr:from>
    <xdr:to>
      <xdr:col>12</xdr:col>
      <xdr:colOff>113439</xdr:colOff>
      <xdr:row>636</xdr:row>
      <xdr:rowOff>134289</xdr:rowOff>
    </xdr:to>
    <xdr:pic>
      <xdr:nvPicPr>
        <xdr:cNvPr id="83" name="Picture 82">
          <a:extLst>
            <a:ext uri="{FF2B5EF4-FFF2-40B4-BE49-F238E27FC236}">
              <a16:creationId xmlns:a16="http://schemas.microsoft.com/office/drawing/2014/main" id="{B581659B-890F-BA8E-C939-9892EE4F5323}"/>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645227" y="123521932"/>
          <a:ext cx="6239746" cy="523948"/>
        </a:xfrm>
        <a:prstGeom prst="rect">
          <a:avLst/>
        </a:prstGeom>
      </xdr:spPr>
    </xdr:pic>
    <xdr:clientData/>
  </xdr:twoCellAnchor>
  <xdr:twoCellAnchor editAs="oneCell">
    <xdr:from>
      <xdr:col>0</xdr:col>
      <xdr:colOff>0</xdr:colOff>
      <xdr:row>641</xdr:row>
      <xdr:rowOff>0</xdr:rowOff>
    </xdr:from>
    <xdr:to>
      <xdr:col>10</xdr:col>
      <xdr:colOff>196170</xdr:colOff>
      <xdr:row>667</xdr:row>
      <xdr:rowOff>173913</xdr:rowOff>
    </xdr:to>
    <xdr:pic>
      <xdr:nvPicPr>
        <xdr:cNvPr id="85" name="Picture 84">
          <a:extLst>
            <a:ext uri="{FF2B5EF4-FFF2-40B4-BE49-F238E27FC236}">
              <a16:creationId xmlns:a16="http://schemas.microsoft.com/office/drawing/2014/main" id="{42B4D091-5F6F-6529-E7B2-7E50A667D6A3}"/>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0" y="124885739"/>
          <a:ext cx="6506483" cy="5239481"/>
        </a:xfrm>
        <a:prstGeom prst="rect">
          <a:avLst/>
        </a:prstGeom>
      </xdr:spPr>
    </xdr:pic>
    <xdr:clientData/>
  </xdr:twoCellAnchor>
  <xdr:twoCellAnchor editAs="oneCell">
    <xdr:from>
      <xdr:col>0</xdr:col>
      <xdr:colOff>0</xdr:colOff>
      <xdr:row>671</xdr:row>
      <xdr:rowOff>0</xdr:rowOff>
    </xdr:from>
    <xdr:to>
      <xdr:col>9</xdr:col>
      <xdr:colOff>268833</xdr:colOff>
      <xdr:row>677</xdr:row>
      <xdr:rowOff>145656</xdr:rowOff>
    </xdr:to>
    <xdr:pic>
      <xdr:nvPicPr>
        <xdr:cNvPr id="87" name="Picture 86">
          <a:extLst>
            <a:ext uri="{FF2B5EF4-FFF2-40B4-BE49-F238E27FC236}">
              <a16:creationId xmlns:a16="http://schemas.microsoft.com/office/drawing/2014/main" id="{70CA0025-0F09-1400-306B-B1C2067C443D}"/>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0" y="130730625"/>
          <a:ext cx="5973009" cy="1314633"/>
        </a:xfrm>
        <a:prstGeom prst="rect">
          <a:avLst/>
        </a:prstGeom>
      </xdr:spPr>
    </xdr:pic>
    <xdr:clientData/>
  </xdr:twoCellAnchor>
  <xdr:twoCellAnchor editAs="oneCell">
    <xdr:from>
      <xdr:col>0</xdr:col>
      <xdr:colOff>54120</xdr:colOff>
      <xdr:row>677</xdr:row>
      <xdr:rowOff>108239</xdr:rowOff>
    </xdr:from>
    <xdr:to>
      <xdr:col>9</xdr:col>
      <xdr:colOff>570637</xdr:colOff>
      <xdr:row>698</xdr:row>
      <xdr:rowOff>27403</xdr:rowOff>
    </xdr:to>
    <xdr:pic>
      <xdr:nvPicPr>
        <xdr:cNvPr id="89" name="Picture 88">
          <a:extLst>
            <a:ext uri="{FF2B5EF4-FFF2-40B4-BE49-F238E27FC236}">
              <a16:creationId xmlns:a16="http://schemas.microsoft.com/office/drawing/2014/main" id="{119775E3-9B53-245C-8416-D45A219557AF}"/>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54120" y="132007841"/>
          <a:ext cx="6220693" cy="4010585"/>
        </a:xfrm>
        <a:prstGeom prst="rect">
          <a:avLst/>
        </a:prstGeom>
      </xdr:spPr>
    </xdr:pic>
    <xdr:clientData/>
  </xdr:twoCellAnchor>
  <xdr:twoCellAnchor editAs="oneCell">
    <xdr:from>
      <xdr:col>0</xdr:col>
      <xdr:colOff>0</xdr:colOff>
      <xdr:row>701</xdr:row>
      <xdr:rowOff>0</xdr:rowOff>
    </xdr:from>
    <xdr:to>
      <xdr:col>10</xdr:col>
      <xdr:colOff>215223</xdr:colOff>
      <xdr:row>720</xdr:row>
      <xdr:rowOff>89717</xdr:rowOff>
    </xdr:to>
    <xdr:pic>
      <xdr:nvPicPr>
        <xdr:cNvPr id="91" name="Picture 90">
          <a:extLst>
            <a:ext uri="{FF2B5EF4-FFF2-40B4-BE49-F238E27FC236}">
              <a16:creationId xmlns:a16="http://schemas.microsoft.com/office/drawing/2014/main" id="{7B1B37E8-CE8C-96B6-DDC8-6B1CFA943D49}"/>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0" y="136575511"/>
          <a:ext cx="6525536" cy="3791479"/>
        </a:xfrm>
        <a:prstGeom prst="rect">
          <a:avLst/>
        </a:prstGeom>
      </xdr:spPr>
    </xdr:pic>
    <xdr:clientData/>
  </xdr:twoCellAnchor>
  <xdr:twoCellAnchor editAs="oneCell">
    <xdr:from>
      <xdr:col>0</xdr:col>
      <xdr:colOff>64943</xdr:colOff>
      <xdr:row>720</xdr:row>
      <xdr:rowOff>43295</xdr:rowOff>
    </xdr:from>
    <xdr:to>
      <xdr:col>10</xdr:col>
      <xdr:colOff>184902</xdr:colOff>
      <xdr:row>728</xdr:row>
      <xdr:rowOff>161293</xdr:rowOff>
    </xdr:to>
    <xdr:pic>
      <xdr:nvPicPr>
        <xdr:cNvPr id="93" name="Picture 92">
          <a:extLst>
            <a:ext uri="{FF2B5EF4-FFF2-40B4-BE49-F238E27FC236}">
              <a16:creationId xmlns:a16="http://schemas.microsoft.com/office/drawing/2014/main" id="{36AC4976-DA2D-7391-4F2D-CCF5A8AC45A1}"/>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64943" y="140320568"/>
          <a:ext cx="6430272" cy="1676634"/>
        </a:xfrm>
        <a:prstGeom prst="rect">
          <a:avLst/>
        </a:prstGeom>
      </xdr:spPr>
    </xdr:pic>
    <xdr:clientData/>
  </xdr:twoCellAnchor>
  <xdr:twoCellAnchor editAs="oneCell">
    <xdr:from>
      <xdr:col>12</xdr:col>
      <xdr:colOff>0</xdr:colOff>
      <xdr:row>704</xdr:row>
      <xdr:rowOff>0</xdr:rowOff>
    </xdr:from>
    <xdr:to>
      <xdr:col>18</xdr:col>
      <xdr:colOff>276207</xdr:colOff>
      <xdr:row>718</xdr:row>
      <xdr:rowOff>130285</xdr:rowOff>
    </xdr:to>
    <xdr:pic>
      <xdr:nvPicPr>
        <xdr:cNvPr id="95" name="Picture 94">
          <a:extLst>
            <a:ext uri="{FF2B5EF4-FFF2-40B4-BE49-F238E27FC236}">
              <a16:creationId xmlns:a16="http://schemas.microsoft.com/office/drawing/2014/main" id="{5421C29E-BB05-42E8-65CD-C96B3A5063DF}"/>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7522585" y="137160000"/>
          <a:ext cx="6077798" cy="2857899"/>
        </a:xfrm>
        <a:prstGeom prst="rect">
          <a:avLst/>
        </a:prstGeom>
      </xdr:spPr>
    </xdr:pic>
    <xdr:clientData/>
  </xdr:twoCellAnchor>
  <xdr:twoCellAnchor editAs="oneCell">
    <xdr:from>
      <xdr:col>18</xdr:col>
      <xdr:colOff>75767</xdr:colOff>
      <xdr:row>702</xdr:row>
      <xdr:rowOff>54120</xdr:rowOff>
    </xdr:from>
    <xdr:to>
      <xdr:col>23</xdr:col>
      <xdr:colOff>831984</xdr:colOff>
      <xdr:row>719</xdr:row>
      <xdr:rowOff>57181</xdr:rowOff>
    </xdr:to>
    <xdr:pic>
      <xdr:nvPicPr>
        <xdr:cNvPr id="97" name="Picture 96">
          <a:extLst>
            <a:ext uri="{FF2B5EF4-FFF2-40B4-BE49-F238E27FC236}">
              <a16:creationId xmlns:a16="http://schemas.microsoft.com/office/drawing/2014/main" id="{BA830A65-A833-A4DB-585C-F544D439F0C7}"/>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3399943" y="136824461"/>
          <a:ext cx="5096586" cy="3315163"/>
        </a:xfrm>
        <a:prstGeom prst="rect">
          <a:avLst/>
        </a:prstGeom>
      </xdr:spPr>
    </xdr:pic>
    <xdr:clientData/>
  </xdr:twoCellAnchor>
  <xdr:twoCellAnchor editAs="oneCell">
    <xdr:from>
      <xdr:col>12</xdr:col>
      <xdr:colOff>0</xdr:colOff>
      <xdr:row>721</xdr:row>
      <xdr:rowOff>0</xdr:rowOff>
    </xdr:from>
    <xdr:to>
      <xdr:col>18</xdr:col>
      <xdr:colOff>152365</xdr:colOff>
      <xdr:row>738</xdr:row>
      <xdr:rowOff>50691</xdr:rowOff>
    </xdr:to>
    <xdr:pic>
      <xdr:nvPicPr>
        <xdr:cNvPr id="99" name="Picture 98">
          <a:extLst>
            <a:ext uri="{FF2B5EF4-FFF2-40B4-BE49-F238E27FC236}">
              <a16:creationId xmlns:a16="http://schemas.microsoft.com/office/drawing/2014/main" id="{2AD1C264-D904-7946-E691-78D050FC3E9E}"/>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7522585" y="140472102"/>
          <a:ext cx="5953956" cy="3362794"/>
        </a:xfrm>
        <a:prstGeom prst="rect">
          <a:avLst/>
        </a:prstGeom>
      </xdr:spPr>
    </xdr:pic>
    <xdr:clientData/>
  </xdr:twoCellAnchor>
  <xdr:twoCellAnchor editAs="oneCell">
    <xdr:from>
      <xdr:col>0</xdr:col>
      <xdr:colOff>0</xdr:colOff>
      <xdr:row>769</xdr:row>
      <xdr:rowOff>0</xdr:rowOff>
    </xdr:from>
    <xdr:to>
      <xdr:col>10</xdr:col>
      <xdr:colOff>491486</xdr:colOff>
      <xdr:row>797</xdr:row>
      <xdr:rowOff>184359</xdr:rowOff>
    </xdr:to>
    <xdr:pic>
      <xdr:nvPicPr>
        <xdr:cNvPr id="101" name="Picture 100">
          <a:extLst>
            <a:ext uri="{FF2B5EF4-FFF2-40B4-BE49-F238E27FC236}">
              <a16:creationId xmlns:a16="http://schemas.microsoft.com/office/drawing/2014/main" id="{E45AF3BE-CB19-46EC-1B28-CE7B46C57DD1}"/>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0" y="149823920"/>
          <a:ext cx="6801799" cy="5639587"/>
        </a:xfrm>
        <a:prstGeom prst="rect">
          <a:avLst/>
        </a:prstGeom>
      </xdr:spPr>
    </xdr:pic>
    <xdr:clientData/>
  </xdr:twoCellAnchor>
  <xdr:twoCellAnchor editAs="oneCell">
    <xdr:from>
      <xdr:col>0</xdr:col>
      <xdr:colOff>0</xdr:colOff>
      <xdr:row>805</xdr:row>
      <xdr:rowOff>0</xdr:rowOff>
    </xdr:from>
    <xdr:to>
      <xdr:col>10</xdr:col>
      <xdr:colOff>224749</xdr:colOff>
      <xdr:row>833</xdr:row>
      <xdr:rowOff>3360</xdr:rowOff>
    </xdr:to>
    <xdr:pic>
      <xdr:nvPicPr>
        <xdr:cNvPr id="103" name="Picture 102">
          <a:extLst>
            <a:ext uri="{FF2B5EF4-FFF2-40B4-BE49-F238E27FC236}">
              <a16:creationId xmlns:a16="http://schemas.microsoft.com/office/drawing/2014/main" id="{A7AC593C-8792-0EFA-9146-415C4689D374}"/>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0" y="156837784"/>
          <a:ext cx="6535062" cy="5458587"/>
        </a:xfrm>
        <a:prstGeom prst="rect">
          <a:avLst/>
        </a:prstGeom>
      </xdr:spPr>
    </xdr:pic>
    <xdr:clientData/>
  </xdr:twoCellAnchor>
  <xdr:twoCellAnchor editAs="oneCell">
    <xdr:from>
      <xdr:col>0</xdr:col>
      <xdr:colOff>0</xdr:colOff>
      <xdr:row>841</xdr:row>
      <xdr:rowOff>0</xdr:rowOff>
    </xdr:from>
    <xdr:to>
      <xdr:col>10</xdr:col>
      <xdr:colOff>150649</xdr:colOff>
      <xdr:row>866</xdr:row>
      <xdr:rowOff>122727</xdr:rowOff>
    </xdr:to>
    <xdr:pic>
      <xdr:nvPicPr>
        <xdr:cNvPr id="109" name="Picture 108">
          <a:extLst>
            <a:ext uri="{FF2B5EF4-FFF2-40B4-BE49-F238E27FC236}">
              <a16:creationId xmlns:a16="http://schemas.microsoft.com/office/drawing/2014/main" id="{6CE9C3B5-5173-E567-FADB-61F3A79528F5}"/>
            </a:ext>
          </a:extLst>
        </xdr:cNvPr>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0" y="158369738"/>
          <a:ext cx="6496957" cy="4829849"/>
        </a:xfrm>
        <a:prstGeom prst="rect">
          <a:avLst/>
        </a:prstGeom>
      </xdr:spPr>
    </xdr:pic>
    <xdr:clientData/>
  </xdr:twoCellAnchor>
  <xdr:twoCellAnchor editAs="oneCell">
    <xdr:from>
      <xdr:col>0</xdr:col>
      <xdr:colOff>0</xdr:colOff>
      <xdr:row>867</xdr:row>
      <xdr:rowOff>0</xdr:rowOff>
    </xdr:from>
    <xdr:to>
      <xdr:col>10</xdr:col>
      <xdr:colOff>236386</xdr:colOff>
      <xdr:row>872</xdr:row>
      <xdr:rowOff>154103</xdr:rowOff>
    </xdr:to>
    <xdr:pic>
      <xdr:nvPicPr>
        <xdr:cNvPr id="111" name="Picture 110">
          <a:extLst>
            <a:ext uri="{FF2B5EF4-FFF2-40B4-BE49-F238E27FC236}">
              <a16:creationId xmlns:a16="http://schemas.microsoft.com/office/drawing/2014/main" id="{E4AE9F6D-E230-A6B3-82AB-9FF0D512AB2D}"/>
            </a:ext>
          </a:extLst>
        </xdr:cNvPr>
        <xdr:cNvPicPr>
          <a:picLocks noChangeAspect="1"/>
        </xdr:cNvPicPr>
      </xdr:nvPicPr>
      <xdr:blipFill>
        <a:blip xmlns:r="http://schemas.openxmlformats.org/officeDocument/2006/relationships" r:embed="rId56">
          <a:extLst>
            <a:ext uri="{28A0092B-C50C-407E-A947-70E740481C1C}">
              <a14:useLocalDpi xmlns:a14="http://schemas.microsoft.com/office/drawing/2010/main" val="0"/>
            </a:ext>
          </a:extLst>
        </a:blip>
        <a:stretch>
          <a:fillRect/>
        </a:stretch>
      </xdr:blipFill>
      <xdr:spPr>
        <a:xfrm>
          <a:off x="0" y="163265145"/>
          <a:ext cx="6582694" cy="1095528"/>
        </a:xfrm>
        <a:prstGeom prst="rect">
          <a:avLst/>
        </a:prstGeom>
      </xdr:spPr>
    </xdr:pic>
    <xdr:clientData/>
  </xdr:twoCellAnchor>
  <xdr:twoCellAnchor editAs="oneCell">
    <xdr:from>
      <xdr:col>0</xdr:col>
      <xdr:colOff>0</xdr:colOff>
      <xdr:row>876</xdr:row>
      <xdr:rowOff>0</xdr:rowOff>
    </xdr:from>
    <xdr:to>
      <xdr:col>9</xdr:col>
      <xdr:colOff>216805</xdr:colOff>
      <xdr:row>887</xdr:row>
      <xdr:rowOff>91343</xdr:rowOff>
    </xdr:to>
    <xdr:pic>
      <xdr:nvPicPr>
        <xdr:cNvPr id="113" name="Picture 112">
          <a:extLst>
            <a:ext uri="{FF2B5EF4-FFF2-40B4-BE49-F238E27FC236}">
              <a16:creationId xmlns:a16="http://schemas.microsoft.com/office/drawing/2014/main" id="{EB63AFED-4074-2C9A-C3C8-91CEA69693DC}"/>
            </a:ext>
          </a:extLst>
        </xdr:cNvPr>
        <xdr:cNvPicPr>
          <a:picLocks noChangeAspect="1"/>
        </xdr:cNvPicPr>
      </xdr:nvPicPr>
      <xdr:blipFill>
        <a:blip xmlns:r="http://schemas.openxmlformats.org/officeDocument/2006/relationships" r:embed="rId57">
          <a:extLst>
            <a:ext uri="{28A0092B-C50C-407E-A947-70E740481C1C}">
              <a14:useLocalDpi xmlns:a14="http://schemas.microsoft.com/office/drawing/2010/main" val="0"/>
            </a:ext>
          </a:extLst>
        </a:blip>
        <a:stretch>
          <a:fillRect/>
        </a:stretch>
      </xdr:blipFill>
      <xdr:spPr>
        <a:xfrm>
          <a:off x="0" y="164959709"/>
          <a:ext cx="5953956" cy="2162477"/>
        </a:xfrm>
        <a:prstGeom prst="rect">
          <a:avLst/>
        </a:prstGeom>
      </xdr:spPr>
    </xdr:pic>
    <xdr:clientData/>
  </xdr:twoCellAnchor>
  <xdr:twoCellAnchor editAs="oneCell">
    <xdr:from>
      <xdr:col>0</xdr:col>
      <xdr:colOff>0</xdr:colOff>
      <xdr:row>887</xdr:row>
      <xdr:rowOff>0</xdr:rowOff>
    </xdr:from>
    <xdr:to>
      <xdr:col>10</xdr:col>
      <xdr:colOff>74438</xdr:colOff>
      <xdr:row>906</xdr:row>
      <xdr:rowOff>4487</xdr:rowOff>
    </xdr:to>
    <xdr:pic>
      <xdr:nvPicPr>
        <xdr:cNvPr id="115" name="Picture 114">
          <a:extLst>
            <a:ext uri="{FF2B5EF4-FFF2-40B4-BE49-F238E27FC236}">
              <a16:creationId xmlns:a16="http://schemas.microsoft.com/office/drawing/2014/main" id="{4A114C6D-796E-D8CE-5994-C4DED2952FBA}"/>
            </a:ext>
          </a:extLst>
        </xdr:cNvPr>
        <xdr:cNvPicPr>
          <a:picLocks noChangeAspect="1"/>
        </xdr:cNvPicPr>
      </xdr:nvPicPr>
      <xdr:blipFill>
        <a:blip xmlns:r="http://schemas.openxmlformats.org/officeDocument/2006/relationships" r:embed="rId58">
          <a:extLst>
            <a:ext uri="{28A0092B-C50C-407E-A947-70E740481C1C}">
              <a14:useLocalDpi xmlns:a14="http://schemas.microsoft.com/office/drawing/2010/main" val="0"/>
            </a:ext>
          </a:extLst>
        </a:blip>
        <a:stretch>
          <a:fillRect/>
        </a:stretch>
      </xdr:blipFill>
      <xdr:spPr>
        <a:xfrm>
          <a:off x="0" y="167030843"/>
          <a:ext cx="6420746" cy="3581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91F15-48F3-4D33-A68C-B6ED5D9816D6}">
  <dimension ref="A2:DC912"/>
  <sheetViews>
    <sheetView tabSelected="1" zoomScale="86" workbookViewId="0">
      <selection activeCell="I912" sqref="I912"/>
    </sheetView>
  </sheetViews>
  <sheetFormatPr defaultRowHeight="15" x14ac:dyDescent="0.25"/>
  <cols>
    <col min="2" max="2" width="9.140625" customWidth="1"/>
    <col min="7" max="7" width="10.28515625" customWidth="1"/>
    <col min="8" max="8" width="11.7109375" customWidth="1"/>
    <col min="12" max="12" width="12.85546875" customWidth="1"/>
    <col min="13" max="13" width="20.140625" customWidth="1"/>
    <col min="14" max="14" width="14" customWidth="1"/>
    <col min="15" max="15" width="21.85546875" customWidth="1"/>
    <col min="16" max="16" width="12.85546875" customWidth="1"/>
    <col min="19" max="19" width="21" customWidth="1"/>
    <col min="20" max="20" width="11.28515625" customWidth="1"/>
    <col min="21" max="21" width="12.28515625" customWidth="1"/>
    <col min="22" max="22" width="11.42578125" customWidth="1"/>
    <col min="24" max="24" width="16.7109375" customWidth="1"/>
  </cols>
  <sheetData>
    <row r="2" spans="13:16" x14ac:dyDescent="0.25">
      <c r="M2">
        <v>50</v>
      </c>
      <c r="O2" s="1">
        <f>AVERAGE(M2:M5)</f>
        <v>58.75</v>
      </c>
      <c r="P2" s="1" t="s">
        <v>0</v>
      </c>
    </row>
    <row r="3" spans="13:16" x14ac:dyDescent="0.25">
      <c r="M3">
        <v>60</v>
      </c>
      <c r="O3" s="1">
        <f>MEDIAN(M2:M5)</f>
        <v>57.5</v>
      </c>
      <c r="P3" s="1" t="s">
        <v>1</v>
      </c>
    </row>
    <row r="4" spans="13:16" x14ac:dyDescent="0.25">
      <c r="M4">
        <v>55</v>
      </c>
      <c r="O4" s="1" t="e">
        <f>MODE(M2:M5)</f>
        <v>#N/A</v>
      </c>
      <c r="P4" s="1" t="s">
        <v>2</v>
      </c>
    </row>
    <row r="5" spans="13:16" x14ac:dyDescent="0.25">
      <c r="M5">
        <v>70</v>
      </c>
    </row>
    <row r="25" spans="2:2" x14ac:dyDescent="0.25">
      <c r="B25" t="s">
        <v>3</v>
      </c>
    </row>
    <row r="26" spans="2:2" x14ac:dyDescent="0.25">
      <c r="B26" t="s">
        <v>4</v>
      </c>
    </row>
    <row r="27" spans="2:2" x14ac:dyDescent="0.25">
      <c r="B27" t="s">
        <v>6</v>
      </c>
    </row>
    <row r="30" spans="2:2" x14ac:dyDescent="0.25">
      <c r="B30" s="2" t="s">
        <v>5</v>
      </c>
    </row>
    <row r="32" spans="2:2" s="3" customFormat="1" x14ac:dyDescent="0.25"/>
    <row r="34" spans="11:14" x14ac:dyDescent="0.25">
      <c r="K34" t="s">
        <v>7</v>
      </c>
    </row>
    <row r="35" spans="11:14" x14ac:dyDescent="0.25">
      <c r="K35">
        <v>15</v>
      </c>
      <c r="M35" s="1">
        <f>AVERAGE(K35:K54)</f>
        <v>17</v>
      </c>
      <c r="N35" s="1" t="s">
        <v>0</v>
      </c>
    </row>
    <row r="36" spans="11:14" x14ac:dyDescent="0.25">
      <c r="K36">
        <v>10</v>
      </c>
      <c r="M36" s="1">
        <f>MEDIAN(K35:K54)</f>
        <v>15</v>
      </c>
      <c r="N36" s="1" t="s">
        <v>1</v>
      </c>
    </row>
    <row r="37" spans="11:14" x14ac:dyDescent="0.25">
      <c r="K37">
        <v>20</v>
      </c>
      <c r="M37" s="1">
        <f>MODE(K35:K54)</f>
        <v>10</v>
      </c>
      <c r="N37" s="1" t="s">
        <v>2</v>
      </c>
    </row>
    <row r="38" spans="11:14" x14ac:dyDescent="0.25">
      <c r="K38">
        <v>25</v>
      </c>
    </row>
    <row r="39" spans="11:14" x14ac:dyDescent="0.25">
      <c r="K39">
        <v>15</v>
      </c>
      <c r="M39" t="s">
        <v>8</v>
      </c>
    </row>
    <row r="40" spans="11:14" x14ac:dyDescent="0.25">
      <c r="K40">
        <v>10</v>
      </c>
      <c r="M40" t="s">
        <v>9</v>
      </c>
    </row>
    <row r="41" spans="11:14" x14ac:dyDescent="0.25">
      <c r="K41">
        <v>30</v>
      </c>
      <c r="M41" t="s">
        <v>10</v>
      </c>
    </row>
    <row r="42" spans="11:14" x14ac:dyDescent="0.25">
      <c r="K42">
        <v>20</v>
      </c>
    </row>
    <row r="43" spans="11:14" x14ac:dyDescent="0.25">
      <c r="K43">
        <v>15</v>
      </c>
    </row>
    <row r="44" spans="11:14" x14ac:dyDescent="0.25">
      <c r="K44">
        <v>10</v>
      </c>
    </row>
    <row r="45" spans="11:14" x14ac:dyDescent="0.25">
      <c r="K45">
        <v>10</v>
      </c>
    </row>
    <row r="46" spans="11:14" x14ac:dyDescent="0.25">
      <c r="K46">
        <v>25</v>
      </c>
    </row>
    <row r="47" spans="11:14" x14ac:dyDescent="0.25">
      <c r="K47">
        <v>15</v>
      </c>
    </row>
    <row r="48" spans="11:14" x14ac:dyDescent="0.25">
      <c r="K48">
        <v>20</v>
      </c>
    </row>
    <row r="49" spans="11:21" x14ac:dyDescent="0.25">
      <c r="K49">
        <v>20</v>
      </c>
    </row>
    <row r="50" spans="11:21" x14ac:dyDescent="0.25">
      <c r="K50">
        <v>15</v>
      </c>
    </row>
    <row r="51" spans="11:21" x14ac:dyDescent="0.25">
      <c r="K51">
        <v>10</v>
      </c>
    </row>
    <row r="52" spans="11:21" x14ac:dyDescent="0.25">
      <c r="K52">
        <v>10</v>
      </c>
    </row>
    <row r="53" spans="11:21" x14ac:dyDescent="0.25">
      <c r="K53">
        <v>20</v>
      </c>
    </row>
    <row r="54" spans="11:21" x14ac:dyDescent="0.25">
      <c r="K54">
        <v>25</v>
      </c>
    </row>
    <row r="56" spans="11:21" s="3" customFormat="1" x14ac:dyDescent="0.25"/>
    <row r="58" spans="11:21" x14ac:dyDescent="0.25">
      <c r="L58" s="5" t="s">
        <v>11</v>
      </c>
      <c r="M58" s="5"/>
      <c r="N58" s="5"/>
      <c r="O58" s="5"/>
      <c r="P58" s="5"/>
      <c r="Q58" s="5"/>
      <c r="R58" s="5"/>
      <c r="S58" s="5"/>
      <c r="T58" s="5"/>
      <c r="U58" s="5"/>
    </row>
    <row r="59" spans="11:21" x14ac:dyDescent="0.25">
      <c r="L59" s="5">
        <v>3</v>
      </c>
      <c r="M59" s="5">
        <v>2</v>
      </c>
      <c r="N59" s="5">
        <v>5</v>
      </c>
      <c r="O59" s="5">
        <v>4</v>
      </c>
      <c r="P59" s="5">
        <v>7</v>
      </c>
      <c r="Q59" s="5">
        <v>2</v>
      </c>
      <c r="R59" s="5">
        <v>3</v>
      </c>
      <c r="S59" s="5">
        <v>3</v>
      </c>
      <c r="T59" s="5">
        <v>1</v>
      </c>
      <c r="U59" s="5">
        <v>6</v>
      </c>
    </row>
    <row r="60" spans="11:21" x14ac:dyDescent="0.25">
      <c r="L60" s="5">
        <v>4</v>
      </c>
      <c r="M60" s="5">
        <v>2</v>
      </c>
      <c r="N60" s="5">
        <v>3</v>
      </c>
      <c r="O60" s="5">
        <v>5</v>
      </c>
      <c r="P60" s="5">
        <v>2</v>
      </c>
      <c r="Q60" s="5">
        <v>4</v>
      </c>
      <c r="R60" s="5">
        <v>2</v>
      </c>
      <c r="S60" s="5">
        <v>1</v>
      </c>
      <c r="T60" s="5">
        <v>3</v>
      </c>
      <c r="U60" s="5">
        <v>5</v>
      </c>
    </row>
    <row r="61" spans="11:21" x14ac:dyDescent="0.25">
      <c r="L61" s="5">
        <v>6</v>
      </c>
      <c r="M61" s="5">
        <v>3</v>
      </c>
      <c r="N61" s="5">
        <v>2</v>
      </c>
      <c r="O61" s="5">
        <v>1</v>
      </c>
      <c r="P61" s="5">
        <v>4</v>
      </c>
      <c r="Q61" s="5">
        <v>2</v>
      </c>
      <c r="R61" s="5">
        <v>4</v>
      </c>
      <c r="S61" s="5">
        <v>5</v>
      </c>
      <c r="T61" s="5">
        <v>3</v>
      </c>
      <c r="U61" s="5">
        <v>2</v>
      </c>
    </row>
    <row r="62" spans="11:21" x14ac:dyDescent="0.25">
      <c r="L62" s="5">
        <v>7</v>
      </c>
      <c r="M62" s="5">
        <v>2</v>
      </c>
      <c r="N62" s="5">
        <v>3</v>
      </c>
      <c r="O62" s="5">
        <v>4</v>
      </c>
      <c r="P62" s="5">
        <v>5</v>
      </c>
      <c r="Q62" s="5">
        <v>1</v>
      </c>
      <c r="R62" s="5">
        <v>6</v>
      </c>
      <c r="S62" s="5">
        <v>2</v>
      </c>
      <c r="T62" s="5">
        <v>4</v>
      </c>
      <c r="U62" s="5">
        <v>3</v>
      </c>
    </row>
    <row r="63" spans="11:21" x14ac:dyDescent="0.25">
      <c r="L63" s="5">
        <v>5</v>
      </c>
      <c r="M63" s="5">
        <v>3</v>
      </c>
      <c r="N63" s="5">
        <v>2</v>
      </c>
      <c r="O63" s="5">
        <v>4</v>
      </c>
      <c r="P63" s="5">
        <v>2</v>
      </c>
      <c r="Q63" s="5">
        <v>6</v>
      </c>
      <c r="R63" s="5">
        <v>3</v>
      </c>
      <c r="S63" s="5">
        <v>2</v>
      </c>
      <c r="T63" s="5">
        <v>4</v>
      </c>
      <c r="U63" s="5">
        <v>5</v>
      </c>
    </row>
    <row r="66" spans="12:14" x14ac:dyDescent="0.25">
      <c r="M66" s="4" t="s">
        <v>0</v>
      </c>
      <c r="N66" s="4">
        <f>AVERAGE(L59:S63)</f>
        <v>3.4</v>
      </c>
    </row>
    <row r="67" spans="12:14" x14ac:dyDescent="0.25">
      <c r="M67" s="4" t="s">
        <v>1</v>
      </c>
      <c r="N67" s="4">
        <f>MEDIAN(L59:S63)</f>
        <v>3</v>
      </c>
    </row>
    <row r="68" spans="12:14" x14ac:dyDescent="0.25">
      <c r="M68" s="4" t="s">
        <v>2</v>
      </c>
      <c r="N68" s="4">
        <f>MODE(L59:S63)</f>
        <v>2</v>
      </c>
    </row>
    <row r="69" spans="12:14" x14ac:dyDescent="0.25">
      <c r="M69" s="4"/>
      <c r="N69" s="4"/>
    </row>
    <row r="71" spans="12:14" x14ac:dyDescent="0.25">
      <c r="L71" t="s">
        <v>13</v>
      </c>
    </row>
    <row r="72" spans="12:14" x14ac:dyDescent="0.25">
      <c r="L72" t="s">
        <v>12</v>
      </c>
    </row>
    <row r="73" spans="12:14" x14ac:dyDescent="0.25">
      <c r="L73" t="s">
        <v>14</v>
      </c>
    </row>
    <row r="83" spans="13:26" s="3" customFormat="1" x14ac:dyDescent="0.25"/>
    <row r="85" spans="13:26" x14ac:dyDescent="0.25">
      <c r="M85" s="5" t="s">
        <v>15</v>
      </c>
    </row>
    <row r="86" spans="13:26" x14ac:dyDescent="0.25">
      <c r="M86" s="5">
        <v>120</v>
      </c>
    </row>
    <row r="87" spans="13:26" x14ac:dyDescent="0.25">
      <c r="M87" s="5">
        <v>110</v>
      </c>
    </row>
    <row r="88" spans="13:26" x14ac:dyDescent="0.25">
      <c r="M88" s="5">
        <v>130</v>
      </c>
    </row>
    <row r="89" spans="13:26" x14ac:dyDescent="0.25">
      <c r="M89" s="5">
        <v>115</v>
      </c>
    </row>
    <row r="90" spans="13:26" x14ac:dyDescent="0.25">
      <c r="M90" s="5">
        <v>125</v>
      </c>
    </row>
    <row r="91" spans="13:26" x14ac:dyDescent="0.25">
      <c r="M91" s="5">
        <v>105</v>
      </c>
    </row>
    <row r="92" spans="13:26" x14ac:dyDescent="0.25">
      <c r="M92" s="5">
        <v>135</v>
      </c>
      <c r="V92" s="2" t="s">
        <v>32</v>
      </c>
      <c r="Z92" s="2" t="s">
        <v>32</v>
      </c>
    </row>
    <row r="93" spans="13:26" x14ac:dyDescent="0.25">
      <c r="M93" s="5">
        <v>115</v>
      </c>
    </row>
    <row r="94" spans="13:26" x14ac:dyDescent="0.25">
      <c r="M94" s="5">
        <v>125</v>
      </c>
    </row>
    <row r="95" spans="13:26" x14ac:dyDescent="0.25">
      <c r="M95" s="5">
        <v>140</v>
      </c>
    </row>
    <row r="105" spans="13:14" x14ac:dyDescent="0.25">
      <c r="M105" s="6" t="s">
        <v>16</v>
      </c>
      <c r="N105" s="6">
        <f>MAX(M86:M95)</f>
        <v>140</v>
      </c>
    </row>
    <row r="106" spans="13:14" x14ac:dyDescent="0.25">
      <c r="M106" s="6" t="s">
        <v>17</v>
      </c>
      <c r="N106" s="6">
        <f>MIN(M86:M95)</f>
        <v>105</v>
      </c>
    </row>
    <row r="107" spans="13:14" x14ac:dyDescent="0.25">
      <c r="M107" s="6" t="s">
        <v>18</v>
      </c>
      <c r="N107" s="6">
        <f>N105-N106</f>
        <v>35</v>
      </c>
    </row>
    <row r="108" spans="13:14" x14ac:dyDescent="0.25">
      <c r="M108" s="6" t="s">
        <v>19</v>
      </c>
      <c r="N108" s="6">
        <f>_xlfn.VAR.S(M86:M95)</f>
        <v>123.33333333333333</v>
      </c>
    </row>
    <row r="109" spans="13:14" x14ac:dyDescent="0.25">
      <c r="M109" s="6" t="s">
        <v>20</v>
      </c>
      <c r="N109" s="6">
        <f>_xlfn.STDEV.S(M86:M95)</f>
        <v>11.105554165971787</v>
      </c>
    </row>
    <row r="110" spans="13:14" x14ac:dyDescent="0.25">
      <c r="M110" s="6" t="s">
        <v>0</v>
      </c>
      <c r="N110" s="6">
        <f>AVERAGE(M86:M95)</f>
        <v>122</v>
      </c>
    </row>
    <row r="115" spans="2:21" x14ac:dyDescent="0.25">
      <c r="B115" t="s">
        <v>21</v>
      </c>
    </row>
    <row r="116" spans="2:21" x14ac:dyDescent="0.25">
      <c r="B116" t="s">
        <v>24</v>
      </c>
    </row>
    <row r="117" spans="2:21" x14ac:dyDescent="0.25">
      <c r="B117" t="s">
        <v>25</v>
      </c>
    </row>
    <row r="119" spans="2:21" s="3" customFormat="1" x14ac:dyDescent="0.25"/>
    <row r="127" spans="2:21" x14ac:dyDescent="0.25">
      <c r="L127" s="7" t="s">
        <v>11</v>
      </c>
      <c r="M127" s="7"/>
      <c r="N127" s="7"/>
      <c r="O127" s="7"/>
      <c r="P127" s="7"/>
      <c r="Q127" s="7"/>
      <c r="R127" s="7"/>
      <c r="S127" s="7"/>
      <c r="T127" s="7"/>
      <c r="U127" s="7"/>
    </row>
    <row r="128" spans="2:21" x14ac:dyDescent="0.25">
      <c r="L128" s="5">
        <v>500</v>
      </c>
      <c r="M128" s="5">
        <v>700</v>
      </c>
      <c r="N128" s="5">
        <v>400</v>
      </c>
      <c r="O128" s="5">
        <v>600</v>
      </c>
      <c r="P128" s="5">
        <v>550</v>
      </c>
      <c r="Q128" s="5">
        <v>750</v>
      </c>
      <c r="R128" s="5">
        <v>650</v>
      </c>
      <c r="S128" s="5">
        <v>500</v>
      </c>
      <c r="T128" s="5">
        <v>600</v>
      </c>
      <c r="U128" s="5">
        <v>550</v>
      </c>
    </row>
    <row r="129" spans="2:21" x14ac:dyDescent="0.25">
      <c r="L129" s="5">
        <v>800</v>
      </c>
      <c r="M129" s="5">
        <v>450</v>
      </c>
      <c r="N129" s="5">
        <v>700</v>
      </c>
      <c r="O129" s="5">
        <v>550</v>
      </c>
      <c r="P129" s="5">
        <v>600</v>
      </c>
      <c r="Q129" s="5">
        <v>400</v>
      </c>
      <c r="R129" s="5">
        <v>650</v>
      </c>
      <c r="S129" s="5">
        <v>500</v>
      </c>
      <c r="T129" s="5">
        <v>750</v>
      </c>
      <c r="U129" s="5">
        <v>550</v>
      </c>
    </row>
    <row r="130" spans="2:21" x14ac:dyDescent="0.25">
      <c r="L130" s="5">
        <v>700</v>
      </c>
      <c r="M130" s="5">
        <v>600</v>
      </c>
      <c r="N130" s="5">
        <v>500</v>
      </c>
      <c r="O130" s="5">
        <v>800</v>
      </c>
      <c r="P130" s="5">
        <v>550</v>
      </c>
      <c r="Q130" s="5">
        <v>650</v>
      </c>
      <c r="R130" s="5">
        <v>400</v>
      </c>
      <c r="S130" s="5">
        <v>600</v>
      </c>
      <c r="T130" s="5">
        <v>750</v>
      </c>
      <c r="U130" s="5">
        <v>550</v>
      </c>
    </row>
    <row r="132" spans="2:21" x14ac:dyDescent="0.25">
      <c r="L132" s="6" t="s">
        <v>16</v>
      </c>
      <c r="M132" s="6">
        <f>MAX(L128:U130)</f>
        <v>800</v>
      </c>
    </row>
    <row r="133" spans="2:21" x14ac:dyDescent="0.25">
      <c r="L133" s="6" t="s">
        <v>17</v>
      </c>
      <c r="M133" s="6">
        <f>MIN(L128:U130)</f>
        <v>400</v>
      </c>
    </row>
    <row r="134" spans="2:21" x14ac:dyDescent="0.25">
      <c r="L134" s="6" t="s">
        <v>0</v>
      </c>
      <c r="M134" s="6">
        <f>AVERAGE(L128:U130)</f>
        <v>595</v>
      </c>
    </row>
    <row r="135" spans="2:21" x14ac:dyDescent="0.25">
      <c r="L135" s="6" t="s">
        <v>18</v>
      </c>
      <c r="M135" s="6">
        <f>M132-M133</f>
        <v>400</v>
      </c>
    </row>
    <row r="136" spans="2:21" x14ac:dyDescent="0.25">
      <c r="L136" s="6" t="s">
        <v>19</v>
      </c>
      <c r="M136" s="6">
        <f>_xlfn.VAR.S(L128:U130)</f>
        <v>13163.793103448275</v>
      </c>
    </row>
    <row r="137" spans="2:21" x14ac:dyDescent="0.25">
      <c r="L137" s="6" t="s">
        <v>22</v>
      </c>
      <c r="M137" s="8">
        <f>_xlfn.STDEV.S(L128:U130)</f>
        <v>114.73357443855863</v>
      </c>
    </row>
    <row r="142" spans="2:21" x14ac:dyDescent="0.25">
      <c r="B142" t="s">
        <v>23</v>
      </c>
    </row>
    <row r="143" spans="2:21" x14ac:dyDescent="0.25">
      <c r="B143" t="s">
        <v>26</v>
      </c>
    </row>
    <row r="144" spans="2:21" x14ac:dyDescent="0.25">
      <c r="B144" t="s">
        <v>27</v>
      </c>
    </row>
    <row r="147" spans="12:21" s="3" customFormat="1" x14ac:dyDescent="0.25"/>
    <row r="151" spans="12:21" x14ac:dyDescent="0.25">
      <c r="L151" s="5" t="s">
        <v>11</v>
      </c>
      <c r="M151" s="5"/>
      <c r="N151" s="5"/>
      <c r="O151" s="5"/>
      <c r="P151" s="5"/>
      <c r="Q151" s="5"/>
      <c r="R151" s="5"/>
      <c r="S151" s="5"/>
      <c r="T151" s="5"/>
      <c r="U151" s="5"/>
    </row>
    <row r="152" spans="12:21" x14ac:dyDescent="0.25">
      <c r="L152" s="5">
        <v>3</v>
      </c>
      <c r="M152" s="5">
        <v>5</v>
      </c>
      <c r="N152" s="5">
        <v>2</v>
      </c>
      <c r="O152" s="5">
        <v>4</v>
      </c>
      <c r="P152" s="5">
        <v>6</v>
      </c>
      <c r="Q152" s="5">
        <v>2</v>
      </c>
      <c r="R152" s="5">
        <v>3</v>
      </c>
      <c r="S152" s="5">
        <v>4</v>
      </c>
      <c r="T152" s="5">
        <v>2</v>
      </c>
      <c r="U152" s="5">
        <v>5</v>
      </c>
    </row>
    <row r="153" spans="12:21" x14ac:dyDescent="0.25">
      <c r="L153" s="5">
        <v>7</v>
      </c>
      <c r="M153" s="5">
        <v>2</v>
      </c>
      <c r="N153" s="5">
        <v>3</v>
      </c>
      <c r="O153" s="5">
        <v>4</v>
      </c>
      <c r="P153" s="5">
        <v>2</v>
      </c>
      <c r="Q153" s="5">
        <v>4</v>
      </c>
      <c r="R153" s="5">
        <v>2</v>
      </c>
      <c r="S153" s="5">
        <v>3</v>
      </c>
      <c r="T153" s="5">
        <v>5</v>
      </c>
      <c r="U153" s="5">
        <v>6</v>
      </c>
    </row>
    <row r="154" spans="12:21" x14ac:dyDescent="0.25">
      <c r="L154" s="5">
        <v>3</v>
      </c>
      <c r="M154" s="5">
        <v>2</v>
      </c>
      <c r="N154" s="5">
        <v>1</v>
      </c>
      <c r="O154" s="5">
        <v>4</v>
      </c>
      <c r="P154" s="5">
        <v>2</v>
      </c>
      <c r="Q154" s="5">
        <v>4</v>
      </c>
      <c r="R154" s="5">
        <v>5</v>
      </c>
      <c r="S154" s="5">
        <v>3</v>
      </c>
      <c r="T154" s="5">
        <v>2</v>
      </c>
      <c r="U154" s="5">
        <v>7</v>
      </c>
    </row>
    <row r="155" spans="12:21" x14ac:dyDescent="0.25">
      <c r="L155" s="5">
        <v>2</v>
      </c>
      <c r="M155" s="5">
        <v>3</v>
      </c>
      <c r="N155" s="5">
        <v>4</v>
      </c>
      <c r="O155" s="5">
        <v>5</v>
      </c>
      <c r="P155" s="5">
        <v>1</v>
      </c>
      <c r="Q155" s="5">
        <v>6</v>
      </c>
      <c r="R155" s="5">
        <v>2</v>
      </c>
      <c r="S155" s="5">
        <v>4</v>
      </c>
      <c r="T155" s="5">
        <v>3</v>
      </c>
      <c r="U155" s="5">
        <v>5</v>
      </c>
    </row>
    <row r="156" spans="12:21" x14ac:dyDescent="0.25">
      <c r="L156" s="5">
        <v>3</v>
      </c>
      <c r="M156" s="5">
        <v>2</v>
      </c>
      <c r="N156" s="5">
        <v>4</v>
      </c>
      <c r="O156" s="5">
        <v>2</v>
      </c>
      <c r="P156" s="5">
        <v>6</v>
      </c>
      <c r="Q156" s="5">
        <v>3</v>
      </c>
      <c r="R156" s="5">
        <v>2</v>
      </c>
      <c r="S156" s="5">
        <v>4</v>
      </c>
      <c r="T156" s="5">
        <v>5</v>
      </c>
      <c r="U156" s="5">
        <v>3</v>
      </c>
    </row>
    <row r="158" spans="12:21" x14ac:dyDescent="0.25">
      <c r="L158" s="6" t="s">
        <v>16</v>
      </c>
      <c r="M158" s="6">
        <f>MAX(L152:U156)</f>
        <v>7</v>
      </c>
    </row>
    <row r="159" spans="12:21" x14ac:dyDescent="0.25">
      <c r="L159" s="6" t="s">
        <v>17</v>
      </c>
      <c r="M159" s="6">
        <f>MIN(L152:U156)</f>
        <v>1</v>
      </c>
    </row>
    <row r="160" spans="12:21" x14ac:dyDescent="0.25">
      <c r="L160" s="6" t="s">
        <v>0</v>
      </c>
      <c r="M160" s="6">
        <f>AVERAGE(L152:U156)</f>
        <v>3.52</v>
      </c>
    </row>
    <row r="161" spans="2:13" x14ac:dyDescent="0.25">
      <c r="L161" s="6" t="s">
        <v>18</v>
      </c>
      <c r="M161" s="6">
        <f>M158-M159</f>
        <v>6</v>
      </c>
    </row>
    <row r="162" spans="2:13" x14ac:dyDescent="0.25">
      <c r="L162" s="6" t="s">
        <v>19</v>
      </c>
      <c r="M162" s="6">
        <f>_xlfn.VAR.S(L152:U156)</f>
        <v>2.3363265306122454</v>
      </c>
    </row>
    <row r="163" spans="2:13" x14ac:dyDescent="0.25">
      <c r="L163" s="6" t="s">
        <v>28</v>
      </c>
      <c r="M163" s="6">
        <f>_xlfn.STDEV.S(L152:U156)</f>
        <v>1.5285046714394579</v>
      </c>
    </row>
    <row r="171" spans="2:13" x14ac:dyDescent="0.25">
      <c r="B171" t="s">
        <v>29</v>
      </c>
    </row>
    <row r="172" spans="2:13" x14ac:dyDescent="0.25">
      <c r="B172" t="s">
        <v>30</v>
      </c>
    </row>
    <row r="173" spans="2:13" x14ac:dyDescent="0.25">
      <c r="B173" t="s">
        <v>31</v>
      </c>
    </row>
    <row r="175" spans="2:13" s="3" customFormat="1" x14ac:dyDescent="0.25"/>
    <row r="177" spans="2:15" x14ac:dyDescent="0.25">
      <c r="L177" s="5" t="s">
        <v>11</v>
      </c>
    </row>
    <row r="178" spans="2:15" x14ac:dyDescent="0.25">
      <c r="L178" s="5">
        <v>120</v>
      </c>
      <c r="N178" s="10" t="s">
        <v>0</v>
      </c>
      <c r="O178" s="10">
        <f>AVERAGE(L178:L189)</f>
        <v>132.5</v>
      </c>
    </row>
    <row r="179" spans="2:15" x14ac:dyDescent="0.25">
      <c r="L179" s="5">
        <v>150</v>
      </c>
      <c r="N179" s="10" t="s">
        <v>16</v>
      </c>
      <c r="O179" s="10">
        <f>MAX(L178:L189)</f>
        <v>155</v>
      </c>
    </row>
    <row r="180" spans="2:15" x14ac:dyDescent="0.25">
      <c r="L180" s="5">
        <v>110</v>
      </c>
      <c r="N180" s="10" t="s">
        <v>17</v>
      </c>
      <c r="O180" s="10">
        <f>MIN(L178:L189)</f>
        <v>110</v>
      </c>
    </row>
    <row r="181" spans="2:15" x14ac:dyDescent="0.25">
      <c r="L181" s="5">
        <v>135</v>
      </c>
      <c r="N181" s="10" t="s">
        <v>18</v>
      </c>
      <c r="O181" s="10">
        <f>O179-O180</f>
        <v>45</v>
      </c>
    </row>
    <row r="182" spans="2:15" x14ac:dyDescent="0.25">
      <c r="L182" s="5">
        <v>125</v>
      </c>
    </row>
    <row r="183" spans="2:15" x14ac:dyDescent="0.25">
      <c r="L183" s="5">
        <v>140</v>
      </c>
    </row>
    <row r="184" spans="2:15" x14ac:dyDescent="0.25">
      <c r="L184" s="5">
        <v>130</v>
      </c>
    </row>
    <row r="185" spans="2:15" x14ac:dyDescent="0.25">
      <c r="L185" s="5">
        <v>155</v>
      </c>
    </row>
    <row r="186" spans="2:15" x14ac:dyDescent="0.25">
      <c r="L186" s="5">
        <v>115</v>
      </c>
    </row>
    <row r="187" spans="2:15" x14ac:dyDescent="0.25">
      <c r="L187" s="5">
        <v>145</v>
      </c>
    </row>
    <row r="188" spans="2:15" x14ac:dyDescent="0.25">
      <c r="L188" s="5">
        <v>135</v>
      </c>
    </row>
    <row r="189" spans="2:15" x14ac:dyDescent="0.25">
      <c r="L189" s="5">
        <v>130</v>
      </c>
    </row>
    <row r="191" spans="2:15" x14ac:dyDescent="0.25">
      <c r="B191" t="s">
        <v>33</v>
      </c>
    </row>
    <row r="192" spans="2:15" x14ac:dyDescent="0.25">
      <c r="B192" t="s">
        <v>34</v>
      </c>
    </row>
    <row r="194" spans="13:23" s="3" customFormat="1" x14ac:dyDescent="0.25"/>
    <row r="197" spans="13:23" x14ac:dyDescent="0.25">
      <c r="N197" s="5" t="s">
        <v>11</v>
      </c>
      <c r="O197" s="5"/>
      <c r="P197" s="5"/>
      <c r="Q197" s="5"/>
      <c r="R197" s="5"/>
      <c r="S197" s="5"/>
      <c r="T197" s="5"/>
      <c r="U197" s="5"/>
      <c r="V197" s="5"/>
      <c r="W197" s="5"/>
    </row>
    <row r="198" spans="13:23" x14ac:dyDescent="0.25">
      <c r="N198" s="5">
        <v>8</v>
      </c>
      <c r="O198" s="5">
        <v>7</v>
      </c>
      <c r="P198" s="5">
        <v>9</v>
      </c>
      <c r="Q198" s="5">
        <v>6</v>
      </c>
      <c r="R198" s="5">
        <v>7</v>
      </c>
      <c r="S198" s="5">
        <v>8</v>
      </c>
      <c r="T198" s="5">
        <v>9</v>
      </c>
      <c r="U198" s="5">
        <v>8</v>
      </c>
      <c r="V198" s="5">
        <v>7</v>
      </c>
      <c r="W198" s="5">
        <v>6</v>
      </c>
    </row>
    <row r="199" spans="13:23" x14ac:dyDescent="0.25">
      <c r="N199" s="5">
        <v>8</v>
      </c>
      <c r="O199" s="5">
        <v>9</v>
      </c>
      <c r="P199" s="5">
        <v>7</v>
      </c>
      <c r="Q199" s="5">
        <v>8</v>
      </c>
      <c r="R199" s="5">
        <v>7</v>
      </c>
      <c r="S199" s="5">
        <v>6</v>
      </c>
      <c r="T199" s="5">
        <v>8</v>
      </c>
      <c r="U199" s="5">
        <v>9</v>
      </c>
      <c r="V199" s="5">
        <v>6</v>
      </c>
      <c r="W199" s="5">
        <v>7</v>
      </c>
    </row>
    <row r="200" spans="13:23" x14ac:dyDescent="0.25">
      <c r="N200" s="5">
        <v>8</v>
      </c>
      <c r="O200" s="5">
        <v>9</v>
      </c>
      <c r="P200" s="5">
        <v>7</v>
      </c>
      <c r="Q200" s="5">
        <v>6</v>
      </c>
      <c r="R200" s="5">
        <v>7</v>
      </c>
      <c r="S200" s="5">
        <v>8</v>
      </c>
      <c r="T200" s="5">
        <v>9</v>
      </c>
      <c r="U200" s="5">
        <v>8</v>
      </c>
      <c r="V200" s="5">
        <v>7</v>
      </c>
      <c r="W200" s="5">
        <v>6</v>
      </c>
    </row>
    <row r="201" spans="13:23" x14ac:dyDescent="0.25">
      <c r="N201" s="5">
        <v>9</v>
      </c>
      <c r="O201" s="5">
        <v>8</v>
      </c>
      <c r="P201" s="5">
        <v>7</v>
      </c>
      <c r="Q201" s="5">
        <v>6</v>
      </c>
      <c r="R201" s="5">
        <v>8</v>
      </c>
      <c r="S201" s="5">
        <v>9</v>
      </c>
      <c r="T201" s="5">
        <v>7</v>
      </c>
      <c r="U201" s="5">
        <v>8</v>
      </c>
      <c r="V201" s="5">
        <v>7</v>
      </c>
      <c r="W201" s="5">
        <v>6</v>
      </c>
    </row>
    <row r="202" spans="13:23" x14ac:dyDescent="0.25">
      <c r="N202" s="5">
        <v>9</v>
      </c>
      <c r="O202" s="5">
        <v>8</v>
      </c>
      <c r="P202" s="5">
        <v>7</v>
      </c>
      <c r="Q202" s="5">
        <v>6</v>
      </c>
      <c r="R202" s="5">
        <v>7</v>
      </c>
      <c r="S202" s="5">
        <v>8</v>
      </c>
      <c r="T202" s="5">
        <v>9</v>
      </c>
      <c r="U202" s="5">
        <v>8</v>
      </c>
      <c r="V202" s="5">
        <v>7</v>
      </c>
      <c r="W202" s="5">
        <v>6</v>
      </c>
    </row>
    <row r="205" spans="13:23" x14ac:dyDescent="0.25">
      <c r="M205" s="10" t="s">
        <v>0</v>
      </c>
      <c r="N205" s="10">
        <f>AVERAGE(N198:W202)</f>
        <v>7.5</v>
      </c>
    </row>
    <row r="206" spans="13:23" x14ac:dyDescent="0.25">
      <c r="M206" s="10" t="s">
        <v>20</v>
      </c>
      <c r="N206" s="10">
        <f>_xlfn.STDEV.S(N198:W202)</f>
        <v>1.0350983390135313</v>
      </c>
    </row>
    <row r="214" spans="2:2" x14ac:dyDescent="0.25">
      <c r="B214" s="2" t="s">
        <v>35</v>
      </c>
    </row>
    <row r="215" spans="2:2" x14ac:dyDescent="0.25">
      <c r="B215" s="2" t="s">
        <v>36</v>
      </c>
    </row>
    <row r="218" spans="2:2" s="3" customFormat="1" x14ac:dyDescent="0.25"/>
    <row r="229" spans="13:22" x14ac:dyDescent="0.25">
      <c r="M229" s="5" t="s">
        <v>11</v>
      </c>
      <c r="N229" s="5"/>
      <c r="O229" s="5"/>
      <c r="P229" s="5"/>
      <c r="Q229" s="5"/>
      <c r="R229" s="5"/>
      <c r="S229" s="5"/>
      <c r="T229" s="5"/>
      <c r="U229" s="5"/>
      <c r="V229" s="5"/>
    </row>
    <row r="230" spans="13:22" x14ac:dyDescent="0.25">
      <c r="M230" s="5">
        <v>10</v>
      </c>
      <c r="N230" s="5">
        <v>15</v>
      </c>
      <c r="O230" s="5">
        <v>12</v>
      </c>
      <c r="P230" s="5">
        <v>18</v>
      </c>
      <c r="Q230" s="5">
        <v>20</v>
      </c>
      <c r="R230" s="5">
        <v>25</v>
      </c>
      <c r="S230" s="5">
        <v>8</v>
      </c>
      <c r="T230" s="5">
        <v>14</v>
      </c>
      <c r="U230" s="5">
        <v>16</v>
      </c>
      <c r="V230" s="5">
        <v>22</v>
      </c>
    </row>
    <row r="231" spans="13:22" x14ac:dyDescent="0.25">
      <c r="M231" s="5">
        <v>9</v>
      </c>
      <c r="N231" s="5">
        <v>17</v>
      </c>
      <c r="O231" s="5">
        <v>11</v>
      </c>
      <c r="P231" s="5">
        <v>13</v>
      </c>
      <c r="Q231" s="5">
        <v>19</v>
      </c>
      <c r="R231" s="5">
        <v>23</v>
      </c>
      <c r="S231" s="5">
        <v>21</v>
      </c>
      <c r="T231" s="5">
        <v>16</v>
      </c>
      <c r="U231" s="5">
        <v>24</v>
      </c>
      <c r="V231" s="5">
        <v>27</v>
      </c>
    </row>
    <row r="232" spans="13:22" x14ac:dyDescent="0.25">
      <c r="M232" s="5">
        <v>13</v>
      </c>
      <c r="N232" s="5">
        <v>10</v>
      </c>
      <c r="O232" s="5">
        <v>18</v>
      </c>
      <c r="P232" s="5">
        <v>16</v>
      </c>
      <c r="Q232" s="5">
        <v>12</v>
      </c>
      <c r="R232" s="5">
        <v>14</v>
      </c>
      <c r="S232" s="5">
        <v>19</v>
      </c>
      <c r="T232" s="5">
        <v>21</v>
      </c>
      <c r="U232" s="5">
        <v>11</v>
      </c>
      <c r="V232" s="5">
        <v>17</v>
      </c>
    </row>
    <row r="233" spans="13:22" x14ac:dyDescent="0.25">
      <c r="M233" s="5">
        <v>15</v>
      </c>
      <c r="N233" s="5">
        <v>20</v>
      </c>
      <c r="O233" s="5">
        <v>26</v>
      </c>
      <c r="P233" s="5">
        <v>13</v>
      </c>
      <c r="Q233" s="5">
        <v>12</v>
      </c>
      <c r="R233" s="5">
        <v>14</v>
      </c>
      <c r="S233" s="5">
        <v>22</v>
      </c>
      <c r="T233" s="5">
        <v>19</v>
      </c>
      <c r="U233" s="5">
        <v>16</v>
      </c>
      <c r="V233" s="5">
        <v>11</v>
      </c>
    </row>
    <row r="234" spans="13:22" x14ac:dyDescent="0.25">
      <c r="M234" s="5">
        <v>25</v>
      </c>
      <c r="N234" s="5">
        <v>18</v>
      </c>
      <c r="O234" s="5">
        <v>16</v>
      </c>
      <c r="P234" s="5">
        <v>13</v>
      </c>
      <c r="Q234" s="5">
        <v>21</v>
      </c>
      <c r="R234" s="5">
        <v>20</v>
      </c>
      <c r="S234" s="5">
        <v>15</v>
      </c>
      <c r="T234" s="5">
        <v>12</v>
      </c>
      <c r="U234" s="5">
        <v>19</v>
      </c>
      <c r="V234" s="5">
        <v>17</v>
      </c>
    </row>
    <row r="235" spans="13:22" x14ac:dyDescent="0.25">
      <c r="M235" s="5">
        <v>14</v>
      </c>
      <c r="N235" s="5">
        <v>16</v>
      </c>
      <c r="O235" s="5">
        <v>23</v>
      </c>
      <c r="P235" s="5">
        <v>18</v>
      </c>
      <c r="Q235" s="5">
        <v>15</v>
      </c>
      <c r="R235" s="5">
        <v>11</v>
      </c>
      <c r="S235" s="5">
        <v>19</v>
      </c>
      <c r="T235" s="5">
        <v>22</v>
      </c>
      <c r="U235" s="5">
        <v>17</v>
      </c>
      <c r="V235" s="5">
        <v>12</v>
      </c>
    </row>
    <row r="236" spans="13:22" x14ac:dyDescent="0.25">
      <c r="M236" s="5">
        <v>16</v>
      </c>
      <c r="N236" s="5">
        <v>14</v>
      </c>
      <c r="O236" s="5">
        <v>18</v>
      </c>
      <c r="P236" s="5">
        <v>20</v>
      </c>
      <c r="Q236" s="5">
        <v>25</v>
      </c>
      <c r="R236" s="5">
        <v>13</v>
      </c>
      <c r="S236" s="5">
        <v>11</v>
      </c>
      <c r="T236" s="5">
        <v>22</v>
      </c>
      <c r="U236" s="5">
        <v>19</v>
      </c>
      <c r="V236" s="5">
        <v>17</v>
      </c>
    </row>
    <row r="237" spans="13:22" x14ac:dyDescent="0.25">
      <c r="M237" s="5">
        <v>15</v>
      </c>
      <c r="N237" s="5">
        <v>16</v>
      </c>
      <c r="O237" s="5">
        <v>13</v>
      </c>
      <c r="P237" s="5">
        <v>14</v>
      </c>
      <c r="Q237" s="5">
        <v>18</v>
      </c>
      <c r="R237" s="5">
        <v>20</v>
      </c>
      <c r="S237" s="5">
        <v>19</v>
      </c>
      <c r="T237" s="5">
        <v>21</v>
      </c>
      <c r="U237" s="5">
        <v>17</v>
      </c>
      <c r="V237" s="5">
        <v>12</v>
      </c>
    </row>
    <row r="238" spans="13:22" x14ac:dyDescent="0.25">
      <c r="M238" s="5">
        <v>15</v>
      </c>
      <c r="N238" s="5">
        <v>13</v>
      </c>
      <c r="O238" s="5">
        <v>16</v>
      </c>
      <c r="P238" s="5">
        <v>14</v>
      </c>
      <c r="Q238" s="5">
        <v>22</v>
      </c>
      <c r="R238" s="5">
        <v>21</v>
      </c>
      <c r="S238" s="5">
        <v>19</v>
      </c>
      <c r="T238" s="5">
        <v>18</v>
      </c>
      <c r="U238" s="5">
        <v>16</v>
      </c>
      <c r="V238" s="5">
        <v>11</v>
      </c>
    </row>
    <row r="239" spans="13:22" x14ac:dyDescent="0.25">
      <c r="M239" s="5">
        <v>17</v>
      </c>
      <c r="N239" s="5">
        <v>14</v>
      </c>
      <c r="O239" s="5">
        <v>12</v>
      </c>
      <c r="P239" s="5">
        <v>20</v>
      </c>
      <c r="Q239" s="5">
        <v>23</v>
      </c>
      <c r="R239" s="5">
        <v>19</v>
      </c>
      <c r="S239" s="5">
        <v>15</v>
      </c>
      <c r="T239" s="5">
        <v>16</v>
      </c>
      <c r="U239" s="5">
        <v>13</v>
      </c>
      <c r="V239" s="5">
        <v>18</v>
      </c>
    </row>
    <row r="241" spans="2:17" x14ac:dyDescent="0.25">
      <c r="M241" s="10" t="s">
        <v>0</v>
      </c>
      <c r="N241" s="10" t="s">
        <v>16</v>
      </c>
      <c r="O241" s="10" t="s">
        <v>37</v>
      </c>
      <c r="P241" s="10" t="s">
        <v>18</v>
      </c>
      <c r="Q241" s="10" t="s">
        <v>38</v>
      </c>
    </row>
    <row r="242" spans="2:17" x14ac:dyDescent="0.25">
      <c r="M242" s="10">
        <f>AVERAGE(M230:V239)</f>
        <v>16.739999999999998</v>
      </c>
      <c r="N242" s="10">
        <f>MAX(M230:V239)</f>
        <v>27</v>
      </c>
      <c r="O242" s="10">
        <f>MIN(M230:V239)</f>
        <v>8</v>
      </c>
      <c r="P242" s="10">
        <f>N242-O242</f>
        <v>19</v>
      </c>
      <c r="Q242" s="10">
        <f>_xlfn.STDEV.S(M230:V239)</f>
        <v>4.1429506881014673</v>
      </c>
    </row>
    <row r="248" spans="2:17" x14ac:dyDescent="0.25">
      <c r="B248" s="2" t="s">
        <v>47</v>
      </c>
    </row>
    <row r="249" spans="2:17" x14ac:dyDescent="0.25">
      <c r="B249" s="2" t="s">
        <v>48</v>
      </c>
    </row>
    <row r="250" spans="2:17" x14ac:dyDescent="0.25">
      <c r="B250" s="2" t="s">
        <v>49</v>
      </c>
    </row>
    <row r="252" spans="2:17" s="3" customFormat="1" x14ac:dyDescent="0.25"/>
    <row r="262" spans="13:23" x14ac:dyDescent="0.25">
      <c r="M262" s="5" t="s">
        <v>50</v>
      </c>
      <c r="N262" s="5">
        <v>30</v>
      </c>
      <c r="O262" s="5">
        <v>32</v>
      </c>
      <c r="P262" s="5">
        <v>33</v>
      </c>
      <c r="Q262" s="5">
        <v>28</v>
      </c>
      <c r="R262" s="5">
        <v>31</v>
      </c>
      <c r="S262" s="5">
        <v>30</v>
      </c>
      <c r="T262" s="5">
        <v>29</v>
      </c>
      <c r="U262" s="5">
        <v>30</v>
      </c>
      <c r="V262" s="5">
        <v>32</v>
      </c>
      <c r="W262" s="5">
        <v>31</v>
      </c>
    </row>
    <row r="263" spans="13:23" x14ac:dyDescent="0.25">
      <c r="M263" s="5" t="s">
        <v>51</v>
      </c>
      <c r="N263" s="5">
        <v>25</v>
      </c>
      <c r="O263" s="5">
        <v>27</v>
      </c>
      <c r="P263" s="5">
        <v>26</v>
      </c>
      <c r="Q263" s="5">
        <v>23</v>
      </c>
      <c r="R263" s="5">
        <v>28</v>
      </c>
      <c r="S263" s="5">
        <v>24</v>
      </c>
      <c r="T263" s="5">
        <v>26</v>
      </c>
      <c r="U263" s="5">
        <v>25</v>
      </c>
      <c r="V263" s="5">
        <v>27</v>
      </c>
      <c r="W263" s="5">
        <v>28</v>
      </c>
    </row>
    <row r="264" spans="13:23" x14ac:dyDescent="0.25">
      <c r="M264" s="5" t="s">
        <v>52</v>
      </c>
      <c r="N264" s="5">
        <v>22</v>
      </c>
      <c r="O264" s="5">
        <v>23</v>
      </c>
      <c r="P264" s="5">
        <v>20</v>
      </c>
      <c r="Q264" s="5">
        <v>25</v>
      </c>
      <c r="R264" s="5">
        <v>21</v>
      </c>
      <c r="S264" s="5">
        <v>24</v>
      </c>
      <c r="T264" s="5">
        <v>23</v>
      </c>
      <c r="U264" s="5">
        <v>22</v>
      </c>
      <c r="V264" s="5">
        <v>25</v>
      </c>
      <c r="W264" s="5">
        <v>24</v>
      </c>
    </row>
    <row r="265" spans="13:23" x14ac:dyDescent="0.25">
      <c r="M265" s="5" t="s">
        <v>53</v>
      </c>
      <c r="N265" s="5">
        <v>18</v>
      </c>
      <c r="O265" s="5">
        <v>17</v>
      </c>
      <c r="P265" s="5">
        <v>19</v>
      </c>
      <c r="Q265" s="5">
        <v>20</v>
      </c>
      <c r="R265" s="5">
        <v>21</v>
      </c>
      <c r="S265" s="5">
        <v>18</v>
      </c>
      <c r="T265" s="5">
        <v>19</v>
      </c>
      <c r="U265" s="5">
        <v>17</v>
      </c>
      <c r="V265" s="5">
        <v>20</v>
      </c>
      <c r="W265" s="5">
        <v>19</v>
      </c>
    </row>
    <row r="266" spans="13:23" x14ac:dyDescent="0.25">
      <c r="M266" s="5" t="s">
        <v>54</v>
      </c>
      <c r="N266" s="5">
        <v>35</v>
      </c>
      <c r="O266" s="5">
        <v>36</v>
      </c>
      <c r="P266" s="5">
        <v>34</v>
      </c>
      <c r="Q266" s="5">
        <v>35</v>
      </c>
      <c r="R266" s="5">
        <v>33</v>
      </c>
      <c r="S266" s="5">
        <v>34</v>
      </c>
      <c r="T266" s="5">
        <v>32</v>
      </c>
      <c r="U266" s="5">
        <v>33</v>
      </c>
      <c r="V266" s="5">
        <v>36</v>
      </c>
      <c r="W266" s="5">
        <v>34</v>
      </c>
    </row>
    <row r="269" spans="13:23" x14ac:dyDescent="0.25">
      <c r="M269" s="6"/>
      <c r="N269" s="6" t="s">
        <v>0</v>
      </c>
      <c r="O269" s="6" t="s">
        <v>55</v>
      </c>
      <c r="P269" s="6" t="s">
        <v>56</v>
      </c>
      <c r="Q269" s="6" t="s">
        <v>18</v>
      </c>
      <c r="R269" s="6" t="s">
        <v>19</v>
      </c>
    </row>
    <row r="270" spans="13:23" x14ac:dyDescent="0.25">
      <c r="M270" s="6" t="s">
        <v>50</v>
      </c>
      <c r="N270" s="6">
        <f>AVERAGE(N262:W262)</f>
        <v>30.6</v>
      </c>
      <c r="O270" s="6">
        <f>MAX(N262:W262)</f>
        <v>33</v>
      </c>
      <c r="P270" s="6">
        <f>MIN(N262:W262)</f>
        <v>28</v>
      </c>
      <c r="Q270" s="6">
        <f>O270-P270</f>
        <v>5</v>
      </c>
      <c r="R270" s="6">
        <f>_xlfn.VAR.S(N262:W262)</f>
        <v>2.2666666666666675</v>
      </c>
    </row>
    <row r="271" spans="13:23" x14ac:dyDescent="0.25">
      <c r="M271" s="6" t="s">
        <v>51</v>
      </c>
      <c r="N271" s="6">
        <f>AVERAGE(N263:W263)</f>
        <v>25.9</v>
      </c>
      <c r="O271" s="6">
        <f>MAX(N263:W263)</f>
        <v>28</v>
      </c>
      <c r="P271" s="6">
        <f>MIN(N263:W263)</f>
        <v>23</v>
      </c>
      <c r="Q271" s="6">
        <f>O271-P271</f>
        <v>5</v>
      </c>
      <c r="R271" s="6">
        <f>_xlfn.VAR.S(N263:W263)</f>
        <v>2.7666666666666675</v>
      </c>
    </row>
    <row r="272" spans="13:23" x14ac:dyDescent="0.25">
      <c r="M272" s="6" t="s">
        <v>52</v>
      </c>
      <c r="N272" s="6">
        <f>AVERAGE(N264:W264)</f>
        <v>22.9</v>
      </c>
      <c r="O272" s="6">
        <f>MAX(N264:W264)</f>
        <v>25</v>
      </c>
      <c r="P272" s="6">
        <f>MIN(N264:W264)</f>
        <v>20</v>
      </c>
      <c r="Q272" s="6">
        <f>O272-P272</f>
        <v>5</v>
      </c>
      <c r="R272" s="6">
        <f>_xlfn.VAR.S(N264:W264)</f>
        <v>2.7666666666666675</v>
      </c>
    </row>
    <row r="273" spans="2:22" x14ac:dyDescent="0.25">
      <c r="M273" s="6" t="s">
        <v>53</v>
      </c>
      <c r="N273" s="6">
        <f>AVERAGE(N265:W265)</f>
        <v>18.8</v>
      </c>
      <c r="O273" s="6">
        <f>MAX(N265:W265)</f>
        <v>21</v>
      </c>
      <c r="P273" s="6">
        <f>MIN(N265:W265)</f>
        <v>17</v>
      </c>
      <c r="Q273" s="6">
        <f>O273-P273</f>
        <v>4</v>
      </c>
      <c r="R273" s="6">
        <f>_xlfn.VAR.S(N265:W265)</f>
        <v>1.7333333333333332</v>
      </c>
    </row>
    <row r="274" spans="2:22" x14ac:dyDescent="0.25">
      <c r="M274" s="6" t="s">
        <v>54</v>
      </c>
      <c r="N274" s="6">
        <f>AVERAGE(N266:W266)</f>
        <v>34.200000000000003</v>
      </c>
      <c r="O274" s="6">
        <f>MAX(N266:W266)</f>
        <v>36</v>
      </c>
      <c r="P274" s="6">
        <f>MIN(N266:W266)</f>
        <v>32</v>
      </c>
      <c r="Q274" s="6">
        <f>O274-P274</f>
        <v>4</v>
      </c>
      <c r="R274" s="6">
        <f>_xlfn.VAR.S(N266:W266)</f>
        <v>1.7333333333333332</v>
      </c>
    </row>
    <row r="276" spans="2:22" x14ac:dyDescent="0.25">
      <c r="B276" s="2" t="s">
        <v>57</v>
      </c>
    </row>
    <row r="279" spans="2:22" s="3" customFormat="1" x14ac:dyDescent="0.25"/>
    <row r="285" spans="2:22" x14ac:dyDescent="0.25">
      <c r="M285" s="5" t="s">
        <v>11</v>
      </c>
      <c r="N285" s="5"/>
      <c r="O285" s="5"/>
      <c r="P285" s="5"/>
      <c r="Q285" s="5"/>
      <c r="R285" s="5"/>
      <c r="S285" s="5"/>
      <c r="T285" s="5"/>
      <c r="U285" s="5"/>
      <c r="V285" s="5"/>
    </row>
    <row r="286" spans="2:22" x14ac:dyDescent="0.25">
      <c r="M286" s="5">
        <v>28</v>
      </c>
      <c r="N286" s="5">
        <v>32</v>
      </c>
      <c r="O286" s="5">
        <v>35</v>
      </c>
      <c r="P286" s="5">
        <v>40</v>
      </c>
      <c r="Q286" s="5">
        <v>42</v>
      </c>
      <c r="R286" s="5">
        <v>28</v>
      </c>
      <c r="S286" s="5">
        <v>33</v>
      </c>
      <c r="T286" s="5">
        <v>38</v>
      </c>
      <c r="U286" s="5">
        <v>30</v>
      </c>
      <c r="V286" s="5">
        <v>41</v>
      </c>
    </row>
    <row r="287" spans="2:22" x14ac:dyDescent="0.25">
      <c r="M287" s="5">
        <v>37</v>
      </c>
      <c r="N287" s="5">
        <v>31</v>
      </c>
      <c r="O287" s="5">
        <v>34</v>
      </c>
      <c r="P287" s="5">
        <v>29</v>
      </c>
      <c r="Q287" s="5">
        <v>36</v>
      </c>
      <c r="R287" s="5">
        <v>43</v>
      </c>
      <c r="S287" s="5">
        <v>39</v>
      </c>
      <c r="T287" s="5">
        <v>27</v>
      </c>
      <c r="U287" s="5">
        <v>35</v>
      </c>
      <c r="V287" s="5">
        <v>31</v>
      </c>
    </row>
    <row r="288" spans="2:22" x14ac:dyDescent="0.25">
      <c r="M288" s="5">
        <v>39</v>
      </c>
      <c r="N288" s="5">
        <v>45</v>
      </c>
      <c r="O288" s="5">
        <v>29</v>
      </c>
      <c r="P288" s="5">
        <v>33</v>
      </c>
      <c r="Q288" s="5">
        <v>37</v>
      </c>
      <c r="R288" s="5">
        <v>40</v>
      </c>
      <c r="S288" s="5">
        <v>36</v>
      </c>
      <c r="T288" s="5">
        <v>29</v>
      </c>
      <c r="U288" s="5">
        <v>31</v>
      </c>
      <c r="V288" s="5">
        <v>38</v>
      </c>
    </row>
    <row r="289" spans="13:22" x14ac:dyDescent="0.25">
      <c r="M289" s="5">
        <v>35</v>
      </c>
      <c r="N289" s="5">
        <v>44</v>
      </c>
      <c r="O289" s="5">
        <v>32</v>
      </c>
      <c r="P289" s="5">
        <v>39</v>
      </c>
      <c r="Q289" s="5">
        <v>36</v>
      </c>
      <c r="R289" s="5">
        <v>30</v>
      </c>
      <c r="S289" s="5">
        <v>33</v>
      </c>
      <c r="T289" s="5">
        <v>28</v>
      </c>
      <c r="U289" s="5">
        <v>41</v>
      </c>
      <c r="V289" s="5">
        <v>35</v>
      </c>
    </row>
    <row r="290" spans="13:22" x14ac:dyDescent="0.25">
      <c r="M290" s="5">
        <v>31</v>
      </c>
      <c r="N290" s="5">
        <v>37</v>
      </c>
      <c r="O290" s="5">
        <v>42</v>
      </c>
      <c r="P290" s="5">
        <v>29</v>
      </c>
      <c r="Q290" s="5">
        <v>34</v>
      </c>
      <c r="R290" s="5">
        <v>40</v>
      </c>
      <c r="S290" s="5">
        <v>31</v>
      </c>
      <c r="T290" s="5">
        <v>33</v>
      </c>
      <c r="U290" s="5">
        <v>38</v>
      </c>
      <c r="V290" s="5">
        <v>36</v>
      </c>
    </row>
    <row r="291" spans="13:22" x14ac:dyDescent="0.25">
      <c r="M291" s="5">
        <v>39</v>
      </c>
      <c r="N291" s="5">
        <v>27</v>
      </c>
      <c r="O291" s="5">
        <v>35</v>
      </c>
      <c r="P291" s="5">
        <v>30</v>
      </c>
      <c r="Q291" s="5">
        <v>43</v>
      </c>
      <c r="R291" s="5">
        <v>29</v>
      </c>
      <c r="S291" s="5">
        <v>32</v>
      </c>
      <c r="T291" s="5">
        <v>36</v>
      </c>
      <c r="U291" s="5">
        <v>31</v>
      </c>
      <c r="V291" s="5">
        <v>40</v>
      </c>
    </row>
    <row r="292" spans="13:22" x14ac:dyDescent="0.25">
      <c r="M292" s="5">
        <v>38</v>
      </c>
      <c r="N292" s="5">
        <v>44</v>
      </c>
      <c r="O292" s="5">
        <v>37</v>
      </c>
      <c r="P292" s="5">
        <v>33</v>
      </c>
      <c r="Q292" s="5">
        <v>35</v>
      </c>
      <c r="R292" s="5">
        <v>41</v>
      </c>
      <c r="S292" s="5">
        <v>30</v>
      </c>
      <c r="T292" s="5">
        <v>31</v>
      </c>
      <c r="U292" s="5">
        <v>39</v>
      </c>
      <c r="V292" s="5">
        <v>28</v>
      </c>
    </row>
    <row r="293" spans="13:22" x14ac:dyDescent="0.25">
      <c r="M293" s="5">
        <v>45</v>
      </c>
      <c r="N293" s="5">
        <v>29</v>
      </c>
      <c r="O293" s="5">
        <v>33</v>
      </c>
      <c r="P293" s="5">
        <v>38</v>
      </c>
      <c r="Q293" s="5">
        <v>34</v>
      </c>
      <c r="R293" s="5">
        <v>32</v>
      </c>
      <c r="S293" s="5">
        <v>35</v>
      </c>
      <c r="T293" s="5">
        <v>31</v>
      </c>
      <c r="U293" s="5">
        <v>40</v>
      </c>
      <c r="V293" s="5">
        <v>36</v>
      </c>
    </row>
    <row r="294" spans="13:22" x14ac:dyDescent="0.25">
      <c r="M294" s="5">
        <v>39</v>
      </c>
      <c r="N294" s="5">
        <v>27</v>
      </c>
      <c r="O294" s="5">
        <v>35</v>
      </c>
      <c r="P294" s="5">
        <v>30</v>
      </c>
      <c r="Q294" s="5">
        <v>43</v>
      </c>
      <c r="R294" s="5">
        <v>29</v>
      </c>
      <c r="S294" s="5">
        <v>32</v>
      </c>
      <c r="T294" s="5">
        <v>36</v>
      </c>
      <c r="U294" s="5">
        <v>31</v>
      </c>
      <c r="V294" s="5">
        <v>40</v>
      </c>
    </row>
    <row r="295" spans="13:22" x14ac:dyDescent="0.25">
      <c r="M295" s="5">
        <v>38</v>
      </c>
      <c r="N295" s="5">
        <v>44</v>
      </c>
      <c r="O295" s="5">
        <v>37</v>
      </c>
      <c r="P295" s="5">
        <v>33</v>
      </c>
      <c r="Q295" s="5">
        <v>35</v>
      </c>
      <c r="R295" s="5">
        <v>41</v>
      </c>
      <c r="S295" s="5">
        <v>30</v>
      </c>
      <c r="T295" s="5">
        <v>31</v>
      </c>
      <c r="U295" s="5">
        <v>39</v>
      </c>
      <c r="V295" s="5">
        <v>28</v>
      </c>
    </row>
    <row r="297" spans="13:22" x14ac:dyDescent="0.25">
      <c r="M297" s="10" t="s">
        <v>0</v>
      </c>
      <c r="N297" s="10">
        <f>AVERAGE(M286:V295)</f>
        <v>34.99</v>
      </c>
    </row>
    <row r="298" spans="13:22" x14ac:dyDescent="0.25">
      <c r="M298" s="10" t="s">
        <v>58</v>
      </c>
      <c r="N298" s="10">
        <f>MAX(M286:V295)</f>
        <v>45</v>
      </c>
    </row>
    <row r="299" spans="13:22" x14ac:dyDescent="0.25">
      <c r="M299" s="10" t="s">
        <v>17</v>
      </c>
      <c r="N299" s="10">
        <f>MIN(M286:V295)</f>
        <v>27</v>
      </c>
    </row>
    <row r="300" spans="13:22" x14ac:dyDescent="0.25">
      <c r="M300" s="10" t="s">
        <v>18</v>
      </c>
      <c r="N300" s="10">
        <f>N298-N299</f>
        <v>18</v>
      </c>
    </row>
    <row r="301" spans="13:22" x14ac:dyDescent="0.25">
      <c r="M301" s="10" t="s">
        <v>2</v>
      </c>
      <c r="N301" s="10">
        <f>MODE(M286:V295)</f>
        <v>31</v>
      </c>
    </row>
    <row r="302" spans="13:22" x14ac:dyDescent="0.25">
      <c r="M302" s="10" t="s">
        <v>1</v>
      </c>
      <c r="N302" s="10">
        <f>MEDIAN(M286:V295)</f>
        <v>35</v>
      </c>
    </row>
    <row r="303" spans="13:22" x14ac:dyDescent="0.25">
      <c r="M303" s="10" t="s">
        <v>61</v>
      </c>
      <c r="N303" s="10">
        <f>N300/5</f>
        <v>3.6</v>
      </c>
      <c r="O303" t="s">
        <v>59</v>
      </c>
    </row>
    <row r="304" spans="13:22" x14ac:dyDescent="0.25">
      <c r="M304" s="10" t="s">
        <v>60</v>
      </c>
      <c r="N304" s="10">
        <v>5</v>
      </c>
    </row>
    <row r="306" spans="1:24" ht="15.75" thickBot="1" x14ac:dyDescent="0.3"/>
    <row r="307" spans="1:24" x14ac:dyDescent="0.25">
      <c r="M307" s="15" t="s">
        <v>62</v>
      </c>
      <c r="N307" s="15" t="s">
        <v>68</v>
      </c>
      <c r="S307" s="12" t="s">
        <v>68</v>
      </c>
      <c r="T307" s="12" t="s">
        <v>70</v>
      </c>
      <c r="U307" s="12" t="s">
        <v>71</v>
      </c>
      <c r="V307" s="12" t="s">
        <v>68</v>
      </c>
      <c r="W307" s="12" t="s">
        <v>70</v>
      </c>
      <c r="X307" s="12" t="s">
        <v>71</v>
      </c>
    </row>
    <row r="308" spans="1:24" x14ac:dyDescent="0.25">
      <c r="A308" s="2" t="s">
        <v>72</v>
      </c>
      <c r="M308" s="9" t="s">
        <v>63</v>
      </c>
      <c r="N308" s="9">
        <v>25</v>
      </c>
      <c r="S308">
        <v>25</v>
      </c>
      <c r="T308">
        <v>0</v>
      </c>
      <c r="U308" s="13">
        <v>0</v>
      </c>
      <c r="V308">
        <v>35</v>
      </c>
      <c r="W308">
        <v>34</v>
      </c>
      <c r="X308" s="13">
        <v>0.34</v>
      </c>
    </row>
    <row r="309" spans="1:24" x14ac:dyDescent="0.25">
      <c r="A309" s="2" t="s">
        <v>73</v>
      </c>
      <c r="M309" s="9" t="s">
        <v>64</v>
      </c>
      <c r="N309" s="9">
        <v>30</v>
      </c>
      <c r="S309">
        <v>30</v>
      </c>
      <c r="T309">
        <v>21</v>
      </c>
      <c r="U309" s="13">
        <v>0.21</v>
      </c>
      <c r="V309">
        <v>40</v>
      </c>
      <c r="W309">
        <v>31</v>
      </c>
      <c r="X309" s="13">
        <v>0.65</v>
      </c>
    </row>
    <row r="310" spans="1:24" x14ac:dyDescent="0.25">
      <c r="A310" s="2" t="s">
        <v>74</v>
      </c>
      <c r="M310" s="9" t="s">
        <v>65</v>
      </c>
      <c r="N310" s="9">
        <v>35</v>
      </c>
      <c r="S310">
        <v>35</v>
      </c>
      <c r="T310">
        <v>34</v>
      </c>
      <c r="U310" s="13">
        <v>0.55000000000000004</v>
      </c>
      <c r="V310">
        <v>30</v>
      </c>
      <c r="W310">
        <v>21</v>
      </c>
      <c r="X310" s="13">
        <v>0.86</v>
      </c>
    </row>
    <row r="311" spans="1:24" x14ac:dyDescent="0.25">
      <c r="A311" s="2" t="s">
        <v>75</v>
      </c>
      <c r="M311" s="9" t="s">
        <v>66</v>
      </c>
      <c r="N311" s="9">
        <v>40</v>
      </c>
      <c r="S311">
        <v>40</v>
      </c>
      <c r="T311">
        <v>31</v>
      </c>
      <c r="U311" s="13">
        <v>0.86</v>
      </c>
      <c r="V311">
        <v>45</v>
      </c>
      <c r="W311">
        <v>14</v>
      </c>
      <c r="X311" s="13">
        <v>1</v>
      </c>
    </row>
    <row r="312" spans="1:24" x14ac:dyDescent="0.25">
      <c r="M312" s="9" t="s">
        <v>67</v>
      </c>
      <c r="N312" s="9">
        <v>45</v>
      </c>
      <c r="S312">
        <v>45</v>
      </c>
      <c r="T312">
        <v>14</v>
      </c>
      <c r="U312" s="13">
        <v>1</v>
      </c>
      <c r="V312">
        <v>25</v>
      </c>
      <c r="W312">
        <v>0</v>
      </c>
      <c r="X312" s="13">
        <v>1</v>
      </c>
    </row>
    <row r="313" spans="1:24" ht="15.75" thickBot="1" x14ac:dyDescent="0.3">
      <c r="S313" s="11" t="s">
        <v>69</v>
      </c>
      <c r="T313" s="11">
        <v>0</v>
      </c>
      <c r="U313" s="14">
        <v>1</v>
      </c>
      <c r="V313" s="11" t="s">
        <v>69</v>
      </c>
      <c r="W313" s="11">
        <v>0</v>
      </c>
      <c r="X313" s="14">
        <v>1</v>
      </c>
    </row>
    <row r="316" spans="1:24" x14ac:dyDescent="0.25">
      <c r="S316" t="s">
        <v>68</v>
      </c>
      <c r="T316" t="s">
        <v>70</v>
      </c>
      <c r="U316" t="s">
        <v>71</v>
      </c>
      <c r="V316" t="s">
        <v>68</v>
      </c>
      <c r="W316" t="s">
        <v>70</v>
      </c>
      <c r="X316" t="s">
        <v>71</v>
      </c>
    </row>
    <row r="317" spans="1:24" x14ac:dyDescent="0.25">
      <c r="S317">
        <v>25</v>
      </c>
      <c r="T317">
        <v>0</v>
      </c>
      <c r="U317" s="13">
        <v>0</v>
      </c>
      <c r="V317">
        <v>35</v>
      </c>
      <c r="W317">
        <v>34</v>
      </c>
      <c r="X317" s="13">
        <v>0.34</v>
      </c>
    </row>
    <row r="318" spans="1:24" x14ac:dyDescent="0.25">
      <c r="S318">
        <v>30</v>
      </c>
      <c r="T318">
        <v>21</v>
      </c>
      <c r="U318" s="13">
        <v>0.21</v>
      </c>
      <c r="V318">
        <v>40</v>
      </c>
      <c r="W318">
        <v>31</v>
      </c>
      <c r="X318" s="13">
        <v>0.65</v>
      </c>
    </row>
    <row r="319" spans="1:24" x14ac:dyDescent="0.25">
      <c r="S319">
        <v>35</v>
      </c>
      <c r="T319">
        <v>34</v>
      </c>
      <c r="U319" s="13">
        <v>0.55000000000000004</v>
      </c>
      <c r="V319">
        <v>30</v>
      </c>
      <c r="W319">
        <v>21</v>
      </c>
      <c r="X319" s="13">
        <v>0.86</v>
      </c>
    </row>
    <row r="320" spans="1:24" x14ac:dyDescent="0.25">
      <c r="S320">
        <v>40</v>
      </c>
      <c r="T320">
        <v>31</v>
      </c>
      <c r="U320" s="13">
        <v>0.86</v>
      </c>
      <c r="V320">
        <v>45</v>
      </c>
      <c r="W320">
        <v>14</v>
      </c>
      <c r="X320" s="13">
        <v>1</v>
      </c>
    </row>
    <row r="321" spans="13:24" x14ac:dyDescent="0.25">
      <c r="S321">
        <v>45</v>
      </c>
      <c r="T321">
        <v>14</v>
      </c>
      <c r="U321" s="13">
        <v>1</v>
      </c>
      <c r="V321">
        <v>25</v>
      </c>
      <c r="W321">
        <v>0</v>
      </c>
      <c r="X321" s="13">
        <v>1</v>
      </c>
    </row>
    <row r="322" spans="13:24" x14ac:dyDescent="0.25">
      <c r="S322" t="s">
        <v>69</v>
      </c>
      <c r="T322">
        <v>0</v>
      </c>
      <c r="U322" s="13">
        <v>1</v>
      </c>
      <c r="V322" t="s">
        <v>69</v>
      </c>
      <c r="W322">
        <v>0</v>
      </c>
      <c r="X322" s="13">
        <v>1</v>
      </c>
    </row>
    <row r="327" spans="13:24" s="3" customFormat="1" x14ac:dyDescent="0.25"/>
    <row r="332" spans="13:24" x14ac:dyDescent="0.25">
      <c r="M332" s="5" t="s">
        <v>11</v>
      </c>
      <c r="N332" s="5"/>
      <c r="O332" s="5"/>
      <c r="P332" s="5"/>
      <c r="Q332" s="5"/>
      <c r="R332" s="5"/>
      <c r="S332" s="5"/>
      <c r="T332" s="5"/>
      <c r="U332" s="5"/>
      <c r="V332" s="5"/>
    </row>
    <row r="333" spans="13:24" x14ac:dyDescent="0.25">
      <c r="M333" s="5">
        <v>56</v>
      </c>
      <c r="N333" s="5">
        <v>40</v>
      </c>
      <c r="O333" s="5">
        <v>28</v>
      </c>
      <c r="P333" s="5">
        <v>73</v>
      </c>
      <c r="Q333" s="5">
        <v>52</v>
      </c>
      <c r="R333" s="5">
        <v>61</v>
      </c>
      <c r="S333" s="5">
        <v>35</v>
      </c>
      <c r="T333" s="5">
        <v>40</v>
      </c>
      <c r="U333" s="5">
        <v>47</v>
      </c>
      <c r="V333" s="5">
        <v>65</v>
      </c>
    </row>
    <row r="334" spans="13:24" x14ac:dyDescent="0.25">
      <c r="M334" s="5">
        <v>52</v>
      </c>
      <c r="N334" s="5">
        <v>44</v>
      </c>
      <c r="O334" s="5">
        <v>38</v>
      </c>
      <c r="P334" s="5">
        <v>60</v>
      </c>
      <c r="Q334" s="5">
        <v>56</v>
      </c>
      <c r="R334" s="5">
        <v>40</v>
      </c>
      <c r="S334" s="5">
        <v>36</v>
      </c>
      <c r="T334" s="5">
        <v>49</v>
      </c>
      <c r="U334" s="5">
        <v>68</v>
      </c>
      <c r="V334" s="5">
        <v>57</v>
      </c>
    </row>
    <row r="335" spans="13:24" x14ac:dyDescent="0.25">
      <c r="M335" s="5">
        <v>52</v>
      </c>
      <c r="N335" s="5">
        <v>63</v>
      </c>
      <c r="O335" s="5">
        <v>41</v>
      </c>
      <c r="P335" s="5">
        <v>48</v>
      </c>
      <c r="Q335" s="5">
        <v>55</v>
      </c>
      <c r="R335" s="5">
        <v>42</v>
      </c>
      <c r="S335" s="5">
        <v>39</v>
      </c>
      <c r="T335" s="5">
        <v>58</v>
      </c>
      <c r="U335" s="5">
        <v>62</v>
      </c>
      <c r="V335" s="5">
        <v>49</v>
      </c>
    </row>
    <row r="336" spans="13:24" x14ac:dyDescent="0.25">
      <c r="M336" s="5">
        <v>59</v>
      </c>
      <c r="N336" s="5">
        <v>45</v>
      </c>
      <c r="O336" s="5">
        <v>47</v>
      </c>
      <c r="P336" s="5">
        <v>51</v>
      </c>
      <c r="Q336" s="5">
        <v>65</v>
      </c>
      <c r="R336" s="5">
        <v>41</v>
      </c>
      <c r="S336" s="5">
        <v>48</v>
      </c>
      <c r="T336" s="5">
        <v>55</v>
      </c>
      <c r="U336" s="5">
        <v>42</v>
      </c>
      <c r="V336" s="5">
        <v>39</v>
      </c>
    </row>
    <row r="337" spans="1:24" x14ac:dyDescent="0.25">
      <c r="M337" s="5">
        <v>58</v>
      </c>
      <c r="N337" s="5">
        <v>62</v>
      </c>
      <c r="O337" s="5">
        <v>49</v>
      </c>
      <c r="P337" s="5">
        <v>59</v>
      </c>
      <c r="Q337" s="5">
        <v>45</v>
      </c>
      <c r="R337" s="5">
        <v>47</v>
      </c>
      <c r="S337" s="5">
        <v>51</v>
      </c>
      <c r="T337" s="5">
        <v>65</v>
      </c>
      <c r="U337" s="5">
        <v>43</v>
      </c>
      <c r="V337" s="5">
        <v>58</v>
      </c>
    </row>
    <row r="342" spans="1:24" x14ac:dyDescent="0.25">
      <c r="M342" s="10" t="s">
        <v>16</v>
      </c>
      <c r="N342" s="10">
        <f>MAX(M333:V337)</f>
        <v>73</v>
      </c>
      <c r="P342" s="10" t="s">
        <v>93</v>
      </c>
      <c r="Q342" s="10">
        <f>QUARTILE(M333:V337,1)</f>
        <v>42.25</v>
      </c>
      <c r="R342" s="2" t="s">
        <v>96</v>
      </c>
      <c r="S342" s="2"/>
    </row>
    <row r="343" spans="1:24" x14ac:dyDescent="0.25">
      <c r="M343" s="10" t="s">
        <v>17</v>
      </c>
      <c r="N343" s="10">
        <f>MIN(M333:V337)</f>
        <v>28</v>
      </c>
      <c r="P343" s="10" t="s">
        <v>94</v>
      </c>
      <c r="Q343" s="10">
        <f>QUARTILE(M333:V337,3)</f>
        <v>58</v>
      </c>
      <c r="R343" s="2" t="s">
        <v>97</v>
      </c>
      <c r="S343" s="2"/>
    </row>
    <row r="344" spans="1:24" x14ac:dyDescent="0.25">
      <c r="M344" s="10" t="s">
        <v>76</v>
      </c>
      <c r="N344" s="10">
        <f>N342-N343</f>
        <v>45</v>
      </c>
      <c r="P344" s="10" t="s">
        <v>95</v>
      </c>
      <c r="Q344" s="10">
        <f>Q343-Q342</f>
        <v>15.75</v>
      </c>
      <c r="R344" s="2" t="s">
        <v>98</v>
      </c>
      <c r="S344" s="2"/>
    </row>
    <row r="345" spans="1:24" x14ac:dyDescent="0.25">
      <c r="M345" s="10" t="s">
        <v>61</v>
      </c>
      <c r="N345" s="10">
        <f>N344/10</f>
        <v>4.5</v>
      </c>
      <c r="O345" t="s">
        <v>79</v>
      </c>
    </row>
    <row r="346" spans="1:24" x14ac:dyDescent="0.25">
      <c r="M346" s="10" t="s">
        <v>60</v>
      </c>
      <c r="N346" s="10">
        <v>5</v>
      </c>
    </row>
    <row r="347" spans="1:24" x14ac:dyDescent="0.25">
      <c r="M347" s="10" t="s">
        <v>77</v>
      </c>
      <c r="N347" s="10">
        <f>AVERAGE(M333:V337)</f>
        <v>50.7</v>
      </c>
    </row>
    <row r="348" spans="1:24" x14ac:dyDescent="0.25">
      <c r="M348" s="10" t="s">
        <v>78</v>
      </c>
      <c r="N348" s="10">
        <f>MODE(M333:V337)</f>
        <v>40</v>
      </c>
    </row>
    <row r="349" spans="1:24" x14ac:dyDescent="0.25">
      <c r="M349" s="10" t="s">
        <v>1</v>
      </c>
      <c r="N349" s="10">
        <f>MEDIAN(M333:V337)</f>
        <v>50</v>
      </c>
      <c r="S349" s="16" t="s">
        <v>89</v>
      </c>
      <c r="T349" s="16" t="s">
        <v>70</v>
      </c>
      <c r="U349" s="16" t="s">
        <v>71</v>
      </c>
      <c r="V349" s="16" t="s">
        <v>88</v>
      </c>
      <c r="W349" s="16" t="s">
        <v>70</v>
      </c>
      <c r="X349" s="16" t="s">
        <v>71</v>
      </c>
    </row>
    <row r="350" spans="1:24" x14ac:dyDescent="0.25">
      <c r="S350" s="4">
        <v>30</v>
      </c>
      <c r="T350" s="4">
        <v>1</v>
      </c>
      <c r="U350" s="17">
        <v>0.02</v>
      </c>
      <c r="V350" s="4">
        <v>60</v>
      </c>
      <c r="W350" s="4">
        <v>9</v>
      </c>
      <c r="X350" s="17">
        <v>0.18</v>
      </c>
    </row>
    <row r="351" spans="1:24" x14ac:dyDescent="0.25">
      <c r="A351" s="2" t="s">
        <v>90</v>
      </c>
      <c r="M351" t="s">
        <v>80</v>
      </c>
      <c r="N351" t="s">
        <v>87</v>
      </c>
      <c r="S351" s="4">
        <v>35</v>
      </c>
      <c r="T351" s="4">
        <v>1</v>
      </c>
      <c r="U351" s="17">
        <v>0.04</v>
      </c>
      <c r="V351" s="4">
        <v>45</v>
      </c>
      <c r="W351" s="4">
        <v>8</v>
      </c>
      <c r="X351" s="17">
        <v>0.34</v>
      </c>
    </row>
    <row r="352" spans="1:24" x14ac:dyDescent="0.25">
      <c r="A352" s="2" t="s">
        <v>91</v>
      </c>
      <c r="M352" t="s">
        <v>64</v>
      </c>
      <c r="N352">
        <v>30</v>
      </c>
      <c r="S352" s="4">
        <v>40</v>
      </c>
      <c r="T352" s="4">
        <v>7</v>
      </c>
      <c r="U352" s="17">
        <v>0.18</v>
      </c>
      <c r="V352" s="4">
        <v>50</v>
      </c>
      <c r="W352" s="4">
        <v>8</v>
      </c>
      <c r="X352" s="17">
        <v>0.5</v>
      </c>
    </row>
    <row r="353" spans="1:24" x14ac:dyDescent="0.25">
      <c r="A353" s="2" t="s">
        <v>92</v>
      </c>
      <c r="M353" t="s">
        <v>65</v>
      </c>
      <c r="N353">
        <v>35</v>
      </c>
      <c r="S353" s="4">
        <v>45</v>
      </c>
      <c r="T353" s="4">
        <v>8</v>
      </c>
      <c r="U353" s="17">
        <v>0.34</v>
      </c>
      <c r="V353" s="4">
        <v>40</v>
      </c>
      <c r="W353" s="4">
        <v>7</v>
      </c>
      <c r="X353" s="17">
        <v>0.64</v>
      </c>
    </row>
    <row r="354" spans="1:24" x14ac:dyDescent="0.25">
      <c r="A354" s="2" t="s">
        <v>99</v>
      </c>
      <c r="M354" t="s">
        <v>66</v>
      </c>
      <c r="N354">
        <v>40</v>
      </c>
      <c r="S354" s="4">
        <v>50</v>
      </c>
      <c r="T354" s="4">
        <v>8</v>
      </c>
      <c r="U354" s="17">
        <v>0.5</v>
      </c>
      <c r="V354" s="4">
        <v>55</v>
      </c>
      <c r="W354" s="4">
        <v>7</v>
      </c>
      <c r="X354" s="17">
        <v>0.78</v>
      </c>
    </row>
    <row r="355" spans="1:24" x14ac:dyDescent="0.25">
      <c r="M355" t="s">
        <v>67</v>
      </c>
      <c r="N355">
        <v>45</v>
      </c>
      <c r="S355" s="4">
        <v>55</v>
      </c>
      <c r="T355" s="4">
        <v>7</v>
      </c>
      <c r="U355" s="17">
        <v>0.64</v>
      </c>
      <c r="V355" s="4">
        <v>65</v>
      </c>
      <c r="W355" s="4">
        <v>7</v>
      </c>
      <c r="X355" s="17">
        <v>0.92</v>
      </c>
    </row>
    <row r="356" spans="1:24" x14ac:dyDescent="0.25">
      <c r="M356" t="s">
        <v>81</v>
      </c>
      <c r="N356">
        <v>50</v>
      </c>
      <c r="S356" s="4">
        <v>60</v>
      </c>
      <c r="T356" s="4">
        <v>9</v>
      </c>
      <c r="U356" s="17">
        <v>0.82</v>
      </c>
      <c r="V356" s="4">
        <v>30</v>
      </c>
      <c r="W356" s="4">
        <v>1</v>
      </c>
      <c r="X356" s="17">
        <v>0.94</v>
      </c>
    </row>
    <row r="357" spans="1:24" x14ac:dyDescent="0.25">
      <c r="M357" t="s">
        <v>82</v>
      </c>
      <c r="N357">
        <v>55</v>
      </c>
      <c r="S357" s="4">
        <v>65</v>
      </c>
      <c r="T357" s="4">
        <v>7</v>
      </c>
      <c r="U357" s="17">
        <v>0.96</v>
      </c>
      <c r="V357" s="4">
        <v>35</v>
      </c>
      <c r="W357" s="4">
        <v>1</v>
      </c>
      <c r="X357" s="17">
        <v>0.96</v>
      </c>
    </row>
    <row r="358" spans="1:24" x14ac:dyDescent="0.25">
      <c r="M358" t="s">
        <v>83</v>
      </c>
      <c r="N358">
        <v>60</v>
      </c>
      <c r="S358" s="4">
        <v>70</v>
      </c>
      <c r="T358" s="4">
        <v>1</v>
      </c>
      <c r="U358" s="17">
        <v>0.98</v>
      </c>
      <c r="V358" s="4">
        <v>70</v>
      </c>
      <c r="W358" s="4">
        <v>1</v>
      </c>
      <c r="X358" s="17">
        <v>0.98</v>
      </c>
    </row>
    <row r="359" spans="1:24" x14ac:dyDescent="0.25">
      <c r="M359" t="s">
        <v>84</v>
      </c>
      <c r="N359">
        <v>65</v>
      </c>
      <c r="S359" s="4">
        <v>75</v>
      </c>
      <c r="T359" s="4">
        <v>1</v>
      </c>
      <c r="U359" s="17">
        <v>1</v>
      </c>
      <c r="V359" s="4">
        <v>75</v>
      </c>
      <c r="W359" s="4">
        <v>1</v>
      </c>
      <c r="X359" s="17">
        <v>1</v>
      </c>
    </row>
    <row r="360" spans="1:24" x14ac:dyDescent="0.25">
      <c r="M360" t="s">
        <v>85</v>
      </c>
      <c r="N360">
        <v>70</v>
      </c>
      <c r="S360" s="4" t="s">
        <v>69</v>
      </c>
      <c r="T360" s="4">
        <v>0</v>
      </c>
      <c r="U360" s="17">
        <v>1</v>
      </c>
      <c r="V360" s="4" t="s">
        <v>69</v>
      </c>
      <c r="W360" s="4">
        <v>0</v>
      </c>
      <c r="X360" s="17">
        <v>1</v>
      </c>
    </row>
    <row r="361" spans="1:24" x14ac:dyDescent="0.25">
      <c r="M361" t="s">
        <v>86</v>
      </c>
      <c r="N361">
        <v>75</v>
      </c>
      <c r="U361" s="13"/>
      <c r="X361" s="13"/>
    </row>
    <row r="362" spans="1:24" x14ac:dyDescent="0.25">
      <c r="U362" s="13"/>
      <c r="X362" s="13"/>
    </row>
    <row r="367" spans="1:24" s="3" customFormat="1" x14ac:dyDescent="0.25"/>
    <row r="373" spans="13:22" x14ac:dyDescent="0.25">
      <c r="M373" s="5" t="s">
        <v>100</v>
      </c>
      <c r="N373" s="5" t="s">
        <v>70</v>
      </c>
    </row>
    <row r="374" spans="13:22" x14ac:dyDescent="0.25">
      <c r="M374" s="5" t="s">
        <v>101</v>
      </c>
      <c r="N374" s="5">
        <v>30</v>
      </c>
      <c r="V374" t="s">
        <v>112</v>
      </c>
    </row>
    <row r="375" spans="13:22" x14ac:dyDescent="0.25">
      <c r="M375" s="5" t="s">
        <v>102</v>
      </c>
      <c r="N375" s="5">
        <v>40</v>
      </c>
    </row>
    <row r="376" spans="13:22" x14ac:dyDescent="0.25">
      <c r="M376" s="5" t="s">
        <v>103</v>
      </c>
      <c r="N376" s="5">
        <v>20</v>
      </c>
    </row>
    <row r="377" spans="13:22" x14ac:dyDescent="0.25">
      <c r="M377" s="5" t="s">
        <v>104</v>
      </c>
      <c r="N377" s="5">
        <v>10</v>
      </c>
    </row>
    <row r="378" spans="13:22" x14ac:dyDescent="0.25">
      <c r="M378" s="5" t="s">
        <v>105</v>
      </c>
      <c r="N378" s="5">
        <v>45</v>
      </c>
    </row>
    <row r="379" spans="13:22" x14ac:dyDescent="0.25">
      <c r="M379" s="5" t="s">
        <v>106</v>
      </c>
      <c r="N379" s="5">
        <v>25</v>
      </c>
    </row>
    <row r="380" spans="13:22" x14ac:dyDescent="0.25">
      <c r="M380" s="5" t="s">
        <v>107</v>
      </c>
      <c r="N380" s="5">
        <v>30</v>
      </c>
    </row>
    <row r="384" spans="13:22" x14ac:dyDescent="0.25">
      <c r="M384" s="18">
        <f>MAX(N374:N380)</f>
        <v>45</v>
      </c>
      <c r="N384" s="18" t="str">
        <f>INDEX(M374:M380,MATCH(M384,N374:N380,0))</f>
        <v>E</v>
      </c>
      <c r="O384" s="18" t="s">
        <v>108</v>
      </c>
      <c r="P384" s="18"/>
    </row>
    <row r="386" spans="1:24" x14ac:dyDescent="0.25">
      <c r="M386" s="5" t="s">
        <v>100</v>
      </c>
      <c r="N386" s="5" t="s">
        <v>70</v>
      </c>
    </row>
    <row r="387" spans="1:24" x14ac:dyDescent="0.25">
      <c r="A387" s="2" t="s">
        <v>109</v>
      </c>
      <c r="M387" s="5" t="s">
        <v>101</v>
      </c>
      <c r="N387" s="5">
        <v>30</v>
      </c>
      <c r="P387" s="5">
        <v>30</v>
      </c>
    </row>
    <row r="388" spans="1:24" x14ac:dyDescent="0.25">
      <c r="A388" s="2" t="s">
        <v>110</v>
      </c>
      <c r="M388" s="5" t="s">
        <v>102</v>
      </c>
      <c r="N388" s="5">
        <v>40</v>
      </c>
      <c r="P388" s="5">
        <v>40</v>
      </c>
      <c r="X388" t="s">
        <v>113</v>
      </c>
    </row>
    <row r="389" spans="1:24" x14ac:dyDescent="0.25">
      <c r="A389" s="2" t="s">
        <v>111</v>
      </c>
      <c r="M389" s="5" t="s">
        <v>103</v>
      </c>
      <c r="N389" s="5">
        <v>20</v>
      </c>
      <c r="P389" s="5">
        <v>20</v>
      </c>
    </row>
    <row r="390" spans="1:24" x14ac:dyDescent="0.25">
      <c r="M390" s="5" t="s">
        <v>104</v>
      </c>
      <c r="N390" s="5">
        <v>10</v>
      </c>
      <c r="P390" s="5">
        <v>10</v>
      </c>
    </row>
    <row r="391" spans="1:24" x14ac:dyDescent="0.25">
      <c r="M391" s="5" t="s">
        <v>105</v>
      </c>
      <c r="N391" s="5">
        <v>45</v>
      </c>
      <c r="P391" s="5">
        <v>45</v>
      </c>
    </row>
    <row r="392" spans="1:24" x14ac:dyDescent="0.25">
      <c r="M392" s="5" t="s">
        <v>106</v>
      </c>
      <c r="N392" s="5">
        <v>25</v>
      </c>
      <c r="P392" s="5">
        <v>25</v>
      </c>
    </row>
    <row r="393" spans="1:24" x14ac:dyDescent="0.25">
      <c r="M393" s="5" t="s">
        <v>107</v>
      </c>
      <c r="N393" s="5">
        <v>30</v>
      </c>
      <c r="P393" s="5">
        <v>30</v>
      </c>
    </row>
    <row r="404" spans="13:22" s="3" customFormat="1" x14ac:dyDescent="0.25"/>
    <row r="407" spans="13:22" x14ac:dyDescent="0.25">
      <c r="M407" s="5" t="s">
        <v>11</v>
      </c>
      <c r="N407" s="5"/>
      <c r="O407" s="5"/>
      <c r="P407" s="5"/>
      <c r="Q407" s="5"/>
      <c r="R407" s="5"/>
      <c r="S407" s="5"/>
      <c r="T407" s="5"/>
      <c r="U407" s="5"/>
      <c r="V407" s="5"/>
    </row>
    <row r="408" spans="13:22" x14ac:dyDescent="0.25">
      <c r="M408" s="5">
        <v>4</v>
      </c>
      <c r="N408" s="5">
        <v>5</v>
      </c>
      <c r="O408" s="5">
        <v>3</v>
      </c>
      <c r="P408" s="5">
        <v>4</v>
      </c>
      <c r="Q408" s="5">
        <v>4</v>
      </c>
      <c r="R408" s="5">
        <v>3</v>
      </c>
      <c r="S408" s="5">
        <v>2</v>
      </c>
      <c r="T408" s="5">
        <v>5</v>
      </c>
      <c r="U408" s="5">
        <v>4</v>
      </c>
      <c r="V408" s="5">
        <v>3</v>
      </c>
    </row>
    <row r="409" spans="13:22" x14ac:dyDescent="0.25">
      <c r="M409" s="5">
        <v>5</v>
      </c>
      <c r="N409" s="5">
        <v>4</v>
      </c>
      <c r="O409" s="5">
        <v>2</v>
      </c>
      <c r="P409" s="5">
        <v>3</v>
      </c>
      <c r="Q409" s="5">
        <v>4</v>
      </c>
      <c r="R409" s="5">
        <v>5</v>
      </c>
      <c r="S409" s="5">
        <v>3</v>
      </c>
      <c r="T409" s="5">
        <v>4</v>
      </c>
      <c r="U409" s="5">
        <v>5</v>
      </c>
      <c r="V409" s="5">
        <v>3</v>
      </c>
    </row>
    <row r="410" spans="13:22" x14ac:dyDescent="0.25">
      <c r="M410" s="5">
        <v>4</v>
      </c>
      <c r="N410" s="5">
        <v>3</v>
      </c>
      <c r="O410" s="5">
        <v>2</v>
      </c>
      <c r="P410" s="5">
        <v>4</v>
      </c>
      <c r="Q410" s="5">
        <v>5</v>
      </c>
      <c r="R410" s="5">
        <v>3</v>
      </c>
      <c r="S410" s="5">
        <v>4</v>
      </c>
      <c r="T410" s="5">
        <v>5</v>
      </c>
      <c r="U410" s="5">
        <v>4</v>
      </c>
      <c r="V410" s="5">
        <v>3</v>
      </c>
    </row>
    <row r="411" spans="13:22" x14ac:dyDescent="0.25">
      <c r="M411" s="5">
        <v>3</v>
      </c>
      <c r="N411" s="5">
        <v>4</v>
      </c>
      <c r="O411" s="5">
        <v>5</v>
      </c>
      <c r="P411" s="5">
        <v>2</v>
      </c>
      <c r="Q411" s="5">
        <v>3</v>
      </c>
      <c r="R411" s="5">
        <v>4</v>
      </c>
      <c r="S411" s="5">
        <v>4</v>
      </c>
      <c r="T411" s="5">
        <v>3</v>
      </c>
      <c r="U411" s="5">
        <v>5</v>
      </c>
      <c r="V411" s="5">
        <v>4</v>
      </c>
    </row>
    <row r="412" spans="13:22" x14ac:dyDescent="0.25">
      <c r="M412" s="5">
        <v>3</v>
      </c>
      <c r="N412" s="5">
        <v>4</v>
      </c>
      <c r="O412" s="5">
        <v>5</v>
      </c>
      <c r="P412" s="5">
        <v>4</v>
      </c>
      <c r="Q412" s="5">
        <v>2</v>
      </c>
      <c r="R412" s="5">
        <v>3</v>
      </c>
      <c r="S412" s="5">
        <v>4</v>
      </c>
      <c r="T412" s="5">
        <v>5</v>
      </c>
      <c r="U412" s="5">
        <v>3</v>
      </c>
      <c r="V412" s="5">
        <v>4</v>
      </c>
    </row>
    <row r="413" spans="13:22" x14ac:dyDescent="0.25">
      <c r="M413" s="5">
        <v>5</v>
      </c>
      <c r="N413" s="5">
        <v>4</v>
      </c>
      <c r="O413" s="5">
        <v>3</v>
      </c>
      <c r="P413" s="5">
        <v>4</v>
      </c>
      <c r="Q413" s="5">
        <v>5</v>
      </c>
      <c r="R413" s="5">
        <v>3</v>
      </c>
      <c r="S413" s="5">
        <v>4</v>
      </c>
      <c r="T413" s="5">
        <v>5</v>
      </c>
      <c r="U413" s="5">
        <v>4</v>
      </c>
      <c r="V413" s="5">
        <v>3</v>
      </c>
    </row>
    <row r="414" spans="13:22" x14ac:dyDescent="0.25">
      <c r="M414" s="5">
        <v>3</v>
      </c>
      <c r="N414" s="5">
        <v>4</v>
      </c>
      <c r="O414" s="5">
        <v>5</v>
      </c>
      <c r="P414" s="5">
        <v>2</v>
      </c>
      <c r="Q414" s="5">
        <v>3</v>
      </c>
      <c r="R414" s="5">
        <v>4</v>
      </c>
      <c r="S414" s="5">
        <v>4</v>
      </c>
      <c r="T414" s="5">
        <v>3</v>
      </c>
      <c r="U414" s="5">
        <v>5</v>
      </c>
      <c r="V414" s="5">
        <v>4</v>
      </c>
    </row>
    <row r="415" spans="13:22" x14ac:dyDescent="0.25">
      <c r="M415" s="5">
        <v>3</v>
      </c>
      <c r="N415" s="5">
        <v>4</v>
      </c>
      <c r="O415" s="5">
        <v>5</v>
      </c>
      <c r="P415" s="5">
        <v>4</v>
      </c>
      <c r="Q415" s="5">
        <v>2</v>
      </c>
      <c r="R415" s="5">
        <v>3</v>
      </c>
      <c r="S415" s="5">
        <v>4</v>
      </c>
      <c r="T415" s="5">
        <v>5</v>
      </c>
      <c r="U415" s="5">
        <v>3</v>
      </c>
      <c r="V415" s="5">
        <v>4</v>
      </c>
    </row>
    <row r="416" spans="13:22" x14ac:dyDescent="0.25">
      <c r="M416" s="5">
        <v>5</v>
      </c>
      <c r="N416" s="5">
        <v>4</v>
      </c>
      <c r="O416" s="5">
        <v>3</v>
      </c>
      <c r="P416" s="5">
        <v>4</v>
      </c>
      <c r="Q416" s="5">
        <v>5</v>
      </c>
      <c r="R416" s="5">
        <v>3</v>
      </c>
      <c r="S416" s="5">
        <v>4</v>
      </c>
      <c r="T416" s="5">
        <v>5</v>
      </c>
      <c r="U416" s="5">
        <v>4</v>
      </c>
      <c r="V416" s="5">
        <v>3</v>
      </c>
    </row>
    <row r="417" spans="1:24" x14ac:dyDescent="0.25">
      <c r="M417" s="5">
        <v>3</v>
      </c>
      <c r="N417" s="5">
        <v>4</v>
      </c>
      <c r="O417" s="5">
        <v>5</v>
      </c>
      <c r="P417" s="5">
        <v>2</v>
      </c>
      <c r="Q417" s="5">
        <v>3</v>
      </c>
      <c r="R417" s="5">
        <v>4</v>
      </c>
      <c r="S417" s="5">
        <v>4</v>
      </c>
      <c r="T417" s="5">
        <v>3</v>
      </c>
      <c r="U417" s="5">
        <v>5</v>
      </c>
      <c r="V417" s="5">
        <v>4</v>
      </c>
    </row>
    <row r="420" spans="1:24" x14ac:dyDescent="0.25">
      <c r="M420" s="10" t="s">
        <v>114</v>
      </c>
      <c r="N420" s="10" t="s">
        <v>70</v>
      </c>
    </row>
    <row r="421" spans="1:24" x14ac:dyDescent="0.25">
      <c r="M421" s="10">
        <v>1</v>
      </c>
      <c r="N421" s="10">
        <f>COUNTIF(M408:V417,1)</f>
        <v>0</v>
      </c>
      <c r="R421" s="10" t="s">
        <v>114</v>
      </c>
      <c r="S421" s="10" t="s">
        <v>70</v>
      </c>
      <c r="T421" s="10" t="s">
        <v>71</v>
      </c>
      <c r="U421" s="10" t="s">
        <v>114</v>
      </c>
      <c r="V421" s="10" t="s">
        <v>70</v>
      </c>
      <c r="W421" s="10" t="s">
        <v>71</v>
      </c>
      <c r="X421" s="10"/>
    </row>
    <row r="422" spans="1:24" x14ac:dyDescent="0.25">
      <c r="M422" s="10">
        <v>2</v>
      </c>
      <c r="N422" s="10">
        <f>COUNTIF(M408:V417,2)</f>
        <v>8</v>
      </c>
      <c r="R422" s="10">
        <v>1</v>
      </c>
      <c r="S422" s="10">
        <v>0</v>
      </c>
      <c r="T422" s="19">
        <v>0</v>
      </c>
      <c r="U422" s="10">
        <v>4</v>
      </c>
      <c r="V422" s="10">
        <v>39</v>
      </c>
      <c r="W422" s="19">
        <v>0.39</v>
      </c>
      <c r="X422" s="10"/>
    </row>
    <row r="423" spans="1:24" x14ac:dyDescent="0.25">
      <c r="M423" s="10">
        <v>3</v>
      </c>
      <c r="N423" s="10">
        <f>COUNTIF(M408:V417,3)</f>
        <v>30</v>
      </c>
      <c r="R423" s="10">
        <v>2</v>
      </c>
      <c r="S423" s="10">
        <v>8</v>
      </c>
      <c r="T423" s="19">
        <v>0.08</v>
      </c>
      <c r="U423" s="10">
        <v>3</v>
      </c>
      <c r="V423" s="10">
        <v>30</v>
      </c>
      <c r="W423" s="19">
        <v>0.69</v>
      </c>
      <c r="X423" s="10"/>
    </row>
    <row r="424" spans="1:24" x14ac:dyDescent="0.25">
      <c r="M424" s="10">
        <v>4</v>
      </c>
      <c r="N424" s="10">
        <f>COUNTIF(M408:V417,4)</f>
        <v>39</v>
      </c>
      <c r="R424" s="10">
        <v>3</v>
      </c>
      <c r="S424" s="10">
        <v>30</v>
      </c>
      <c r="T424" s="19">
        <v>0.38</v>
      </c>
      <c r="U424" s="10">
        <v>5</v>
      </c>
      <c r="V424" s="10">
        <v>23</v>
      </c>
      <c r="W424" s="19">
        <v>0.92</v>
      </c>
      <c r="X424" s="10"/>
    </row>
    <row r="425" spans="1:24" x14ac:dyDescent="0.25">
      <c r="M425" s="10">
        <v>5</v>
      </c>
      <c r="N425" s="10">
        <f>COUNTIF(M408:V417,5)</f>
        <v>23</v>
      </c>
      <c r="R425" s="10">
        <v>4</v>
      </c>
      <c r="S425" s="10">
        <v>39</v>
      </c>
      <c r="T425" s="19">
        <v>0.77</v>
      </c>
      <c r="U425" s="10">
        <v>2</v>
      </c>
      <c r="V425" s="10">
        <v>8</v>
      </c>
      <c r="W425" s="19">
        <v>1</v>
      </c>
      <c r="X425" s="10"/>
    </row>
    <row r="426" spans="1:24" x14ac:dyDescent="0.25">
      <c r="R426" s="10">
        <v>5</v>
      </c>
      <c r="S426" s="10">
        <v>23</v>
      </c>
      <c r="T426" s="19">
        <v>1</v>
      </c>
      <c r="U426" s="10">
        <v>1</v>
      </c>
      <c r="V426" s="10">
        <v>0</v>
      </c>
      <c r="W426" s="19">
        <v>1</v>
      </c>
      <c r="X426" s="10"/>
    </row>
    <row r="427" spans="1:24" x14ac:dyDescent="0.25">
      <c r="R427" s="10" t="s">
        <v>69</v>
      </c>
      <c r="S427" s="10">
        <v>0</v>
      </c>
      <c r="T427" s="19">
        <v>1</v>
      </c>
      <c r="U427" s="10" t="s">
        <v>69</v>
      </c>
      <c r="V427" s="10">
        <v>0</v>
      </c>
      <c r="W427" s="19">
        <v>1</v>
      </c>
      <c r="X427" s="10"/>
    </row>
    <row r="431" spans="1:24" x14ac:dyDescent="0.25">
      <c r="A431" s="2" t="s">
        <v>115</v>
      </c>
    </row>
    <row r="432" spans="1:24" x14ac:dyDescent="0.25">
      <c r="A432" s="2" t="s">
        <v>116</v>
      </c>
    </row>
    <row r="433" spans="1:1" x14ac:dyDescent="0.25">
      <c r="A433" s="2" t="s">
        <v>117</v>
      </c>
    </row>
    <row r="446" spans="1:1" s="3" customFormat="1" x14ac:dyDescent="0.25"/>
    <row r="449" spans="12:22" x14ac:dyDescent="0.25">
      <c r="M449" s="5" t="s">
        <v>11</v>
      </c>
      <c r="N449" s="5"/>
      <c r="O449" s="5"/>
      <c r="P449" s="5"/>
      <c r="Q449" s="5"/>
      <c r="R449" s="5"/>
      <c r="S449" s="5"/>
      <c r="T449" s="5"/>
      <c r="U449" s="5"/>
      <c r="V449" s="5"/>
    </row>
    <row r="450" spans="12:22" x14ac:dyDescent="0.25">
      <c r="M450" s="5">
        <v>125</v>
      </c>
      <c r="N450" s="5">
        <v>148</v>
      </c>
      <c r="O450" s="5">
        <v>137</v>
      </c>
      <c r="P450" s="5">
        <v>120</v>
      </c>
      <c r="Q450" s="5">
        <v>135</v>
      </c>
      <c r="R450" s="5">
        <v>132</v>
      </c>
      <c r="S450" s="5">
        <v>145</v>
      </c>
      <c r="T450" s="5">
        <v>122</v>
      </c>
      <c r="U450" s="5">
        <v>130</v>
      </c>
      <c r="V450" s="5">
        <v>141</v>
      </c>
    </row>
    <row r="451" spans="12:22" x14ac:dyDescent="0.25">
      <c r="M451" s="5">
        <v>118</v>
      </c>
      <c r="N451" s="5">
        <v>125</v>
      </c>
      <c r="O451" s="5">
        <v>132</v>
      </c>
      <c r="P451" s="5">
        <v>136</v>
      </c>
      <c r="Q451" s="5">
        <v>128</v>
      </c>
      <c r="R451" s="5">
        <v>123</v>
      </c>
      <c r="S451" s="5">
        <v>132</v>
      </c>
      <c r="T451" s="5">
        <v>138</v>
      </c>
      <c r="U451" s="5">
        <v>126</v>
      </c>
      <c r="V451" s="5">
        <v>129</v>
      </c>
    </row>
    <row r="452" spans="12:22" x14ac:dyDescent="0.25">
      <c r="M452" s="5">
        <v>136</v>
      </c>
      <c r="N452" s="5">
        <v>127</v>
      </c>
      <c r="O452" s="5">
        <v>130</v>
      </c>
      <c r="P452" s="5">
        <v>122</v>
      </c>
      <c r="Q452" s="5">
        <v>125</v>
      </c>
      <c r="R452" s="5">
        <v>133</v>
      </c>
      <c r="S452" s="5">
        <v>140</v>
      </c>
      <c r="T452" s="5">
        <v>126</v>
      </c>
      <c r="U452" s="5">
        <v>133</v>
      </c>
      <c r="V452" s="5">
        <v>135</v>
      </c>
    </row>
    <row r="453" spans="12:22" x14ac:dyDescent="0.25">
      <c r="M453" s="5">
        <v>130</v>
      </c>
      <c r="N453" s="5">
        <v>134</v>
      </c>
      <c r="O453" s="5">
        <v>141</v>
      </c>
      <c r="P453" s="5">
        <v>119</v>
      </c>
      <c r="Q453" s="5">
        <v>125</v>
      </c>
      <c r="R453" s="5">
        <v>131</v>
      </c>
      <c r="S453" s="5">
        <v>136</v>
      </c>
      <c r="T453" s="5">
        <v>128</v>
      </c>
      <c r="U453" s="5">
        <v>124</v>
      </c>
      <c r="V453" s="5">
        <v>132</v>
      </c>
    </row>
    <row r="454" spans="12:22" x14ac:dyDescent="0.25">
      <c r="M454" s="5">
        <v>136</v>
      </c>
      <c r="N454" s="5">
        <v>127</v>
      </c>
      <c r="O454" s="5">
        <v>130</v>
      </c>
      <c r="P454" s="5">
        <v>122</v>
      </c>
      <c r="Q454" s="5">
        <v>125</v>
      </c>
      <c r="R454" s="5">
        <v>133</v>
      </c>
      <c r="S454" s="5">
        <v>140</v>
      </c>
      <c r="T454" s="5">
        <v>126</v>
      </c>
      <c r="U454" s="5">
        <v>133</v>
      </c>
      <c r="V454" s="5">
        <v>135</v>
      </c>
    </row>
    <row r="455" spans="12:22" x14ac:dyDescent="0.25">
      <c r="M455" s="5">
        <v>130</v>
      </c>
      <c r="N455" s="5">
        <v>134</v>
      </c>
      <c r="O455" s="5">
        <v>141</v>
      </c>
      <c r="P455" s="5">
        <v>119</v>
      </c>
      <c r="Q455" s="5">
        <v>125</v>
      </c>
      <c r="R455" s="5">
        <v>131</v>
      </c>
      <c r="S455" s="5">
        <v>136</v>
      </c>
      <c r="T455" s="5">
        <v>128</v>
      </c>
      <c r="U455" s="5">
        <v>124</v>
      </c>
      <c r="V455" s="5">
        <v>132</v>
      </c>
    </row>
    <row r="456" spans="12:22" x14ac:dyDescent="0.25">
      <c r="M456" s="5">
        <v>136</v>
      </c>
      <c r="N456" s="5">
        <v>127</v>
      </c>
      <c r="O456" s="5">
        <v>130</v>
      </c>
      <c r="P456" s="5">
        <v>122</v>
      </c>
      <c r="Q456" s="5">
        <v>125</v>
      </c>
      <c r="R456" s="5">
        <v>133</v>
      </c>
      <c r="S456" s="5">
        <v>140</v>
      </c>
      <c r="T456" s="5">
        <v>126</v>
      </c>
      <c r="U456" s="5">
        <v>133</v>
      </c>
      <c r="V456" s="5">
        <v>135</v>
      </c>
    </row>
    <row r="457" spans="12:22" x14ac:dyDescent="0.25">
      <c r="M457" s="5">
        <v>130</v>
      </c>
      <c r="N457" s="5">
        <v>134</v>
      </c>
      <c r="O457" s="5">
        <v>141</v>
      </c>
      <c r="P457" s="5">
        <v>119</v>
      </c>
      <c r="Q457" s="5">
        <v>125</v>
      </c>
      <c r="R457" s="5">
        <v>131</v>
      </c>
      <c r="S457" s="5">
        <v>136</v>
      </c>
      <c r="T457" s="5">
        <v>128</v>
      </c>
      <c r="U457" s="5">
        <v>124</v>
      </c>
      <c r="V457" s="5">
        <v>132</v>
      </c>
    </row>
    <row r="458" spans="12:22" x14ac:dyDescent="0.25">
      <c r="M458" s="5">
        <v>136</v>
      </c>
      <c r="N458" s="5">
        <v>127</v>
      </c>
      <c r="O458" s="5">
        <v>130</v>
      </c>
      <c r="P458" s="5">
        <v>122</v>
      </c>
      <c r="Q458" s="5">
        <v>125</v>
      </c>
      <c r="R458" s="5">
        <v>133</v>
      </c>
      <c r="S458" s="5">
        <v>140</v>
      </c>
      <c r="T458" s="5">
        <v>126</v>
      </c>
      <c r="U458" s="5">
        <v>133</v>
      </c>
      <c r="V458" s="5">
        <v>135</v>
      </c>
    </row>
    <row r="459" spans="12:22" x14ac:dyDescent="0.25">
      <c r="M459" s="5">
        <v>130</v>
      </c>
      <c r="N459" s="5">
        <v>134</v>
      </c>
      <c r="O459" s="5">
        <v>141</v>
      </c>
      <c r="P459" s="5">
        <v>119</v>
      </c>
      <c r="Q459" s="5">
        <v>125</v>
      </c>
      <c r="R459" s="5">
        <v>131</v>
      </c>
      <c r="S459" s="5">
        <v>136</v>
      </c>
      <c r="T459" s="5">
        <v>128</v>
      </c>
      <c r="U459" s="5">
        <v>124</v>
      </c>
      <c r="V459" s="5">
        <v>132</v>
      </c>
    </row>
    <row r="461" spans="12:22" x14ac:dyDescent="0.25">
      <c r="L461" s="4" t="s">
        <v>55</v>
      </c>
      <c r="M461" s="4">
        <f>MAX(M450:V459)</f>
        <v>148</v>
      </c>
      <c r="O461" t="s">
        <v>118</v>
      </c>
      <c r="R461" t="s">
        <v>87</v>
      </c>
    </row>
    <row r="462" spans="12:22" x14ac:dyDescent="0.25">
      <c r="L462" s="4" t="s">
        <v>56</v>
      </c>
      <c r="M462" s="4">
        <f>MIN(M450:V459)</f>
        <v>118</v>
      </c>
      <c r="O462" t="s">
        <v>119</v>
      </c>
      <c r="R462">
        <v>120</v>
      </c>
    </row>
    <row r="463" spans="12:22" x14ac:dyDescent="0.25">
      <c r="L463" s="4" t="s">
        <v>18</v>
      </c>
      <c r="M463" s="4">
        <f>M461-M462</f>
        <v>30</v>
      </c>
      <c r="O463" t="s">
        <v>120</v>
      </c>
      <c r="R463">
        <v>125</v>
      </c>
    </row>
    <row r="464" spans="12:22" x14ac:dyDescent="0.25">
      <c r="L464" s="4" t="s">
        <v>61</v>
      </c>
      <c r="M464" s="4">
        <f>M463/7</f>
        <v>4.2857142857142856</v>
      </c>
      <c r="O464" t="s">
        <v>121</v>
      </c>
      <c r="R464">
        <v>130</v>
      </c>
    </row>
    <row r="465" spans="1:26" x14ac:dyDescent="0.25">
      <c r="L465" s="4" t="s">
        <v>60</v>
      </c>
      <c r="M465" s="4">
        <v>5</v>
      </c>
      <c r="O465" t="s">
        <v>122</v>
      </c>
      <c r="R465">
        <v>130</v>
      </c>
    </row>
    <row r="466" spans="1:26" x14ac:dyDescent="0.25">
      <c r="L466" s="4" t="s">
        <v>1</v>
      </c>
      <c r="M466" s="4">
        <f>MEDIAN(M450:V459)</f>
        <v>130.5</v>
      </c>
      <c r="O466" t="s">
        <v>123</v>
      </c>
      <c r="R466">
        <v>140</v>
      </c>
    </row>
    <row r="467" spans="1:26" x14ac:dyDescent="0.25">
      <c r="O467" t="s">
        <v>124</v>
      </c>
      <c r="R467">
        <v>145</v>
      </c>
      <c r="U467" s="16" t="s">
        <v>87</v>
      </c>
      <c r="V467" s="16" t="s">
        <v>70</v>
      </c>
      <c r="W467" s="16" t="s">
        <v>71</v>
      </c>
      <c r="X467" s="16" t="s">
        <v>87</v>
      </c>
      <c r="Y467" s="16" t="s">
        <v>70</v>
      </c>
      <c r="Z467" s="16" t="s">
        <v>71</v>
      </c>
    </row>
    <row r="468" spans="1:26" x14ac:dyDescent="0.25">
      <c r="O468" t="s">
        <v>125</v>
      </c>
      <c r="R468">
        <v>150</v>
      </c>
      <c r="U468" s="4">
        <v>120</v>
      </c>
      <c r="V468" s="4">
        <v>6</v>
      </c>
      <c r="W468" s="17">
        <v>0.06</v>
      </c>
      <c r="X468" s="4">
        <v>140</v>
      </c>
      <c r="Y468" s="4">
        <v>43</v>
      </c>
      <c r="Z468" s="17">
        <v>0.43</v>
      </c>
    </row>
    <row r="469" spans="1:26" x14ac:dyDescent="0.25">
      <c r="U469" s="4">
        <v>125</v>
      </c>
      <c r="V469" s="4">
        <v>20</v>
      </c>
      <c r="W469" s="17">
        <v>0.26</v>
      </c>
      <c r="X469" s="4">
        <v>130</v>
      </c>
      <c r="Y469" s="4">
        <v>24</v>
      </c>
      <c r="Z469" s="17">
        <v>0.67</v>
      </c>
    </row>
    <row r="470" spans="1:26" x14ac:dyDescent="0.25">
      <c r="U470" s="4">
        <v>130</v>
      </c>
      <c r="V470" s="4">
        <v>24</v>
      </c>
      <c r="W470" s="17">
        <v>0.5</v>
      </c>
      <c r="X470" s="4">
        <v>125</v>
      </c>
      <c r="Y470" s="4">
        <v>20</v>
      </c>
      <c r="Z470" s="17">
        <v>0.87</v>
      </c>
    </row>
    <row r="471" spans="1:26" x14ac:dyDescent="0.25">
      <c r="U471" s="4">
        <v>130</v>
      </c>
      <c r="V471" s="4">
        <v>0</v>
      </c>
      <c r="W471" s="17">
        <v>0.5</v>
      </c>
      <c r="X471" s="4">
        <v>120</v>
      </c>
      <c r="Y471" s="4">
        <v>6</v>
      </c>
      <c r="Z471" s="17">
        <v>0.93</v>
      </c>
    </row>
    <row r="472" spans="1:26" x14ac:dyDescent="0.25">
      <c r="U472" s="4">
        <v>140</v>
      </c>
      <c r="V472" s="4">
        <v>43</v>
      </c>
      <c r="W472" s="17">
        <v>0.93</v>
      </c>
      <c r="X472" s="4">
        <v>145</v>
      </c>
      <c r="Y472" s="4">
        <v>6</v>
      </c>
      <c r="Z472" s="17">
        <v>0.99</v>
      </c>
    </row>
    <row r="473" spans="1:26" x14ac:dyDescent="0.25">
      <c r="U473" s="4">
        <v>145</v>
      </c>
      <c r="V473" s="4">
        <v>6</v>
      </c>
      <c r="W473" s="17">
        <v>0.99</v>
      </c>
      <c r="X473" s="4">
        <v>150</v>
      </c>
      <c r="Y473" s="4">
        <v>1</v>
      </c>
      <c r="Z473" s="17">
        <v>1</v>
      </c>
    </row>
    <row r="474" spans="1:26" x14ac:dyDescent="0.25">
      <c r="A474" s="2" t="s">
        <v>126</v>
      </c>
      <c r="U474" s="4">
        <v>150</v>
      </c>
      <c r="V474" s="4">
        <v>1</v>
      </c>
      <c r="W474" s="17">
        <v>1</v>
      </c>
      <c r="X474" s="4">
        <v>130</v>
      </c>
      <c r="Y474" s="4">
        <v>0</v>
      </c>
      <c r="Z474" s="17">
        <v>1</v>
      </c>
    </row>
    <row r="475" spans="1:26" x14ac:dyDescent="0.25">
      <c r="A475" s="2" t="s">
        <v>130</v>
      </c>
      <c r="U475" s="4" t="s">
        <v>69</v>
      </c>
      <c r="V475" s="4">
        <v>0</v>
      </c>
      <c r="W475" s="17">
        <v>1</v>
      </c>
      <c r="X475" s="4" t="s">
        <v>69</v>
      </c>
      <c r="Y475" s="4">
        <v>0</v>
      </c>
      <c r="Z475" s="17">
        <v>1</v>
      </c>
    </row>
    <row r="495" s="3" customFormat="1" x14ac:dyDescent="0.25"/>
    <row r="499" spans="13:15" x14ac:dyDescent="0.25">
      <c r="M499" t="s">
        <v>11</v>
      </c>
    </row>
    <row r="500" spans="13:15" x14ac:dyDescent="0.25">
      <c r="M500" s="5" t="s">
        <v>127</v>
      </c>
      <c r="N500" s="5" t="s">
        <v>128</v>
      </c>
      <c r="O500" s="5" t="s">
        <v>129</v>
      </c>
    </row>
    <row r="501" spans="13:15" x14ac:dyDescent="0.25">
      <c r="M501" s="5">
        <v>45</v>
      </c>
      <c r="N501" s="5">
        <v>32</v>
      </c>
      <c r="O501" s="5">
        <v>40</v>
      </c>
    </row>
    <row r="502" spans="13:15" x14ac:dyDescent="0.25">
      <c r="M502" s="5">
        <v>35</v>
      </c>
      <c r="N502" s="5">
        <v>28</v>
      </c>
      <c r="O502" s="5">
        <v>39</v>
      </c>
    </row>
    <row r="503" spans="13:15" x14ac:dyDescent="0.25">
      <c r="M503" s="5">
        <v>40</v>
      </c>
      <c r="N503" s="5">
        <v>30</v>
      </c>
      <c r="O503" s="5">
        <v>42</v>
      </c>
    </row>
    <row r="504" spans="13:15" x14ac:dyDescent="0.25">
      <c r="M504" s="5">
        <v>38</v>
      </c>
      <c r="N504" s="5">
        <v>34</v>
      </c>
      <c r="O504" s="5">
        <v>41</v>
      </c>
    </row>
    <row r="505" spans="13:15" x14ac:dyDescent="0.25">
      <c r="M505" s="5">
        <v>42</v>
      </c>
      <c r="N505" s="5">
        <v>33</v>
      </c>
      <c r="O505" s="5">
        <v>38</v>
      </c>
    </row>
    <row r="506" spans="13:15" x14ac:dyDescent="0.25">
      <c r="M506" s="5">
        <v>37</v>
      </c>
      <c r="N506" s="5">
        <v>35</v>
      </c>
      <c r="O506" s="5">
        <v>43</v>
      </c>
    </row>
    <row r="507" spans="13:15" x14ac:dyDescent="0.25">
      <c r="M507" s="5">
        <v>39</v>
      </c>
      <c r="N507" s="5">
        <v>31</v>
      </c>
      <c r="O507" s="5">
        <v>45</v>
      </c>
    </row>
    <row r="508" spans="13:15" x14ac:dyDescent="0.25">
      <c r="M508" s="5">
        <v>43</v>
      </c>
      <c r="N508" s="5">
        <v>29</v>
      </c>
      <c r="O508" s="5">
        <v>44</v>
      </c>
    </row>
    <row r="509" spans="13:15" x14ac:dyDescent="0.25">
      <c r="M509" s="5">
        <v>44</v>
      </c>
      <c r="N509" s="5">
        <v>36</v>
      </c>
      <c r="O509" s="5">
        <v>41</v>
      </c>
    </row>
    <row r="510" spans="13:15" x14ac:dyDescent="0.25">
      <c r="M510" s="5">
        <v>41</v>
      </c>
      <c r="N510" s="5">
        <v>37</v>
      </c>
      <c r="O510" s="5">
        <v>37</v>
      </c>
    </row>
    <row r="515" spans="12:15" x14ac:dyDescent="0.25">
      <c r="L515" s="4"/>
      <c r="M515" s="4" t="s">
        <v>127</v>
      </c>
      <c r="N515" s="4" t="s">
        <v>128</v>
      </c>
      <c r="O515" s="4" t="s">
        <v>129</v>
      </c>
    </row>
    <row r="516" spans="12:15" x14ac:dyDescent="0.25">
      <c r="L516" s="4" t="s">
        <v>0</v>
      </c>
      <c r="M516" s="4">
        <f>AVERAGE(M501:M510)</f>
        <v>40.4</v>
      </c>
      <c r="N516" s="4">
        <f>AVERAGE(N501:N510)</f>
        <v>32.5</v>
      </c>
      <c r="O516" s="4">
        <f>AVERAGE(O501)</f>
        <v>40</v>
      </c>
    </row>
    <row r="517" spans="12:15" x14ac:dyDescent="0.25">
      <c r="L517" s="4" t="s">
        <v>56</v>
      </c>
      <c r="M517" s="4">
        <f>MIN(M501:M510)</f>
        <v>35</v>
      </c>
      <c r="N517" s="4">
        <f>MIN(N501:N510)</f>
        <v>28</v>
      </c>
      <c r="O517" s="4">
        <f>MIN(O501:O510)</f>
        <v>37</v>
      </c>
    </row>
    <row r="518" spans="12:15" x14ac:dyDescent="0.25">
      <c r="L518" s="4" t="s">
        <v>55</v>
      </c>
      <c r="M518" s="4">
        <f>MAX(M501:M510)</f>
        <v>45</v>
      </c>
      <c r="N518" s="4">
        <f>MAX(N501:N510)</f>
        <v>37</v>
      </c>
      <c r="O518" s="4">
        <f>MAX(O501:O510)</f>
        <v>45</v>
      </c>
    </row>
    <row r="519" spans="12:15" x14ac:dyDescent="0.25">
      <c r="L519" s="4" t="s">
        <v>18</v>
      </c>
      <c r="M519" s="4">
        <f>M518-M517</f>
        <v>10</v>
      </c>
      <c r="N519" s="4">
        <f>N518-N517</f>
        <v>9</v>
      </c>
      <c r="O519" s="4">
        <f>O518-O517</f>
        <v>8</v>
      </c>
    </row>
    <row r="525" spans="12:15" s="3" customFormat="1" x14ac:dyDescent="0.25"/>
    <row r="555" spans="1:51" x14ac:dyDescent="0.25">
      <c r="A555" t="s">
        <v>11</v>
      </c>
      <c r="B555">
        <v>-2.5</v>
      </c>
      <c r="C555">
        <v>1.3</v>
      </c>
      <c r="D555">
        <v>-0.8</v>
      </c>
      <c r="E555">
        <v>-1.9</v>
      </c>
      <c r="F555">
        <v>2.1</v>
      </c>
      <c r="G555">
        <v>0.5</v>
      </c>
      <c r="H555">
        <v>-1.2</v>
      </c>
      <c r="I555">
        <v>1.8</v>
      </c>
      <c r="J555">
        <v>-0.5</v>
      </c>
      <c r="K555">
        <v>2.2999999999999998</v>
      </c>
      <c r="L555">
        <v>-0.7</v>
      </c>
      <c r="M555">
        <v>1.2</v>
      </c>
      <c r="N555">
        <v>-1.5</v>
      </c>
      <c r="O555">
        <v>-0.3</v>
      </c>
      <c r="P555">
        <v>2.6</v>
      </c>
      <c r="Q555">
        <v>1.1000000000000001</v>
      </c>
      <c r="R555">
        <v>-1.7</v>
      </c>
      <c r="S555">
        <v>0.9</v>
      </c>
      <c r="T555">
        <v>-1.4</v>
      </c>
      <c r="U555">
        <v>0.3</v>
      </c>
      <c r="V555">
        <v>1.9</v>
      </c>
      <c r="W555">
        <v>-1.1000000000000001</v>
      </c>
      <c r="X555">
        <v>-0.4</v>
      </c>
      <c r="Y555">
        <v>2.2000000000000002</v>
      </c>
      <c r="Z555">
        <v>-0.9</v>
      </c>
      <c r="AA555">
        <v>1.6</v>
      </c>
      <c r="AB555">
        <v>-0.6</v>
      </c>
      <c r="AC555">
        <v>-1.3</v>
      </c>
      <c r="AD555">
        <v>2.4</v>
      </c>
      <c r="AE555">
        <v>0.7</v>
      </c>
      <c r="AF555">
        <v>-1.8</v>
      </c>
      <c r="AG555">
        <v>1.5</v>
      </c>
      <c r="AH555">
        <v>-0.2</v>
      </c>
      <c r="AI555">
        <v>-2.1</v>
      </c>
      <c r="AJ555">
        <v>2.8</v>
      </c>
      <c r="AK555">
        <v>0.8</v>
      </c>
      <c r="AL555">
        <v>-1.6</v>
      </c>
      <c r="AM555">
        <v>1.4</v>
      </c>
      <c r="AN555">
        <v>-0.1</v>
      </c>
      <c r="AO555">
        <v>2.5</v>
      </c>
      <c r="AP555">
        <v>-1</v>
      </c>
      <c r="AQ555">
        <v>1.7</v>
      </c>
      <c r="AR555">
        <v>-0.9</v>
      </c>
      <c r="AS555">
        <v>-2</v>
      </c>
      <c r="AT555">
        <v>2.7</v>
      </c>
      <c r="AU555">
        <v>0.6</v>
      </c>
      <c r="AV555">
        <v>-1.4</v>
      </c>
      <c r="AW555">
        <v>1.1000000000000001</v>
      </c>
      <c r="AX555">
        <v>-0.3</v>
      </c>
      <c r="AY555">
        <v>2</v>
      </c>
    </row>
    <row r="557" spans="1:51" x14ac:dyDescent="0.25">
      <c r="C557" s="20" t="s">
        <v>131</v>
      </c>
      <c r="D557" s="20"/>
    </row>
    <row r="558" spans="1:51" x14ac:dyDescent="0.25">
      <c r="C558" s="4"/>
      <c r="D558" s="4"/>
    </row>
    <row r="559" spans="1:51" x14ac:dyDescent="0.25">
      <c r="C559" s="4" t="s">
        <v>0</v>
      </c>
      <c r="D559" s="4">
        <v>0.23599999999999999</v>
      </c>
    </row>
    <row r="560" spans="1:51" x14ac:dyDescent="0.25">
      <c r="C560" s="4" t="s">
        <v>39</v>
      </c>
      <c r="D560" s="4">
        <v>0.21813233205032737</v>
      </c>
      <c r="F560" s="21">
        <f>SKEW(B555:AY555)</f>
        <v>5.4546017084340551E-2</v>
      </c>
      <c r="G560" s="21" t="s">
        <v>42</v>
      </c>
    </row>
    <row r="561" spans="3:7" x14ac:dyDescent="0.25">
      <c r="C561" s="4" t="s">
        <v>1</v>
      </c>
      <c r="D561" s="4">
        <v>0.1</v>
      </c>
      <c r="F561" s="21"/>
      <c r="G561" s="21"/>
    </row>
    <row r="562" spans="3:7" x14ac:dyDescent="0.25">
      <c r="C562" s="4" t="s">
        <v>2</v>
      </c>
      <c r="D562" s="4">
        <v>-0.3</v>
      </c>
      <c r="F562" s="21">
        <f>KURT(B555:AY555)</f>
        <v>-1.3042496425917365</v>
      </c>
      <c r="G562" s="21" t="s">
        <v>41</v>
      </c>
    </row>
    <row r="563" spans="3:7" x14ac:dyDescent="0.25">
      <c r="C563" s="4" t="s">
        <v>20</v>
      </c>
      <c r="D563" s="4">
        <v>1.5424285118882217</v>
      </c>
    </row>
    <row r="564" spans="3:7" x14ac:dyDescent="0.25">
      <c r="C564" s="4" t="s">
        <v>40</v>
      </c>
      <c r="D564" s="4">
        <v>2.3790857142857145</v>
      </c>
      <c r="F564" t="s">
        <v>136</v>
      </c>
    </row>
    <row r="565" spans="3:7" x14ac:dyDescent="0.25">
      <c r="C565" s="4" t="s">
        <v>41</v>
      </c>
      <c r="D565" s="4">
        <v>-1.3042496425917365</v>
      </c>
      <c r="F565" s="2" t="s">
        <v>135</v>
      </c>
    </row>
    <row r="566" spans="3:7" x14ac:dyDescent="0.25">
      <c r="C566" s="4" t="s">
        <v>42</v>
      </c>
      <c r="D566" s="4">
        <v>5.4546017084340551E-2</v>
      </c>
      <c r="F566" s="2" t="s">
        <v>137</v>
      </c>
    </row>
    <row r="567" spans="3:7" x14ac:dyDescent="0.25">
      <c r="C567" s="4" t="s">
        <v>18</v>
      </c>
      <c r="D567" s="4">
        <v>5.3</v>
      </c>
      <c r="F567" s="2"/>
    </row>
    <row r="568" spans="3:7" x14ac:dyDescent="0.25">
      <c r="C568" s="4" t="s">
        <v>43</v>
      </c>
      <c r="D568" s="4">
        <v>-2.5</v>
      </c>
      <c r="F568" s="2" t="s">
        <v>141</v>
      </c>
    </row>
    <row r="569" spans="3:7" x14ac:dyDescent="0.25">
      <c r="C569" s="4" t="s">
        <v>44</v>
      </c>
      <c r="D569" s="4">
        <v>2.8</v>
      </c>
    </row>
    <row r="570" spans="3:7" x14ac:dyDescent="0.25">
      <c r="C570" s="4" t="s">
        <v>45</v>
      </c>
      <c r="D570" s="4">
        <v>11.799999999999999</v>
      </c>
    </row>
    <row r="571" spans="3:7" x14ac:dyDescent="0.25">
      <c r="C571" s="4" t="s">
        <v>46</v>
      </c>
      <c r="D571" s="4">
        <v>50</v>
      </c>
    </row>
    <row r="572" spans="3:7" x14ac:dyDescent="0.25">
      <c r="C572" s="4" t="s">
        <v>132</v>
      </c>
      <c r="D572" s="4">
        <v>2.8</v>
      </c>
    </row>
    <row r="573" spans="3:7" x14ac:dyDescent="0.25">
      <c r="C573" s="4" t="s">
        <v>133</v>
      </c>
      <c r="D573" s="4">
        <v>-2.5</v>
      </c>
    </row>
    <row r="574" spans="3:7" x14ac:dyDescent="0.25">
      <c r="C574" s="4" t="s">
        <v>134</v>
      </c>
      <c r="D574" s="4">
        <v>0.43835333290559048</v>
      </c>
    </row>
    <row r="577" spans="12:107" s="3" customFormat="1" x14ac:dyDescent="0.25"/>
    <row r="584" spans="12:107" x14ac:dyDescent="0.25">
      <c r="L584" t="s">
        <v>11</v>
      </c>
      <c r="M584" s="22">
        <v>2.5</v>
      </c>
      <c r="N584" s="22">
        <v>4.8</v>
      </c>
      <c r="O584" s="22">
        <v>3.2</v>
      </c>
      <c r="P584" s="22">
        <v>2.1</v>
      </c>
      <c r="Q584" s="22">
        <v>4.5</v>
      </c>
      <c r="R584" s="22">
        <v>2.9</v>
      </c>
      <c r="S584" s="22">
        <v>2.2999999999999998</v>
      </c>
      <c r="T584" s="22">
        <v>3.1</v>
      </c>
      <c r="U584" s="22">
        <v>4.2</v>
      </c>
      <c r="V584" s="22">
        <v>3.9</v>
      </c>
      <c r="W584" s="22">
        <v>2.8</v>
      </c>
      <c r="X584" s="22">
        <v>4.0999999999999996</v>
      </c>
      <c r="Y584" s="22">
        <v>2.6</v>
      </c>
      <c r="Z584" s="22">
        <v>2.4</v>
      </c>
      <c r="AA584" s="22">
        <v>4.7</v>
      </c>
      <c r="AB584" s="22">
        <v>3.3</v>
      </c>
      <c r="AC584" s="22">
        <v>2.7</v>
      </c>
      <c r="AD584" s="22">
        <v>3</v>
      </c>
      <c r="AE584" s="22">
        <v>4.3</v>
      </c>
      <c r="AF584" s="22">
        <v>3.7</v>
      </c>
      <c r="AG584" s="22">
        <v>2.2000000000000002</v>
      </c>
      <c r="AH584" s="22">
        <v>3.6</v>
      </c>
      <c r="AI584" s="22">
        <v>4</v>
      </c>
      <c r="AJ584" s="22">
        <v>2.7</v>
      </c>
      <c r="AK584" s="22">
        <v>3.8</v>
      </c>
      <c r="AL584" s="22">
        <v>3.5</v>
      </c>
      <c r="AM584" s="22">
        <v>3.2</v>
      </c>
      <c r="AN584" s="22">
        <v>4.4000000000000004</v>
      </c>
      <c r="AO584" s="22">
        <v>2</v>
      </c>
      <c r="AP584" s="22">
        <v>3.4</v>
      </c>
      <c r="AQ584" s="22">
        <v>3.1</v>
      </c>
      <c r="AR584" s="22">
        <v>2.9</v>
      </c>
      <c r="AS584" s="22">
        <v>4.5999999999999996</v>
      </c>
      <c r="AT584" s="22">
        <v>3.3</v>
      </c>
      <c r="AU584" s="22">
        <v>2.5</v>
      </c>
      <c r="AV584" s="22">
        <v>4.9000000000000004</v>
      </c>
      <c r="AW584" s="22">
        <v>2.8</v>
      </c>
      <c r="AX584" s="22">
        <v>3</v>
      </c>
      <c r="AY584" s="22">
        <v>4.2</v>
      </c>
      <c r="AZ584" s="22">
        <v>3.9</v>
      </c>
      <c r="BA584" s="22">
        <v>2.8</v>
      </c>
      <c r="BB584" s="22">
        <v>4.0999999999999996</v>
      </c>
      <c r="BC584" s="22">
        <v>2.6</v>
      </c>
      <c r="BD584" s="22">
        <v>2.4</v>
      </c>
      <c r="BE584" s="22">
        <v>4.7</v>
      </c>
      <c r="BF584" s="22">
        <v>3.3</v>
      </c>
      <c r="BG584" s="22">
        <v>2.7</v>
      </c>
      <c r="BH584" s="22">
        <v>3</v>
      </c>
      <c r="BI584" s="22">
        <v>4.3</v>
      </c>
      <c r="BJ584" s="22">
        <v>3.7</v>
      </c>
      <c r="BK584" s="22">
        <v>2.2000000000000002</v>
      </c>
      <c r="BL584" s="22">
        <v>3.6</v>
      </c>
      <c r="BM584" s="22">
        <v>4</v>
      </c>
      <c r="BN584" s="22">
        <v>2.7</v>
      </c>
      <c r="BO584" s="22">
        <v>3.8</v>
      </c>
      <c r="BP584" s="22">
        <v>3.5</v>
      </c>
      <c r="BQ584" s="22">
        <v>3.2</v>
      </c>
      <c r="BR584" s="22">
        <v>4.4000000000000004</v>
      </c>
      <c r="BS584" s="22" t="s">
        <v>138</v>
      </c>
      <c r="BT584" s="22">
        <v>3.1</v>
      </c>
      <c r="BU584" s="22">
        <v>2.9</v>
      </c>
      <c r="BV584" s="22">
        <v>4.5999999999999996</v>
      </c>
      <c r="BW584" s="22">
        <v>3.3</v>
      </c>
      <c r="BX584" s="22">
        <v>2.5</v>
      </c>
      <c r="BY584" s="22">
        <v>4.9000000000000004</v>
      </c>
      <c r="BZ584" s="22">
        <v>2.8</v>
      </c>
      <c r="CA584" s="22">
        <v>3</v>
      </c>
      <c r="CB584" s="22">
        <v>4.2</v>
      </c>
      <c r="CC584" s="22">
        <v>3.9</v>
      </c>
      <c r="CD584" s="22">
        <v>2.8</v>
      </c>
      <c r="CE584" s="22">
        <v>4.0999999999999996</v>
      </c>
      <c r="CF584" s="22">
        <v>2.6</v>
      </c>
      <c r="CG584" s="22">
        <v>2.4</v>
      </c>
      <c r="CH584" s="22">
        <v>4.7</v>
      </c>
      <c r="CI584" s="22">
        <v>3.3</v>
      </c>
      <c r="CJ584" s="22">
        <v>2.7</v>
      </c>
      <c r="CK584" s="22">
        <v>3</v>
      </c>
      <c r="CL584" s="22">
        <v>4.3</v>
      </c>
      <c r="CM584" s="22">
        <v>3.7</v>
      </c>
      <c r="CN584" s="22">
        <v>2.2000000000000002</v>
      </c>
      <c r="CO584" s="22">
        <v>3.6</v>
      </c>
      <c r="CP584" s="22">
        <v>4</v>
      </c>
      <c r="CQ584" s="22">
        <v>2.7</v>
      </c>
      <c r="CR584" s="22">
        <v>3.8</v>
      </c>
      <c r="CS584" s="22">
        <v>3.5</v>
      </c>
      <c r="CT584" s="22">
        <v>3.2</v>
      </c>
      <c r="CU584" s="22">
        <v>4.4000000000000004</v>
      </c>
      <c r="CV584" s="22">
        <v>2</v>
      </c>
      <c r="CW584" s="22">
        <v>3.4</v>
      </c>
      <c r="CX584" s="22">
        <v>3.1</v>
      </c>
      <c r="CY584" s="22">
        <v>2.9</v>
      </c>
      <c r="CZ584" s="22">
        <v>4.5999999999999996</v>
      </c>
      <c r="DA584" s="22">
        <v>3.3</v>
      </c>
      <c r="DB584" s="22">
        <v>2.5</v>
      </c>
      <c r="DC584" s="22">
        <v>4.9000000000000004</v>
      </c>
    </row>
    <row r="586" spans="12:107" x14ac:dyDescent="0.25">
      <c r="L586" s="18" t="s">
        <v>41</v>
      </c>
      <c r="M586" s="18">
        <f>KURT(M584:DC584)</f>
        <v>-0.96090135414023248</v>
      </c>
    </row>
    <row r="587" spans="12:107" x14ac:dyDescent="0.25">
      <c r="L587" s="18" t="s">
        <v>42</v>
      </c>
      <c r="M587" s="18">
        <f>SKEW(M584:DC584)</f>
        <v>0.23619441298817345</v>
      </c>
    </row>
    <row r="592" spans="12:107" x14ac:dyDescent="0.25">
      <c r="M592" t="s">
        <v>139</v>
      </c>
    </row>
    <row r="593" spans="13:13" x14ac:dyDescent="0.25">
      <c r="M593" s="2" t="s">
        <v>143</v>
      </c>
    </row>
    <row r="595" spans="13:13" x14ac:dyDescent="0.25">
      <c r="M595" s="2" t="s">
        <v>140</v>
      </c>
    </row>
    <row r="597" spans="13:13" x14ac:dyDescent="0.25">
      <c r="M597" s="2" t="s">
        <v>142</v>
      </c>
    </row>
    <row r="610" spans="14:23" s="3" customFormat="1" x14ac:dyDescent="0.25"/>
    <row r="619" spans="14:23" x14ac:dyDescent="0.25">
      <c r="N619" s="5" t="s">
        <v>11</v>
      </c>
      <c r="O619" s="5"/>
      <c r="P619" s="5"/>
      <c r="Q619" s="5"/>
      <c r="R619" s="5"/>
      <c r="S619" s="5"/>
      <c r="T619" s="5"/>
      <c r="U619" s="5"/>
      <c r="V619" s="5"/>
      <c r="W619" s="5"/>
    </row>
    <row r="620" spans="14:23" x14ac:dyDescent="0.25">
      <c r="N620" s="5">
        <v>4</v>
      </c>
      <c r="O620" s="5">
        <v>5</v>
      </c>
      <c r="P620" s="5">
        <v>3</v>
      </c>
      <c r="Q620" s="5">
        <v>4</v>
      </c>
      <c r="R620" s="5">
        <v>4</v>
      </c>
      <c r="S620" s="5">
        <v>3</v>
      </c>
      <c r="T620" s="5">
        <v>2</v>
      </c>
      <c r="U620" s="5">
        <v>5</v>
      </c>
      <c r="V620" s="5">
        <v>4</v>
      </c>
      <c r="W620" s="5">
        <v>3</v>
      </c>
    </row>
    <row r="621" spans="14:23" x14ac:dyDescent="0.25">
      <c r="N621" s="5">
        <v>5</v>
      </c>
      <c r="O621" s="5">
        <v>4</v>
      </c>
      <c r="P621" s="5">
        <v>2</v>
      </c>
      <c r="Q621" s="5">
        <v>3</v>
      </c>
      <c r="R621" s="5">
        <v>4</v>
      </c>
      <c r="S621" s="5">
        <v>5</v>
      </c>
      <c r="T621" s="5">
        <v>3</v>
      </c>
      <c r="U621" s="5">
        <v>4</v>
      </c>
      <c r="V621" s="5">
        <v>5</v>
      </c>
      <c r="W621" s="5">
        <v>3</v>
      </c>
    </row>
    <row r="622" spans="14:23" x14ac:dyDescent="0.25">
      <c r="N622" s="5">
        <v>4</v>
      </c>
      <c r="O622" s="5">
        <v>3</v>
      </c>
      <c r="P622" s="5">
        <v>2</v>
      </c>
      <c r="Q622" s="5">
        <v>4</v>
      </c>
      <c r="R622" s="5">
        <v>5</v>
      </c>
      <c r="S622" s="5">
        <v>3</v>
      </c>
      <c r="T622" s="5">
        <v>4</v>
      </c>
      <c r="U622" s="5">
        <v>5</v>
      </c>
      <c r="V622" s="5">
        <v>4</v>
      </c>
      <c r="W622" s="5">
        <v>3</v>
      </c>
    </row>
    <row r="623" spans="14:23" x14ac:dyDescent="0.25">
      <c r="N623" s="5">
        <v>3</v>
      </c>
      <c r="O623" s="5">
        <v>4</v>
      </c>
      <c r="P623" s="5">
        <v>5</v>
      </c>
      <c r="Q623" s="5">
        <v>2</v>
      </c>
      <c r="R623" s="5">
        <v>3</v>
      </c>
      <c r="S623" s="5">
        <v>4</v>
      </c>
      <c r="T623" s="5">
        <v>4</v>
      </c>
      <c r="U623" s="5">
        <v>3</v>
      </c>
      <c r="V623" s="5">
        <v>5</v>
      </c>
      <c r="W623" s="5">
        <v>4</v>
      </c>
    </row>
    <row r="624" spans="14:23" x14ac:dyDescent="0.25">
      <c r="N624" s="5">
        <v>3</v>
      </c>
      <c r="O624" s="5">
        <v>4</v>
      </c>
      <c r="P624" s="5">
        <v>5</v>
      </c>
      <c r="Q624" s="5">
        <v>4</v>
      </c>
      <c r="R624" s="5">
        <v>2</v>
      </c>
      <c r="S624" s="5">
        <v>3</v>
      </c>
      <c r="T624" s="5">
        <v>4</v>
      </c>
      <c r="U624" s="5">
        <v>5</v>
      </c>
      <c r="V624" s="5">
        <v>3</v>
      </c>
      <c r="W624" s="5">
        <v>4</v>
      </c>
    </row>
    <row r="625" spans="14:23" x14ac:dyDescent="0.25">
      <c r="N625" s="5">
        <v>5</v>
      </c>
      <c r="O625" s="5">
        <v>4</v>
      </c>
      <c r="P625" s="5">
        <v>3</v>
      </c>
      <c r="Q625" s="5">
        <v>4</v>
      </c>
      <c r="R625" s="5">
        <v>5</v>
      </c>
      <c r="S625" s="5">
        <v>3</v>
      </c>
      <c r="T625" s="5">
        <v>4</v>
      </c>
      <c r="U625" s="5">
        <v>5</v>
      </c>
      <c r="V625" s="5">
        <v>4</v>
      </c>
      <c r="W625" s="5">
        <v>3</v>
      </c>
    </row>
    <row r="626" spans="14:23" x14ac:dyDescent="0.25">
      <c r="N626" s="5">
        <v>3</v>
      </c>
      <c r="O626" s="5">
        <v>4</v>
      </c>
      <c r="P626" s="5">
        <v>5</v>
      </c>
      <c r="Q626" s="5">
        <v>2</v>
      </c>
      <c r="R626" s="5">
        <v>3</v>
      </c>
      <c r="S626" s="5">
        <v>4</v>
      </c>
      <c r="T626" s="5">
        <v>4</v>
      </c>
      <c r="U626" s="5">
        <v>3</v>
      </c>
      <c r="V626" s="5">
        <v>5</v>
      </c>
      <c r="W626" s="5">
        <v>4</v>
      </c>
    </row>
    <row r="627" spans="14:23" x14ac:dyDescent="0.25">
      <c r="N627" s="5">
        <v>3</v>
      </c>
      <c r="O627" s="5">
        <v>4</v>
      </c>
      <c r="P627" s="5">
        <v>5</v>
      </c>
      <c r="Q627" s="5">
        <v>4</v>
      </c>
      <c r="R627" s="5">
        <v>2</v>
      </c>
      <c r="S627" s="5">
        <v>3</v>
      </c>
      <c r="T627" s="5">
        <v>4</v>
      </c>
      <c r="U627" s="5">
        <v>5</v>
      </c>
      <c r="V627" s="5">
        <v>3</v>
      </c>
      <c r="W627" s="5">
        <v>4</v>
      </c>
    </row>
    <row r="628" spans="14:23" x14ac:dyDescent="0.25">
      <c r="N628" s="5">
        <v>5</v>
      </c>
      <c r="O628" s="5">
        <v>4</v>
      </c>
      <c r="P628" s="5">
        <v>3</v>
      </c>
      <c r="Q628" s="5">
        <v>4</v>
      </c>
      <c r="R628" s="5">
        <v>5</v>
      </c>
      <c r="S628" s="5">
        <v>3</v>
      </c>
      <c r="T628" s="5">
        <v>4</v>
      </c>
      <c r="U628" s="5">
        <v>5</v>
      </c>
      <c r="V628" s="5">
        <v>4</v>
      </c>
      <c r="W628" s="5">
        <v>3</v>
      </c>
    </row>
    <row r="629" spans="14:23" x14ac:dyDescent="0.25">
      <c r="N629" s="5">
        <v>3</v>
      </c>
      <c r="O629" s="5">
        <v>4</v>
      </c>
      <c r="P629" s="5">
        <v>5</v>
      </c>
      <c r="Q629" s="5">
        <v>2</v>
      </c>
      <c r="R629" s="5">
        <v>3</v>
      </c>
      <c r="S629" s="5">
        <v>4</v>
      </c>
      <c r="T629" s="5">
        <v>4</v>
      </c>
      <c r="U629" s="5">
        <v>3</v>
      </c>
      <c r="V629" s="5">
        <v>5</v>
      </c>
      <c r="W629" s="5">
        <v>4</v>
      </c>
    </row>
    <row r="631" spans="14:23" x14ac:dyDescent="0.25">
      <c r="N631" s="4" t="s">
        <v>42</v>
      </c>
      <c r="O631" s="4">
        <f>SKEW(N620:W629)</f>
        <v>-0.21090973977304461</v>
      </c>
    </row>
    <row r="632" spans="14:23" x14ac:dyDescent="0.25">
      <c r="N632" s="4" t="s">
        <v>41</v>
      </c>
      <c r="O632" s="4">
        <f>KURT(N620:W629)</f>
        <v>-0.74525627211662515</v>
      </c>
    </row>
    <row r="635" spans="14:23" x14ac:dyDescent="0.25">
      <c r="N635" s="2" t="s">
        <v>139</v>
      </c>
    </row>
    <row r="636" spans="14:23" x14ac:dyDescent="0.25">
      <c r="N636" s="2" t="s">
        <v>144</v>
      </c>
    </row>
    <row r="640" spans="14:23" s="3" customFormat="1" x14ac:dyDescent="0.25"/>
    <row r="643" spans="13:22" x14ac:dyDescent="0.25">
      <c r="M643" t="s">
        <v>11</v>
      </c>
    </row>
    <row r="644" spans="13:22" x14ac:dyDescent="0.25">
      <c r="M644" s="5">
        <v>280</v>
      </c>
      <c r="N644" s="5">
        <v>350</v>
      </c>
      <c r="O644" s="5">
        <v>310</v>
      </c>
      <c r="P644" s="5">
        <v>270</v>
      </c>
      <c r="Q644" s="5">
        <v>390</v>
      </c>
      <c r="R644" s="5">
        <v>320</v>
      </c>
      <c r="S644" s="5">
        <v>290</v>
      </c>
      <c r="T644" s="5">
        <v>340</v>
      </c>
      <c r="U644" s="5">
        <v>310</v>
      </c>
      <c r="V644" s="5">
        <v>380</v>
      </c>
    </row>
    <row r="645" spans="13:22" x14ac:dyDescent="0.25">
      <c r="M645" s="5">
        <v>270</v>
      </c>
      <c r="N645" s="5">
        <v>350</v>
      </c>
      <c r="O645" s="5">
        <v>300</v>
      </c>
      <c r="P645" s="5">
        <v>330</v>
      </c>
      <c r="Q645" s="5">
        <v>370</v>
      </c>
      <c r="R645" s="5">
        <v>310</v>
      </c>
      <c r="S645" s="5">
        <v>280</v>
      </c>
      <c r="T645" s="5">
        <v>320</v>
      </c>
      <c r="U645" s="5">
        <v>350</v>
      </c>
      <c r="V645" s="5">
        <v>290</v>
      </c>
    </row>
    <row r="646" spans="13:22" x14ac:dyDescent="0.25">
      <c r="M646" s="5">
        <v>270</v>
      </c>
      <c r="N646" s="5">
        <v>350</v>
      </c>
      <c r="O646" s="5">
        <v>300</v>
      </c>
      <c r="P646" s="5">
        <v>330</v>
      </c>
      <c r="Q646" s="5">
        <v>370</v>
      </c>
      <c r="R646" s="5">
        <v>310</v>
      </c>
      <c r="S646" s="5">
        <v>280</v>
      </c>
      <c r="T646" s="5">
        <v>320</v>
      </c>
      <c r="U646" s="5">
        <v>350</v>
      </c>
      <c r="V646" s="5">
        <v>290</v>
      </c>
    </row>
    <row r="647" spans="13:22" x14ac:dyDescent="0.25">
      <c r="M647" s="5">
        <v>270</v>
      </c>
      <c r="N647" s="5">
        <v>350</v>
      </c>
      <c r="O647" s="5">
        <v>300</v>
      </c>
      <c r="P647" s="5">
        <v>330</v>
      </c>
      <c r="Q647" s="5">
        <v>370</v>
      </c>
      <c r="R647" s="5">
        <v>310</v>
      </c>
      <c r="S647" s="5">
        <v>280</v>
      </c>
      <c r="T647" s="5">
        <v>320</v>
      </c>
      <c r="U647" s="5">
        <v>350</v>
      </c>
      <c r="V647" s="5">
        <v>290</v>
      </c>
    </row>
    <row r="648" spans="13:22" x14ac:dyDescent="0.25">
      <c r="M648" s="5">
        <v>270</v>
      </c>
      <c r="N648" s="5">
        <v>350</v>
      </c>
      <c r="O648" s="5">
        <v>300</v>
      </c>
      <c r="P648" s="5">
        <v>330</v>
      </c>
      <c r="Q648" s="5">
        <v>370</v>
      </c>
      <c r="R648" s="5">
        <v>310</v>
      </c>
      <c r="S648" s="5">
        <v>280</v>
      </c>
      <c r="T648" s="5">
        <v>320</v>
      </c>
      <c r="U648" s="5">
        <v>350</v>
      </c>
      <c r="V648" s="5">
        <v>290</v>
      </c>
    </row>
    <row r="649" spans="13:22" x14ac:dyDescent="0.25">
      <c r="M649" s="5">
        <v>270</v>
      </c>
      <c r="N649" s="5">
        <v>350</v>
      </c>
      <c r="O649" s="5">
        <v>300</v>
      </c>
      <c r="P649" s="5">
        <v>330</v>
      </c>
      <c r="Q649" s="5">
        <v>370</v>
      </c>
      <c r="R649" s="5">
        <v>310</v>
      </c>
      <c r="S649" s="5">
        <v>280</v>
      </c>
      <c r="T649" s="5">
        <v>320</v>
      </c>
      <c r="U649" s="5">
        <v>350</v>
      </c>
      <c r="V649" s="5">
        <v>290</v>
      </c>
    </row>
    <row r="650" spans="13:22" x14ac:dyDescent="0.25">
      <c r="M650" s="5">
        <v>270</v>
      </c>
      <c r="N650" s="5">
        <v>350</v>
      </c>
      <c r="O650" s="5">
        <v>300</v>
      </c>
      <c r="P650" s="5">
        <v>330</v>
      </c>
      <c r="Q650" s="5">
        <v>370</v>
      </c>
      <c r="R650" s="5">
        <v>310</v>
      </c>
      <c r="S650" s="5">
        <v>280</v>
      </c>
      <c r="T650" s="5">
        <v>320</v>
      </c>
      <c r="U650" s="5">
        <v>350</v>
      </c>
      <c r="V650" s="5">
        <v>290</v>
      </c>
    </row>
    <row r="651" spans="13:22" x14ac:dyDescent="0.25">
      <c r="M651" s="5">
        <v>270</v>
      </c>
      <c r="N651" s="5">
        <v>350</v>
      </c>
      <c r="O651" s="5">
        <v>300</v>
      </c>
      <c r="P651" s="5">
        <v>330</v>
      </c>
      <c r="Q651" s="5">
        <v>370</v>
      </c>
      <c r="R651" s="5">
        <v>310</v>
      </c>
      <c r="S651" s="5">
        <v>280</v>
      </c>
      <c r="T651" s="5">
        <v>320</v>
      </c>
      <c r="U651" s="5">
        <v>350</v>
      </c>
      <c r="V651" s="5">
        <v>290</v>
      </c>
    </row>
    <row r="652" spans="13:22" x14ac:dyDescent="0.25">
      <c r="M652" s="5">
        <v>270</v>
      </c>
      <c r="N652" s="5">
        <v>350</v>
      </c>
      <c r="O652" s="5">
        <v>300</v>
      </c>
      <c r="P652" s="5">
        <v>330</v>
      </c>
      <c r="Q652" s="5">
        <v>370</v>
      </c>
      <c r="R652" s="5">
        <v>310</v>
      </c>
      <c r="S652" s="5">
        <v>280</v>
      </c>
      <c r="T652" s="5">
        <v>320</v>
      </c>
      <c r="U652" s="5">
        <v>350</v>
      </c>
      <c r="V652" s="5">
        <v>290</v>
      </c>
    </row>
    <row r="653" spans="13:22" x14ac:dyDescent="0.25">
      <c r="M653" s="5">
        <v>270</v>
      </c>
      <c r="N653" s="5">
        <v>350</v>
      </c>
      <c r="O653" s="5">
        <v>300</v>
      </c>
      <c r="P653" s="5">
        <v>330</v>
      </c>
      <c r="Q653" s="5">
        <v>370</v>
      </c>
      <c r="R653" s="5">
        <v>310</v>
      </c>
      <c r="S653" s="5">
        <v>280</v>
      </c>
      <c r="T653" s="5">
        <v>320</v>
      </c>
      <c r="U653" s="5">
        <v>350</v>
      </c>
      <c r="V653" s="5">
        <v>290</v>
      </c>
    </row>
    <row r="656" spans="13:22" x14ac:dyDescent="0.25">
      <c r="M656" s="4" t="s">
        <v>42</v>
      </c>
      <c r="N656" s="4">
        <f>SKEW(M644:V653)</f>
        <v>0.2092186247974063</v>
      </c>
    </row>
    <row r="657" spans="13:14" x14ac:dyDescent="0.25">
      <c r="M657" s="4" t="s">
        <v>41</v>
      </c>
      <c r="N657" s="4">
        <f>KURT(M644:V653)</f>
        <v>-1.0374244845101974</v>
      </c>
    </row>
    <row r="659" spans="13:14" x14ac:dyDescent="0.25">
      <c r="M659" s="2" t="s">
        <v>139</v>
      </c>
    </row>
    <row r="660" spans="13:14" x14ac:dyDescent="0.25">
      <c r="M660" s="2" t="s">
        <v>145</v>
      </c>
    </row>
    <row r="661" spans="13:14" x14ac:dyDescent="0.25">
      <c r="M661" s="2" t="s">
        <v>146</v>
      </c>
    </row>
    <row r="670" spans="13:14" s="3" customFormat="1" x14ac:dyDescent="0.25"/>
    <row r="674" spans="12:21" x14ac:dyDescent="0.25">
      <c r="L674" s="5" t="s">
        <v>11</v>
      </c>
      <c r="M674" s="5"/>
      <c r="N674" s="5"/>
      <c r="O674" s="5"/>
      <c r="P674" s="5"/>
      <c r="Q674" s="5"/>
      <c r="R674" s="5"/>
      <c r="S674" s="5"/>
      <c r="T674" s="5"/>
      <c r="U674" s="5"/>
    </row>
    <row r="675" spans="12:21" x14ac:dyDescent="0.25">
      <c r="L675" s="5">
        <v>12</v>
      </c>
      <c r="M675" s="5">
        <v>18</v>
      </c>
      <c r="N675" s="5">
        <v>15</v>
      </c>
      <c r="O675" s="5">
        <v>22</v>
      </c>
      <c r="P675" s="5">
        <v>20</v>
      </c>
      <c r="Q675" s="5">
        <v>14</v>
      </c>
      <c r="R675" s="5">
        <v>16</v>
      </c>
      <c r="S675" s="5">
        <v>21</v>
      </c>
      <c r="T675" s="5">
        <v>19</v>
      </c>
      <c r="U675" s="5">
        <v>17</v>
      </c>
    </row>
    <row r="676" spans="12:21" x14ac:dyDescent="0.25">
      <c r="L676" s="5">
        <v>22</v>
      </c>
      <c r="M676" s="5">
        <v>19</v>
      </c>
      <c r="N676" s="5">
        <v>13</v>
      </c>
      <c r="O676" s="5">
        <v>16</v>
      </c>
      <c r="P676" s="5">
        <v>21</v>
      </c>
      <c r="Q676" s="5">
        <v>22</v>
      </c>
      <c r="R676" s="5">
        <v>17</v>
      </c>
      <c r="S676" s="5">
        <v>19</v>
      </c>
      <c r="T676" s="5">
        <v>22</v>
      </c>
      <c r="U676" s="5">
        <v>18</v>
      </c>
    </row>
    <row r="677" spans="12:21" x14ac:dyDescent="0.25">
      <c r="L677" s="5">
        <v>14</v>
      </c>
      <c r="M677" s="5">
        <v>20</v>
      </c>
      <c r="N677" s="5">
        <v>19</v>
      </c>
      <c r="O677" s="5">
        <v>17</v>
      </c>
      <c r="P677" s="5">
        <v>22</v>
      </c>
      <c r="Q677" s="5">
        <v>18</v>
      </c>
      <c r="R677" s="5">
        <v>15</v>
      </c>
      <c r="S677" s="5">
        <v>21</v>
      </c>
      <c r="T677" s="5">
        <v>20</v>
      </c>
      <c r="U677" s="5">
        <v>16</v>
      </c>
    </row>
    <row r="678" spans="12:21" x14ac:dyDescent="0.25">
      <c r="L678" s="5">
        <v>12</v>
      </c>
      <c r="M678" s="5">
        <v>18</v>
      </c>
      <c r="N678" s="5">
        <v>15</v>
      </c>
      <c r="O678" s="5">
        <v>22</v>
      </c>
      <c r="P678" s="5">
        <v>20</v>
      </c>
      <c r="Q678" s="5">
        <v>14</v>
      </c>
      <c r="R678" s="5">
        <v>16</v>
      </c>
      <c r="S678" s="5">
        <v>21</v>
      </c>
      <c r="T678" s="5">
        <v>19</v>
      </c>
      <c r="U678" s="5">
        <v>17</v>
      </c>
    </row>
    <row r="679" spans="12:21" x14ac:dyDescent="0.25">
      <c r="L679" s="5">
        <v>22</v>
      </c>
      <c r="M679" s="5">
        <v>19</v>
      </c>
      <c r="N679" s="5">
        <v>13</v>
      </c>
      <c r="O679" s="5">
        <v>16</v>
      </c>
      <c r="P679" s="5">
        <v>21</v>
      </c>
      <c r="Q679" s="5">
        <v>22</v>
      </c>
      <c r="R679" s="5">
        <v>17</v>
      </c>
      <c r="S679" s="5">
        <v>19</v>
      </c>
      <c r="T679" s="5">
        <v>22</v>
      </c>
      <c r="U679" s="5">
        <v>18</v>
      </c>
    </row>
    <row r="680" spans="12:21" x14ac:dyDescent="0.25">
      <c r="L680" s="5">
        <v>14</v>
      </c>
      <c r="M680" s="5">
        <v>20</v>
      </c>
      <c r="N680" s="5">
        <v>19</v>
      </c>
      <c r="O680" s="5">
        <v>17</v>
      </c>
      <c r="P680" s="5">
        <v>22</v>
      </c>
      <c r="Q680" s="5">
        <v>18</v>
      </c>
      <c r="R680" s="5">
        <v>15</v>
      </c>
      <c r="S680" s="5">
        <v>21</v>
      </c>
      <c r="T680" s="5">
        <v>20</v>
      </c>
      <c r="U680" s="5">
        <v>16</v>
      </c>
    </row>
    <row r="681" spans="12:21" x14ac:dyDescent="0.25">
      <c r="L681" s="5">
        <v>12</v>
      </c>
      <c r="M681" s="5">
        <v>18</v>
      </c>
      <c r="N681" s="5">
        <v>15</v>
      </c>
      <c r="O681" s="5">
        <v>22</v>
      </c>
      <c r="P681" s="5">
        <v>20</v>
      </c>
      <c r="Q681" s="5">
        <v>14</v>
      </c>
      <c r="R681" s="5">
        <v>16</v>
      </c>
      <c r="S681" s="5">
        <v>21</v>
      </c>
      <c r="T681" s="5">
        <v>19</v>
      </c>
      <c r="U681" s="5">
        <v>17</v>
      </c>
    </row>
    <row r="682" spans="12:21" x14ac:dyDescent="0.25">
      <c r="L682" s="5">
        <v>22</v>
      </c>
      <c r="M682" s="5">
        <v>19</v>
      </c>
      <c r="N682" s="5">
        <v>13</v>
      </c>
      <c r="O682" s="5">
        <v>16</v>
      </c>
      <c r="P682" s="5">
        <v>21</v>
      </c>
      <c r="Q682" s="5">
        <v>22</v>
      </c>
      <c r="R682" s="5">
        <v>17</v>
      </c>
      <c r="S682" s="5">
        <v>19</v>
      </c>
      <c r="T682" s="5">
        <v>22</v>
      </c>
      <c r="U682" s="5">
        <v>18</v>
      </c>
    </row>
    <row r="683" spans="12:21" x14ac:dyDescent="0.25">
      <c r="L683" s="5">
        <v>14</v>
      </c>
      <c r="M683" s="5">
        <v>20</v>
      </c>
      <c r="N683" s="5">
        <v>19</v>
      </c>
      <c r="O683" s="5">
        <v>17</v>
      </c>
      <c r="P683" s="5">
        <v>22</v>
      </c>
      <c r="Q683" s="5">
        <v>18</v>
      </c>
      <c r="R683" s="5">
        <v>15</v>
      </c>
      <c r="S683" s="5">
        <v>21</v>
      </c>
      <c r="T683" s="5">
        <v>20</v>
      </c>
      <c r="U683" s="5">
        <v>16</v>
      </c>
    </row>
    <row r="684" spans="12:21" x14ac:dyDescent="0.25">
      <c r="L684" s="5">
        <v>12</v>
      </c>
      <c r="M684" s="5">
        <v>18</v>
      </c>
      <c r="N684" s="5">
        <v>15</v>
      </c>
      <c r="O684" s="5">
        <v>22</v>
      </c>
      <c r="P684" s="5">
        <v>20</v>
      </c>
      <c r="Q684" s="5">
        <v>14</v>
      </c>
      <c r="R684" s="5">
        <v>16</v>
      </c>
      <c r="S684" s="5">
        <v>21</v>
      </c>
      <c r="T684" s="5">
        <v>19</v>
      </c>
      <c r="U684" s="5">
        <v>17</v>
      </c>
    </row>
    <row r="688" spans="12:21" x14ac:dyDescent="0.25">
      <c r="L688" s="4" t="s">
        <v>42</v>
      </c>
      <c r="M688" s="4">
        <f>SKEW(L675:U684)</f>
        <v>-0.3350128722188207</v>
      </c>
    </row>
    <row r="689" spans="12:13" x14ac:dyDescent="0.25">
      <c r="L689" s="4" t="s">
        <v>41</v>
      </c>
      <c r="M689" s="4">
        <f>KURT(L675:U684)</f>
        <v>-0.88101144669010489</v>
      </c>
    </row>
    <row r="691" spans="12:13" x14ac:dyDescent="0.25">
      <c r="L691" s="2" t="s">
        <v>139</v>
      </c>
    </row>
    <row r="692" spans="12:13" x14ac:dyDescent="0.25">
      <c r="L692" s="2" t="s">
        <v>147</v>
      </c>
    </row>
    <row r="693" spans="12:13" x14ac:dyDescent="0.25">
      <c r="L693" s="2" t="s">
        <v>148</v>
      </c>
    </row>
    <row r="700" spans="12:13" s="3" customFormat="1" x14ac:dyDescent="0.25"/>
    <row r="731" spans="1:10" x14ac:dyDescent="0.25">
      <c r="A731" t="s">
        <v>149</v>
      </c>
    </row>
    <row r="732" spans="1:10" x14ac:dyDescent="0.25">
      <c r="A732" s="5">
        <v>40</v>
      </c>
      <c r="B732" s="5">
        <v>45</v>
      </c>
      <c r="C732" s="5">
        <v>50</v>
      </c>
      <c r="D732" s="5">
        <v>55</v>
      </c>
      <c r="E732" s="5">
        <v>60</v>
      </c>
      <c r="F732" s="5">
        <v>62</v>
      </c>
      <c r="G732" s="5">
        <v>65</v>
      </c>
      <c r="H732" s="5">
        <v>68</v>
      </c>
      <c r="I732" s="5">
        <v>70</v>
      </c>
      <c r="J732" s="5">
        <v>72</v>
      </c>
    </row>
    <row r="733" spans="1:10" x14ac:dyDescent="0.25">
      <c r="A733" s="5">
        <v>75</v>
      </c>
      <c r="B733" s="5">
        <v>78</v>
      </c>
      <c r="C733" s="5">
        <v>80</v>
      </c>
      <c r="D733" s="5">
        <v>82</v>
      </c>
      <c r="E733" s="5">
        <v>85</v>
      </c>
      <c r="F733" s="5">
        <v>88</v>
      </c>
      <c r="G733" s="5">
        <v>90</v>
      </c>
      <c r="H733" s="5">
        <v>92</v>
      </c>
      <c r="I733" s="5">
        <v>95</v>
      </c>
      <c r="J733" s="5">
        <v>100</v>
      </c>
    </row>
    <row r="734" spans="1:10" x14ac:dyDescent="0.25">
      <c r="A734" s="5">
        <v>105</v>
      </c>
      <c r="B734" s="5">
        <v>110</v>
      </c>
      <c r="C734" s="5">
        <v>115</v>
      </c>
      <c r="D734" s="5">
        <v>120</v>
      </c>
      <c r="E734" s="5">
        <v>125</v>
      </c>
      <c r="F734" s="5">
        <v>130</v>
      </c>
      <c r="G734" s="5">
        <v>135</v>
      </c>
      <c r="H734" s="5">
        <v>140</v>
      </c>
      <c r="I734" s="5">
        <v>145</v>
      </c>
      <c r="J734" s="5">
        <v>150</v>
      </c>
    </row>
    <row r="735" spans="1:10" x14ac:dyDescent="0.25">
      <c r="A735" s="5">
        <v>155</v>
      </c>
      <c r="B735" s="5">
        <v>160</v>
      </c>
      <c r="C735" s="5">
        <v>165</v>
      </c>
      <c r="D735" s="5">
        <v>170</v>
      </c>
      <c r="E735" s="5">
        <v>175</v>
      </c>
      <c r="F735" s="5">
        <v>180</v>
      </c>
      <c r="G735" s="5">
        <v>185</v>
      </c>
      <c r="H735" s="5">
        <v>190</v>
      </c>
      <c r="I735" s="5">
        <v>195</v>
      </c>
      <c r="J735" s="5">
        <v>200</v>
      </c>
    </row>
    <row r="736" spans="1:10" x14ac:dyDescent="0.25">
      <c r="A736" s="5">
        <v>205</v>
      </c>
      <c r="B736" s="5">
        <v>210</v>
      </c>
      <c r="C736" s="5">
        <v>215</v>
      </c>
      <c r="D736" s="5">
        <v>220</v>
      </c>
      <c r="E736" s="5">
        <v>225</v>
      </c>
      <c r="F736" s="5">
        <v>230</v>
      </c>
      <c r="G736" s="5">
        <v>235</v>
      </c>
      <c r="H736" s="5">
        <v>240</v>
      </c>
      <c r="I736" s="5">
        <v>245</v>
      </c>
      <c r="J736" s="5">
        <v>250</v>
      </c>
    </row>
    <row r="737" spans="1:13" x14ac:dyDescent="0.25">
      <c r="A737" s="5">
        <v>255</v>
      </c>
      <c r="B737" s="5">
        <v>260</v>
      </c>
      <c r="C737" s="5">
        <v>265</v>
      </c>
      <c r="D737" s="5">
        <v>270</v>
      </c>
      <c r="E737" s="5">
        <v>275</v>
      </c>
      <c r="F737" s="5">
        <v>280</v>
      </c>
      <c r="G737" s="5">
        <v>285</v>
      </c>
      <c r="H737" s="5">
        <v>290</v>
      </c>
      <c r="I737" s="5">
        <v>295</v>
      </c>
      <c r="J737" s="5">
        <v>300</v>
      </c>
    </row>
    <row r="738" spans="1:13" x14ac:dyDescent="0.25">
      <c r="A738" s="5">
        <v>305</v>
      </c>
      <c r="B738" s="5">
        <v>310</v>
      </c>
      <c r="C738" s="5">
        <v>315</v>
      </c>
      <c r="D738" s="5">
        <v>320</v>
      </c>
      <c r="E738" s="5">
        <v>325</v>
      </c>
      <c r="F738" s="5">
        <v>330</v>
      </c>
      <c r="G738" s="5">
        <v>335</v>
      </c>
      <c r="H738" s="5">
        <v>340</v>
      </c>
      <c r="I738" s="5">
        <v>345</v>
      </c>
      <c r="J738" s="5">
        <v>350</v>
      </c>
    </row>
    <row r="739" spans="1:13" x14ac:dyDescent="0.25">
      <c r="A739" s="5">
        <v>355</v>
      </c>
      <c r="B739" s="5">
        <v>360</v>
      </c>
      <c r="C739" s="5">
        <v>365</v>
      </c>
      <c r="D739" s="5">
        <v>370</v>
      </c>
      <c r="E739" s="5">
        <v>375</v>
      </c>
      <c r="F739" s="5">
        <v>380</v>
      </c>
      <c r="G739" s="5">
        <v>385</v>
      </c>
      <c r="H739" s="5">
        <v>390</v>
      </c>
      <c r="I739" s="5">
        <v>395</v>
      </c>
      <c r="J739" s="5">
        <v>400</v>
      </c>
    </row>
    <row r="740" spans="1:13" x14ac:dyDescent="0.25">
      <c r="A740" s="5">
        <v>405</v>
      </c>
      <c r="B740" s="5">
        <v>410</v>
      </c>
      <c r="C740" s="5">
        <v>415</v>
      </c>
      <c r="D740" s="5">
        <v>420</v>
      </c>
      <c r="E740" s="5">
        <v>425</v>
      </c>
      <c r="F740" s="5">
        <v>430</v>
      </c>
      <c r="G740" s="5">
        <v>435</v>
      </c>
      <c r="H740" s="5">
        <v>440</v>
      </c>
      <c r="I740" s="5">
        <v>445</v>
      </c>
      <c r="J740" s="5">
        <v>450</v>
      </c>
      <c r="M740" s="2" t="s">
        <v>157</v>
      </c>
    </row>
    <row r="741" spans="1:13" x14ac:dyDescent="0.25">
      <c r="A741" s="5">
        <v>455</v>
      </c>
      <c r="B741" s="5">
        <v>460</v>
      </c>
      <c r="C741" s="5">
        <v>465</v>
      </c>
      <c r="D741" s="5">
        <v>470</v>
      </c>
      <c r="E741" s="5">
        <v>475</v>
      </c>
      <c r="F741" s="5">
        <v>480</v>
      </c>
      <c r="G741" s="5">
        <v>485</v>
      </c>
      <c r="H741" s="5">
        <v>490</v>
      </c>
      <c r="I741" s="5">
        <v>495</v>
      </c>
      <c r="J741" s="5">
        <v>500</v>
      </c>
      <c r="M741" s="2" t="s">
        <v>158</v>
      </c>
    </row>
    <row r="742" spans="1:13" x14ac:dyDescent="0.25">
      <c r="M742" s="2" t="s">
        <v>159</v>
      </c>
    </row>
    <row r="743" spans="1:13" x14ac:dyDescent="0.25">
      <c r="B743" s="18" t="s">
        <v>150</v>
      </c>
      <c r="C743" s="18"/>
      <c r="D743" s="18" t="s">
        <v>151</v>
      </c>
      <c r="E743" s="18"/>
      <c r="F743" s="18" t="s">
        <v>1</v>
      </c>
      <c r="G743" s="18" t="s">
        <v>160</v>
      </c>
      <c r="H743" s="18" t="s">
        <v>161</v>
      </c>
      <c r="I743" s="18" t="s">
        <v>95</v>
      </c>
      <c r="M743" s="2" t="s">
        <v>162</v>
      </c>
    </row>
    <row r="744" spans="1:13" x14ac:dyDescent="0.25">
      <c r="B744" s="18" t="s">
        <v>93</v>
      </c>
      <c r="C744" s="18">
        <f>_xlfn.QUARTILE.INC(A732:J741,1)</f>
        <v>128.75</v>
      </c>
      <c r="D744" s="18" t="s">
        <v>153</v>
      </c>
      <c r="E744" s="18">
        <f>_xlfn.PERCENTILE.INC(A732:J741,0.1)</f>
        <v>74.7</v>
      </c>
      <c r="F744" s="18">
        <f>MEDIAN(A732:J741)</f>
        <v>252.5</v>
      </c>
      <c r="G744" s="4">
        <f>MAX(A732:J741)</f>
        <v>500</v>
      </c>
      <c r="H744" s="4">
        <f>MIN(A732:J741)</f>
        <v>40</v>
      </c>
      <c r="I744" s="4">
        <f>C746-C744</f>
        <v>247.5</v>
      </c>
    </row>
    <row r="745" spans="1:13" x14ac:dyDescent="0.25">
      <c r="B745" s="18" t="s">
        <v>152</v>
      </c>
      <c r="C745" s="18">
        <f>_xlfn.QUARTILE.INC(A732:J741,2)</f>
        <v>252.5</v>
      </c>
      <c r="D745" s="18" t="s">
        <v>154</v>
      </c>
      <c r="E745" s="18">
        <f>_xlfn.PERCENTILE.INC(A732:J741,0.25)</f>
        <v>128.75</v>
      </c>
      <c r="F745" s="18"/>
    </row>
    <row r="746" spans="1:13" x14ac:dyDescent="0.25">
      <c r="B746" s="18" t="s">
        <v>94</v>
      </c>
      <c r="C746" s="18">
        <f>_xlfn.QUARTILE.INC(A732:J741,3)</f>
        <v>376.25</v>
      </c>
      <c r="D746" s="18" t="s">
        <v>155</v>
      </c>
      <c r="E746" s="18">
        <f>_xlfn.PERCENTILE.INC(A732:J741,0.75)</f>
        <v>376.25</v>
      </c>
      <c r="F746" s="18"/>
    </row>
    <row r="747" spans="1:13" x14ac:dyDescent="0.25">
      <c r="B747" s="18"/>
      <c r="C747" s="18"/>
      <c r="D747" s="18" t="s">
        <v>156</v>
      </c>
      <c r="E747" s="18">
        <f>_xlfn.PERCENTILE.INC(A732:J741,0.9)</f>
        <v>450.50000000000006</v>
      </c>
      <c r="F747" s="18"/>
    </row>
    <row r="749" spans="1:13" x14ac:dyDescent="0.25">
      <c r="A749" s="2" t="s">
        <v>139</v>
      </c>
    </row>
    <row r="750" spans="1:13" x14ac:dyDescent="0.25">
      <c r="A750" s="2" t="s">
        <v>167</v>
      </c>
    </row>
    <row r="751" spans="1:13" x14ac:dyDescent="0.25">
      <c r="A751" s="2" t="s">
        <v>168</v>
      </c>
    </row>
    <row r="752" spans="1:13" x14ac:dyDescent="0.25">
      <c r="A752" s="2" t="s">
        <v>169</v>
      </c>
    </row>
    <row r="753" spans="1:1" x14ac:dyDescent="0.25">
      <c r="A753" s="2"/>
    </row>
    <row r="754" spans="1:1" x14ac:dyDescent="0.25">
      <c r="A754" s="2" t="s">
        <v>170</v>
      </c>
    </row>
    <row r="755" spans="1:1" x14ac:dyDescent="0.25">
      <c r="A755" s="2" t="s">
        <v>171</v>
      </c>
    </row>
    <row r="756" spans="1:1" x14ac:dyDescent="0.25">
      <c r="A756" s="2" t="s">
        <v>172</v>
      </c>
    </row>
    <row r="757" spans="1:1" x14ac:dyDescent="0.25">
      <c r="A757" s="2" t="s">
        <v>173</v>
      </c>
    </row>
    <row r="758" spans="1:1" x14ac:dyDescent="0.25">
      <c r="A758" s="2"/>
    </row>
    <row r="759" spans="1:1" x14ac:dyDescent="0.25">
      <c r="A759" s="23" t="s">
        <v>166</v>
      </c>
    </row>
    <row r="760" spans="1:1" x14ac:dyDescent="0.25">
      <c r="A760" s="23" t="s">
        <v>163</v>
      </c>
    </row>
    <row r="761" spans="1:1" x14ac:dyDescent="0.25">
      <c r="A761" s="23" t="s">
        <v>164</v>
      </c>
    </row>
    <row r="762" spans="1:1" x14ac:dyDescent="0.25">
      <c r="A762" s="2"/>
    </row>
    <row r="763" spans="1:1" x14ac:dyDescent="0.25">
      <c r="A763" s="2" t="s">
        <v>165</v>
      </c>
    </row>
    <row r="768" spans="1:1" s="3" customFormat="1" x14ac:dyDescent="0.25"/>
    <row r="771" spans="12:21" x14ac:dyDescent="0.25">
      <c r="L771" t="s">
        <v>11</v>
      </c>
    </row>
    <row r="772" spans="12:21" x14ac:dyDescent="0.25">
      <c r="L772" s="5">
        <v>55</v>
      </c>
      <c r="M772" s="5">
        <v>60</v>
      </c>
      <c r="N772" s="5">
        <v>62</v>
      </c>
      <c r="O772" s="5">
        <v>65</v>
      </c>
      <c r="P772" s="5">
        <v>68</v>
      </c>
      <c r="Q772" s="5">
        <v>70</v>
      </c>
      <c r="R772" s="5">
        <v>72</v>
      </c>
      <c r="S772" s="5">
        <v>75</v>
      </c>
      <c r="T772" s="5">
        <v>78</v>
      </c>
      <c r="U772" s="5">
        <v>80</v>
      </c>
    </row>
    <row r="773" spans="12:21" x14ac:dyDescent="0.25">
      <c r="L773" s="5">
        <v>82</v>
      </c>
      <c r="M773" s="5">
        <v>85</v>
      </c>
      <c r="N773" s="5">
        <v>88</v>
      </c>
      <c r="O773" s="5">
        <v>90</v>
      </c>
      <c r="P773" s="5">
        <v>92</v>
      </c>
      <c r="Q773" s="5">
        <v>95</v>
      </c>
      <c r="R773" s="5">
        <v>100</v>
      </c>
      <c r="S773" s="5">
        <v>105</v>
      </c>
      <c r="T773" s="5">
        <v>110</v>
      </c>
      <c r="U773" s="5">
        <v>115</v>
      </c>
    </row>
    <row r="774" spans="12:21" x14ac:dyDescent="0.25">
      <c r="L774" s="5">
        <v>120</v>
      </c>
      <c r="M774" s="5">
        <v>125</v>
      </c>
      <c r="N774" s="5">
        <v>130</v>
      </c>
      <c r="O774" s="5">
        <v>135</v>
      </c>
      <c r="P774" s="5">
        <v>140</v>
      </c>
      <c r="Q774" s="5">
        <v>145</v>
      </c>
      <c r="R774" s="5">
        <v>150</v>
      </c>
      <c r="S774" s="5">
        <v>155</v>
      </c>
      <c r="T774" s="5">
        <v>160</v>
      </c>
      <c r="U774" s="5">
        <v>165</v>
      </c>
    </row>
    <row r="775" spans="12:21" x14ac:dyDescent="0.25">
      <c r="L775" s="5">
        <v>170</v>
      </c>
      <c r="M775" s="5">
        <v>175</v>
      </c>
      <c r="N775" s="5">
        <v>180</v>
      </c>
      <c r="O775" s="5">
        <v>185</v>
      </c>
      <c r="P775" s="5">
        <v>190</v>
      </c>
      <c r="Q775" s="5">
        <v>195</v>
      </c>
      <c r="R775" s="5">
        <v>200</v>
      </c>
      <c r="S775" s="5">
        <v>205</v>
      </c>
      <c r="T775" s="5">
        <v>210</v>
      </c>
      <c r="U775" s="5">
        <v>215</v>
      </c>
    </row>
    <row r="776" spans="12:21" x14ac:dyDescent="0.25">
      <c r="L776" s="5">
        <v>220</v>
      </c>
      <c r="M776" s="5">
        <v>225</v>
      </c>
      <c r="N776" s="5">
        <v>230</v>
      </c>
      <c r="O776" s="5">
        <v>235</v>
      </c>
      <c r="P776" s="5">
        <v>240</v>
      </c>
      <c r="Q776" s="5">
        <v>245</v>
      </c>
      <c r="R776" s="5">
        <v>250</v>
      </c>
      <c r="S776" s="5">
        <v>255</v>
      </c>
      <c r="T776" s="5">
        <v>260</v>
      </c>
      <c r="U776" s="5">
        <v>265</v>
      </c>
    </row>
    <row r="777" spans="12:21" x14ac:dyDescent="0.25">
      <c r="L777" s="5">
        <v>270</v>
      </c>
      <c r="M777" s="5">
        <v>275</v>
      </c>
      <c r="N777" s="5">
        <v>280</v>
      </c>
      <c r="O777" s="5">
        <v>285</v>
      </c>
      <c r="P777" s="5">
        <v>290</v>
      </c>
      <c r="Q777" s="5">
        <v>295</v>
      </c>
      <c r="R777" s="5">
        <v>300</v>
      </c>
      <c r="S777" s="5">
        <v>305</v>
      </c>
      <c r="T777" s="5">
        <v>310</v>
      </c>
      <c r="U777" s="5">
        <v>315</v>
      </c>
    </row>
    <row r="778" spans="12:21" x14ac:dyDescent="0.25">
      <c r="L778" s="5">
        <v>320</v>
      </c>
      <c r="M778" s="5">
        <v>325</v>
      </c>
      <c r="N778" s="5">
        <v>330</v>
      </c>
      <c r="O778" s="5">
        <v>335</v>
      </c>
      <c r="P778" s="5">
        <v>340</v>
      </c>
      <c r="Q778" s="5">
        <v>345</v>
      </c>
      <c r="R778" s="5">
        <v>350</v>
      </c>
      <c r="S778" s="5">
        <v>355</v>
      </c>
      <c r="T778" s="5">
        <v>360</v>
      </c>
      <c r="U778" s="5">
        <v>365</v>
      </c>
    </row>
    <row r="779" spans="12:21" x14ac:dyDescent="0.25">
      <c r="L779" s="5">
        <v>370</v>
      </c>
      <c r="M779" s="5">
        <v>375</v>
      </c>
      <c r="N779" s="5"/>
      <c r="O779" s="5"/>
      <c r="P779" s="5"/>
      <c r="Q779" s="5"/>
      <c r="R779" s="5"/>
      <c r="S779" s="5"/>
      <c r="T779" s="5"/>
      <c r="U779" s="5"/>
    </row>
    <row r="780" spans="12:21" x14ac:dyDescent="0.25">
      <c r="L780" s="5">
        <v>380</v>
      </c>
      <c r="M780" s="5">
        <v>385</v>
      </c>
      <c r="N780" s="5">
        <v>390</v>
      </c>
      <c r="O780" s="5">
        <v>395</v>
      </c>
      <c r="P780" s="5">
        <v>400</v>
      </c>
      <c r="Q780" s="5">
        <v>405</v>
      </c>
      <c r="R780" s="5">
        <v>410</v>
      </c>
      <c r="S780" s="5">
        <v>415</v>
      </c>
      <c r="T780" s="5"/>
      <c r="U780" s="5"/>
    </row>
    <row r="781" spans="12:21" x14ac:dyDescent="0.25">
      <c r="L781" s="5">
        <v>420</v>
      </c>
      <c r="M781" s="5">
        <v>425</v>
      </c>
      <c r="N781" s="5">
        <v>430</v>
      </c>
      <c r="O781" s="5">
        <v>435</v>
      </c>
      <c r="P781" s="5">
        <v>440</v>
      </c>
      <c r="Q781" s="5">
        <v>445</v>
      </c>
      <c r="R781" s="5">
        <v>450</v>
      </c>
      <c r="S781" s="5">
        <v>455</v>
      </c>
      <c r="T781" s="5">
        <v>460</v>
      </c>
      <c r="U781" s="5">
        <v>465</v>
      </c>
    </row>
    <row r="782" spans="12:21" x14ac:dyDescent="0.25">
      <c r="L782" s="5">
        <v>470</v>
      </c>
      <c r="M782" s="5">
        <v>475</v>
      </c>
      <c r="N782" s="5">
        <v>480</v>
      </c>
      <c r="O782" s="5">
        <v>485</v>
      </c>
      <c r="P782" s="5">
        <v>490</v>
      </c>
      <c r="Q782" s="5">
        <v>495</v>
      </c>
      <c r="R782" s="5">
        <v>500</v>
      </c>
      <c r="S782" s="5">
        <v>505</v>
      </c>
      <c r="T782" s="5">
        <v>510</v>
      </c>
      <c r="U782" s="5">
        <v>515</v>
      </c>
    </row>
    <row r="785" spans="13:20" x14ac:dyDescent="0.25">
      <c r="M785" s="18" t="s">
        <v>150</v>
      </c>
      <c r="N785" s="18"/>
      <c r="O785" s="18" t="s">
        <v>151</v>
      </c>
      <c r="P785" s="18"/>
      <c r="Q785" s="18" t="s">
        <v>1</v>
      </c>
      <c r="R785" s="18" t="s">
        <v>177</v>
      </c>
      <c r="S785" s="18" t="s">
        <v>178</v>
      </c>
      <c r="T785" s="18" t="s">
        <v>95</v>
      </c>
    </row>
    <row r="786" spans="13:20" x14ac:dyDescent="0.25">
      <c r="M786" s="4" t="s">
        <v>93</v>
      </c>
      <c r="N786" s="4">
        <f>_xlfn.QUARTILE.INC(L772:U782,1)</f>
        <v>143.75</v>
      </c>
      <c r="O786" s="4" t="s">
        <v>174</v>
      </c>
      <c r="P786" s="4">
        <f>_xlfn.PERCENTILE.INC(L772:U782,0.15)</f>
        <v>94.55</v>
      </c>
      <c r="Q786" s="4">
        <f>MEDIAN(L772:U782)</f>
        <v>267.5</v>
      </c>
      <c r="R786" s="4">
        <f>MAX(L772:U782)</f>
        <v>515</v>
      </c>
      <c r="S786" s="4">
        <f>MIN(L772:U782)</f>
        <v>55</v>
      </c>
      <c r="T786" s="4">
        <f>N788-N786</f>
        <v>247.5</v>
      </c>
    </row>
    <row r="787" spans="13:20" x14ac:dyDescent="0.25">
      <c r="M787" s="4" t="s">
        <v>152</v>
      </c>
      <c r="N787" s="4">
        <f>_xlfn.QUARTILE.INC(L772:U782,2)</f>
        <v>267.5</v>
      </c>
      <c r="O787" s="4" t="s">
        <v>175</v>
      </c>
      <c r="P787" s="4">
        <f>_xlfn.PERCENTILE.INC(L772:U782,0.5)</f>
        <v>267.5</v>
      </c>
    </row>
    <row r="788" spans="13:20" x14ac:dyDescent="0.25">
      <c r="M788" s="4" t="s">
        <v>94</v>
      </c>
      <c r="N788" s="4">
        <f>_xlfn.QUARTILE.INC(L772:U782,3)</f>
        <v>391.25</v>
      </c>
      <c r="O788" s="4" t="s">
        <v>176</v>
      </c>
      <c r="P788" s="4">
        <f>_xlfn.PERCENTILE.INC(L772:U782,0.85)</f>
        <v>440.74999999999994</v>
      </c>
    </row>
    <row r="793" spans="13:20" x14ac:dyDescent="0.25">
      <c r="M793" s="2" t="s">
        <v>139</v>
      </c>
    </row>
    <row r="794" spans="13:20" x14ac:dyDescent="0.25">
      <c r="M794" s="23" t="s">
        <v>179</v>
      </c>
    </row>
    <row r="795" spans="13:20" x14ac:dyDescent="0.25">
      <c r="M795" s="23" t="s">
        <v>180</v>
      </c>
    </row>
    <row r="796" spans="13:20" x14ac:dyDescent="0.25">
      <c r="M796" s="23" t="s">
        <v>181</v>
      </c>
    </row>
    <row r="797" spans="13:20" x14ac:dyDescent="0.25">
      <c r="M797" s="23" t="s">
        <v>182</v>
      </c>
    </row>
    <row r="798" spans="13:20" x14ac:dyDescent="0.25">
      <c r="M798" s="2"/>
    </row>
    <row r="799" spans="13:20" x14ac:dyDescent="0.25">
      <c r="M799" s="2" t="s">
        <v>183</v>
      </c>
    </row>
    <row r="804" spans="12:21" s="3" customFormat="1" x14ac:dyDescent="0.25"/>
    <row r="808" spans="12:21" x14ac:dyDescent="0.25">
      <c r="L808" t="s">
        <v>11</v>
      </c>
    </row>
    <row r="810" spans="12:21" x14ac:dyDescent="0.25">
      <c r="L810" s="5">
        <v>20</v>
      </c>
      <c r="M810" s="5">
        <v>25</v>
      </c>
      <c r="N810" s="5">
        <v>30</v>
      </c>
      <c r="O810" s="5">
        <v>35</v>
      </c>
      <c r="P810" s="5">
        <v>40</v>
      </c>
      <c r="Q810" s="5">
        <v>45</v>
      </c>
      <c r="R810" s="5">
        <v>50</v>
      </c>
      <c r="S810" s="5">
        <v>55</v>
      </c>
      <c r="T810" s="5">
        <v>60</v>
      </c>
      <c r="U810" s="5">
        <v>65</v>
      </c>
    </row>
    <row r="811" spans="12:21" x14ac:dyDescent="0.25">
      <c r="L811" s="5">
        <v>70</v>
      </c>
      <c r="M811" s="5">
        <v>75</v>
      </c>
      <c r="N811" s="5">
        <v>85</v>
      </c>
      <c r="O811" s="5">
        <v>90</v>
      </c>
      <c r="P811" s="5">
        <v>95</v>
      </c>
      <c r="Q811" s="5">
        <v>100</v>
      </c>
      <c r="R811" s="5">
        <v>105</v>
      </c>
      <c r="S811" s="5">
        <v>110</v>
      </c>
      <c r="T811" s="5">
        <v>115</v>
      </c>
      <c r="U811" s="5">
        <v>80</v>
      </c>
    </row>
    <row r="812" spans="12:21" x14ac:dyDescent="0.25">
      <c r="L812" s="5">
        <v>120</v>
      </c>
      <c r="M812" s="5">
        <v>125</v>
      </c>
      <c r="N812" s="5">
        <v>130</v>
      </c>
      <c r="O812" s="5">
        <v>135</v>
      </c>
      <c r="P812" s="5">
        <v>140</v>
      </c>
      <c r="Q812" s="5">
        <v>145</v>
      </c>
      <c r="R812" s="5">
        <v>150</v>
      </c>
      <c r="S812" s="5">
        <v>155</v>
      </c>
      <c r="T812" s="5">
        <v>160</v>
      </c>
      <c r="U812" s="5">
        <v>165</v>
      </c>
    </row>
    <row r="813" spans="12:21" x14ac:dyDescent="0.25">
      <c r="L813" s="5">
        <v>170</v>
      </c>
      <c r="M813" s="5">
        <v>175</v>
      </c>
      <c r="N813" s="5">
        <v>180</v>
      </c>
      <c r="O813" s="5">
        <v>185</v>
      </c>
      <c r="P813" s="5">
        <v>190</v>
      </c>
      <c r="Q813" s="5">
        <v>195</v>
      </c>
      <c r="R813" s="5">
        <v>200</v>
      </c>
      <c r="S813" s="5">
        <v>205</v>
      </c>
      <c r="T813" s="5">
        <v>210</v>
      </c>
      <c r="U813" s="5">
        <v>215</v>
      </c>
    </row>
    <row r="814" spans="12:21" x14ac:dyDescent="0.25">
      <c r="L814" s="5">
        <v>220</v>
      </c>
      <c r="M814" s="5">
        <v>225</v>
      </c>
      <c r="N814" s="5">
        <v>230</v>
      </c>
      <c r="O814" s="5">
        <v>235</v>
      </c>
      <c r="P814" s="5">
        <v>240</v>
      </c>
      <c r="Q814" s="5">
        <v>245</v>
      </c>
      <c r="R814" s="5">
        <v>250</v>
      </c>
      <c r="S814" s="5">
        <v>255</v>
      </c>
      <c r="T814" s="5">
        <v>260</v>
      </c>
      <c r="U814" s="5">
        <v>265</v>
      </c>
    </row>
    <row r="815" spans="12:21" x14ac:dyDescent="0.25">
      <c r="L815" s="5">
        <v>270</v>
      </c>
      <c r="M815" s="5">
        <v>275</v>
      </c>
      <c r="N815" s="5">
        <v>280</v>
      </c>
      <c r="O815" s="5">
        <v>285</v>
      </c>
      <c r="P815" s="5">
        <v>290</v>
      </c>
      <c r="Q815" s="5">
        <v>295</v>
      </c>
      <c r="R815" s="5">
        <v>300</v>
      </c>
      <c r="S815" s="5">
        <v>305</v>
      </c>
      <c r="T815" s="5">
        <v>310</v>
      </c>
      <c r="U815" s="5">
        <v>315</v>
      </c>
    </row>
    <row r="816" spans="12:21" x14ac:dyDescent="0.25">
      <c r="L816" s="5">
        <v>320</v>
      </c>
      <c r="M816" s="5">
        <v>325</v>
      </c>
      <c r="N816" s="5">
        <v>330</v>
      </c>
      <c r="O816" s="5">
        <v>335</v>
      </c>
      <c r="P816" s="5">
        <v>340</v>
      </c>
      <c r="Q816" s="5">
        <v>345</v>
      </c>
      <c r="R816" s="5">
        <v>350</v>
      </c>
      <c r="S816" s="5">
        <v>355</v>
      </c>
      <c r="T816" s="5">
        <v>360</v>
      </c>
      <c r="U816" s="5">
        <v>365</v>
      </c>
    </row>
    <row r="817" spans="12:21" x14ac:dyDescent="0.25">
      <c r="L817" s="5">
        <v>370</v>
      </c>
      <c r="M817" s="5">
        <v>375</v>
      </c>
      <c r="N817" s="5">
        <v>380</v>
      </c>
      <c r="O817" s="5">
        <v>385</v>
      </c>
      <c r="P817" s="5">
        <v>390</v>
      </c>
      <c r="Q817" s="5">
        <v>395</v>
      </c>
      <c r="R817" s="5">
        <v>400</v>
      </c>
      <c r="S817" s="5">
        <v>405</v>
      </c>
      <c r="T817" s="5">
        <v>410</v>
      </c>
      <c r="U817" s="5">
        <v>415</v>
      </c>
    </row>
    <row r="818" spans="12:21" x14ac:dyDescent="0.25">
      <c r="L818" s="5">
        <v>420</v>
      </c>
      <c r="M818" s="5">
        <v>425</v>
      </c>
      <c r="N818" s="5">
        <v>430</v>
      </c>
      <c r="O818" s="5">
        <v>435</v>
      </c>
      <c r="P818" s="5">
        <v>440</v>
      </c>
      <c r="Q818" s="5">
        <v>445</v>
      </c>
      <c r="R818" s="5">
        <v>450</v>
      </c>
      <c r="S818" s="5">
        <v>455</v>
      </c>
      <c r="T818" s="5">
        <v>460</v>
      </c>
      <c r="U818" s="5">
        <v>465</v>
      </c>
    </row>
    <row r="819" spans="12:21" x14ac:dyDescent="0.25">
      <c r="L819" s="5">
        <v>470</v>
      </c>
      <c r="M819" s="5">
        <v>475</v>
      </c>
      <c r="N819" s="5">
        <v>480</v>
      </c>
      <c r="O819" s="5">
        <v>485</v>
      </c>
      <c r="P819" s="5">
        <v>490</v>
      </c>
      <c r="Q819" s="5">
        <v>495</v>
      </c>
      <c r="R819" s="5">
        <v>500</v>
      </c>
      <c r="S819" s="5">
        <v>505</v>
      </c>
      <c r="T819" s="5">
        <v>510</v>
      </c>
      <c r="U819" s="5">
        <v>515</v>
      </c>
    </row>
    <row r="820" spans="12:21" x14ac:dyDescent="0.25">
      <c r="L820" s="5">
        <v>520</v>
      </c>
      <c r="M820" s="5">
        <v>525</v>
      </c>
      <c r="N820" s="5">
        <v>530</v>
      </c>
      <c r="O820" s="5">
        <v>535</v>
      </c>
      <c r="P820" s="5">
        <v>540</v>
      </c>
      <c r="Q820" s="5">
        <v>545</v>
      </c>
      <c r="R820" s="5">
        <v>550</v>
      </c>
      <c r="S820" s="5">
        <v>555</v>
      </c>
      <c r="T820" s="5">
        <v>560</v>
      </c>
      <c r="U820" s="5">
        <v>565</v>
      </c>
    </row>
    <row r="822" spans="12:21" x14ac:dyDescent="0.25">
      <c r="M822" s="18" t="s">
        <v>150</v>
      </c>
      <c r="N822" s="18"/>
      <c r="O822" s="18" t="s">
        <v>151</v>
      </c>
      <c r="P822" s="18"/>
      <c r="Q822" s="18" t="s">
        <v>1</v>
      </c>
      <c r="R822" s="18" t="s">
        <v>95</v>
      </c>
    </row>
    <row r="823" spans="12:21" x14ac:dyDescent="0.25">
      <c r="M823" s="4" t="s">
        <v>93</v>
      </c>
      <c r="N823" s="4">
        <f>_xlfn.QUARTILE.INC(L810:U820,1)</f>
        <v>156.25</v>
      </c>
      <c r="O823" s="4" t="s">
        <v>184</v>
      </c>
      <c r="P823" s="4">
        <f>_xlfn.PERCENTILE.INC(L810:U820,0.2)</f>
        <v>129</v>
      </c>
      <c r="Q823" s="4">
        <f>MEDIAN(L810:U820)</f>
        <v>292.5</v>
      </c>
      <c r="R823" s="4">
        <f>N825-N823</f>
        <v>272.5</v>
      </c>
    </row>
    <row r="824" spans="12:21" x14ac:dyDescent="0.25">
      <c r="M824" s="4" t="s">
        <v>152</v>
      </c>
      <c r="N824" s="4">
        <f>_xlfn.QUARTILE.INC(L810:U820,2)</f>
        <v>292.5</v>
      </c>
      <c r="O824" s="4" t="s">
        <v>185</v>
      </c>
      <c r="P824" s="4">
        <f>_xlfn.PERCENTILE.INC(L810:U820,0.4)</f>
        <v>238</v>
      </c>
      <c r="Q824" s="4"/>
      <c r="R824" s="4"/>
    </row>
    <row r="825" spans="12:21" x14ac:dyDescent="0.25">
      <c r="M825" s="4" t="s">
        <v>94</v>
      </c>
      <c r="N825" s="4">
        <f>_xlfn.QUARTILE.INC(L810:U820,3)</f>
        <v>428.75</v>
      </c>
      <c r="O825" s="4" t="s">
        <v>186</v>
      </c>
      <c r="P825" s="4">
        <f>_xlfn.PERCENTILE.INC(L810:U820,0.8)</f>
        <v>456</v>
      </c>
      <c r="Q825" s="4"/>
      <c r="R825" s="4"/>
    </row>
    <row r="827" spans="12:21" x14ac:dyDescent="0.25">
      <c r="L827" s="2" t="s">
        <v>139</v>
      </c>
    </row>
    <row r="828" spans="12:21" x14ac:dyDescent="0.25">
      <c r="L828" s="23"/>
    </row>
    <row r="829" spans="12:21" x14ac:dyDescent="0.25">
      <c r="L829" s="24" t="s">
        <v>191</v>
      </c>
    </row>
    <row r="830" spans="12:21" x14ac:dyDescent="0.25">
      <c r="L830" s="24" t="s">
        <v>187</v>
      </c>
    </row>
    <row r="831" spans="12:21" x14ac:dyDescent="0.25">
      <c r="L831" s="24" t="s">
        <v>188</v>
      </c>
    </row>
    <row r="832" spans="12:21" x14ac:dyDescent="0.25">
      <c r="L832" s="24" t="s">
        <v>189</v>
      </c>
    </row>
    <row r="833" spans="12:22" x14ac:dyDescent="0.25">
      <c r="L833" s="2"/>
    </row>
    <row r="834" spans="12:22" x14ac:dyDescent="0.25">
      <c r="L834" s="2" t="s">
        <v>190</v>
      </c>
    </row>
    <row r="840" spans="12:22" s="3" customFormat="1" x14ac:dyDescent="0.25"/>
    <row r="843" spans="12:22" x14ac:dyDescent="0.25">
      <c r="L843" s="5" t="s">
        <v>11</v>
      </c>
      <c r="M843" s="5"/>
      <c r="N843" s="5"/>
      <c r="O843" s="5"/>
      <c r="P843" s="5"/>
      <c r="Q843" s="5"/>
      <c r="R843" s="5"/>
      <c r="S843" s="5"/>
      <c r="T843" s="5"/>
      <c r="U843" s="5"/>
      <c r="V843" s="5"/>
    </row>
    <row r="844" spans="12:22" x14ac:dyDescent="0.25">
      <c r="L844" s="5">
        <v>0.5</v>
      </c>
      <c r="M844" s="5">
        <v>1</v>
      </c>
      <c r="N844" s="5">
        <v>0.2</v>
      </c>
      <c r="O844" s="5">
        <v>0.7</v>
      </c>
      <c r="P844" s="5">
        <v>0.3</v>
      </c>
      <c r="Q844" s="5">
        <v>0.9</v>
      </c>
      <c r="R844" s="5">
        <v>1.2</v>
      </c>
      <c r="S844" s="5">
        <v>0.6</v>
      </c>
      <c r="T844" s="5">
        <v>0.4</v>
      </c>
      <c r="U844" s="5">
        <v>1.1000000000000001</v>
      </c>
      <c r="V844" s="5"/>
    </row>
    <row r="845" spans="12:22" x14ac:dyDescent="0.25">
      <c r="L845" s="5">
        <v>0.8</v>
      </c>
      <c r="M845" s="5">
        <v>0.5</v>
      </c>
      <c r="N845" s="5">
        <v>0.3</v>
      </c>
      <c r="O845" s="5">
        <v>0.6</v>
      </c>
      <c r="P845" s="5">
        <v>1</v>
      </c>
      <c r="Q845" s="5">
        <v>0.4</v>
      </c>
      <c r="R845" s="5">
        <v>0.5</v>
      </c>
      <c r="S845" s="5">
        <v>0.7</v>
      </c>
      <c r="T845" s="5">
        <v>0.9</v>
      </c>
      <c r="U845" s="5">
        <v>1.3</v>
      </c>
      <c r="V845" s="5"/>
    </row>
    <row r="846" spans="12:22" x14ac:dyDescent="0.25">
      <c r="L846" s="5">
        <v>0.8</v>
      </c>
      <c r="M846" s="5">
        <v>0.6</v>
      </c>
      <c r="N846" s="5">
        <v>0.4</v>
      </c>
      <c r="O846" s="5">
        <v>0.7</v>
      </c>
      <c r="P846" s="5">
        <v>0.9</v>
      </c>
      <c r="Q846" s="5">
        <v>0.5</v>
      </c>
      <c r="R846" s="5">
        <v>0.2</v>
      </c>
      <c r="S846" s="5">
        <v>1</v>
      </c>
      <c r="T846" s="5">
        <v>0.8</v>
      </c>
      <c r="U846" s="5">
        <v>0.3</v>
      </c>
      <c r="V846" s="5"/>
    </row>
    <row r="847" spans="12:22" x14ac:dyDescent="0.25">
      <c r="L847" s="5">
        <v>0.6</v>
      </c>
      <c r="M847" s="5">
        <v>0.4</v>
      </c>
      <c r="N847" s="5">
        <v>0.7</v>
      </c>
      <c r="O847" s="5">
        <v>0.9</v>
      </c>
      <c r="P847" s="5">
        <v>1.2</v>
      </c>
      <c r="Q847" s="5">
        <v>0.8</v>
      </c>
      <c r="R847" s="5">
        <v>0.3</v>
      </c>
      <c r="S847" s="5">
        <v>0.6</v>
      </c>
      <c r="T847" s="5">
        <v>0.5</v>
      </c>
      <c r="U847" s="5">
        <v>0.4</v>
      </c>
      <c r="V847" s="5"/>
    </row>
    <row r="848" spans="12:22" x14ac:dyDescent="0.25">
      <c r="L848" s="5">
        <v>0.7</v>
      </c>
      <c r="M848" s="5">
        <v>0.9</v>
      </c>
      <c r="N848" s="5">
        <v>1.1000000000000001</v>
      </c>
      <c r="O848" s="5">
        <v>0.3</v>
      </c>
      <c r="P848" s="5">
        <v>1.4</v>
      </c>
      <c r="Q848" s="5">
        <v>9</v>
      </c>
      <c r="R848" s="5">
        <v>0.6</v>
      </c>
      <c r="S848" s="5">
        <v>0.2</v>
      </c>
      <c r="T848" s="5">
        <v>1.5</v>
      </c>
      <c r="U848" s="5">
        <v>1</v>
      </c>
      <c r="V848" s="5"/>
    </row>
    <row r="849" spans="12:22" x14ac:dyDescent="0.25">
      <c r="L849" s="5">
        <v>0.6</v>
      </c>
      <c r="M849" s="5">
        <v>0.4</v>
      </c>
      <c r="N849" s="5">
        <v>0.7</v>
      </c>
      <c r="O849" s="5">
        <v>1</v>
      </c>
      <c r="P849" s="5">
        <v>0.8</v>
      </c>
      <c r="Q849" s="5">
        <v>0.3</v>
      </c>
      <c r="R849" s="5">
        <v>0.5</v>
      </c>
      <c r="S849" s="5">
        <v>0.8</v>
      </c>
      <c r="T849" s="5">
        <v>0.6</v>
      </c>
      <c r="U849" s="5">
        <v>0.3</v>
      </c>
      <c r="V849" s="5">
        <v>0.9</v>
      </c>
    </row>
    <row r="850" spans="12:22" x14ac:dyDescent="0.25">
      <c r="L850" s="5">
        <v>0.4</v>
      </c>
      <c r="M850" s="5">
        <v>0.7</v>
      </c>
      <c r="N850" s="5">
        <v>0.9</v>
      </c>
      <c r="O850" s="5">
        <v>1</v>
      </c>
      <c r="P850" s="5">
        <v>0.8</v>
      </c>
      <c r="Q850" s="5">
        <v>0.3</v>
      </c>
      <c r="R850" s="5">
        <v>0.5</v>
      </c>
      <c r="S850" s="5">
        <v>0.6</v>
      </c>
      <c r="T850" s="5">
        <v>0.4</v>
      </c>
      <c r="U850" s="5">
        <v>0.7</v>
      </c>
      <c r="V850" s="5"/>
    </row>
    <row r="851" spans="12:22" x14ac:dyDescent="0.25">
      <c r="L851" s="5">
        <v>0.9</v>
      </c>
      <c r="M851" s="5">
        <v>1.1000000000000001</v>
      </c>
      <c r="N851" s="5">
        <v>0.8</v>
      </c>
      <c r="O851" s="5">
        <v>0.3</v>
      </c>
      <c r="P851" s="5">
        <v>0.5</v>
      </c>
      <c r="Q851" s="5">
        <v>0.6</v>
      </c>
      <c r="R851" s="5">
        <v>0.4</v>
      </c>
      <c r="S851" s="5">
        <v>0.7</v>
      </c>
      <c r="T851" s="5">
        <v>0.9</v>
      </c>
      <c r="U851" s="5">
        <v>1</v>
      </c>
      <c r="V851" s="5"/>
    </row>
    <row r="852" spans="12:22" x14ac:dyDescent="0.25">
      <c r="L852" s="5">
        <v>0.8</v>
      </c>
      <c r="M852" s="5">
        <v>0.3</v>
      </c>
      <c r="N852" s="5">
        <v>0.5</v>
      </c>
      <c r="O852" s="5">
        <v>0.6</v>
      </c>
      <c r="P852" s="5">
        <v>0.4</v>
      </c>
      <c r="Q852" s="5">
        <v>0.7</v>
      </c>
      <c r="R852" s="5">
        <v>0.9</v>
      </c>
      <c r="S852" s="5">
        <v>1.1000000000000001</v>
      </c>
      <c r="T852" s="5">
        <v>0.8</v>
      </c>
      <c r="U852" s="5">
        <v>0.3</v>
      </c>
      <c r="V852" s="5"/>
    </row>
    <row r="853" spans="12:22" x14ac:dyDescent="0.25">
      <c r="L853" s="5">
        <v>0.5</v>
      </c>
      <c r="M853" s="5">
        <v>0.6</v>
      </c>
      <c r="N853" s="5">
        <v>0.4</v>
      </c>
      <c r="O853" s="5">
        <v>0.7</v>
      </c>
      <c r="P853" s="5">
        <v>0.9</v>
      </c>
      <c r="Q853" s="5">
        <v>1</v>
      </c>
      <c r="R853" s="5">
        <v>0.8</v>
      </c>
      <c r="S853" s="5">
        <v>0.3</v>
      </c>
      <c r="T853" s="5">
        <v>0.5</v>
      </c>
      <c r="U853" s="5">
        <v>0.6</v>
      </c>
      <c r="V853" s="5"/>
    </row>
    <row r="854" spans="12:22" x14ac:dyDescent="0.25">
      <c r="L854" s="5">
        <v>0.4</v>
      </c>
      <c r="M854" s="5">
        <v>0.7</v>
      </c>
      <c r="N854" s="5">
        <v>0.9</v>
      </c>
      <c r="O854" s="5">
        <v>1.1000000000000001</v>
      </c>
      <c r="P854" s="5">
        <v>0.8</v>
      </c>
      <c r="Q854" s="5">
        <v>0.3</v>
      </c>
      <c r="R854" s="5">
        <v>0.5</v>
      </c>
      <c r="S854" s="5">
        <v>0.6</v>
      </c>
      <c r="T854" s="5">
        <v>0.4</v>
      </c>
      <c r="U854" s="5">
        <v>0.7</v>
      </c>
      <c r="V854" s="5"/>
    </row>
    <row r="855" spans="12:22" x14ac:dyDescent="0.25">
      <c r="L855" s="5">
        <v>0.9</v>
      </c>
      <c r="M855" s="5">
        <v>1</v>
      </c>
      <c r="N855" s="5">
        <v>0.8</v>
      </c>
      <c r="O855" s="5">
        <v>0.3</v>
      </c>
      <c r="P855" s="5">
        <v>0.5</v>
      </c>
      <c r="Q855" s="5">
        <v>0.6</v>
      </c>
      <c r="R855" s="5">
        <v>0.4</v>
      </c>
      <c r="S855" s="5">
        <v>0.7</v>
      </c>
      <c r="T855" s="5">
        <v>0.9</v>
      </c>
      <c r="U855" s="5">
        <v>1.1000000000000001</v>
      </c>
      <c r="V855" s="5"/>
    </row>
    <row r="858" spans="12:22" x14ac:dyDescent="0.25">
      <c r="L858" s="18" t="s">
        <v>150</v>
      </c>
      <c r="M858" s="18"/>
      <c r="N858" s="18" t="s">
        <v>151</v>
      </c>
      <c r="O858" s="18"/>
      <c r="P858" s="18" t="s">
        <v>1</v>
      </c>
      <c r="Q858" s="18" t="s">
        <v>95</v>
      </c>
    </row>
    <row r="859" spans="12:22" x14ac:dyDescent="0.25">
      <c r="L859" s="4" t="s">
        <v>93</v>
      </c>
      <c r="M859" s="4">
        <f>_xlfn.QUARTILE.INC(L844:V855,1)</f>
        <v>0.4</v>
      </c>
      <c r="N859" s="4" t="s">
        <v>154</v>
      </c>
      <c r="O859" s="4">
        <f>_xlfn.PERCENTILE.INC(L844:V855,0.25)</f>
        <v>0.4</v>
      </c>
      <c r="P859" s="4">
        <f>MEDIAN(L844:V855)</f>
        <v>0.7</v>
      </c>
      <c r="Q859" s="4">
        <f>M861-M859</f>
        <v>0.5</v>
      </c>
    </row>
    <row r="860" spans="12:22" x14ac:dyDescent="0.25">
      <c r="L860" s="4" t="s">
        <v>152</v>
      </c>
      <c r="M860" s="4">
        <f>_xlfn.QUARTILE.INC(L844:V855,2)</f>
        <v>0.7</v>
      </c>
      <c r="N860" s="4" t="s">
        <v>193</v>
      </c>
      <c r="O860" s="4">
        <f>_xlfn.PERCENTILE.INC(L844:V855,0.5)</f>
        <v>0.7</v>
      </c>
      <c r="P860" s="4"/>
      <c r="Q860" s="4"/>
    </row>
    <row r="861" spans="12:22" x14ac:dyDescent="0.25">
      <c r="L861" s="4" t="s">
        <v>94</v>
      </c>
      <c r="M861" s="4">
        <f>_xlfn.QUARTILE.INC(L844:V855,3)</f>
        <v>0.9</v>
      </c>
      <c r="N861" s="4" t="s">
        <v>155</v>
      </c>
      <c r="O861" s="4">
        <f>_xlfn.PERCENTILE.INC(L844:V855,0.75)</f>
        <v>0.9</v>
      </c>
      <c r="P861" s="4"/>
      <c r="Q861" s="4"/>
    </row>
    <row r="864" spans="12:22" x14ac:dyDescent="0.25">
      <c r="L864" s="21" t="s">
        <v>139</v>
      </c>
    </row>
    <row r="865" spans="12:22" x14ac:dyDescent="0.25">
      <c r="L865" s="2" t="s">
        <v>195</v>
      </c>
    </row>
    <row r="866" spans="12:22" x14ac:dyDescent="0.25">
      <c r="L866" s="2" t="s">
        <v>196</v>
      </c>
    </row>
    <row r="867" spans="12:22" x14ac:dyDescent="0.25">
      <c r="L867" s="2" t="s">
        <v>197</v>
      </c>
    </row>
    <row r="868" spans="12:22" x14ac:dyDescent="0.25">
      <c r="L868" s="2" t="s">
        <v>198</v>
      </c>
    </row>
    <row r="869" spans="12:22" x14ac:dyDescent="0.25">
      <c r="L869" s="2" t="s">
        <v>199</v>
      </c>
    </row>
    <row r="870" spans="12:22" x14ac:dyDescent="0.25">
      <c r="L870" s="2" t="s">
        <v>200</v>
      </c>
    </row>
    <row r="875" spans="12:22" s="3" customFormat="1" x14ac:dyDescent="0.25"/>
    <row r="879" spans="12:22" x14ac:dyDescent="0.25">
      <c r="M879" t="s">
        <v>11</v>
      </c>
    </row>
    <row r="880" spans="12:22" x14ac:dyDescent="0.25">
      <c r="M880" s="5">
        <v>15</v>
      </c>
      <c r="N880" s="5">
        <v>20</v>
      </c>
      <c r="O880" s="5">
        <v>25</v>
      </c>
      <c r="P880" s="5">
        <v>30</v>
      </c>
      <c r="Q880" s="5">
        <v>35</v>
      </c>
      <c r="R880" s="5">
        <v>40</v>
      </c>
      <c r="S880" s="5">
        <v>45</v>
      </c>
      <c r="T880" s="5">
        <v>50</v>
      </c>
      <c r="U880" s="5">
        <v>55</v>
      </c>
      <c r="V880" s="5">
        <v>60</v>
      </c>
    </row>
    <row r="881" spans="13:22" x14ac:dyDescent="0.25">
      <c r="M881" s="5">
        <v>65</v>
      </c>
      <c r="N881" s="5">
        <v>70</v>
      </c>
      <c r="O881" s="5">
        <v>75</v>
      </c>
      <c r="P881" s="5">
        <v>80</v>
      </c>
      <c r="Q881" s="5">
        <v>85</v>
      </c>
      <c r="R881" s="5">
        <v>90</v>
      </c>
      <c r="S881" s="5">
        <v>95</v>
      </c>
      <c r="T881" s="5">
        <v>100</v>
      </c>
      <c r="U881" s="5">
        <v>105</v>
      </c>
      <c r="V881" s="5">
        <v>110</v>
      </c>
    </row>
    <row r="882" spans="13:22" x14ac:dyDescent="0.25">
      <c r="M882" s="5">
        <v>115</v>
      </c>
      <c r="N882" s="5">
        <v>120</v>
      </c>
      <c r="O882" s="5">
        <v>125</v>
      </c>
      <c r="P882" s="5">
        <v>130</v>
      </c>
      <c r="Q882" s="5">
        <v>135</v>
      </c>
      <c r="R882" s="5">
        <v>140</v>
      </c>
      <c r="S882" s="5">
        <v>145</v>
      </c>
      <c r="T882" s="5">
        <v>150</v>
      </c>
      <c r="U882" s="5">
        <v>155</v>
      </c>
      <c r="V882" s="5">
        <v>160</v>
      </c>
    </row>
    <row r="883" spans="13:22" x14ac:dyDescent="0.25">
      <c r="M883" s="5">
        <v>165</v>
      </c>
      <c r="N883" s="5">
        <v>170</v>
      </c>
      <c r="O883" s="5">
        <v>175</v>
      </c>
      <c r="P883" s="5">
        <v>180</v>
      </c>
      <c r="Q883" s="5">
        <v>185</v>
      </c>
      <c r="R883" s="5">
        <v>190</v>
      </c>
      <c r="S883" s="5">
        <v>195</v>
      </c>
      <c r="T883" s="5">
        <v>200</v>
      </c>
      <c r="U883" s="5">
        <v>205</v>
      </c>
      <c r="V883" s="5">
        <v>210</v>
      </c>
    </row>
    <row r="884" spans="13:22" x14ac:dyDescent="0.25">
      <c r="M884" s="5">
        <v>215</v>
      </c>
      <c r="N884" s="5">
        <v>220</v>
      </c>
      <c r="O884" s="5">
        <v>225</v>
      </c>
      <c r="P884" s="5">
        <v>230</v>
      </c>
      <c r="Q884" s="5">
        <v>235</v>
      </c>
      <c r="R884" s="5">
        <v>240</v>
      </c>
      <c r="S884" s="5">
        <v>245</v>
      </c>
      <c r="T884" s="5">
        <v>250</v>
      </c>
      <c r="U884" s="5">
        <v>255</v>
      </c>
      <c r="V884" s="5">
        <v>260</v>
      </c>
    </row>
    <row r="885" spans="13:22" x14ac:dyDescent="0.25">
      <c r="M885" s="5">
        <v>265</v>
      </c>
      <c r="N885" s="5">
        <v>270</v>
      </c>
      <c r="O885" s="5">
        <v>275</v>
      </c>
      <c r="P885" s="5">
        <v>280</v>
      </c>
      <c r="Q885" s="5">
        <v>285</v>
      </c>
      <c r="R885" s="5">
        <v>290</v>
      </c>
      <c r="S885" s="5">
        <v>295</v>
      </c>
      <c r="T885" s="5">
        <v>300</v>
      </c>
      <c r="U885" s="5">
        <v>305</v>
      </c>
      <c r="V885" s="5">
        <v>310</v>
      </c>
    </row>
    <row r="886" spans="13:22" x14ac:dyDescent="0.25">
      <c r="M886" s="5">
        <v>315</v>
      </c>
      <c r="N886" s="5">
        <v>320</v>
      </c>
      <c r="O886" s="5">
        <v>325</v>
      </c>
      <c r="P886" s="5">
        <v>330</v>
      </c>
      <c r="Q886" s="5">
        <v>335</v>
      </c>
      <c r="R886" s="5">
        <v>340</v>
      </c>
      <c r="S886" s="5">
        <v>345</v>
      </c>
      <c r="T886" s="5">
        <v>350</v>
      </c>
      <c r="U886" s="5">
        <v>355</v>
      </c>
      <c r="V886" s="5">
        <v>360</v>
      </c>
    </row>
    <row r="887" spans="13:22" x14ac:dyDescent="0.25">
      <c r="M887" s="5">
        <v>365</v>
      </c>
      <c r="N887" s="5">
        <v>370</v>
      </c>
      <c r="O887" s="5">
        <v>375</v>
      </c>
      <c r="P887" s="5">
        <v>380</v>
      </c>
      <c r="Q887" s="5">
        <v>385</v>
      </c>
      <c r="R887" s="5">
        <v>390</v>
      </c>
      <c r="S887" s="5">
        <v>395</v>
      </c>
      <c r="T887" s="5">
        <v>400</v>
      </c>
      <c r="U887" s="5">
        <v>405</v>
      </c>
      <c r="V887" s="5">
        <v>410</v>
      </c>
    </row>
    <row r="888" spans="13:22" x14ac:dyDescent="0.25">
      <c r="M888" s="5">
        <v>415</v>
      </c>
      <c r="N888" s="5">
        <v>420</v>
      </c>
      <c r="O888" s="5">
        <v>425</v>
      </c>
      <c r="P888" s="5">
        <v>430</v>
      </c>
      <c r="Q888" s="5">
        <v>435</v>
      </c>
      <c r="R888" s="5">
        <v>440</v>
      </c>
      <c r="S888" s="5">
        <v>445</v>
      </c>
      <c r="T888" s="5">
        <v>450</v>
      </c>
      <c r="U888" s="5">
        <v>455</v>
      </c>
      <c r="V888" s="5">
        <v>460</v>
      </c>
    </row>
    <row r="889" spans="13:22" x14ac:dyDescent="0.25">
      <c r="M889" s="5">
        <v>465</v>
      </c>
      <c r="N889" s="5">
        <v>470</v>
      </c>
      <c r="O889" s="5">
        <v>475</v>
      </c>
      <c r="P889" s="5">
        <v>480</v>
      </c>
      <c r="Q889" s="5">
        <v>485</v>
      </c>
      <c r="R889" s="5">
        <v>490</v>
      </c>
      <c r="S889" s="5">
        <v>495</v>
      </c>
      <c r="T889" s="5">
        <v>500</v>
      </c>
      <c r="U889" s="5">
        <v>505</v>
      </c>
      <c r="V889" s="5">
        <v>510</v>
      </c>
    </row>
    <row r="890" spans="13:22" x14ac:dyDescent="0.25">
      <c r="M890" s="5">
        <v>515</v>
      </c>
      <c r="N890" s="5">
        <v>520</v>
      </c>
      <c r="O890" s="5">
        <v>525</v>
      </c>
      <c r="P890" s="5">
        <v>530</v>
      </c>
      <c r="Q890" s="5">
        <v>535</v>
      </c>
      <c r="R890" s="5">
        <v>540</v>
      </c>
      <c r="S890" s="5">
        <v>545</v>
      </c>
      <c r="T890" s="5">
        <v>550</v>
      </c>
      <c r="U890" s="5">
        <v>555</v>
      </c>
      <c r="V890" s="5">
        <v>560</v>
      </c>
    </row>
    <row r="891" spans="13:22" x14ac:dyDescent="0.25">
      <c r="M891" s="5">
        <v>565</v>
      </c>
      <c r="N891" s="5">
        <v>570</v>
      </c>
      <c r="O891" s="5">
        <v>575</v>
      </c>
      <c r="P891" s="5">
        <v>580</v>
      </c>
      <c r="Q891" s="5">
        <v>585</v>
      </c>
      <c r="R891" s="5">
        <v>590</v>
      </c>
      <c r="S891" s="5">
        <v>595</v>
      </c>
      <c r="T891" s="5">
        <v>600</v>
      </c>
      <c r="U891" s="5">
        <v>605</v>
      </c>
      <c r="V891" s="5">
        <v>610</v>
      </c>
    </row>
    <row r="893" spans="13:22" x14ac:dyDescent="0.25">
      <c r="M893" s="18" t="s">
        <v>150</v>
      </c>
      <c r="N893" s="18"/>
      <c r="O893" s="18" t="s">
        <v>151</v>
      </c>
      <c r="P893" s="18"/>
      <c r="Q893" s="18" t="s">
        <v>1</v>
      </c>
      <c r="R893" s="18" t="s">
        <v>95</v>
      </c>
    </row>
    <row r="894" spans="13:22" x14ac:dyDescent="0.25">
      <c r="M894" s="4" t="s">
        <v>93</v>
      </c>
      <c r="N894" s="4">
        <f>_xlfn.QUARTILE.INC(M880:V891,1)</f>
        <v>163.75</v>
      </c>
      <c r="O894" s="4" t="s">
        <v>192</v>
      </c>
      <c r="P894" s="4">
        <f>_xlfn.PERCENTILE.INC(M880:V891,0.3)</f>
        <v>193.49999999999997</v>
      </c>
      <c r="Q894" s="4">
        <f>MEDIAN(M880:V891)</f>
        <v>312.5</v>
      </c>
      <c r="R894" s="4">
        <f>N896-N894</f>
        <v>297.5</v>
      </c>
    </row>
    <row r="895" spans="13:22" x14ac:dyDescent="0.25">
      <c r="M895" s="4" t="s">
        <v>152</v>
      </c>
      <c r="N895" s="4">
        <f>_xlfn.QUARTILE.INC(M880:V891,2)</f>
        <v>312.5</v>
      </c>
      <c r="O895" s="4" t="s">
        <v>193</v>
      </c>
      <c r="P895" s="4">
        <f>_xlfn.PERCENTILE.INC(M880:V891,0.5)</f>
        <v>312.5</v>
      </c>
      <c r="Q895" s="4"/>
      <c r="R895" s="4"/>
    </row>
    <row r="896" spans="13:22" x14ac:dyDescent="0.25">
      <c r="M896" s="4" t="s">
        <v>94</v>
      </c>
      <c r="N896" s="4">
        <f>_xlfn.QUARTILE.INC(M880:V891,3)</f>
        <v>461.25</v>
      </c>
      <c r="O896" s="4" t="s">
        <v>194</v>
      </c>
      <c r="P896" s="4">
        <f>_xlfn.PERCENTILE.INC(M880:V891,0.7)</f>
        <v>431.5</v>
      </c>
      <c r="Q896" s="4"/>
      <c r="R896" s="4"/>
    </row>
    <row r="900" spans="9:13" x14ac:dyDescent="0.25">
      <c r="M900" s="2" t="s">
        <v>139</v>
      </c>
    </row>
    <row r="901" spans="9:13" x14ac:dyDescent="0.25">
      <c r="M901" s="2" t="s">
        <v>201</v>
      </c>
    </row>
    <row r="902" spans="9:13" x14ac:dyDescent="0.25">
      <c r="M902" s="2" t="s">
        <v>202</v>
      </c>
    </row>
    <row r="903" spans="9:13" x14ac:dyDescent="0.25">
      <c r="M903" s="2" t="s">
        <v>203</v>
      </c>
    </row>
    <row r="904" spans="9:13" x14ac:dyDescent="0.25">
      <c r="M904" s="23" t="s">
        <v>205</v>
      </c>
    </row>
    <row r="905" spans="9:13" x14ac:dyDescent="0.25">
      <c r="M905" s="23" t="s">
        <v>206</v>
      </c>
    </row>
    <row r="906" spans="9:13" x14ac:dyDescent="0.25">
      <c r="M906" s="2"/>
    </row>
    <row r="907" spans="9:13" x14ac:dyDescent="0.25">
      <c r="M907" s="2" t="s">
        <v>204</v>
      </c>
    </row>
    <row r="910" spans="9:13" s="3" customFormat="1" x14ac:dyDescent="0.25"/>
    <row r="912" spans="9:13" x14ac:dyDescent="0.25">
      <c r="I912" t="s">
        <v>207</v>
      </c>
    </row>
  </sheetData>
  <sortState xmlns:xlrd2="http://schemas.microsoft.com/office/spreadsheetml/2017/richdata2" ref="X468:Y475">
    <sortCondition descending="1" ref="Y468"/>
  </sortState>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m b O 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A 5 m z 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Z s 5 Y K I p H u A 4 A A A A R A A A A E w A c A E Z v c m 1 1 b G F z L 1 N l Y 3 R p b 2 4 x L m 0 g o h g A K K A U A A A A A A A A A A A A A A A A A A A A A A A A A A A A K 0 5 N L s n M z 1 M I h t C G 1 g B Q S w E C L Q A U A A I A C A A O Z s 5 Y D w n / H a U A A A D 2 A A A A E g A A A A A A A A A A A A A A A A A A A A A A Q 2 9 u Z m l n L 1 B h Y 2 t h Z 2 U u e G 1 s U E s B A i 0 A F A A C A A g A D m b O W A / K 6 a u k A A A A 6 Q A A A B M A A A A A A A A A A A A A A A A A 8 Q A A A F t D b 2 5 0 Z W 5 0 X 1 R 5 c G V z X S 5 4 b W x Q S w E C L Q A U A A I A C A A O Z s 5 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n 5 H B / u A 4 U K O f 1 P Y 1 U n o p A A A A A A C A A A A A A A Q Z g A A A A E A A C A A A A A m 3 9 c Z W Y j v K 3 4 X z + F P F K G Z 4 y j R a v 5 f h L d c 5 e 1 v U j J r 3 Q A A A A A O g A A A A A I A A C A A A A C p U g h B E / Y m V p U q N m j R S T 9 z 7 L j 0 Y c S U i 3 r p T 5 O 5 I c u S P V A A A A A j x 4 E j b R c T z V 1 z 4 Y 0 A V I / o l O h 7 v x 9 e w y X O Z u s o / S C X O W G M C L T W V z l c a X T L L L y V A p l U C S y z v U z i o q A o x D r 1 8 u 6 g V l p q 7 k e X C n 9 b B j B T j M H N q U A A A A B U e g l U a h 2 u H A m 5 P p f Y / G t Z A 0 G h Q 9 e 3 8 5 I 4 F x 2 2 f N 7 r A X A h x F i e 9 R 3 l g U G D L C q d i j l p G / C / B t b q m j H 7 N 5 S r 4 c p T < / D a t a M a s h u p > 
</file>

<file path=customXml/itemProps1.xml><?xml version="1.0" encoding="utf-8"?>
<ds:datastoreItem xmlns:ds="http://schemas.openxmlformats.org/officeDocument/2006/customXml" ds:itemID="{B92F9F97-561F-4129-A9DE-3378B5C0FF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Melvin Mathai</dc:creator>
  <cp:lastModifiedBy>Melvin Mathai</cp:lastModifiedBy>
  <dcterms:created xsi:type="dcterms:W3CDTF">2024-06-13T18:53:12Z</dcterms:created>
  <dcterms:modified xsi:type="dcterms:W3CDTF">2024-06-16T20:51:21Z</dcterms:modified>
</cp:coreProperties>
</file>