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10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 Information Base" sheetId="1" r:id="rId5"/>
    <sheet state="visible" name="Airtable Data Sheet" sheetId="2" r:id="rId6"/>
    <sheet state="visible" name="WIP" sheetId="3" r:id="rId7"/>
    <sheet state="visible" name="Gas Profile" sheetId="4" r:id="rId8"/>
    <sheet state="visible" name="Gas Comparison Summary" sheetId="5" r:id="rId9"/>
    <sheet state="hidden" name="G C&amp;I Comparison" sheetId="6" r:id="rId10"/>
    <sheet state="visible" name="G Offers Report" sheetId="7" r:id="rId11"/>
    <sheet name="Step Comparison" sheetId="10" r:id="rIdStepCmp"/>
    <sheet state="visible" name="G-C&amp;I Engagement Form" sheetId="8" r:id="rId12"/>
    <sheet state="visible" name="G-C&amp;I Email Report" sheetId="9" r:id="rId13"/>
  </sheets>
  <definedNames/>
  <calcPr fullCalcOnLoad="1"/>
</workbook>
</file>

<file path=xl/sharedStrings.xml><?xml version="1.0" encoding="utf-8"?>
<sst xmlns="http://schemas.openxmlformats.org/spreadsheetml/2006/main" count="469" uniqueCount="291">
  <si>
    <t>MRIN</t>
  </si>
  <si>
    <t>Customer Name</t>
  </si>
  <si>
    <t>Retailer</t>
  </si>
  <si>
    <t>Invoice Review Period</t>
  </si>
  <si>
    <t>Invoice Review Number of Days</t>
  </si>
  <si>
    <t>Site Address:</t>
  </si>
  <si>
    <t>Total Invoice Cost:</t>
  </si>
  <si>
    <t>Link to LOA</t>
  </si>
  <si>
    <t>Bus Name Copy (from Link to LOA)</t>
  </si>
  <si>
    <t>Trading As</t>
  </si>
  <si>
    <t>ABN</t>
  </si>
  <si>
    <t>Postal Address</t>
  </si>
  <si>
    <t>Telephone</t>
  </si>
  <si>
    <t>Contact Name</t>
  </si>
  <si>
    <t>Email</t>
  </si>
  <si>
    <t>Gas Invoice Rate</t>
  </si>
  <si>
    <t>Gas Invoice Usage</t>
  </si>
  <si>
    <t>Current Supply Charge</t>
  </si>
  <si>
    <t>New Supply Charge</t>
  </si>
  <si>
    <t>SME Invoice ex GST</t>
  </si>
  <si>
    <t>Offer Rate</t>
  </si>
  <si>
    <t>Contracted Rate:</t>
  </si>
  <si>
    <t>Monthly Usage</t>
  </si>
  <si>
    <t>Commission</t>
  </si>
  <si>
    <t>Strategy 2025</t>
  </si>
  <si>
    <t>Objective</t>
  </si>
  <si>
    <t>Solution ID</t>
  </si>
  <si>
    <t>SDG</t>
  </si>
  <si>
    <t>Solution Group</t>
  </si>
  <si>
    <t>Solution Description</t>
  </si>
  <si>
    <t>Est. saving achieved p.a.</t>
  </si>
  <si>
    <t>Est. revenue achieved p.a.</t>
  </si>
  <si>
    <t>Est. sav/rev over duration</t>
  </si>
  <si>
    <t>Est. start date</t>
  </si>
  <si>
    <t>Priority</t>
  </si>
  <si>
    <t>Status</t>
  </si>
  <si>
    <t>Operating Consumables</t>
  </si>
  <si>
    <t xml:space="preserve">Energy </t>
  </si>
  <si>
    <t>Date</t>
  </si>
  <si>
    <t>Business Member</t>
  </si>
  <si>
    <t>LOA</t>
  </si>
  <si>
    <t>Letter of Authority</t>
  </si>
  <si>
    <t>Yes</t>
  </si>
  <si>
    <t>Category</t>
  </si>
  <si>
    <t>EGF</t>
  </si>
  <si>
    <t>Engagement Form</t>
  </si>
  <si>
    <t>TBC</t>
  </si>
  <si>
    <t xml:space="preserve">Business Name </t>
  </si>
  <si>
    <t>Business Information</t>
  </si>
  <si>
    <t>PSA</t>
  </si>
  <si>
    <t>Profit Sharing Agreement</t>
  </si>
  <si>
    <t xml:space="preserve"> Increase</t>
  </si>
  <si>
    <t>(PR) (G-C&amp;I)</t>
  </si>
  <si>
    <t>Client Name</t>
  </si>
  <si>
    <t xml:space="preserve">Value </t>
  </si>
  <si>
    <t>Contract End date</t>
  </si>
  <si>
    <t>Business Industry</t>
  </si>
  <si>
    <t>Profile Reset</t>
  </si>
  <si>
    <t>Gas Commercial &amp; Industrial</t>
  </si>
  <si>
    <t>Gas Comparison Energy Cost Summary</t>
  </si>
  <si>
    <t>CPI Increase</t>
  </si>
  <si>
    <t>Supplier</t>
  </si>
  <si>
    <t>Q4 2025</t>
  </si>
  <si>
    <t>High</t>
  </si>
  <si>
    <t>Step Increase</t>
  </si>
  <si>
    <t>To be confirmed</t>
  </si>
  <si>
    <t>Charges from the invoice</t>
  </si>
  <si>
    <t>Calculated Consumption * Rate</t>
  </si>
  <si>
    <t>Energy Charges ($)</t>
  </si>
  <si>
    <t>Estimated Year 1 Outcome</t>
  </si>
  <si>
    <t>Total</t>
  </si>
  <si>
    <t>Energy Charge Rate in $/GJ</t>
  </si>
  <si>
    <t>Transmission Charges ($)</t>
  </si>
  <si>
    <t>John Caporaso</t>
  </si>
  <si>
    <t>Contact 3</t>
  </si>
  <si>
    <t>Position</t>
  </si>
  <si>
    <t>Director</t>
  </si>
  <si>
    <t>Contact Number</t>
  </si>
  <si>
    <t>Number</t>
  </si>
  <si>
    <t>0430 157 149</t>
  </si>
  <si>
    <t>accounts@mercato.com.au</t>
  </si>
  <si>
    <t>Energy Charge Quantity in GJ</t>
  </si>
  <si>
    <t>Q 2.3.4 2025</t>
  </si>
  <si>
    <t>Distribution Charges ($)</t>
  </si>
  <si>
    <t>Amount $ (Ex GST)</t>
  </si>
  <si>
    <t>Regulated Charges ($)</t>
  </si>
  <si>
    <t>Estimated Yearly Cost</t>
  </si>
  <si>
    <t>Environmental Charges ($)</t>
  </si>
  <si>
    <t>Contracted Load</t>
  </si>
  <si>
    <t>Supply Charges ($) - 90 days</t>
  </si>
  <si>
    <t xml:space="preserve">Estimated Load </t>
  </si>
  <si>
    <t>*Certain values have been extrapolated based on available data to align with the specific requirements of the solution</t>
  </si>
  <si>
    <t>Sites 1</t>
  </si>
  <si>
    <t>*Building upon Mount Pritchard as the baseline, the estimated volume—adjusted according to site size classifications—has been scaled by a factor of 13</t>
  </si>
  <si>
    <t>Based on the current retail energy charges compared against the recommended gas offer for the next contract period.</t>
  </si>
  <si>
    <t>Supply Address</t>
  </si>
  <si>
    <t>U 2 88 OCONNELL ST NORTH ADELAIDE SA 5006</t>
  </si>
  <si>
    <t>Social Medias</t>
  </si>
  <si>
    <t xml:space="preserve">Site Owned </t>
  </si>
  <si>
    <t>© Environmental Global Benefits 2024-25</t>
  </si>
  <si>
    <t>Current vs Proposed Energy Cost</t>
  </si>
  <si>
    <t>Annual Energy Cost</t>
  </si>
  <si>
    <t>Facebook</t>
  </si>
  <si>
    <t>Number of Staff Members</t>
  </si>
  <si>
    <t>Instagram</t>
  </si>
  <si>
    <t>Monthly Energy Cost</t>
  </si>
  <si>
    <t xml:space="preserve">Site Surface in M2 </t>
  </si>
  <si>
    <t>Linkedin</t>
  </si>
  <si>
    <t>Site Activity Start Date</t>
  </si>
  <si>
    <t>Tiktok</t>
  </si>
  <si>
    <t>Year 1 Cost Difference</t>
  </si>
  <si>
    <t>Offer 1</t>
  </si>
  <si>
    <t>Operation Opening Hours</t>
  </si>
  <si>
    <t>Snapchat</t>
  </si>
  <si>
    <t>Website</t>
  </si>
  <si>
    <t>Other</t>
  </si>
  <si>
    <t xml:space="preserve">© 2024 Environmental Global Benefits </t>
  </si>
  <si>
    <t>Retailer:</t>
  </si>
  <si>
    <t>New step pricing (retailer TBC)</t>
  </si>
  <si>
    <t>Validity:</t>
  </si>
  <si>
    <t>Rate $/MJ</t>
  </si>
  <si>
    <t>Retail Energy Rate Comparison</t>
  </si>
  <si>
    <t>Period</t>
  </si>
  <si>
    <t>Current Energy Rate</t>
  </si>
  <si>
    <t>Start date</t>
  </si>
  <si>
    <t>End date</t>
  </si>
  <si>
    <t>Number of months</t>
  </si>
  <si>
    <t>Savings:</t>
  </si>
  <si>
    <t>Period 1</t>
  </si>
  <si>
    <t>New Energy Rate</t>
  </si>
  <si>
    <t>Recommended Next Step</t>
  </si>
  <si>
    <t>Period 2</t>
  </si>
  <si>
    <t>Review and proceed with the engagement form if the preferred offer is accepted, so the new gas agreement can be arranged 
ahead of the proposed contract start date.</t>
  </si>
  <si>
    <t>Period 3</t>
  </si>
  <si>
    <t>Important Notes</t>
  </si>
  <si>
    <t>This comparison is based on the retail energy component of the gas invoice. Network charges, environmental charges, 
regulated charges, metering charges and other pass-through costs may vary over time and are generally outside the fixed retail energy rate.</t>
  </si>
  <si>
    <t>Offer 2</t>
  </si>
  <si>
    <t>% change</t>
  </si>
  <si>
    <t>The proposed gas rates are fixed for each relevant contract period, subject to final retailer acceptance and execution of the 
required agreement documentation.</t>
  </si>
  <si>
    <t>ESG (Environmental, Social, and Governance) Impact</t>
  </si>
  <si>
    <t>GHG Impact:</t>
  </si>
  <si>
    <t>No material impact identified</t>
  </si>
  <si>
    <t>Scope Metrics Impact:</t>
  </si>
  <si>
    <t>Scope 1 (Natural Gas Consumption)</t>
  </si>
  <si>
    <t>SDG Impact:</t>
  </si>
  <si>
    <t>SDG 7 -  Affordable, reliable, sustainable and modern energy for all</t>
  </si>
  <si>
    <t>Social Impact:</t>
  </si>
  <si>
    <t>© 2026 Carbon Zero Australasia – Environmental Global Benefits</t>
  </si>
  <si>
    <t>Offer 3</t>
  </si>
  <si>
    <t>Gas Offers Report</t>
  </si>
  <si>
    <t>Engagement Form Gas Agreement</t>
  </si>
  <si>
    <t>Service Order Request Date:</t>
  </si>
  <si>
    <t>Estimated Annual Spend</t>
  </si>
  <si>
    <t>Email Template</t>
  </si>
  <si>
    <t xml:space="preserve">Distributed By: </t>
  </si>
  <si>
    <t>Environmental Global Benefits</t>
  </si>
  <si>
    <t>Gas Comparison</t>
  </si>
  <si>
    <t xml:space="preserve">Contact:  </t>
  </si>
  <si>
    <t xml:space="preserve">EGB Executive </t>
  </si>
  <si>
    <t xml:space="preserve">Company Name:  </t>
  </si>
  <si>
    <t>Subject:</t>
  </si>
  <si>
    <t xml:space="preserve">Summary review for: </t>
  </si>
  <si>
    <t>ACN/ABN:</t>
  </si>
  <si>
    <t xml:space="preserve">Good morning </t>
  </si>
  <si>
    <t xml:space="preserve">Address: </t>
  </si>
  <si>
    <t>Tel:</t>
  </si>
  <si>
    <t>Cost Comparison Estimated Annual Spend</t>
  </si>
  <si>
    <t>I hope you are well.</t>
  </si>
  <si>
    <t>Please find below the summary of our</t>
  </si>
  <si>
    <t>Contact Name:</t>
  </si>
  <si>
    <t>Email:</t>
  </si>
  <si>
    <t xml:space="preserve">Current Cost </t>
  </si>
  <si>
    <t>Gas Commercial &amp; Industrial Summary Report.</t>
  </si>
  <si>
    <t>MRIN  Details:</t>
  </si>
  <si>
    <t>Current Agreement Details:</t>
  </si>
  <si>
    <t xml:space="preserve">Agreement End Date: </t>
  </si>
  <si>
    <t xml:space="preserve">New Cost </t>
  </si>
  <si>
    <t>Offer 1 Estimated Annual Spend</t>
  </si>
  <si>
    <t xml:space="preserve">Average Spend Per Month: </t>
  </si>
  <si>
    <t xml:space="preserve">Confidential Disclosure </t>
  </si>
  <si>
    <t xml:space="preserve">Contract Type:  </t>
  </si>
  <si>
    <t>Variable Rates Gas</t>
  </si>
  <si>
    <t>$/Month</t>
  </si>
  <si>
    <t xml:space="preserve">Current Price Rate ($/GJ): </t>
  </si>
  <si>
    <t>Supplier:</t>
  </si>
  <si>
    <t>Number of Sites:</t>
  </si>
  <si>
    <t>Site Category:</t>
  </si>
  <si>
    <t xml:space="preserve">SME to SME </t>
  </si>
  <si>
    <t>$/GJ</t>
  </si>
  <si>
    <t>New Agreement: Start date:</t>
  </si>
  <si>
    <t>Site Location:</t>
  </si>
  <si>
    <t>Current Bundled Rate:</t>
  </si>
  <si>
    <t>Period 1 Rate:</t>
  </si>
  <si>
    <t>Proposed Offer Rate:</t>
  </si>
  <si>
    <t>Period 2 Rate:</t>
  </si>
  <si>
    <t>Period 3 Rate:</t>
  </si>
  <si>
    <t>New Invoice Cost:</t>
  </si>
  <si>
    <t>Load Flex:</t>
  </si>
  <si>
    <t>NA</t>
  </si>
  <si>
    <t>CPA Increase:</t>
  </si>
  <si>
    <t>Included</t>
  </si>
  <si>
    <t xml:space="preserve">Rebate Paid By: </t>
  </si>
  <si>
    <t>MIRN:</t>
  </si>
  <si>
    <t>Estimated Annual Outcome:</t>
  </si>
  <si>
    <t xml:space="preserve">$ </t>
  </si>
  <si>
    <t>Next Steps</t>
  </si>
  <si>
    <t>Period 1:</t>
  </si>
  <si>
    <t>Members to provide:</t>
  </si>
  <si>
    <t>Period 2:</t>
  </si>
  <si>
    <t>Signed Engagement Form</t>
  </si>
  <si>
    <t>Number of sites</t>
  </si>
  <si>
    <t xml:space="preserve">Distributor to organise: </t>
  </si>
  <si>
    <t>New Agreement</t>
  </si>
  <si>
    <t xml:space="preserve">Name:      </t>
  </si>
  <si>
    <t>Period 3:</t>
  </si>
  <si>
    <t xml:space="preserve">Date:        </t>
  </si>
  <si>
    <t>Estimated Savings:</t>
  </si>
  <si>
    <t>Per Annum</t>
  </si>
  <si>
    <t xml:space="preserve">Signature:  </t>
  </si>
  <si>
    <t>Offer 2 Estimated Annual Spend</t>
  </si>
  <si>
    <t>2026-30 © Carbon Zero Australasia</t>
  </si>
  <si>
    <t>Special Condition:</t>
  </si>
  <si>
    <t>The CPI increase is not applicable to this new offer.</t>
  </si>
  <si>
    <t>Recommendations:</t>
  </si>
  <si>
    <t xml:space="preserve">A 36-Month Term strikes a balance between securing </t>
  </si>
  <si>
    <t>favourable terms and maintaining flexibility for future</t>
  </si>
  <si>
    <t>market opportunities or changes in your energy needs.</t>
  </si>
  <si>
    <t>Please find attached</t>
  </si>
  <si>
    <t>MIRN</t>
  </si>
  <si>
    <t>Invoice copy for your gas.</t>
  </si>
  <si>
    <t>Visual Snapshot</t>
  </si>
  <si>
    <t>Please note:</t>
  </si>
  <si>
    <t>You will receive in the next email the agreement to be signed</t>
  </si>
  <si>
    <t>following your review via Adobe docusign</t>
  </si>
  <si>
    <t xml:space="preserve">Thank you </t>
  </si>
  <si>
    <t>Offer 3 Estimated Annual Spend</t>
  </si>
  <si>
    <t xml:space="preserve">Solution represents an annual saving of </t>
  </si>
  <si>
    <t>New Gas Pricing Solution</t>
  </si>
  <si>
    <t>USING CONTRACTED LOAD</t>
  </si>
  <si>
    <t>USING INVOICE CONSUMPTION</t>
  </si>
  <si>
    <t>Site address</t>
  </si>
  <si>
    <t>Quantity in GJ:</t>
  </si>
  <si>
    <t>Price per GJ:</t>
  </si>
  <si>
    <t>Total Price :</t>
  </si>
  <si>
    <t>Annaul into invoice period</t>
  </si>
  <si>
    <t>Invoice Period Usage</t>
  </si>
  <si>
    <t>REPORT NO</t>
  </si>
  <si>
    <t xml:space="preserve">Average </t>
  </si>
  <si>
    <t>Energy</t>
  </si>
  <si>
    <t xml:space="preserve">Transmission </t>
  </si>
  <si>
    <t xml:space="preserve">Distribution </t>
  </si>
  <si>
    <t xml:space="preserve">Regulated </t>
  </si>
  <si>
    <t>Environmental</t>
  </si>
  <si>
    <t>Average</t>
  </si>
  <si>
    <t>Date of comparison</t>
  </si>
  <si>
    <t xml:space="preserve">Unit / GJ </t>
  </si>
  <si>
    <t xml:space="preserve">$/GJ </t>
  </si>
  <si>
    <t>% Component</t>
  </si>
  <si>
    <t>$ Per year</t>
  </si>
  <si>
    <t>Per Month</t>
  </si>
  <si>
    <t>Total volume energy (GJ)</t>
  </si>
  <si>
    <t xml:space="preserve">Estimated Spend Per Annum: </t>
  </si>
  <si>
    <t>Pass Through</t>
  </si>
  <si>
    <t>New Agreement Details: Period 1</t>
  </si>
  <si>
    <t>Contract term (month)</t>
  </si>
  <si>
    <t xml:space="preserve">Offered Price Rate ($/GJ): </t>
  </si>
  <si>
    <t>Annual Savings:</t>
  </si>
  <si>
    <t>Retailers</t>
  </si>
  <si>
    <t>Validity</t>
  </si>
  <si>
    <t>ESG Impact Statement</t>
  </si>
  <si>
    <t>GJ per year</t>
  </si>
  <si>
    <t>$ per year</t>
  </si>
  <si>
    <t>$ Per Month</t>
  </si>
  <si>
    <t>Annaul Contracted Energy Charges</t>
  </si>
  <si>
    <t>Daily</t>
  </si>
  <si>
    <t>Invoice Period Energy Charges</t>
  </si>
  <si>
    <t>Difference Annaulvs Invoice Energy Charges</t>
  </si>
  <si>
    <t>Invoice Total Using Yearly</t>
  </si>
  <si>
    <t>GHG Impact (Co2-e) Impact</t>
  </si>
  <si>
    <t>Invoice Total Using Invoice Data</t>
  </si>
  <si>
    <t xml:space="preserve">None Identified        </t>
  </si>
  <si>
    <t>SCOPE 1</t>
  </si>
  <si>
    <t>Differences - Using Yearly Vs Monthly Offer</t>
  </si>
  <si>
    <t>SAVINGS - YEARLY USAGE</t>
  </si>
  <si>
    <t>SDG Impact</t>
  </si>
  <si>
    <t>SAVINGS - Mnthly USAGE</t>
  </si>
  <si>
    <t>(SDG-7)</t>
  </si>
  <si>
    <t>Social Impact</t>
  </si>
  <si>
    <t xml:space="preserve">© 2025 Environmental Global Benefits </t>
  </si>
  <si>
    <t>Difference offer vs Invoice Energy Charges</t>
  </si>
  <si>
    <t>FORNRG PTY LTD  //  ABN: 40 600 270 620  // data.quote@fornrg.com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</si>
</sst>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[$$]#,##0.0000"/>
    <numFmt numFmtId="165" formatCode="&quot;$&quot;#,##0.00"/>
    <numFmt numFmtId="166" formatCode="dd/mm/yyyy"/>
    <numFmt numFmtId="167" formatCode="#,##0.0000"/>
    <numFmt numFmtId="168" formatCode="[$$]#,##0.000000"/>
    <numFmt numFmtId="169" formatCode="d/m/yyyy"/>
    <numFmt numFmtId="170" formatCode="[$$]#,##0.00"/>
    <numFmt numFmtId="171" formatCode="[$-409]mmm\-yy"/>
    <numFmt numFmtId="172" formatCode="0.0000%"/>
    <numFmt numFmtId="173" formatCode="&quot;$&quot;0.0000"/>
    <numFmt numFmtId="174" formatCode="&quot;$&quot;#,##0.00;\-&quot;$&quot;#,##0.00"/>
    <numFmt numFmtId="175" formatCode="0.000"/>
    <numFmt numFmtId="176" formatCode="[$$]#,##0.0"/>
    <numFmt numFmtId="201" formatCode="#,##0"/>
    <numFmt numFmtId="202" formatCode="#,##0.0"/>
    <numFmt numFmtId="203" formatCode="0.000&quot;c&quot;"/>
    <numFmt numFmtId="204" formatCode="&quot;$&quot;#,##0.00"/>
    <numFmt numFmtId="205" formatCode="&quot;$&quot;#,##0.0000&quot;/GJ&quot;"/>
    <numFmt numFmtId="206" formatCode="&quot;$&quot;0.00000&quot;/day&quot;"/>
    <numFmt numFmtId="207" formatCode="#,##0.00"/>
  </numFmts>
  <fonts count="56">
    <font>
      <sz val="11.0"/>
      <color theme="1"/>
      <name val="Calibri"/>
      <scheme val="minor"/>
    </font>
    <font>
      <sz val="11.0"/>
      <color theme="1"/>
      <name val="Calibri"/>
    </font>
    <font>
      <b/>
      <sz val="31.0"/>
      <color theme="1"/>
      <name val="Calibri"/>
    </font>
    <font/>
    <font>
      <sz val="11.0"/>
      <color theme="1"/>
      <name val="Arial"/>
    </font>
    <font>
      <color theme="1"/>
      <name val="Calibri"/>
      <scheme val="minor"/>
    </font>
    <font>
      <b/>
      <sz val="11.0"/>
      <color theme="1"/>
      <name val="Arial"/>
    </font>
    <font>
      <b/>
      <sz val="36.0"/>
      <color theme="1"/>
      <name val="Calibri"/>
    </font>
    <font>
      <b/>
      <sz val="22.0"/>
      <color theme="1"/>
      <name val="Calibri"/>
    </font>
    <font>
      <b/>
      <sz val="15.0"/>
      <color theme="1"/>
      <name val="Calibri"/>
    </font>
    <font>
      <b/>
      <u/>
      <sz val="22.0"/>
      <color rgb="FF0563C1"/>
      <name val="Calibri"/>
    </font>
    <font>
      <sz val="15.0"/>
      <color theme="1"/>
      <name val="Calibri"/>
    </font>
    <font>
      <sz val="22.0"/>
      <color theme="1"/>
      <name val="Calibri"/>
    </font>
    <font>
      <b/>
      <u/>
      <sz val="22.0"/>
      <color rgb="FF0563C1"/>
      <name val="Calibri"/>
    </font>
    <font>
      <b/>
      <sz val="33.0"/>
      <color theme="1"/>
      <name val="Calibri"/>
    </font>
    <font>
      <b/>
      <sz val="25.0"/>
      <color theme="1"/>
      <name val="Calibri"/>
    </font>
    <font>
      <b/>
      <u/>
      <sz val="22.0"/>
      <color rgb="FF0563C1"/>
      <name val="Calibri"/>
    </font>
    <font>
      <b/>
      <sz val="21.0"/>
      <color theme="1"/>
      <name val="Calibri"/>
    </font>
    <font>
      <b/>
      <sz val="22.0"/>
      <color rgb="FF0563C1"/>
      <name val="Calibri"/>
    </font>
    <font>
      <b/>
      <sz val="23.0"/>
      <color rgb="FF7F6000"/>
      <name val="Calibri"/>
    </font>
    <font>
      <b/>
      <sz val="32.0"/>
      <color rgb="FF7F6000"/>
      <name val="Calibri"/>
    </font>
    <font>
      <b/>
      <u/>
      <sz val="22.0"/>
      <color rgb="FF0563C1"/>
      <name val="Calibri"/>
    </font>
    <font>
      <sz val="23.0"/>
      <color rgb="FF7F6000"/>
      <name val="Calibri"/>
    </font>
    <font>
      <b/>
      <sz val="15.0"/>
      <color rgb="FF1F1F1F"/>
      <name val="Calibri"/>
    </font>
    <font>
      <b/>
      <sz val="12.0"/>
      <color theme="1"/>
      <name val="Calibri"/>
    </font>
    <font>
      <sz val="21.0"/>
      <color theme="1"/>
      <name val="Calibri"/>
    </font>
    <font>
      <b/>
      <sz val="9.0"/>
      <color theme="1"/>
      <name val="Calibri"/>
    </font>
    <font>
      <sz val="19.0"/>
      <color theme="1"/>
      <name val="Calibri"/>
    </font>
    <font>
      <sz val="17.0"/>
      <color theme="1"/>
      <name val="Calibri"/>
    </font>
    <font>
      <sz val="18.0"/>
      <color theme="1"/>
      <name val="Calibri"/>
    </font>
    <font>
      <sz val="14.0"/>
      <color theme="1"/>
      <name val="Calibri"/>
    </font>
    <font>
      <b/>
      <sz val="20.0"/>
      <color theme="1"/>
      <name val="Calibri"/>
    </font>
    <font>
      <b/>
      <sz val="43.0"/>
      <color rgb="FF1F1F1F"/>
      <name val="Calibri"/>
    </font>
    <font>
      <b/>
      <sz val="43.0"/>
      <color theme="1"/>
      <name val="Calibri"/>
    </font>
    <font>
      <b/>
      <sz val="17.0"/>
      <color theme="1"/>
      <name val="Calibri"/>
    </font>
    <font>
      <b/>
      <sz val="15.0"/>
      <color rgb="FF222222"/>
      <name val="Calibri"/>
    </font>
    <font>
      <b/>
      <sz val="14.0"/>
      <color theme="1"/>
      <name val="Calibri"/>
    </font>
    <font>
      <b/>
      <sz val="33.0"/>
      <color rgb="FF000000"/>
      <name val="Calibri"/>
    </font>
    <font>
      <sz val="11.0"/>
      <color rgb="FF222222"/>
      <name val="Arial"/>
    </font>
    <font>
      <b/>
      <sz val="34.0"/>
      <color theme="1"/>
      <name val="Calibri"/>
    </font>
    <font>
      <sz val="15.0"/>
      <color rgb="FF1F1F1F"/>
      <name val="Calibri"/>
    </font>
    <font>
      <b/>
      <sz val="18.0"/>
      <color theme="1"/>
      <name val="Calibri"/>
    </font>
    <font>
      <sz val="15.0"/>
      <color rgb="FF222222"/>
      <name val="Calibri"/>
    </font>
    <font>
      <b/>
      <sz val="11.0"/>
      <color rgb="FF003366"/>
      <name val="Calibri"/>
    </font>
    <font>
      <sz val="12.0"/>
      <color theme="1"/>
      <name val="Calibri"/>
    </font>
    <font>
      <b/>
      <u/>
      <sz val="14.0"/>
      <color rgb="FF000000"/>
      <name val="Calibri"/>
    </font>
    <font>
      <b/>
      <sz val="15.0"/>
      <color rgb="FF030F3F"/>
      <name val="Calibri"/>
    </font>
    <font>
      <sz val="10.0"/>
      <color theme="1"/>
      <name val="Calibri"/>
    </font>
    <font>
      <b/>
      <sz val="13.0"/>
      <color theme="1"/>
      <name val="Calibri"/>
    </font>
    <font>
      <b/>
      <sz val="16"/>
      <color rgb="FF1F2933"/>
      <name val="Calibri"/>
    </font>
    <font>
      <b/>
      <sz val="12"/>
      <color rgb="FF1F2933"/>
      <name val="Calibri"/>
    </font>
    <font>
      <sz val="10"/>
      <color rgb="FF48615B"/>
      <name val="Calibri"/>
    </font>
    <font>
      <b/>
      <sz val="10"/>
      <color rgb="FF1F2933"/>
      <name val="Calibri"/>
    </font>
    <font>
      <sz val="10"/>
      <color rgb="FF1F2933"/>
      <name val="Calibri"/>
    </font>
    <font>
      <b/>
      <sz val="10"/>
      <color rgb="FF1F2933"/>
      <name val="Calibri"/>
    </font>
    <font>
      <b/>
      <sz val="13"/>
      <color rgb="FF0F6B5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DE4E1"/>
        <bgColor rgb="FFCDE4E1"/>
      </patternFill>
    </fill>
    <fill>
      <patternFill patternType="solid">
        <fgColor rgb="FFFFF3E6"/>
        <bgColor rgb="FFFFF3E6"/>
      </patternFill>
    </fill>
    <fill>
      <patternFill patternType="solid">
        <fgColor rgb="FFC6D9F0"/>
        <bgColor rgb="FFC6D9F0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9B49C"/>
        <bgColor rgb="FFF9B49C"/>
      </patternFill>
    </fill>
    <fill>
      <patternFill patternType="solid">
        <fgColor rgb="FFF3F6F8"/>
        <bgColor rgb="FFF3F6F8"/>
      </patternFill>
    </fill>
    <fill>
      <patternFill patternType="solid">
        <fgColor rgb="FFFBC30A"/>
        <bgColor rgb="FFFBC30A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BC30A"/>
        <bgColor indexed="64"/>
      </patternFill>
    </fill>
    <fill>
      <patternFill patternType="solid">
        <fgColor rgb="FFFEF3D0"/>
        <bgColor indexed="64"/>
      </patternFill>
    </fill>
    <fill>
      <patternFill patternType="solid">
        <fgColor rgb="FFF2F4F3"/>
        <bgColor indexed="64"/>
      </patternFill>
    </fill>
    <fill>
      <patternFill patternType="solid">
        <fgColor rgb="FFEDF7F4"/>
        <bgColor indexed="64"/>
      </patternFill>
    </fill>
  </fills>
  <borders count="93">
    <border/>
    <border>
      <left/>
      <right/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/>
      <top style="thick">
        <color rgb="FF000000"/>
      </top>
      <bottom/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/>
      <right/>
      <top style="thick">
        <color rgb="FF000000"/>
      </top>
      <bottom/>
    </border>
    <border>
      <right style="thick">
        <color rgb="FF000000"/>
      </right>
      <bottom style="thick">
        <color rgb="FF000000"/>
      </bottom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/>
      <bottom/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/>
    </border>
    <border>
      <left/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/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/>
      <top style="medium">
        <color rgb="FF000000"/>
      </top>
      <bottom/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top style="medium">
        <color rgb="FF000000"/>
      </top>
    </border>
    <border>
      <left/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/>
      <right style="thick">
        <color rgb="FF000000"/>
      </right>
      <top style="medium">
        <color rgb="FF000000"/>
      </top>
      <bottom/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/>
      <bottom/>
    </border>
    <border>
      <right style="thick">
        <color rgb="FF000000"/>
      </right>
      <top/>
      <bottom/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bottom style="medium">
        <color rgb="FF000000"/>
      </bottom>
    </border>
    <border>
      <left style="thick">
        <color rgb="FF000000"/>
      </left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 style="thick">
        <color rgb="FF000000"/>
      </left>
      <right/>
      <top/>
      <bottom style="thin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n">
        <color rgb="FFD9D9D9"/>
      </left>
      <right style="thick">
        <color rgb="FF000000"/>
      </right>
    </border>
    <border>
      <left style="thick">
        <color rgb="FF000000"/>
      </left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right/>
      <top style="thick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/>
      <bottom/>
    </border>
    <border>
      <right/>
      <top/>
      <bottom/>
    </border>
    <border>
      <top/>
      <bottom style="thick">
        <color rgb="FF000000"/>
      </bottom>
    </border>
    <border>
      <right/>
      <top/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top style="thick">
        <color rgb="FF000000"/>
      </top>
      <bottom style="thick">
        <color rgb="FF000000"/>
      </bottom>
    </border>
    <border>
      <left style="thin">
        <color rgb="FFD0D7D5"/>
      </left>
      <right style="thin">
        <color rgb="FFD0D7D5"/>
      </right>
      <top style="thin">
        <color rgb="FFD0D7D5"/>
      </top>
      <bottom style="thin">
        <color rgb="FFD0D7D5"/>
      </bottom>
      <diagonal/>
    </border>
    <border>
      <left/>
      <right/>
      <top/>
      <bottom style="thin">
        <color rgb="FFD0D7D5"/>
      </bottom>
      <diagonal/>
    </border>
    <border>
      <left/>
      <right/>
      <top style="thin">
        <color rgb="FF7A8A86"/>
      </top>
      <bottom style="thin">
        <color rgb="FF7A8A86"/>
      </bottom>
      <diagonal/>
    </border>
    <border>
      <left/>
      <right/>
      <top/>
      <bottom/>
      <diagonal/>
    </border>
  </borders>
  <cellStyleXfs count="1">
    <xf borderId="0" fillId="0" fontId="0" numFmtId="0" applyAlignment="1" applyFont="1"/>
  </cellStyleXfs>
  <cellXfs count="4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1" xfId="0" applyAlignment="1" applyBorder="1" applyFont="1" applyNumberFormat="1">
      <alignment horizontal="center" shrinkToFit="0" wrapText="1"/>
    </xf>
    <xf borderId="0" fillId="0" fontId="1" numFmtId="0" xfId="0" applyFont="1"/>
    <xf borderId="3" fillId="0" fontId="3" numFmtId="0" xfId="0" applyBorder="1" applyFont="1"/>
    <xf borderId="0" fillId="0" fontId="4" numFmtId="0" xfId="0" applyFont="1"/>
    <xf borderId="4" fillId="0" fontId="3" numFmtId="0" xfId="0" applyBorder="1" applyFont="1"/>
    <xf borderId="5" fillId="2" fontId="1" numFmtId="0" xfId="0" applyBorder="1" applyFill="1" applyFont="1"/>
    <xf borderId="0" fillId="0" fontId="5" numFmtId="0" xfId="0" applyAlignment="1" applyFont="1">
      <alignment readingOrder="0"/>
    </xf>
    <xf borderId="6" fillId="0" fontId="1" numFmtId="1" xfId="0" applyBorder="1" applyFont="1" applyNumberFormat="1"/>
    <xf borderId="0" fillId="0" fontId="4" numFmtId="0" xfId="0" applyAlignment="1" applyFont="1">
      <alignment horizontal="right"/>
    </xf>
    <xf borderId="7" fillId="2" fontId="1" numFmtId="0" xfId="0" applyBorder="1" applyFill="1" applyFont="1"/>
    <xf borderId="8" fillId="0" fontId="3" numFmtId="0" xfId="0" applyBorder="1" applyFont="1"/>
    <xf borderId="0" fillId="0" fontId="6" numFmtId="0" xfId="0" applyAlignment="1" applyFont="1">
      <alignment horizontal="right"/>
    </xf>
    <xf borderId="9" fillId="0" fontId="7" numFmtId="1" xfId="0" applyAlignment="1" applyBorder="1" applyFont="1" applyNumberFormat="1">
      <alignment horizontal="center" shrinkToFit="0" wrapText="1"/>
    </xf>
    <xf borderId="10" fillId="0" fontId="3" numFmtId="0" xfId="0" applyBorder="1" applyFont="1"/>
    <xf borderId="11" fillId="2" fontId="1" numFmtId="0" xfId="0" applyBorder="1" applyFill="1" applyFont="1"/>
    <xf borderId="0" fillId="0" fontId="4" numFmtId="49" xfId="0" applyAlignment="1" applyFont="1" applyNumberFormat="1">
      <alignment horizontal="right"/>
    </xf>
    <xf borderId="12" fillId="0" fontId="3" numFmtId="0" xfId="0" applyBorder="1" applyFont="1"/>
    <xf borderId="0" fillId="0" fontId="6" numFmtId="0" xfId="0" applyFont="1"/>
    <xf borderId="13" fillId="2" fontId="1" numFmtId="0" xfId="0" applyBorder="1" applyFill="1" applyFont="1"/>
    <xf borderId="14" fillId="3" fontId="8" numFmtId="0" xfId="0" applyAlignment="1" applyBorder="1" applyFill="1" applyFont="1">
      <alignment horizontal="center" shrinkToFit="0" wrapText="1"/>
    </xf>
    <xf borderId="0" fillId="0" fontId="4" numFmtId="4" xfId="0" applyFont="1" applyNumberFormat="1"/>
    <xf borderId="15" fillId="2" fontId="1" numFmtId="0" xfId="0" applyBorder="1" applyFill="1" applyFont="1"/>
    <xf borderId="16" fillId="2" fontId="1" numFmtId="0" xfId="0" applyBorder="1" applyFill="1" applyFont="1"/>
    <xf borderId="17" fillId="0" fontId="1" numFmtId="0" xfId="0" applyBorder="1" applyFont="1"/>
    <xf borderId="18" fillId="0" fontId="3" numFmtId="0" xfId="0" applyBorder="1" applyFont="1"/>
    <xf borderId="19" fillId="0" fontId="3" numFmtId="0" xfId="0" applyBorder="1" applyFont="1"/>
    <xf borderId="0" fillId="0" fontId="4" numFmtId="164" xfId="0" applyFont="1" applyNumberFormat="1"/>
    <xf borderId="20" fillId="4" fontId="8" numFmtId="0" xfId="0" applyAlignment="1" applyBorder="1" applyFill="1" applyFont="1">
      <alignment horizontal="center" shrinkToFit="0" wrapText="1"/>
    </xf>
    <xf borderId="21" fillId="2" fontId="1" numFmtId="0" xfId="0" applyBorder="1" applyFill="1" applyFont="1"/>
    <xf borderId="22" fillId="2" fontId="9" numFmtId="0" xfId="0" applyAlignment="1" applyBorder="1" applyFill="1" applyFont="1">
      <alignment horizontal="center" shrinkToFit="0" wrapText="1"/>
    </xf>
    <xf borderId="7" fillId="2" fontId="10" numFmtId="0" xfId="0" applyAlignment="1" applyBorder="1" applyFill="1" applyFont="1">
      <alignment horizontal="center" shrinkToFit="0" wrapText="1"/>
    </xf>
    <xf borderId="7" fillId="2" fontId="8" numFmtId="0" xfId="0" applyAlignment="1" applyBorder="1" applyFill="1" applyFont="1">
      <alignment horizontal="center" shrinkToFit="0" wrapText="1"/>
    </xf>
    <xf borderId="22" fillId="2" fontId="9" numFmtId="0" xfId="0" applyAlignment="1" applyBorder="1" applyFill="1" applyFont="1">
      <alignment horizontal="center"/>
    </xf>
    <xf borderId="23" fillId="0" fontId="1" numFmtId="0" xfId="0" applyBorder="1" applyFont="1"/>
    <xf borderId="7" fillId="2" fontId="8" numFmtId="0" xfId="0" applyAlignment="1" applyBorder="1" applyFill="1" applyFont="1">
      <alignment shrinkToFit="0" wrapText="1"/>
    </xf>
    <xf borderId="24" fillId="2" fontId="9" numFmtId="0" xfId="0" applyAlignment="1" applyBorder="1" applyFill="1" applyFont="1">
      <alignment horizontal="center"/>
    </xf>
    <xf borderId="7" fillId="2" fontId="8" numFmtId="165" xfId="0" applyAlignment="1" applyBorder="1" applyFill="1" applyFont="1" applyNumberFormat="1">
      <alignment horizontal="center" shrinkToFit="0" wrapText="1"/>
    </xf>
    <xf borderId="25" fillId="0" fontId="1" numFmtId="0" xfId="0" applyBorder="1" applyFont="1"/>
    <xf borderId="26" fillId="0" fontId="9" numFmtId="0" xfId="0" applyAlignment="1" applyBorder="1" applyFont="1">
      <alignment horizontal="center"/>
    </xf>
    <xf borderId="7" fillId="2" fontId="1" numFmtId="165" xfId="0" applyBorder="1" applyFill="1" applyFont="1" applyNumberFormat="1"/>
    <xf borderId="22" fillId="2" fontId="11" numFmtId="0" xfId="0" applyBorder="1" applyFill="1" applyFont="1"/>
    <xf borderId="22" fillId="0" fontId="9" numFmtId="0" xfId="0" applyAlignment="1" applyBorder="1" applyFont="1">
      <alignment horizontal="center"/>
    </xf>
    <xf borderId="7" fillId="2" fontId="12" numFmtId="165" xfId="0" applyAlignment="1" applyBorder="1" applyFill="1" applyFont="1" applyNumberFormat="1">
      <alignment horizontal="center" shrinkToFit="0" wrapText="1"/>
    </xf>
    <xf borderId="22" fillId="2" fontId="11" numFmtId="0" xfId="0" applyAlignment="1" applyBorder="1" applyFill="1" applyFont="1">
      <alignment horizontal="center"/>
    </xf>
    <xf borderId="27" fillId="0" fontId="11" numFmtId="0" xfId="0" applyAlignment="1" applyBorder="1" applyFont="1">
      <alignment shrinkToFit="0" wrapText="1"/>
    </xf>
    <xf borderId="25" fillId="0" fontId="8" numFmtId="0" xfId="0" applyAlignment="1" applyBorder="1" applyFont="1">
      <alignment horizontal="center" shrinkToFit="0" wrapText="1"/>
    </xf>
    <xf borderId="13" fillId="2" fontId="11" numFmtId="0" xfId="0" applyAlignment="1" applyBorder="1" applyFill="1" applyFont="1">
      <alignment horizontal="center"/>
    </xf>
    <xf borderId="28" fillId="2" fontId="1" numFmtId="166" xfId="0" applyBorder="1" applyFill="1" applyFont="1" applyNumberFormat="1"/>
    <xf borderId="29" fillId="0" fontId="3" numFmtId="0" xfId="0" applyBorder="1" applyFont="1"/>
    <xf borderId="30" fillId="0" fontId="1" numFmtId="0" xfId="0" applyBorder="1" applyFont="1"/>
    <xf borderId="31" fillId="2" fontId="9" numFmtId="0" xfId="0" applyBorder="1" applyFill="1" applyFont="1"/>
    <xf borderId="32" fillId="4" fontId="1" numFmtId="0" xfId="0" applyBorder="1" applyFill="1" applyFont="1"/>
    <xf borderId="22" fillId="2" fontId="9" numFmtId="0" xfId="0" applyBorder="1" applyFill="1" applyFont="1"/>
    <xf borderId="33" fillId="0" fontId="9" numFmtId="0" xfId="0" applyAlignment="1" applyBorder="1" applyFont="1">
      <alignment horizontal="center"/>
    </xf>
    <xf borderId="34" fillId="4" fontId="1" numFmtId="0" xfId="0" applyBorder="1" applyFill="1" applyFont="1"/>
    <xf borderId="35" fillId="0" fontId="11" numFmtId="0" xfId="0" applyAlignment="1" applyBorder="1" applyFont="1">
      <alignment shrinkToFit="0" wrapText="1"/>
    </xf>
    <xf borderId="22" fillId="2" fontId="1" numFmtId="49" xfId="0" applyBorder="1" applyFill="1" applyFont="1" applyNumberFormat="1"/>
    <xf borderId="34" fillId="4" fontId="1" numFmtId="165" xfId="0" applyBorder="1" applyFill="1" applyFont="1" applyNumberFormat="1"/>
    <xf borderId="36" fillId="2" fontId="11" numFmtId="0" xfId="0" applyAlignment="1" applyBorder="1" applyFill="1" applyFont="1">
      <alignment horizontal="center"/>
    </xf>
    <xf borderId="22" fillId="2" fontId="1" numFmtId="0" xfId="0" applyBorder="1" applyFill="1" applyFont="1"/>
    <xf borderId="37" fillId="4" fontId="1" numFmtId="0" xfId="0" applyBorder="1" applyFill="1" applyFont="1"/>
    <xf borderId="36" fillId="2" fontId="1" numFmtId="0" xfId="0" applyBorder="1" applyFill="1" applyFont="1"/>
    <xf borderId="18" fillId="0" fontId="1" numFmtId="0" xfId="0" applyBorder="1" applyFont="1"/>
    <xf borderId="22" fillId="5" fontId="9" numFmtId="167" xfId="0" applyAlignment="1" applyBorder="1" applyFill="1" applyFont="1" applyNumberFormat="1">
      <alignment horizontal="center"/>
    </xf>
    <xf borderId="38" fillId="2" fontId="1" numFmtId="49" xfId="0" applyBorder="1" applyFill="1" applyFont="1" applyNumberFormat="1"/>
    <xf borderId="7" fillId="2" fontId="9" numFmtId="0" xfId="0" applyAlignment="1" applyBorder="1" applyFill="1" applyFont="1">
      <alignment horizontal="center"/>
    </xf>
    <xf borderId="39" fillId="0" fontId="11" numFmtId="0" xfId="0" applyAlignment="1" applyBorder="1" applyFont="1">
      <alignment shrinkToFit="0" wrapText="1"/>
    </xf>
    <xf borderId="32" fillId="2" fontId="1" numFmtId="0" xfId="0" applyBorder="1" applyFill="1" applyFont="1"/>
    <xf borderId="40" fillId="2" fontId="11" numFmtId="0" xfId="0" applyAlignment="1" applyBorder="1" applyFill="1" applyFont="1">
      <alignment horizontal="center"/>
    </xf>
    <xf borderId="14" fillId="2" fontId="13" numFmtId="0" xfId="0" applyAlignment="1" applyBorder="1" applyFill="1" applyFont="1">
      <alignment horizontal="center" shrinkToFit="0" wrapText="1"/>
    </xf>
    <xf borderId="32" fillId="5" fontId="1" numFmtId="167" xfId="0" applyBorder="1" applyFill="1" applyFont="1" applyNumberFormat="1"/>
    <xf borderId="37" fillId="2" fontId="1" numFmtId="0" xfId="0" applyBorder="1" applyFill="1" applyFont="1"/>
    <xf borderId="14" fillId="2" fontId="8" numFmtId="0" xfId="0" applyAlignment="1" applyBorder="1" applyFill="1" applyFont="1">
      <alignment horizontal="center" shrinkToFit="0" wrapText="1"/>
    </xf>
    <xf borderId="23" fillId="0" fontId="1" numFmtId="166" xfId="0" applyBorder="1" applyFont="1" applyNumberFormat="1"/>
    <xf borderId="2" fillId="0" fontId="1" numFmtId="49" xfId="0" applyBorder="1" applyFont="1" applyNumberFormat="1"/>
    <xf borderId="15" fillId="2" fontId="9" numFmtId="0" xfId="0" applyBorder="1" applyFill="1" applyFont="1"/>
    <xf borderId="14" fillId="2" fontId="8" numFmtId="0" xfId="0" applyAlignment="1" applyBorder="1" applyFill="1" applyFont="1">
      <alignment shrinkToFit="0" wrapText="1"/>
    </xf>
    <xf borderId="17" fillId="0" fontId="1" numFmtId="168" xfId="0" applyBorder="1" applyFont="1" applyNumberFormat="1"/>
    <xf borderId="41" fillId="6" fontId="14" numFmtId="0" xfId="0" applyAlignment="1" applyBorder="1" applyFill="1" applyFont="1">
      <alignment horizontal="center" vertical="center"/>
    </xf>
    <xf borderId="42" fillId="0" fontId="3" numFmtId="0" xfId="0" applyBorder="1" applyFont="1"/>
    <xf borderId="22" fillId="0" fontId="1" numFmtId="49" xfId="0" applyBorder="1" applyFont="1" applyNumberFormat="1"/>
    <xf borderId="14" fillId="2" fontId="8" numFmtId="165" xfId="0" applyAlignment="1" applyBorder="1" applyFill="1" applyFont="1" applyNumberFormat="1">
      <alignment horizontal="center" shrinkToFit="0" wrapText="1"/>
    </xf>
    <xf borderId="7" fillId="5" fontId="1" numFmtId="169" xfId="0" applyBorder="1" applyFill="1" applyFont="1" applyNumberFormat="1"/>
    <xf borderId="2" fillId="0" fontId="1" numFmtId="0" xfId="0" applyBorder="1" applyFont="1"/>
    <xf borderId="6" fillId="0" fontId="1" numFmtId="0" xfId="0" applyBorder="1" applyFont="1"/>
    <xf borderId="14" fillId="2" fontId="1" numFmtId="165" xfId="0" applyBorder="1" applyFill="1" applyFont="1" applyNumberFormat="1"/>
    <xf borderId="22" fillId="5" fontId="1" numFmtId="169" xfId="0" applyBorder="1" applyFill="1" applyFont="1" applyNumberFormat="1"/>
    <xf borderId="4" fillId="0" fontId="1" numFmtId="0" xfId="0" applyBorder="1" applyFont="1"/>
    <xf borderId="8" fillId="0" fontId="1" numFmtId="0" xfId="0" applyBorder="1" applyFont="1"/>
    <xf borderId="14" fillId="2" fontId="12" numFmtId="165" xfId="0" applyAlignment="1" applyBorder="1" applyFill="1" applyFont="1" applyNumberFormat="1">
      <alignment horizontal="center" shrinkToFit="0" wrapText="1"/>
    </xf>
    <xf borderId="22" fillId="0" fontId="1" numFmtId="0" xfId="0" applyBorder="1" applyFont="1"/>
    <xf borderId="0" fillId="0" fontId="1" numFmtId="49" xfId="0" applyFont="1" applyNumberFormat="1"/>
    <xf borderId="43" fillId="0" fontId="15" numFmtId="49" xfId="0" applyAlignment="1" applyBorder="1" applyFont="1" applyNumberFormat="1">
      <alignment horizontal="center" shrinkToFit="0" vertical="center" wrapText="1"/>
    </xf>
    <xf borderId="23" fillId="0" fontId="8" numFmtId="0" xfId="0" applyAlignment="1" applyBorder="1" applyFont="1">
      <alignment horizontal="center" shrinkToFit="0" wrapText="1"/>
    </xf>
    <xf borderId="22" fillId="0" fontId="9" numFmtId="0" xfId="0" applyAlignment="1" applyBorder="1" applyFont="1">
      <alignment horizontal="center" vertical="top"/>
    </xf>
    <xf borderId="22" fillId="0" fontId="1" numFmtId="0" xfId="0" applyAlignment="1" applyBorder="1" applyFont="1">
      <alignment vertical="top"/>
    </xf>
    <xf borderId="3" fillId="0" fontId="1" numFmtId="0" xfId="0" applyBorder="1" applyFont="1"/>
    <xf borderId="44" fillId="0" fontId="3" numFmtId="0" xfId="0" applyBorder="1" applyFont="1"/>
    <xf borderId="17" fillId="0" fontId="1" numFmtId="0" xfId="0" applyAlignment="1" applyBorder="1" applyFont="1">
      <alignment vertical="top"/>
    </xf>
    <xf borderId="22" fillId="2" fontId="1" numFmtId="0" xfId="0" applyAlignment="1" applyBorder="1" applyFill="1" applyFont="1">
      <alignment horizontal="right"/>
    </xf>
    <xf borderId="22" fillId="0" fontId="16" numFmtId="0" xfId="0" applyAlignment="1" applyBorder="1" applyFont="1">
      <alignment horizontal="center"/>
    </xf>
    <xf borderId="22" fillId="0" fontId="1" numFmtId="4" xfId="0" applyAlignment="1" applyBorder="1" applyFont="1" applyNumberFormat="1">
      <alignment vertical="top"/>
    </xf>
    <xf borderId="6" fillId="0" fontId="17" numFmtId="0" xfId="0" applyAlignment="1" applyBorder="1" applyFont="1">
      <alignment horizontal="center" shrinkToFit="0" wrapText="1"/>
    </xf>
    <xf borderId="17" fillId="0" fontId="9" numFmtId="0" xfId="0" applyAlignment="1" applyBorder="1" applyFont="1">
      <alignment horizontal="center"/>
    </xf>
    <xf borderId="8" fillId="0" fontId="17" numFmtId="0" xfId="0" applyAlignment="1" applyBorder="1" applyFont="1">
      <alignment horizontal="center" shrinkToFit="0" wrapText="1"/>
    </xf>
    <xf borderId="4" fillId="0" fontId="9" numFmtId="0" xfId="0" applyAlignment="1" applyBorder="1" applyFont="1">
      <alignment horizontal="center"/>
    </xf>
    <xf borderId="22" fillId="2" fontId="8" numFmtId="0" xfId="0" applyAlignment="1" applyBorder="1" applyFill="1" applyFont="1">
      <alignment horizontal="center" shrinkToFit="0" wrapText="1"/>
    </xf>
    <xf borderId="22" fillId="2" fontId="8" numFmtId="0" xfId="0" applyAlignment="1" applyBorder="1" applyFill="1" applyFont="1">
      <alignment shrinkToFit="0" wrapText="1"/>
    </xf>
    <xf borderId="22" fillId="0" fontId="1" numFmtId="4" xfId="0" applyBorder="1" applyFont="1" applyNumberFormat="1"/>
    <xf borderId="22" fillId="2" fontId="1" numFmtId="4" xfId="0" applyBorder="1" applyFill="1" applyFont="1" applyNumberFormat="1"/>
    <xf borderId="22" fillId="0" fontId="1" numFmtId="167" xfId="0" applyAlignment="1" applyBorder="1" applyFont="1" applyNumberFormat="1">
      <alignment vertical="top"/>
    </xf>
    <xf borderId="22" fillId="0" fontId="1" numFmtId="167" xfId="0" applyBorder="1" applyFont="1" applyNumberFormat="1"/>
    <xf borderId="22" fillId="2" fontId="1" numFmtId="167" xfId="0" applyBorder="1" applyFill="1" applyFont="1" applyNumberFormat="1"/>
    <xf borderId="45" fillId="0" fontId="1" numFmtId="0" xfId="0" applyBorder="1" applyFont="1"/>
    <xf borderId="22" fillId="0" fontId="1" numFmtId="0" xfId="0" applyAlignment="1" applyBorder="1" applyFont="1">
      <alignment horizontal="right"/>
    </xf>
    <xf borderId="22" fillId="2" fontId="8" numFmtId="165" xfId="0" applyAlignment="1" applyBorder="1" applyFill="1" applyFont="1" applyNumberFormat="1">
      <alignment horizontal="center" shrinkToFit="0" wrapText="1"/>
    </xf>
    <xf borderId="22" fillId="0" fontId="1" numFmtId="170" xfId="0" applyAlignment="1" applyBorder="1" applyFont="1" applyNumberFormat="1">
      <alignment vertical="top"/>
    </xf>
    <xf borderId="46" fillId="0" fontId="1" numFmtId="0" xfId="0" applyBorder="1" applyFont="1"/>
    <xf borderId="10" fillId="0" fontId="1" numFmtId="170" xfId="0" applyAlignment="1" applyBorder="1" applyFont="1" applyNumberFormat="1">
      <alignment vertical="top"/>
    </xf>
    <xf borderId="22" fillId="2" fontId="12" numFmtId="165" xfId="0" applyAlignment="1" applyBorder="1" applyFill="1" applyFont="1" applyNumberFormat="1">
      <alignment horizontal="center" shrinkToFit="0" wrapText="1"/>
    </xf>
    <xf borderId="22" fillId="0" fontId="1" numFmtId="170" xfId="0" applyAlignment="1" applyBorder="1" applyFont="1" applyNumberFormat="1">
      <alignment horizontal="right"/>
    </xf>
    <xf borderId="47" fillId="7" fontId="1" numFmtId="0" xfId="0" applyBorder="1" applyFill="1" applyFont="1"/>
    <xf borderId="12" fillId="0" fontId="1" numFmtId="170" xfId="0" applyAlignment="1" applyBorder="1" applyFont="1" applyNumberFormat="1">
      <alignment vertical="top"/>
    </xf>
    <xf borderId="22" fillId="0" fontId="8" numFmtId="0" xfId="0" applyAlignment="1" applyBorder="1" applyFont="1">
      <alignment horizontal="center" shrinkToFit="0" wrapText="1"/>
    </xf>
    <xf borderId="17" fillId="0" fontId="9" numFmtId="10" xfId="0" applyAlignment="1" applyBorder="1" applyFont="1" applyNumberFormat="1">
      <alignment horizontal="center"/>
    </xf>
    <xf borderId="48" fillId="7" fontId="1" numFmtId="0" xfId="0" applyBorder="1" applyFill="1" applyFont="1"/>
    <xf borderId="22" fillId="2" fontId="1" numFmtId="169" xfId="0" applyBorder="1" applyFill="1" applyFont="1" applyNumberFormat="1"/>
    <xf borderId="22" fillId="0" fontId="18" numFmtId="0" xfId="0" applyAlignment="1" applyBorder="1" applyFont="1">
      <alignment horizontal="center"/>
    </xf>
    <xf borderId="10" fillId="0" fontId="1" numFmtId="0" xfId="0" applyBorder="1" applyFont="1"/>
    <xf borderId="22" fillId="2" fontId="1" numFmtId="165" xfId="0" applyBorder="1" applyFill="1" applyFont="1" applyNumberFormat="1"/>
    <xf borderId="41" fillId="7" fontId="19" numFmtId="0" xfId="0" applyAlignment="1" applyBorder="1" applyFill="1" applyFont="1">
      <alignment horizontal="center" vertical="center"/>
    </xf>
    <xf borderId="22" fillId="2" fontId="9" numFmtId="170" xfId="0" applyAlignment="1" applyBorder="1" applyFill="1" applyFont="1" applyNumberFormat="1">
      <alignment horizontal="center"/>
    </xf>
    <xf borderId="49" fillId="2" fontId="1" numFmtId="0" xfId="0" applyBorder="1" applyFill="1" applyFont="1"/>
    <xf borderId="22" fillId="2" fontId="18" numFmtId="0" xfId="0" applyAlignment="1" applyBorder="1" applyFill="1" applyFont="1">
      <alignment horizontal="center" shrinkToFit="0" wrapText="1"/>
    </xf>
    <xf borderId="23" fillId="0" fontId="9" numFmtId="0" xfId="0" applyAlignment="1" applyBorder="1" applyFont="1">
      <alignment horizontal="center"/>
    </xf>
    <xf borderId="41" fillId="7" fontId="20" numFmtId="0" xfId="0" applyAlignment="1" applyBorder="1" applyFill="1" applyFont="1">
      <alignment horizontal="center" shrinkToFit="0" vertical="center" wrapText="1"/>
    </xf>
    <xf borderId="22" fillId="0" fontId="1" numFmtId="164" xfId="0" applyAlignment="1" applyBorder="1" applyFont="1" applyNumberFormat="1">
      <alignment horizontal="right"/>
    </xf>
    <xf borderId="50" fillId="2" fontId="1" numFmtId="0" xfId="0" applyBorder="1" applyFill="1" applyFont="1"/>
    <xf borderId="22" fillId="2" fontId="21" numFmtId="0" xfId="0" applyAlignment="1" applyBorder="1" applyFill="1" applyFont="1">
      <alignment horizontal="center" shrinkToFit="0" wrapText="1"/>
    </xf>
    <xf borderId="22" fillId="0" fontId="1" numFmtId="170" xfId="0" applyBorder="1" applyFont="1" applyNumberFormat="1"/>
    <xf borderId="41" fillId="7" fontId="22" numFmtId="0" xfId="0" applyAlignment="1" applyBorder="1" applyFill="1" applyFont="1">
      <alignment horizontal="center" shrinkToFit="0" vertical="center" wrapText="1"/>
    </xf>
    <xf borderId="51" fillId="0" fontId="3" numFmtId="0" xfId="0" applyBorder="1" applyFont="1"/>
    <xf borderId="34" fillId="2" fontId="1" numFmtId="0" xfId="0" applyBorder="1" applyFill="1" applyFont="1"/>
    <xf borderId="22" fillId="2" fontId="1" numFmtId="170" xfId="0" applyBorder="1" applyFill="1" applyFont="1" applyNumberFormat="1"/>
    <xf borderId="52" fillId="7" fontId="1" numFmtId="0" xfId="0" applyBorder="1" applyFill="1" applyFont="1"/>
    <xf borderId="32" fillId="2" fontId="1" numFmtId="0" xfId="0" applyAlignment="1" applyBorder="1" applyFill="1" applyFont="1">
      <alignment vertical="top"/>
    </xf>
    <xf borderId="22" fillId="0" fontId="1" numFmtId="4" xfId="0" applyAlignment="1" applyBorder="1" applyFont="1" applyNumberFormat="1">
      <alignment horizontal="right"/>
    </xf>
    <xf borderId="53" fillId="0" fontId="3" numFmtId="0" xfId="0" applyBorder="1" applyFont="1"/>
    <xf borderId="5" fillId="2" fontId="1" numFmtId="171" xfId="0" applyBorder="1" applyFill="1" applyFont="1" applyNumberFormat="1"/>
    <xf borderId="34" fillId="2" fontId="1" numFmtId="0" xfId="0" applyAlignment="1" applyBorder="1" applyFill="1" applyFont="1">
      <alignment vertical="top"/>
    </xf>
    <xf borderId="22" fillId="2" fontId="1" numFmtId="170" xfId="0" applyAlignment="1" applyBorder="1" applyFill="1" applyFont="1" applyNumberFormat="1">
      <alignment horizontal="right"/>
    </xf>
    <xf borderId="13" fillId="2" fontId="1" numFmtId="171" xfId="0" applyBorder="1" applyFill="1" applyFont="1" applyNumberFormat="1"/>
    <xf borderId="6" fillId="0" fontId="1" numFmtId="167" xfId="0" applyBorder="1" applyFont="1" applyNumberFormat="1"/>
    <xf borderId="34" fillId="2" fontId="1" numFmtId="169" xfId="0" applyBorder="1" applyFill="1" applyFont="1" applyNumberFormat="1"/>
    <xf borderId="25" fillId="0" fontId="9" numFmtId="0" xfId="0" applyAlignment="1" applyBorder="1" applyFont="1">
      <alignment horizontal="center"/>
    </xf>
    <xf borderId="6" fillId="0" fontId="9" numFmtId="0" xfId="0" applyBorder="1" applyFont="1"/>
    <xf borderId="8" fillId="0" fontId="1" numFmtId="165" xfId="0" applyBorder="1" applyFont="1" applyNumberFormat="1"/>
    <xf borderId="22" fillId="2" fontId="23" numFmtId="0" xfId="0" applyAlignment="1" applyBorder="1" applyFill="1" applyFont="1">
      <alignment horizontal="center"/>
    </xf>
    <xf borderId="22" fillId="0" fontId="9" numFmtId="4" xfId="0" applyAlignment="1" applyBorder="1" applyFont="1" applyNumberFormat="1">
      <alignment horizontal="center"/>
    </xf>
    <xf borderId="9" fillId="0" fontId="9" numFmtId="0" xfId="0" applyBorder="1" applyFont="1"/>
    <xf borderId="17" fillId="8" fontId="24" numFmtId="0" xfId="0" applyAlignment="1" applyBorder="1" applyFill="1" applyFont="1">
      <alignment horizontal="center" shrinkToFit="0" wrapText="1"/>
    </xf>
    <xf borderId="6" fillId="0" fontId="25" numFmtId="0" xfId="0" applyAlignment="1" applyBorder="1" applyFont="1">
      <alignment horizontal="center" shrinkToFit="0" vertical="center" wrapText="1"/>
    </xf>
    <xf borderId="22" fillId="0" fontId="9" numFmtId="0" xfId="0" applyBorder="1" applyFont="1"/>
    <xf borderId="41" fillId="6" fontId="8" numFmtId="0" xfId="0" applyAlignment="1" applyBorder="1" applyFill="1" applyFont="1">
      <alignment horizontal="center" vertical="center"/>
    </xf>
    <xf borderId="22" fillId="0" fontId="9" numFmtId="170" xfId="0" applyAlignment="1" applyBorder="1" applyFont="1" applyNumberFormat="1">
      <alignment horizontal="center"/>
    </xf>
    <xf borderId="15" fillId="9" fontId="25" numFmtId="0" xfId="0" applyAlignment="1" applyBorder="1" applyFill="1" applyFont="1">
      <alignment horizontal="center" vertical="center"/>
    </xf>
    <xf borderId="54" fillId="0" fontId="11" numFmtId="0" xfId="0" applyAlignment="1" applyBorder="1" applyFont="1">
      <alignment horizontal="center"/>
    </xf>
    <xf borderId="55" fillId="0" fontId="1" numFmtId="0" xfId="0" applyBorder="1" applyFont="1"/>
    <xf borderId="22" fillId="0" fontId="9" numFmtId="10" xfId="0" applyAlignment="1" applyBorder="1" applyFont="1" applyNumberFormat="1">
      <alignment horizontal="center"/>
    </xf>
    <xf borderId="17" fillId="0" fontId="9" numFmtId="0" xfId="0" applyBorder="1" applyFont="1"/>
    <xf borderId="21" fillId="9" fontId="25" numFmtId="165" xfId="0" applyAlignment="1" applyBorder="1" applyFill="1" applyFont="1" applyNumberFormat="1">
      <alignment horizontal="center" vertical="center"/>
    </xf>
    <xf borderId="9" fillId="0" fontId="9" numFmtId="170" xfId="0" applyAlignment="1" applyBorder="1" applyFont="1" applyNumberFormat="1">
      <alignment horizontal="center"/>
    </xf>
    <xf borderId="56" fillId="2" fontId="11" numFmtId="0" xfId="0" applyAlignment="1" applyBorder="1" applyFill="1" applyFont="1">
      <alignment horizontal="center"/>
    </xf>
    <xf borderId="3" fillId="0" fontId="1" numFmtId="4" xfId="0" applyBorder="1" applyFont="1" applyNumberFormat="1"/>
    <xf borderId="21" fillId="9" fontId="25" numFmtId="170" xfId="0" applyAlignment="1" applyBorder="1" applyFill="1" applyFont="1" applyNumberFormat="1">
      <alignment horizontal="center" vertical="center"/>
    </xf>
    <xf borderId="3" fillId="0" fontId="1" numFmtId="167" xfId="0" applyBorder="1" applyFont="1" applyNumberFormat="1"/>
    <xf borderId="57" fillId="2" fontId="11" numFmtId="0" xfId="0" applyAlignment="1" applyBorder="1" applyFill="1" applyFont="1">
      <alignment horizontal="center"/>
    </xf>
    <xf borderId="17" fillId="5" fontId="17" numFmtId="0" xfId="0" applyAlignment="1" applyBorder="1" applyFill="1" applyFont="1">
      <alignment horizontal="center"/>
    </xf>
    <xf borderId="15" fillId="9" fontId="25" numFmtId="167" xfId="0" applyAlignment="1" applyBorder="1" applyFill="1" applyFont="1" applyNumberFormat="1">
      <alignment horizontal="center" vertical="center"/>
    </xf>
    <xf borderId="17" fillId="8" fontId="26" numFmtId="0" xfId="0" applyAlignment="1" applyBorder="1" applyFill="1" applyFont="1">
      <alignment horizontal="center" shrinkToFit="0" wrapText="1"/>
    </xf>
    <xf borderId="6" fillId="0" fontId="9" numFmtId="167" xfId="0" applyAlignment="1" applyBorder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1" numFmtId="167" xfId="0" applyFont="1" applyNumberFormat="1"/>
    <xf borderId="58" fillId="9" fontId="25" numFmtId="170" xfId="0" applyAlignment="1" applyBorder="1" applyFill="1" applyFont="1" applyNumberFormat="1">
      <alignment horizontal="center" shrinkToFit="0" vertical="center" wrapText="1"/>
    </xf>
    <xf borderId="2" fillId="0" fontId="1" numFmtId="167" xfId="0" applyBorder="1" applyFont="1" applyNumberFormat="1"/>
    <xf borderId="59" fillId="9" fontId="1" numFmtId="0" xfId="0" applyBorder="1" applyFill="1" applyFont="1"/>
    <xf borderId="60" fillId="9" fontId="1" numFmtId="170" xfId="0" applyBorder="1" applyFill="1" applyFont="1" applyNumberFormat="1"/>
    <xf borderId="3" fillId="0" fontId="9" numFmtId="167" xfId="0" applyAlignment="1" applyBorder="1" applyFont="1" applyNumberFormat="1">
      <alignment horizontal="center"/>
    </xf>
    <xf borderId="41" fillId="6" fontId="8" numFmtId="4" xfId="0" applyAlignment="1" applyBorder="1" applyFill="1" applyFont="1" applyNumberFormat="1">
      <alignment horizontal="center" vertical="center"/>
    </xf>
    <xf borderId="3" fillId="0" fontId="9" numFmtId="0" xfId="0" applyAlignment="1" applyBorder="1" applyFont="1">
      <alignment horizontal="center"/>
    </xf>
    <xf borderId="15" fillId="9" fontId="25" numFmtId="4" xfId="0" applyAlignment="1" applyBorder="1" applyFill="1" applyFont="1" applyNumberFormat="1">
      <alignment horizontal="center" vertical="center"/>
    </xf>
    <xf borderId="0" fillId="0" fontId="1" numFmtId="164" xfId="0" applyAlignment="1" applyFont="1" applyNumberFormat="1">
      <alignment horizontal="right"/>
    </xf>
    <xf borderId="0" fillId="0" fontId="1" numFmtId="169" xfId="0" applyAlignment="1" applyFont="1" applyNumberFormat="1">
      <alignment horizontal="center"/>
    </xf>
    <xf borderId="59" fillId="9" fontId="1" numFmtId="4" xfId="0" applyBorder="1" applyFill="1" applyFont="1" applyNumberFormat="1"/>
    <xf borderId="6" fillId="0" fontId="1" numFmtId="4" xfId="0" applyBorder="1" applyFont="1" applyNumberFormat="1"/>
    <xf borderId="61" fillId="6" fontId="8" numFmtId="4" xfId="0" applyAlignment="1" applyBorder="1" applyFill="1" applyFont="1" applyNumberFormat="1">
      <alignment horizontal="center" shrinkToFit="0" vertical="center" wrapText="1"/>
    </xf>
    <xf borderId="62" fillId="0" fontId="3" numFmtId="0" xfId="0" applyBorder="1" applyFont="1"/>
    <xf borderId="0" fillId="0" fontId="1" numFmtId="3" xfId="0" applyAlignment="1" applyFont="1" applyNumberFormat="1">
      <alignment horizontal="center"/>
    </xf>
    <xf borderId="41" fillId="9" fontId="1" numFmtId="4" xfId="0" applyBorder="1" applyFill="1" applyFont="1" applyNumberFormat="1"/>
    <xf borderId="0" fillId="0" fontId="1" numFmtId="164" xfId="0" applyAlignment="1" applyFont="1" applyNumberFormat="1">
      <alignment horizontal="center"/>
    </xf>
    <xf borderId="41" fillId="9" fontId="27" numFmtId="4" xfId="0" applyAlignment="1" applyBorder="1" applyFill="1" applyFont="1" applyNumberFormat="1">
      <alignment horizontal="center" shrinkToFit="0" vertical="center" wrapText="1"/>
    </xf>
    <xf borderId="8" fillId="0" fontId="9" numFmtId="3" xfId="0" applyAlignment="1" applyBorder="1" applyFont="1" applyNumberFormat="1">
      <alignment horizontal="center"/>
    </xf>
    <xf borderId="52" fillId="9" fontId="1" numFmtId="165" xfId="0" applyBorder="1" applyFill="1" applyFont="1" applyNumberFormat="1"/>
    <xf borderId="9" fillId="0" fontId="9" numFmtId="167" xfId="0" applyAlignment="1" applyBorder="1" applyFont="1" applyNumberFormat="1">
      <alignment horizontal="center"/>
    </xf>
    <xf borderId="63" fillId="0" fontId="1" numFmtId="4" xfId="0" applyBorder="1" applyFont="1" applyNumberFormat="1"/>
    <xf borderId="61" fillId="6" fontId="8" numFmtId="4" xfId="0" applyAlignment="1" applyBorder="1" applyFill="1" applyFont="1" applyNumberFormat="1">
      <alignment horizontal="center" vertical="center"/>
    </xf>
    <xf borderId="12" fillId="0" fontId="9" numFmtId="3" xfId="0" applyAlignment="1" applyBorder="1" applyFont="1" applyNumberFormat="1">
      <alignment horizontal="center"/>
    </xf>
    <xf borderId="41" fillId="9" fontId="28" numFmtId="4" xfId="0" applyAlignment="1" applyBorder="1" applyFill="1" applyFont="1" applyNumberFormat="1">
      <alignment horizontal="center" shrinkToFit="0" vertical="center" wrapText="1"/>
    </xf>
    <xf borderId="15" fillId="9" fontId="28" numFmtId="4" xfId="0" applyBorder="1" applyFill="1" applyFont="1" applyNumberFormat="1"/>
    <xf borderId="0" fillId="0" fontId="9" numFmtId="167" xfId="0" applyAlignment="1" applyFont="1" applyNumberFormat="1">
      <alignment horizontal="center"/>
    </xf>
    <xf borderId="21" fillId="9" fontId="28" numFmtId="4" xfId="0" applyBorder="1" applyFill="1" applyFont="1" applyNumberFormat="1"/>
    <xf borderId="0" fillId="0" fontId="9" numFmtId="10" xfId="0" applyAlignment="1" applyFont="1" applyNumberFormat="1">
      <alignment horizontal="center"/>
    </xf>
    <xf borderId="52" fillId="9" fontId="28" numFmtId="4" xfId="0" applyAlignment="1" applyBorder="1" applyFill="1" applyFont="1" applyNumberFormat="1">
      <alignment horizontal="center" shrinkToFit="0" vertical="center" wrapText="1"/>
    </xf>
    <xf borderId="6" fillId="0" fontId="1" numFmtId="165" xfId="0" applyBorder="1" applyFont="1" applyNumberFormat="1"/>
    <xf borderId="0" fillId="0" fontId="9" numFmtId="164" xfId="0" applyAlignment="1" applyFont="1" applyNumberFormat="1">
      <alignment horizontal="center"/>
    </xf>
    <xf borderId="15" fillId="9" fontId="29" numFmtId="4" xfId="0" applyAlignment="1" applyBorder="1" applyFill="1" applyFont="1" applyNumberFormat="1">
      <alignment horizontal="center"/>
    </xf>
    <xf borderId="21" fillId="9" fontId="29" numFmtId="4" xfId="0" applyAlignment="1" applyBorder="1" applyFill="1" applyFont="1" applyNumberFormat="1">
      <alignment horizontal="center"/>
    </xf>
    <xf borderId="59" fillId="9" fontId="29" numFmtId="4" xfId="0" applyAlignment="1" applyBorder="1" applyFill="1" applyFont="1" applyNumberFormat="1">
      <alignment horizontal="center"/>
    </xf>
    <xf borderId="60" fillId="9" fontId="29" numFmtId="4" xfId="0" applyAlignment="1" applyBorder="1" applyFill="1" applyFont="1" applyNumberFormat="1">
      <alignment horizontal="center"/>
    </xf>
    <xf borderId="8" fillId="0" fontId="1" numFmtId="4" xfId="0" applyBorder="1" applyFont="1" applyNumberFormat="1"/>
    <xf borderId="8" fillId="0" fontId="1" numFmtId="169" xfId="0" applyBorder="1" applyFont="1" applyNumberFormat="1"/>
    <xf borderId="64" fillId="6" fontId="30" numFmtId="0" xfId="0" applyAlignment="1" applyBorder="1" applyFill="1" applyFont="1">
      <alignment horizontal="center"/>
    </xf>
    <xf borderId="65" fillId="0" fontId="3" numFmtId="0" xfId="0" applyBorder="1" applyFont="1"/>
    <xf borderId="8" fillId="0" fontId="1" numFmtId="3" xfId="0" applyBorder="1" applyFont="1" applyNumberFormat="1"/>
    <xf borderId="12" fillId="0" fontId="1" numFmtId="3" xfId="0" applyBorder="1" applyFont="1" applyNumberFormat="1"/>
    <xf borderId="66" fillId="8" fontId="26" numFmtId="0" xfId="0" applyAlignment="1" applyBorder="1" applyFill="1" applyFont="1">
      <alignment horizontal="center" shrinkToFit="0" wrapText="1"/>
    </xf>
    <xf borderId="67" fillId="0" fontId="3" numFmtId="0" xfId="0" applyBorder="1" applyFont="1"/>
    <xf borderId="68" fillId="0" fontId="3" numFmtId="0" xfId="0" applyBorder="1" applyFont="1"/>
    <xf borderId="17" fillId="10" fontId="31" numFmtId="167" xfId="0" applyAlignment="1" applyBorder="1" applyFill="1" applyFont="1" applyNumberFormat="1">
      <alignment horizontal="center"/>
    </xf>
    <xf borderId="18" fillId="0" fontId="1" numFmtId="167" xfId="0" applyBorder="1" applyFont="1" applyNumberFormat="1"/>
    <xf borderId="3" fillId="0" fontId="1" numFmtId="172" xfId="0" applyBorder="1" applyFont="1" applyNumberFormat="1"/>
    <xf borderId="4" fillId="0" fontId="1" numFmtId="167" xfId="0" applyBorder="1" applyFont="1" applyNumberFormat="1"/>
    <xf borderId="69" fillId="2" fontId="32" numFmtId="0" xfId="0" applyAlignment="1" applyBorder="1" applyFill="1" applyFont="1">
      <alignment horizontal="center"/>
    </xf>
    <xf borderId="70" fillId="0" fontId="3" numFmtId="0" xfId="0" applyBorder="1" applyFont="1"/>
    <xf borderId="71" fillId="0" fontId="3" numFmtId="0" xfId="0" applyBorder="1" applyFont="1"/>
    <xf borderId="1" fillId="11" fontId="1" numFmtId="0" xfId="0" applyBorder="1" applyFill="1" applyFont="1"/>
    <xf borderId="9" fillId="0" fontId="33" numFmtId="0" xfId="0" applyAlignment="1" applyBorder="1" applyFont="1">
      <alignment horizontal="center" vertical="top"/>
    </xf>
    <xf borderId="0" fillId="0" fontId="1" numFmtId="165" xfId="0" applyFont="1" applyNumberFormat="1"/>
    <xf borderId="0" fillId="0" fontId="1" numFmtId="0" xfId="0" applyAlignment="1" applyFont="1">
      <alignment vertical="top"/>
    </xf>
    <xf borderId="26" fillId="0" fontId="29" numFmtId="0" xfId="0" applyBorder="1" applyFont="1"/>
    <xf borderId="72" fillId="0" fontId="3" numFmtId="0" xfId="0" applyBorder="1" applyFont="1"/>
    <xf borderId="30" fillId="0" fontId="1" numFmtId="172" xfId="0" applyBorder="1" applyFont="1" applyNumberFormat="1"/>
    <xf borderId="73" fillId="0" fontId="29" numFmtId="166" xfId="0" applyAlignment="1" applyBorder="1" applyFont="1" applyNumberFormat="1">
      <alignment horizontal="center"/>
    </xf>
    <xf borderId="74" fillId="0" fontId="3" numFmtId="0" xfId="0" applyBorder="1" applyFont="1"/>
    <xf borderId="75" fillId="0" fontId="3" numFmtId="0" xfId="0" applyBorder="1" applyFont="1"/>
    <xf borderId="69" fillId="10" fontId="34" numFmtId="167" xfId="0" applyAlignment="1" applyBorder="1" applyFill="1" applyFont="1" applyNumberFormat="1">
      <alignment horizontal="center" shrinkToFit="0" wrapText="1"/>
    </xf>
    <xf borderId="76" fillId="0" fontId="29" numFmtId="0" xfId="0" applyBorder="1" applyFont="1"/>
    <xf borderId="0" fillId="0" fontId="35" numFmtId="0" xfId="0" applyFont="1"/>
    <xf borderId="77" fillId="0" fontId="3" numFmtId="0" xfId="0" applyBorder="1" applyFont="1"/>
    <xf borderId="78" fillId="0" fontId="3" numFmtId="0" xfId="0" applyBorder="1" applyFont="1"/>
    <xf borderId="13" fillId="10" fontId="34" numFmtId="165" xfId="0" applyAlignment="1" applyBorder="1" applyFill="1" applyFont="1" applyNumberFormat="1">
      <alignment horizontal="center"/>
    </xf>
    <xf borderId="0" fillId="0" fontId="36" numFmtId="0" xfId="0" applyFont="1"/>
    <xf borderId="79" fillId="0" fontId="29" numFmtId="0" xfId="0" applyAlignment="1" applyBorder="1" applyFont="1">
      <alignment horizontal="center"/>
    </xf>
    <xf borderId="80" fillId="0" fontId="3" numFmtId="0" xfId="0" applyBorder="1" applyFont="1"/>
    <xf borderId="81" fillId="0" fontId="3" numFmtId="0" xfId="0" applyBorder="1" applyFont="1"/>
    <xf borderId="0" fillId="0" fontId="1" numFmtId="170" xfId="0" applyFont="1" applyNumberFormat="1"/>
    <xf borderId="0" fillId="0" fontId="11" numFmtId="0" xfId="0" applyFont="1"/>
    <xf borderId="2" fillId="0" fontId="37" numFmtId="0" xfId="0" applyAlignment="1" applyBorder="1" applyFont="1">
      <alignment horizontal="center" vertical="center"/>
    </xf>
    <xf borderId="1" fillId="2" fontId="1" numFmtId="167" xfId="0" applyBorder="1" applyFill="1" applyFont="1" applyNumberFormat="1"/>
    <xf borderId="79" fillId="0" fontId="29" numFmtId="49" xfId="0" applyAlignment="1" applyBorder="1" applyFont="1" applyNumberFormat="1">
      <alignment horizontal="center"/>
    </xf>
    <xf borderId="9" fillId="0" fontId="37" numFmtId="49" xfId="0" applyAlignment="1" applyBorder="1" applyFont="1" applyNumberFormat="1">
      <alignment horizontal="center" vertical="center"/>
    </xf>
    <xf borderId="0" fillId="0" fontId="30" numFmtId="0" xfId="0" applyFont="1"/>
    <xf borderId="8" fillId="0" fontId="1" numFmtId="167" xfId="0" applyBorder="1" applyFont="1" applyNumberFormat="1"/>
    <xf borderId="11" fillId="12" fontId="9" numFmtId="0" xfId="0" applyAlignment="1" applyBorder="1" applyFill="1" applyFont="1">
      <alignment horizontal="center"/>
    </xf>
    <xf borderId="0" fillId="0" fontId="30" numFmtId="0" xfId="0" applyAlignment="1" applyFont="1">
      <alignment horizontal="center"/>
    </xf>
    <xf borderId="17" fillId="10" fontId="9" numFmtId="0" xfId="0" applyAlignment="1" applyBorder="1" applyFill="1" applyFont="1">
      <alignment horizontal="center"/>
    </xf>
    <xf borderId="0" fillId="0" fontId="24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14" fillId="10" fontId="34" numFmtId="167" xfId="0" applyAlignment="1" applyBorder="1" applyFill="1" applyFont="1" applyNumberFormat="1">
      <alignment horizontal="center"/>
    </xf>
    <xf borderId="1" fillId="2" fontId="38" numFmtId="0" xfId="0" applyBorder="1" applyFill="1" applyFont="1"/>
    <xf borderId="33" fillId="0" fontId="29" numFmtId="0" xfId="0" applyBorder="1" applyFont="1"/>
    <xf borderId="82" fillId="0" fontId="3" numFmtId="0" xfId="0" applyBorder="1" applyFont="1"/>
    <xf borderId="17" fillId="0" fontId="9" numFmtId="0" xfId="0" applyAlignment="1" applyBorder="1" applyFont="1">
      <alignment horizontal="center" shrinkToFit="0" wrapText="1"/>
    </xf>
    <xf borderId="22" fillId="0" fontId="9" numFmtId="0" xfId="0" applyAlignment="1" applyBorder="1" applyFont="1">
      <alignment horizontal="center" shrinkToFit="0" wrapText="1"/>
    </xf>
    <xf borderId="14" fillId="10" fontId="28" numFmtId="0" xfId="0" applyAlignment="1" applyBorder="1" applyFill="1" applyFont="1">
      <alignment horizontal="center"/>
    </xf>
    <xf borderId="0" fillId="0" fontId="11" numFmtId="166" xfId="0" applyAlignment="1" applyFont="1" applyNumberFormat="1">
      <alignment horizontal="center"/>
    </xf>
    <xf borderId="2" fillId="0" fontId="39" numFmtId="0" xfId="0" applyAlignment="1" applyBorder="1" applyFont="1">
      <alignment horizontal="center"/>
    </xf>
    <xf borderId="9" fillId="0" fontId="1" numFmtId="0" xfId="0" applyBorder="1" applyFont="1"/>
    <xf borderId="9" fillId="0" fontId="39" numFmtId="0" xfId="0" applyAlignment="1" applyBorder="1" applyFont="1">
      <alignment horizontal="center"/>
    </xf>
    <xf borderId="17" fillId="0" fontId="29" numFmtId="0" xfId="0" applyBorder="1" applyFont="1"/>
    <xf borderId="41" fillId="10" fontId="34" numFmtId="167" xfId="0" applyAlignment="1" applyBorder="1" applyFill="1" applyFont="1" applyNumberFormat="1">
      <alignment horizontal="center" shrinkToFit="0" wrapText="1"/>
    </xf>
    <xf borderId="0" fillId="0" fontId="11" numFmtId="165" xfId="0" applyAlignment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10" fillId="0" fontId="24" numFmtId="0" xfId="0" applyAlignment="1" applyBorder="1" applyFont="1">
      <alignment horizontal="center" shrinkToFit="0" wrapText="1"/>
    </xf>
    <xf borderId="17" fillId="0" fontId="29" numFmtId="0" xfId="0" applyAlignment="1" applyBorder="1" applyFont="1">
      <alignment horizontal="center"/>
    </xf>
    <xf borderId="83" fillId="0" fontId="3" numFmtId="0" xfId="0" applyBorder="1" applyFont="1"/>
    <xf borderId="0" fillId="0" fontId="11" numFmtId="173" xfId="0" applyAlignment="1" applyFont="1" applyNumberFormat="1">
      <alignment horizontal="center"/>
    </xf>
    <xf borderId="0" fillId="0" fontId="9" numFmtId="167" xfId="0" applyFont="1" applyNumberFormat="1"/>
    <xf borderId="0" fillId="0" fontId="9" numFmtId="169" xfId="0" applyAlignment="1" applyFont="1" applyNumberFormat="1">
      <alignment horizontal="center"/>
    </xf>
    <xf borderId="1" fillId="2" fontId="40" numFmtId="167" xfId="0" applyBorder="1" applyFill="1" applyFont="1" applyNumberFormat="1"/>
    <xf borderId="17" fillId="0" fontId="29" numFmtId="170" xfId="0" applyAlignment="1" applyBorder="1" applyFont="1" applyNumberFormat="1">
      <alignment horizontal="center"/>
    </xf>
    <xf borderId="0" fillId="0" fontId="11" numFmtId="164" xfId="0" applyAlignment="1" applyFont="1" applyNumberFormat="1">
      <alignment horizontal="center"/>
    </xf>
    <xf borderId="10" fillId="0" fontId="9" numFmtId="0" xfId="0" applyAlignment="1" applyBorder="1" applyFont="1">
      <alignment horizontal="center" shrinkToFit="0" wrapText="1"/>
    </xf>
    <xf borderId="84" fillId="0" fontId="3" numFmtId="0" xfId="0" applyBorder="1" applyFont="1"/>
    <xf borderId="0" fillId="0" fontId="9" numFmtId="0" xfId="0" applyFont="1"/>
    <xf borderId="21" fillId="10" fontId="34" numFmtId="165" xfId="0" applyAlignment="1" applyBorder="1" applyFill="1" applyFont="1" applyNumberFormat="1">
      <alignment horizontal="center"/>
    </xf>
    <xf borderId="0" fillId="0" fontId="9" numFmtId="3" xfId="0" applyAlignment="1" applyFont="1" applyNumberFormat="1">
      <alignment horizontal="center"/>
    </xf>
    <xf borderId="17" fillId="0" fontId="39" numFmtId="0" xfId="0" applyAlignment="1" applyBorder="1" applyFont="1">
      <alignment horizontal="center" shrinkToFit="0" vertical="center" wrapText="1"/>
    </xf>
    <xf borderId="8" fillId="0" fontId="1" numFmtId="10" xfId="0" applyBorder="1" applyFont="1" applyNumberFormat="1"/>
    <xf borderId="17" fillId="0" fontId="41" numFmtId="0" xfId="0" applyAlignment="1" applyBorder="1" applyFont="1">
      <alignment horizontal="center"/>
    </xf>
    <xf borderId="22" fillId="10" fontId="34" numFmtId="167" xfId="0" applyAlignment="1" applyBorder="1" applyFill="1" applyFont="1" applyNumberFormat="1">
      <alignment horizontal="center"/>
    </xf>
    <xf borderId="17" fillId="0" fontId="9" numFmtId="170" xfId="0" applyAlignment="1" applyBorder="1" applyFont="1" applyNumberFormat="1">
      <alignment horizontal="center"/>
    </xf>
    <xf borderId="0" fillId="0" fontId="11" numFmtId="170" xfId="0" applyAlignment="1" applyFont="1" applyNumberFormat="1">
      <alignment horizontal="center"/>
    </xf>
    <xf borderId="17" fillId="0" fontId="29" numFmtId="49" xfId="0" applyAlignment="1" applyBorder="1" applyFont="1" applyNumberFormat="1">
      <alignment horizontal="center"/>
    </xf>
    <xf borderId="22" fillId="0" fontId="9" numFmtId="165" xfId="0" applyAlignment="1" applyBorder="1" applyFont="1" applyNumberFormat="1">
      <alignment horizontal="center"/>
    </xf>
    <xf borderId="17" fillId="0" fontId="1" numFmtId="0" xfId="0" applyAlignment="1" applyBorder="1" applyFont="1">
      <alignment horizontal="center"/>
    </xf>
    <xf borderId="22" fillId="10" fontId="28" numFmtId="0" xfId="0" applyAlignment="1" applyBorder="1" applyFill="1" applyFont="1">
      <alignment horizontal="center"/>
    </xf>
    <xf borderId="10" fillId="0" fontId="11" numFmtId="0" xfId="0" applyBorder="1" applyFont="1"/>
    <xf borderId="17" fillId="0" fontId="29" numFmtId="0" xfId="0" applyAlignment="1" applyBorder="1" applyFont="1">
      <alignment vertical="top"/>
    </xf>
    <xf borderId="21" fillId="10" fontId="28" numFmtId="165" xfId="0" applyAlignment="1" applyBorder="1" applyFill="1" applyFont="1" applyNumberFormat="1">
      <alignment horizontal="center"/>
    </xf>
    <xf borderId="0" fillId="0" fontId="1" numFmtId="3" xfId="0" applyFont="1" applyNumberFormat="1"/>
    <xf borderId="12" fillId="0" fontId="1" numFmtId="0" xfId="0" applyBorder="1" applyFont="1"/>
    <xf borderId="1" fillId="2" fontId="35" numFmtId="0" xfId="0" applyBorder="1" applyFill="1" applyFont="1"/>
    <xf borderId="0" fillId="0" fontId="24" numFmtId="167" xfId="0" applyAlignment="1" applyFont="1" applyNumberFormat="1">
      <alignment horizontal="center" vertical="top"/>
    </xf>
    <xf borderId="8" fillId="0" fontId="1" numFmtId="174" xfId="0" applyBorder="1" applyFont="1" applyNumberFormat="1"/>
    <xf borderId="1" fillId="2" fontId="42" numFmtId="0" xfId="0" applyBorder="1" applyFill="1" applyFont="1"/>
    <xf borderId="9" fillId="0" fontId="43" numFmtId="0" xfId="0" applyAlignment="1" applyBorder="1" applyFont="1">
      <alignment horizontal="center" shrinkToFit="0" wrapText="1"/>
    </xf>
    <xf borderId="22" fillId="10" fontId="34" numFmtId="0" xfId="0" applyAlignment="1" applyBorder="1" applyFill="1" applyFont="1">
      <alignment horizontal="center"/>
    </xf>
    <xf borderId="0" fillId="0" fontId="11" numFmtId="0" xfId="0" applyAlignment="1" applyFont="1">
      <alignment horizontal="center"/>
    </xf>
    <xf borderId="2" fillId="10" fontId="36" numFmtId="0" xfId="0" applyAlignment="1" applyBorder="1" applyFill="1" applyFont="1">
      <alignment horizontal="center" vertical="center"/>
    </xf>
    <xf borderId="30" fillId="0" fontId="1" numFmtId="167" xfId="0" applyBorder="1" applyFont="1" applyNumberFormat="1"/>
    <xf borderId="22" fillId="10" fontId="9" numFmtId="165" xfId="0" applyAlignment="1" applyBorder="1" applyFill="1" applyFont="1" applyNumberFormat="1">
      <alignment horizontal="center"/>
    </xf>
    <xf borderId="64" fillId="10" fontId="34" numFmtId="167" xfId="0" applyAlignment="1" applyBorder="1" applyFill="1" applyFont="1" applyNumberFormat="1">
      <alignment horizontal="center" shrinkToFit="0" wrapText="1"/>
    </xf>
    <xf borderId="17" fillId="10" fontId="9" numFmtId="0" xfId="0" applyAlignment="1" applyBorder="1" applyFill="1" applyFont="1">
      <alignment horizontal="right"/>
    </xf>
    <xf borderId="85" fillId="0" fontId="3" numFmtId="0" xfId="0" applyBorder="1" applyFont="1"/>
    <xf borderId="86" fillId="0" fontId="3" numFmtId="0" xfId="0" applyBorder="1" applyFont="1"/>
    <xf borderId="9" fillId="0" fontId="3" numFmtId="0" xfId="0" applyBorder="1" applyFont="1"/>
    <xf borderId="50" fillId="10" fontId="28" numFmtId="165" xfId="0" applyAlignment="1" applyBorder="1" applyFill="1" applyFont="1" applyNumberFormat="1">
      <alignment horizontal="center"/>
    </xf>
    <xf borderId="0" fillId="0" fontId="1" numFmtId="10" xfId="0" applyFont="1" applyNumberFormat="1"/>
    <xf borderId="22" fillId="10" fontId="9" numFmtId="170" xfId="0" applyAlignment="1" applyBorder="1" applyFill="1" applyFont="1" applyNumberFormat="1">
      <alignment horizontal="center"/>
    </xf>
    <xf borderId="1" fillId="11" fontId="34" numFmtId="0" xfId="0" applyBorder="1" applyFill="1" applyFont="1"/>
    <xf borderId="17" fillId="0" fontId="44" numFmtId="0" xfId="0" applyBorder="1" applyFont="1"/>
    <xf borderId="22" fillId="0" fontId="24" numFmtId="170" xfId="0" applyAlignment="1" applyBorder="1" applyFont="1" applyNumberFormat="1">
      <alignment horizontal="center"/>
    </xf>
    <xf borderId="22" fillId="10" fontId="28" numFmtId="1" xfId="0" applyAlignment="1" applyBorder="1" applyFill="1" applyFont="1" applyNumberFormat="1">
      <alignment horizontal="center"/>
    </xf>
    <xf borderId="10" fillId="0" fontId="1" numFmtId="167" xfId="0" applyBorder="1" applyFont="1" applyNumberFormat="1"/>
    <xf borderId="22" fillId="0" fontId="24" numFmtId="0" xfId="0" applyAlignment="1" applyBorder="1" applyFont="1">
      <alignment horizontal="center" shrinkToFit="0" vertical="center" wrapText="1"/>
    </xf>
    <xf borderId="10" fillId="0" fontId="1" numFmtId="4" xfId="0" applyBorder="1" applyFont="1" applyNumberFormat="1"/>
    <xf borderId="10" fillId="0" fontId="1" numFmtId="165" xfId="0" applyBorder="1" applyFont="1" applyNumberFormat="1"/>
    <xf borderId="12" fillId="0" fontId="1" numFmtId="165" xfId="0" applyBorder="1" applyFont="1" applyNumberFormat="1"/>
    <xf borderId="1" fillId="11" fontId="28" numFmtId="0" xfId="0" applyBorder="1" applyFill="1" applyFont="1"/>
    <xf borderId="22" fillId="0" fontId="24" numFmtId="168" xfId="0" applyAlignment="1" applyBorder="1" applyFont="1" applyNumberFormat="1">
      <alignment horizontal="center"/>
    </xf>
    <xf borderId="22" fillId="10" fontId="34" numFmtId="169" xfId="0" applyAlignment="1" applyBorder="1" applyFill="1" applyFont="1" applyNumberFormat="1">
      <alignment horizontal="center"/>
    </xf>
    <xf borderId="22" fillId="0" fontId="24" numFmtId="0" xfId="0" applyAlignment="1" applyBorder="1" applyFont="1">
      <alignment horizontal="center" vertical="top"/>
    </xf>
    <xf borderId="22" fillId="10" fontId="34" numFmtId="1" xfId="0" applyAlignment="1" applyBorder="1" applyFill="1" applyFont="1" applyNumberFormat="1">
      <alignment horizontal="center"/>
    </xf>
    <xf borderId="22" fillId="0" fontId="24" numFmtId="4" xfId="0" applyAlignment="1" applyBorder="1" applyFont="1" applyNumberFormat="1">
      <alignment horizontal="center" vertical="top"/>
    </xf>
    <xf borderId="22" fillId="10" fontId="34" numFmtId="166" xfId="0" applyAlignment="1" applyBorder="1" applyFill="1" applyFont="1" applyNumberFormat="1">
      <alignment horizontal="center"/>
    </xf>
    <xf borderId="22" fillId="0" fontId="24" numFmtId="165" xfId="0" applyAlignment="1" applyBorder="1" applyFont="1" applyNumberFormat="1">
      <alignment horizontal="center" vertical="top"/>
    </xf>
    <xf borderId="30" fillId="0" fontId="1" numFmtId="169" xfId="0" applyBorder="1" applyFont="1" applyNumberFormat="1"/>
    <xf borderId="1" fillId="11" fontId="1" numFmtId="167" xfId="0" applyBorder="1" applyFill="1" applyFont="1" applyNumberFormat="1"/>
    <xf borderId="1" fillId="11" fontId="1" numFmtId="170" xfId="0" applyBorder="1" applyFill="1" applyFont="1" applyNumberFormat="1"/>
    <xf borderId="22" fillId="10" fontId="34" numFmtId="4" xfId="0" applyAlignment="1" applyBorder="1" applyFill="1" applyFont="1" applyNumberFormat="1">
      <alignment horizontal="center"/>
    </xf>
    <xf borderId="22" fillId="0" fontId="24" numFmtId="4" xfId="0" applyAlignment="1" applyBorder="1" applyFont="1" applyNumberFormat="1">
      <alignment horizontal="center"/>
    </xf>
    <xf borderId="22" fillId="0" fontId="28" numFmtId="4" xfId="0" applyAlignment="1" applyBorder="1" applyFont="1" applyNumberFormat="1">
      <alignment horizontal="center"/>
    </xf>
    <xf borderId="22" fillId="0" fontId="28" numFmtId="164" xfId="0" applyAlignment="1" applyBorder="1" applyFont="1" applyNumberFormat="1">
      <alignment horizontal="center"/>
    </xf>
    <xf borderId="22" fillId="0" fontId="28" numFmtId="167" xfId="0" applyAlignment="1" applyBorder="1" applyFont="1" applyNumberFormat="1">
      <alignment horizontal="center"/>
    </xf>
    <xf borderId="22" fillId="0" fontId="24" numFmtId="167" xfId="0" applyAlignment="1" applyBorder="1" applyFont="1" applyNumberFormat="1">
      <alignment horizontal="center" vertical="top"/>
    </xf>
    <xf borderId="22" fillId="0" fontId="34" numFmtId="165" xfId="0" applyAlignment="1" applyBorder="1" applyFont="1" applyNumberFormat="1">
      <alignment horizontal="center"/>
    </xf>
    <xf borderId="0" fillId="0" fontId="1" numFmtId="175" xfId="0" applyFont="1" applyNumberFormat="1"/>
    <xf borderId="22" fillId="0" fontId="34" numFmtId="170" xfId="0" applyAlignment="1" applyBorder="1" applyFont="1" applyNumberFormat="1">
      <alignment horizontal="center"/>
    </xf>
    <xf borderId="0" fillId="0" fontId="28" numFmtId="167" xfId="0" applyAlignment="1" applyFont="1" applyNumberFormat="1">
      <alignment horizontal="right"/>
    </xf>
    <xf borderId="15" fillId="12" fontId="9" numFmtId="0" xfId="0" applyAlignment="1" applyBorder="1" applyFill="1" applyFont="1">
      <alignment horizontal="center"/>
    </xf>
    <xf borderId="6" fillId="0" fontId="24" numFmtId="0" xfId="0" applyAlignment="1" applyBorder="1" applyFont="1">
      <alignment horizontal="center" shrinkToFit="0" vertical="center" wrapText="1"/>
    </xf>
    <xf borderId="1" fillId="11" fontId="28" numFmtId="167" xfId="0" applyAlignment="1" applyBorder="1" applyFill="1" applyFont="1" applyNumberFormat="1">
      <alignment horizontal="right"/>
    </xf>
    <xf borderId="6" fillId="0" fontId="24" numFmtId="0" xfId="0" applyAlignment="1" applyBorder="1" applyFont="1">
      <alignment horizontal="center" vertical="top"/>
    </xf>
    <xf borderId="1" fillId="11" fontId="28" numFmtId="170" xfId="0" applyAlignment="1" applyBorder="1" applyFill="1" applyFont="1" applyNumberFormat="1">
      <alignment horizontal="right"/>
    </xf>
    <xf borderId="6" fillId="0" fontId="24" numFmtId="167" xfId="0" applyAlignment="1" applyBorder="1" applyFont="1" applyNumberFormat="1">
      <alignment horizontal="center" vertical="top"/>
    </xf>
    <xf borderId="22" fillId="10" fontId="34" numFmtId="3" xfId="0" applyAlignment="1" applyBorder="1" applyFill="1" applyFont="1" applyNumberFormat="1">
      <alignment horizontal="center"/>
    </xf>
    <xf borderId="0" fillId="0" fontId="24" numFmtId="4" xfId="0" applyAlignment="1" applyFont="1" applyNumberFormat="1">
      <alignment horizontal="center" vertical="top"/>
    </xf>
    <xf borderId="0" fillId="0" fontId="1" numFmtId="4" xfId="0" applyAlignment="1" applyFont="1" applyNumberFormat="1">
      <alignment vertical="top"/>
    </xf>
    <xf borderId="0" fillId="0" fontId="24" numFmtId="165" xfId="0" applyAlignment="1" applyFont="1" applyNumberFormat="1">
      <alignment horizontal="center" vertical="top"/>
    </xf>
    <xf borderId="0" fillId="0" fontId="1" numFmtId="164" xfId="0" applyFont="1" applyNumberFormat="1"/>
    <xf borderId="8" fillId="0" fontId="24" numFmtId="4" xfId="0" applyAlignment="1" applyBorder="1" applyFont="1" applyNumberFormat="1">
      <alignment horizontal="center"/>
    </xf>
    <xf borderId="8" fillId="0" fontId="1" numFmtId="170" xfId="0" applyBorder="1" applyFont="1" applyNumberFormat="1"/>
    <xf borderId="0" fillId="0" fontId="24" numFmtId="0" xfId="0" applyAlignment="1" applyFont="1">
      <alignment horizontal="center" shrinkToFit="0" vertical="center" wrapText="1"/>
    </xf>
    <xf borderId="0" fillId="0" fontId="28" numFmtId="167" xfId="0" applyAlignment="1" applyFont="1" applyNumberFormat="1">
      <alignment horizontal="center"/>
    </xf>
    <xf borderId="8" fillId="0" fontId="24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/>
    </xf>
    <xf borderId="6" fillId="0" fontId="1" numFmtId="175" xfId="0" applyBorder="1" applyFont="1" applyNumberFormat="1"/>
    <xf borderId="1" fillId="11" fontId="28" numFmtId="167" xfId="0" applyAlignment="1" applyBorder="1" applyFill="1" applyFont="1" applyNumberFormat="1">
      <alignment horizontal="center"/>
    </xf>
    <xf borderId="0" fillId="0" fontId="24" numFmtId="0" xfId="0" applyAlignment="1" applyFont="1">
      <alignment horizontal="center" vertical="top"/>
    </xf>
    <xf borderId="0" fillId="0" fontId="28" numFmtId="165" xfId="0" applyAlignment="1" applyFont="1" applyNumberFormat="1">
      <alignment horizontal="right"/>
    </xf>
    <xf borderId="7" fillId="10" fontId="34" numFmtId="167" xfId="0" applyAlignment="1" applyBorder="1" applyFill="1" applyFont="1" applyNumberFormat="1">
      <alignment horizontal="center"/>
    </xf>
    <xf borderId="0" fillId="0" fontId="1" numFmtId="4" xfId="0" applyFont="1" applyNumberFormat="1"/>
    <xf borderId="22" fillId="2" fontId="34" numFmtId="167" xfId="0" applyAlignment="1" applyBorder="1" applyFill="1" applyFont="1" applyNumberFormat="1">
      <alignment horizontal="center"/>
    </xf>
    <xf borderId="22" fillId="0" fontId="28" numFmtId="3" xfId="0" applyAlignment="1" applyBorder="1" applyFont="1" applyNumberFormat="1">
      <alignment horizontal="center"/>
    </xf>
    <xf borderId="87" fillId="2" fontId="1" numFmtId="167" xfId="0" applyBorder="1" applyFill="1" applyFont="1" applyNumberFormat="1"/>
    <xf borderId="49" fillId="2" fontId="1" numFmtId="165" xfId="0" applyBorder="1" applyFill="1" applyFont="1" applyNumberFormat="1"/>
    <xf borderId="50" fillId="2" fontId="1" numFmtId="3" xfId="0" applyBorder="1" applyFill="1" applyFont="1" applyNumberFormat="1"/>
    <xf borderId="49" fillId="2" fontId="1" numFmtId="167" xfId="0" applyBorder="1" applyFill="1" applyFont="1" applyNumberFormat="1"/>
    <xf borderId="50" fillId="2" fontId="1" numFmtId="167" xfId="0" applyBorder="1" applyFill="1" applyFont="1" applyNumberFormat="1"/>
    <xf borderId="14" fillId="10" fontId="34" numFmtId="169" xfId="0" applyAlignment="1" applyBorder="1" applyFill="1" applyFont="1" applyNumberFormat="1">
      <alignment horizontal="center"/>
    </xf>
    <xf borderId="13" fillId="10" fontId="34" numFmtId="169" xfId="0" applyAlignment="1" applyBorder="1" applyFill="1" applyFont="1" applyNumberFormat="1">
      <alignment horizontal="center"/>
    </xf>
    <xf borderId="7" fillId="10" fontId="34" numFmtId="169" xfId="0" applyAlignment="1" applyBorder="1" applyFill="1" applyFont="1" applyNumberFormat="1">
      <alignment horizontal="center"/>
    </xf>
    <xf borderId="0" fillId="0" fontId="28" numFmtId="167" xfId="0" applyFont="1" applyNumberFormat="1"/>
    <xf borderId="17" fillId="10" fontId="45" numFmtId="175" xfId="0" applyAlignment="1" applyBorder="1" applyFill="1" applyFont="1" applyNumberFormat="1">
      <alignment horizontal="center"/>
    </xf>
    <xf borderId="1" fillId="11" fontId="28" numFmtId="167" xfId="0" applyBorder="1" applyFill="1" applyFont="1" applyNumberFormat="1"/>
    <xf borderId="17" fillId="0" fontId="36" numFmtId="175" xfId="0" applyAlignment="1" applyBorder="1" applyFont="1" applyNumberFormat="1">
      <alignment horizontal="center" vertical="center"/>
    </xf>
    <xf borderId="1" fillId="11" fontId="28" numFmtId="170" xfId="0" applyBorder="1" applyFill="1" applyFont="1" applyNumberFormat="1"/>
    <xf borderId="22" fillId="0" fontId="46" numFmtId="0" xfId="0" applyAlignment="1" applyBorder="1" applyFont="1">
      <alignment horizontal="center" shrinkToFit="0" vertical="center" wrapText="1"/>
    </xf>
    <xf borderId="0" fillId="0" fontId="28" numFmtId="4" xfId="0" applyFont="1" applyNumberFormat="1"/>
    <xf borderId="0" fillId="0" fontId="28" numFmtId="170" xfId="0" applyFont="1" applyNumberFormat="1"/>
    <xf borderId="22" fillId="0" fontId="28" numFmtId="169" xfId="0" applyAlignment="1" applyBorder="1" applyFont="1" applyNumberFormat="1">
      <alignment horizontal="center"/>
    </xf>
    <xf borderId="22" fillId="10" fontId="47" numFmtId="0" xfId="0" applyAlignment="1" applyBorder="1" applyFill="1" applyFont="1">
      <alignment horizontal="center"/>
    </xf>
    <xf borderId="22" fillId="0" fontId="44" numFmtId="0" xfId="0" applyAlignment="1" applyBorder="1" applyFont="1">
      <alignment horizontal="center"/>
    </xf>
    <xf borderId="9" fillId="0" fontId="1" numFmtId="175" xfId="0" applyBorder="1" applyFont="1" applyNumberFormat="1"/>
    <xf borderId="10" fillId="0" fontId="1" numFmtId="175" xfId="0" applyBorder="1" applyFont="1" applyNumberFormat="1"/>
    <xf borderId="2" fillId="10" fontId="48" numFmtId="176" xfId="0" applyAlignment="1" applyBorder="1" applyFill="1" applyFont="1" applyNumberFormat="1">
      <alignment horizontal="center" shrinkToFit="0" vertical="center" wrapText="1"/>
    </xf>
    <xf borderId="0" fillId="0" fontId="28" numFmtId="4" xfId="0" applyAlignment="1" applyFont="1" applyNumberFormat="1">
      <alignment horizontal="right"/>
    </xf>
    <xf borderId="0" fillId="0" fontId="28" numFmtId="170" xfId="0" applyAlignment="1" applyFont="1" applyNumberFormat="1">
      <alignment horizontal="right"/>
    </xf>
    <xf borderId="0" fillId="0" fontId="1" numFmtId="169" xfId="0" applyFont="1" applyNumberFormat="1"/>
    <xf borderId="1" fillId="11" fontId="28" numFmtId="170" xfId="0" applyAlignment="1" applyBorder="1" applyFill="1" applyFont="1" applyNumberFormat="1">
      <alignment horizontal="center"/>
    </xf>
    <xf borderId="0" fillId="0" fontId="28" numFmtId="4" xfId="0" applyAlignment="1" applyFont="1" applyNumberFormat="1">
      <alignment horizontal="center"/>
    </xf>
    <xf borderId="0" fillId="0" fontId="28" numFmtId="170" xfId="0" applyAlignment="1" applyFont="1" applyNumberFormat="1">
      <alignment horizontal="center"/>
    </xf>
    <xf borderId="0" fillId="0" fontId="28" numFmtId="165" xfId="0" applyAlignment="1" applyFont="1" applyNumberFormat="1">
      <alignment horizontal="center"/>
    </xf>
    <xf borderId="22" fillId="0" fontId="28" numFmtId="166" xfId="0" applyAlignment="1" applyBorder="1" applyFont="1" applyNumberFormat="1">
      <alignment horizontal="center"/>
    </xf>
    <xf borderId="22" fillId="0" fontId="28" numFmtId="10" xfId="0" applyAlignment="1" applyBorder="1" applyFont="1" applyNumberFormat="1">
      <alignment horizontal="center"/>
    </xf>
    <xf borderId="5" fillId="2" fontId="1" numFmtId="167" xfId="0" applyBorder="1" applyFill="1" applyFont="1" applyNumberFormat="1"/>
    <xf borderId="11" fillId="2" fontId="1" numFmtId="167" xfId="0" applyBorder="1" applyFill="1" applyFont="1" applyNumberFormat="1"/>
    <xf borderId="13" fillId="2" fontId="1" numFmtId="167" xfId="0" applyBorder="1" applyFill="1" applyFont="1" applyNumberFormat="1"/>
    <xf borderId="32" fillId="10" fontId="1" numFmtId="167" xfId="0" applyBorder="1" applyFill="1" applyFont="1" applyNumberFormat="1"/>
    <xf borderId="88" fillId="10" fontId="34" numFmtId="167" xfId="0" applyAlignment="1" applyBorder="1" applyFill="1" applyFont="1" applyNumberFormat="1">
      <alignment horizontal="center"/>
    </xf>
    <xf borderId="0" fillId="0" fontId="11" numFmtId="167" xfId="0" applyFont="1" applyNumberFormat="1"/>
    <xf borderId="0" fillId="0" fontId="11" numFmtId="166" xfId="0" applyFont="1" applyNumberFormat="1"/>
    <xf borderId="0" fillId="0" fontId="11" numFmtId="4" xfId="0" applyFont="1" applyNumberFormat="1"/>
    <xf borderId="0" fillId="0" fontId="11" numFmtId="164" xfId="0" applyFont="1" applyNumberFormat="1"/>
    <xf borderId="0" fillId="0" fontId="11" numFmtId="10" xfId="0" applyFont="1" applyNumberFormat="1"/>
    <xf borderId="0" fillId="0" fontId="11" numFmtId="165" xfId="0" applyFont="1" applyNumberFormat="1"/>
    <xf borderId="0" fillId="0" fontId="11" numFmtId="170" xfId="0" applyFont="1" applyNumberFormat="1"/>
    <xf borderId="1" fillId="11" fontId="11" numFmtId="167" xfId="0" applyBorder="1" applyFill="1" applyFont="1" applyNumberFormat="1"/>
    <xf borderId="1" fillId="11" fontId="11" numFmtId="170" xfId="0" applyBorder="1" applyFill="1" applyFont="1" applyNumberFormat="1"/>
    <xf borderId="1" fillId="11" fontId="11" numFmtId="0" xfId="0" applyBorder="1" applyFill="1" applyFont="1"/>
    <xf numFmtId="0" fontId="49" fillId="13" borderId="92" xfId="0" applyNumberFormat="1" applyFont="1" applyFill="1" applyBorder="1" applyAlignment="1">
      <alignment horizontal="center" vertical="center"/>
    </xf>
    <xf numFmtId="0" fontId="50" fillId="0" borderId="92" xfId="0" applyNumberFormat="1" applyFont="1" applyFill="1" applyBorder="1" applyAlignment="1">
      <alignment horizontal="center" vertical="center"/>
    </xf>
    <xf numFmtId="0" fontId="51" fillId="0" borderId="92" xfId="0" applyNumberFormat="1" applyFont="1" applyFill="1" applyBorder="1" applyAlignment="1">
      <alignment horizontal="center" vertical="center"/>
    </xf>
    <xf numFmtId="0" fontId="50" fillId="0" borderId="90" xfId="0" applyNumberFormat="1" applyFont="1" applyFill="1" applyBorder="1" applyAlignment="1">
      <alignment horizontal="left" vertical="center"/>
    </xf>
    <xf numFmtId="0" fontId="51" fillId="0" borderId="92" xfId="0" applyNumberFormat="1" applyFont="1" applyFill="1" applyBorder="1" applyAlignment="1">
      <alignment horizontal="left" vertical="center"/>
    </xf>
    <xf numFmtId="0" fontId="54" fillId="15" borderId="89" xfId="0" applyNumberFormat="1" applyFont="1" applyFill="1" applyBorder="1" applyAlignment="1">
      <alignment horizontal="left" vertical="center"/>
    </xf>
    <xf numFmtId="0" fontId="52" fillId="14" borderId="89" xfId="0" applyNumberFormat="1" applyFont="1" applyFill="1" applyBorder="1" applyAlignment="1">
      <alignment horizontal="center" vertical="center"/>
    </xf>
    <xf numFmtId="0" fontId="52" fillId="14" borderId="89" xfId="0" applyNumberFormat="1" applyFont="1" applyFill="1" applyBorder="1" applyAlignment="1">
      <alignment horizontal="left" vertical="center"/>
    </xf>
    <xf numFmtId="0" fontId="53" fillId="0" borderId="89" xfId="0" applyNumberFormat="1" applyFont="1" applyFill="1" applyBorder="1" applyAlignment="1">
      <alignment horizontal="left" vertical="center"/>
    </xf>
    <xf numFmtId="201" fontId="53" fillId="0" borderId="89" xfId="0" applyNumberFormat="1" applyFont="1" applyFill="1" applyBorder="1" applyAlignment="1">
      <alignment horizontal="right" vertical="center"/>
    </xf>
    <xf numFmtId="202" fontId="53" fillId="0" borderId="89" xfId="0" applyNumberFormat="1" applyFont="1" applyFill="1" applyBorder="1" applyAlignment="1">
      <alignment horizontal="right" vertical="center"/>
    </xf>
    <xf numFmtId="203" fontId="53" fillId="0" borderId="89" xfId="0" applyNumberFormat="1" applyFont="1" applyFill="1" applyBorder="1" applyAlignment="1">
      <alignment horizontal="right" vertical="center"/>
    </xf>
    <xf numFmtId="204" fontId="53" fillId="0" borderId="89" xfId="0" applyNumberFormat="1" applyFont="1" applyFill="1" applyBorder="1" applyAlignment="1">
      <alignment horizontal="right" vertical="center"/>
    </xf>
    <xf numFmtId="0" fontId="54" fillId="0" borderId="91" xfId="0" applyNumberFormat="1" applyFont="1" applyFill="1" applyBorder="1" applyAlignment="1">
      <alignment horizontal="left" vertical="center"/>
    </xf>
    <xf numFmtId="201" fontId="54" fillId="0" borderId="91" xfId="0" applyNumberFormat="1" applyFont="1" applyFill="1" applyBorder="1" applyAlignment="1">
      <alignment horizontal="right" vertical="center"/>
    </xf>
    <xf numFmtId="205" fontId="54" fillId="0" borderId="91" xfId="0" applyNumberFormat="1" applyFont="1" applyFill="1" applyBorder="1" applyAlignment="1">
      <alignment horizontal="right" vertical="center"/>
    </xf>
    <xf numFmtId="204" fontId="54" fillId="0" borderId="91" xfId="0" applyNumberFormat="1" applyFont="1" applyFill="1" applyBorder="1" applyAlignment="1">
      <alignment horizontal="right" vertical="center"/>
    </xf>
    <xf numFmtId="0" fontId="54" fillId="0" borderId="91" xfId="0" applyNumberFormat="1" applyFont="1" applyFill="1" applyBorder="1" applyAlignment="1">
      <alignment horizontal="right" vertical="center"/>
    </xf>
    <xf numFmtId="0" fontId="53" fillId="0" borderId="90" xfId="0" applyNumberFormat="1" applyFont="1" applyFill="1" applyBorder="1" applyAlignment="1">
      <alignment horizontal="left" vertical="center"/>
    </xf>
    <xf numFmtId="205" fontId="53" fillId="0" borderId="90" xfId="0" applyNumberFormat="1" applyFont="1" applyFill="1" applyBorder="1" applyAlignment="1">
      <alignment horizontal="right" vertical="center"/>
    </xf>
    <xf numFmtId="206" fontId="53" fillId="0" borderId="90" xfId="0" applyNumberFormat="1" applyFont="1" applyFill="1" applyBorder="1" applyAlignment="1">
      <alignment horizontal="right" vertical="center"/>
    </xf>
    <xf numFmtId="207" fontId="53" fillId="0" borderId="90" xfId="0" applyNumberFormat="1" applyFont="1" applyFill="1" applyBorder="1" applyAlignment="1">
      <alignment horizontal="right" vertical="center"/>
    </xf>
    <xf numFmtId="204" fontId="54" fillId="0" borderId="90" xfId="0" applyNumberFormat="1" applyFont="1" applyFill="1" applyBorder="1" applyAlignment="1">
      <alignment horizontal="right" vertical="center"/>
    </xf>
    <xf numFmtId="0" fontId="55" fillId="16" borderId="92" xfId="0" applyNumberFormat="1" applyFont="1" applyFill="1" applyBorder="1" applyAlignment="1">
      <alignment horizontal="left" vertical="center"/>
    </xf>
    <xf numFmtId="204" fontId="55" fillId="16" borderId="92" xfId="0" applyNumberFormat="1" applyFont="1" applyFill="1" applyBorder="1" applyAlignment="1">
      <alignment horizontal="right" vertical="center"/>
    </xf>
    <xf numFmtId="0" fontId="53" fillId="0" borderId="92" xfId="0" applyNumberFormat="1" applyFont="1" applyFill="1" applyBorder="1" applyAlignme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StepCmp" Type="http://schemas.openxmlformats.org/officeDocument/2006/relationships/worksheet" Target="worksheets/sheet10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Annual Gas Cost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 C&amp;I Comparison'!$I$4</c:f>
            </c:strRef>
          </c:tx>
          <c:invertIfNegative val="0"/>
          <c:cat>
            <c:strRef>
              <c:f>'G C&amp;I Comparison'!$G$5</c:f>
            </c:strRef>
          </c:cat>
          <c:val>
            <c:numRef>
              <c:f>'G C&amp;I Comparison'!$I$5</c:f>
              <c:numCache/>
            </c:numRef>
          </c:val>
        </c:ser>
        <c:axId val="160363716"/>
        <c:axId val="460462656"/>
      </c:barChart>
      <c:catAx>
        <c:axId val="160363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60462656"/>
      </c:catAx>
      <c:valAx>
        <c:axId val="46046265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0363716"/>
      </c:valAx>
    </c:plotArea>
    <c:legend>
      <c:legendPos val="r"/>
      <c:layout>
        <c:manualLayout>
          <c:xMode val="edge"/>
          <c:yMode val="edge"/>
          <c:x val="0.8593781440880648"/>
          <c:y val="0.13059701492537312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Annual Gas Cost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'G C&amp;I Comparison'!$I$4</c:f>
            </c:strRef>
          </c:tx>
          <c:invertIfNegative val="0"/>
          <c:cat>
            <c:strRef>
              <c:f>'G C&amp;I Comparison'!$G$5</c:f>
            </c:strRef>
          </c:cat>
          <c:val>
            <c:numRef>
              <c:f>'G C&amp;I Comparison'!$I$5</c:f>
              <c:numCache/>
            </c:numRef>
          </c:val>
        </c:ser>
        <c:overlap val="100"/>
        <c:axId val="1310554776"/>
        <c:axId val="1727486456"/>
      </c:barChart>
      <c:catAx>
        <c:axId val="13105547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27486456"/>
      </c:catAx>
      <c:valAx>
        <c:axId val="1727486456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310554776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3.png"/><Relationship Id="rId4" Type="http://schemas.openxmlformats.org/officeDocument/2006/relationships/image" Target="../media/image7.png"/><Relationship Id="rId5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0</xdr:row>
      <xdr:rowOff>28575</xdr:rowOff>
    </xdr:from>
    <xdr:ext cx="2552700" cy="1057275"/>
    <xdr:sp>
      <xdr:nvSpPr>
        <xdr:cNvPr id="3" name="Shape 3"/>
        <xdr:cNvSpPr/>
      </xdr:nvSpPr>
      <xdr:spPr>
        <a:xfrm>
          <a:off x="4074413" y="3256125"/>
          <a:ext cx="2543175" cy="10477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Update Sheet Button</a:t>
          </a:r>
          <a:endParaRPr sz="1400"/>
        </a:p>
      </xdr:txBody>
    </xdr:sp>
    <xdr:clientData fLocksWithSheet="0"/>
  </xdr:oneCellAnchor>
  <xdr:oneCellAnchor>
    <xdr:from>
      <xdr:col>4</xdr:col>
      <xdr:colOff>1352550</xdr:colOff>
      <xdr:row>0</xdr:row>
      <xdr:rowOff>47625</xdr:rowOff>
    </xdr:from>
    <xdr:ext cx="781050" cy="781050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47625</xdr:rowOff>
    </xdr:from>
    <xdr:ext cx="1933575" cy="1371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1</xdr:row>
      <xdr:rowOff>76200</xdr:rowOff>
    </xdr:from>
    <xdr:ext cx="723900" cy="704850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</xdr:row>
      <xdr:rowOff>76200</xdr:rowOff>
    </xdr:from>
    <xdr:ext cx="2076450" cy="14763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0</xdr:row>
      <xdr:rowOff>95250</xdr:rowOff>
    </xdr:from>
    <xdr:ext cx="1381125" cy="12763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5486400</xdr:colOff>
      <xdr:row>0</xdr:row>
      <xdr:rowOff>95250</xdr:rowOff>
    </xdr:from>
    <xdr:ext cx="2066925" cy="12763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6248400</xdr:colOff>
      <xdr:row>0</xdr:row>
      <xdr:rowOff>133350</xdr:rowOff>
    </xdr:from>
    <xdr:ext cx="1247775" cy="12382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14</xdr:row>
      <xdr:rowOff>85725</xdr:rowOff>
    </xdr:from>
    <xdr:ext cx="5981700" cy="3829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142875</xdr:colOff>
      <xdr:row>15</xdr:row>
      <xdr:rowOff>85725</xdr:rowOff>
    </xdr:from>
    <xdr:ext cx="4943475" cy="3943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628650</xdr:colOff>
      <xdr:row>0</xdr:row>
      <xdr:rowOff>123825</xdr:rowOff>
    </xdr:from>
    <xdr:ext cx="1981200" cy="12096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0</xdr:row>
      <xdr:rowOff>76200</xdr:rowOff>
    </xdr:from>
    <xdr:ext cx="1362075" cy="130492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</xdr:row>
      <xdr:rowOff>0</xdr:rowOff>
    </xdr:from>
    <xdr:ext cx="590550" cy="57150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1323975</xdr:colOff>
      <xdr:row>0</xdr:row>
      <xdr:rowOff>152400</xdr:rowOff>
    </xdr:from>
    <xdr:ext cx="1647825" cy="1647825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666750</xdr:colOff>
      <xdr:row>0</xdr:row>
      <xdr:rowOff>57150</xdr:rowOff>
    </xdr:from>
    <xdr:ext cx="1657350" cy="1333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0</xdr:row>
      <xdr:rowOff>133350</xdr:rowOff>
    </xdr:from>
    <xdr:ext cx="1171575" cy="1171575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1847850</xdr:colOff>
      <xdr:row>0</xdr:row>
      <xdr:rowOff>209550</xdr:rowOff>
    </xdr:from>
    <xdr:ext cx="1085850" cy="10953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64.57"/>
    <col customWidth="1" min="3" max="3" width="28.29"/>
    <col customWidth="1" min="4" max="4" width="30.71"/>
    <col customWidth="1" min="5" max="5" width="31.14"/>
    <col customWidth="1" min="6" max="6" width="20.29"/>
    <col customWidth="1" min="7" max="18" width="9.14"/>
  </cols>
  <sheetData>
    <row r="1" ht="23.25" customHeight="1">
      <c r="A1" s="7"/>
      <c r="B1" s="11"/>
      <c r="C1" s="16"/>
      <c r="D1" s="16"/>
      <c r="E1" s="16"/>
      <c r="F1" s="20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23"/>
      <c r="B2" s="24"/>
      <c r="C2" s="1"/>
      <c r="D2" s="1"/>
      <c r="E2" s="1"/>
      <c r="F2" s="30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3.25" customHeight="1">
      <c r="A3" s="23"/>
      <c r="B3" s="24"/>
      <c r="C3" s="1"/>
      <c r="D3" s="1"/>
      <c r="E3" s="1"/>
      <c r="F3" s="3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3.25" customHeight="1">
      <c r="A4" s="23"/>
      <c r="B4" s="35"/>
      <c r="C4" s="3"/>
      <c r="D4" s="3"/>
      <c r="E4" s="3"/>
      <c r="F4" s="37" t="s">
        <v>38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3"/>
      <c r="B5" s="40" t="s">
        <v>39</v>
      </c>
      <c r="C5" s="43" t="s">
        <v>40</v>
      </c>
      <c r="D5" s="46" t="s">
        <v>41</v>
      </c>
      <c r="E5" s="48" t="s">
        <v>42</v>
      </c>
      <c r="F5" s="49">
        <v>46288.0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2" t="s">
        <v>43</v>
      </c>
      <c r="B6" s="55" t="s">
        <v>48</v>
      </c>
      <c r="C6" s="43" t="s">
        <v>44</v>
      </c>
      <c r="D6" s="57" t="s">
        <v>45</v>
      </c>
      <c r="E6" s="60" t="s">
        <v>42</v>
      </c>
      <c r="F6" s="6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4" t="s">
        <v>53</v>
      </c>
      <c r="B7" s="66" t="str">
        <f>'Airtable Data Sheet'!B2</f>
        <v/>
      </c>
      <c r="C7" s="43" t="s">
        <v>49</v>
      </c>
      <c r="D7" s="68" t="s">
        <v>50</v>
      </c>
      <c r="E7" s="70" t="s">
        <v>42</v>
      </c>
      <c r="F7" s="7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3.25" customHeight="1">
      <c r="A8" s="77" t="s">
        <v>56</v>
      </c>
      <c r="B8" s="82"/>
      <c r="C8" s="86"/>
      <c r="D8" s="3"/>
      <c r="E8" s="1"/>
      <c r="F8" s="3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3.25" customHeight="1">
      <c r="A9" s="54" t="s">
        <v>10</v>
      </c>
      <c r="B9" s="93" t="str">
        <f>'Airtable Data Sheet'!K2</f>
        <v/>
      </c>
      <c r="C9" s="96" t="s">
        <v>0</v>
      </c>
      <c r="D9" s="97" t="str">
        <f>'Airtable Data Sheet'!A2</f>
        <v/>
      </c>
      <c r="E9" s="97"/>
      <c r="F9" s="9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3.25" customHeight="1">
      <c r="A10" s="54" t="s">
        <v>11</v>
      </c>
      <c r="B10" s="25" t="str">
        <f>'Airtable Data Sheet'!F2</f>
        <v/>
      </c>
      <c r="C10" s="92"/>
      <c r="D10" s="92"/>
      <c r="E10" s="92"/>
      <c r="F10" s="9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3.25" customHeight="1">
      <c r="A11" s="61"/>
      <c r="B11" s="100"/>
      <c r="C11" s="103"/>
      <c r="D11" s="110"/>
      <c r="E11" s="111"/>
      <c r="F11" s="11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3.25" customHeight="1">
      <c r="A12" s="61"/>
      <c r="B12" s="100"/>
      <c r="C12" s="112"/>
      <c r="D12" s="113"/>
      <c r="E12" s="114"/>
      <c r="F12" s="11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3.25" customHeight="1">
      <c r="A13" s="61"/>
      <c r="B13" s="100"/>
      <c r="C13" s="118"/>
      <c r="D13" s="118"/>
      <c r="E13" s="118"/>
      <c r="F13" s="11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3.25" customHeight="1">
      <c r="A14" s="61"/>
      <c r="B14" s="97"/>
      <c r="C14" s="118"/>
      <c r="D14" s="120"/>
      <c r="E14" s="120"/>
      <c r="F14" s="12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3.25" customHeight="1">
      <c r="A15" s="128"/>
      <c r="B15" s="100"/>
      <c r="C15" s="112"/>
      <c r="D15" s="112"/>
      <c r="E15" s="112"/>
      <c r="F15" s="11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3.25" customHeight="1">
      <c r="A16" s="61"/>
      <c r="B16" s="100"/>
      <c r="C16" s="118"/>
      <c r="D16" s="118"/>
      <c r="E16" s="118"/>
      <c r="F16" s="11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3.25" customHeight="1">
      <c r="A17" s="61"/>
      <c r="B17" s="96" t="s">
        <v>70</v>
      </c>
      <c r="C17" s="118"/>
      <c r="D17" s="120"/>
      <c r="E17" s="120"/>
      <c r="F17" s="12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0.5" customHeight="1">
      <c r="A18" s="61"/>
      <c r="B18" s="100"/>
      <c r="C18" s="130"/>
      <c r="D18" s="130"/>
      <c r="E18" s="134"/>
      <c r="F18" s="139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3.25" customHeight="1">
      <c r="A19" s="54" t="s">
        <v>13</v>
      </c>
      <c r="B19" s="82" t="s">
        <v>73</v>
      </c>
      <c r="C19" s="54" t="s">
        <v>13</v>
      </c>
      <c r="D19" s="92"/>
      <c r="E19" s="54" t="s">
        <v>74</v>
      </c>
      <c r="F19" s="6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3.25" customHeight="1">
      <c r="A20" s="54" t="s">
        <v>75</v>
      </c>
      <c r="B20" s="92" t="s">
        <v>76</v>
      </c>
      <c r="C20" s="54" t="s">
        <v>75</v>
      </c>
      <c r="D20" s="92"/>
      <c r="E20" s="54" t="s">
        <v>77</v>
      </c>
      <c r="F20" s="6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3.25" customHeight="1">
      <c r="A21" s="54" t="s">
        <v>78</v>
      </c>
      <c r="B21" s="82" t="s">
        <v>79</v>
      </c>
      <c r="C21" s="54" t="s">
        <v>78</v>
      </c>
      <c r="D21" s="82"/>
      <c r="E21" s="11"/>
      <c r="F21" s="6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3.25" customHeight="1">
      <c r="A22" s="54" t="s">
        <v>14</v>
      </c>
      <c r="B22" s="92" t="s">
        <v>80</v>
      </c>
      <c r="C22" s="54" t="s">
        <v>14</v>
      </c>
      <c r="D22" s="92"/>
      <c r="E22" s="144"/>
      <c r="F22" s="7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25"/>
      <c r="B23" s="147"/>
      <c r="C23" s="151"/>
      <c r="D23" s="144"/>
      <c r="E23" s="155"/>
      <c r="F23" s="7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3.25" customHeight="1">
      <c r="A24" s="159" t="s">
        <v>92</v>
      </c>
      <c r="B24" s="61"/>
      <c r="C24" s="98"/>
      <c r="D24" s="98"/>
      <c r="E24" s="98"/>
      <c r="F24" s="8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3.25" customHeight="1">
      <c r="A25" s="77" t="s">
        <v>95</v>
      </c>
      <c r="B25" s="69" t="s">
        <v>96</v>
      </c>
      <c r="C25" s="61"/>
      <c r="D25" s="54" t="s">
        <v>97</v>
      </c>
      <c r="E25" s="23"/>
      <c r="F25" s="3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3.25" customHeight="1">
      <c r="A26" s="164" t="s">
        <v>98</v>
      </c>
      <c r="B26" s="168" t="s">
        <v>46</v>
      </c>
      <c r="C26" s="1"/>
      <c r="D26" s="164" t="s">
        <v>102</v>
      </c>
      <c r="E26" s="169"/>
      <c r="F26" s="3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3.25" customHeight="1">
      <c r="A27" s="164" t="s">
        <v>103</v>
      </c>
      <c r="B27" s="92"/>
      <c r="C27" s="1"/>
      <c r="D27" s="171" t="s">
        <v>104</v>
      </c>
      <c r="E27" s="174" t="s">
        <v>46</v>
      </c>
      <c r="F27" s="9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3.25" customHeight="1">
      <c r="A28" s="164" t="s">
        <v>106</v>
      </c>
      <c r="B28" s="92"/>
      <c r="C28" s="1"/>
      <c r="D28" s="171" t="s">
        <v>107</v>
      </c>
      <c r="E28" s="174" t="s">
        <v>46</v>
      </c>
      <c r="F28" s="9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3.25" customHeight="1">
      <c r="A29" s="164" t="s">
        <v>108</v>
      </c>
      <c r="B29" s="92"/>
      <c r="C29" s="1"/>
      <c r="D29" s="171" t="s">
        <v>109</v>
      </c>
      <c r="E29" s="178" t="s">
        <v>46</v>
      </c>
      <c r="F29" s="9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3.25" customHeight="1">
      <c r="A30" s="164" t="s">
        <v>112</v>
      </c>
      <c r="B30" s="92"/>
      <c r="C30" s="1"/>
      <c r="D30" s="171" t="s">
        <v>113</v>
      </c>
      <c r="E30" s="174" t="s">
        <v>46</v>
      </c>
      <c r="F30" s="9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3.25" customHeight="1">
      <c r="A31" s="164" t="s">
        <v>114</v>
      </c>
      <c r="B31" s="92"/>
      <c r="C31" s="1"/>
      <c r="D31" s="164" t="s">
        <v>115</v>
      </c>
      <c r="E31" s="35"/>
      <c r="F31" s="9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1.25" customHeight="1">
      <c r="A32" s="181" t="s">
        <v>116</v>
      </c>
      <c r="B32" s="26"/>
      <c r="C32" s="26"/>
      <c r="D32" s="26"/>
      <c r="E32" s="26"/>
      <c r="F32" s="27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3.25" customHeight="1">
      <c r="A33" s="3"/>
      <c r="B33" s="3"/>
      <c r="C33" s="3"/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3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3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3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3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3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3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3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3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3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3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3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3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3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3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3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3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3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3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3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3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3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3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3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3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3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3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3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3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3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3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3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3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3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3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3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3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3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3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3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3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3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3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3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3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3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3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3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3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3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3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3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3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3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3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3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3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3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3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3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3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3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3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3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3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3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3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3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3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3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3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3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3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3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3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3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3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3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3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3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3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3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3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3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3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3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3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3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3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3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3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3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3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3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3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3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3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3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3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3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3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3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3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3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3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3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3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3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3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3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3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3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3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3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3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3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3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3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3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3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3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3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3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3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3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3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3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3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3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3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3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3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3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3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3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3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3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3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3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3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3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3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3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3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3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3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3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3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3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3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3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3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3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3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3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3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3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3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3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3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3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3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3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3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3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3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3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3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3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3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3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3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3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3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3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3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3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3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3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3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3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3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3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3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3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3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3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3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3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3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3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3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3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3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3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3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3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3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3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2:F32"/>
  </mergeCells>
  <dataValidations>
    <dataValidation type="list" allowBlank="1" showErrorMessage="1" sqref="E5:E7 B26 E26">
      <formula1>"Yes,No,NA,TBC"</formula1>
    </dataValidation>
    <dataValidation type="list" allowBlank="1" showErrorMessage="1" sqref="E27:E30">
      <formula1>"C&amp;I,SME,TBC"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21.86"/>
    <col customWidth="1" min="5" max="5" width="31.0"/>
    <col customWidth="1" min="6" max="6" width="14.4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8" t="inlineStr">
        <is>
          <t>Current Supply Charge</t>
        </is>
      </c>
      <c r="S1" s="8" t="inlineStr">
        <is>
          <t>New Supply Charge</t>
        </is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inlineStr">
        <is>
          <t>Bill Days</t>
        </is>
      </c>
      <c r="Z1" s="5" t="inlineStr">
        <is>
          <t>Bill Step 1 Label</t>
        </is>
      </c>
      <c r="AA1" s="5" t="inlineStr">
        <is>
          <t>Bill Step 1 MJ</t>
        </is>
      </c>
      <c r="AB1" s="5" t="inlineStr">
        <is>
          <t>Bill Step 1 c/MJ</t>
        </is>
      </c>
      <c r="AC1" s="5" t="inlineStr">
        <is>
          <t>Bill Step 1 $</t>
        </is>
      </c>
      <c r="AD1" s="5" t="inlineStr">
        <is>
          <t>Bill Step 2 Label</t>
        </is>
      </c>
      <c r="AE1" s="5" t="inlineStr">
        <is>
          <t>Bill Step 2 MJ</t>
        </is>
      </c>
      <c r="AF1" s="5" t="inlineStr">
        <is>
          <t>Bill Step 2 c/MJ</t>
        </is>
      </c>
      <c r="AG1" s="5" t="inlineStr">
        <is>
          <t>Bill Step 2 $</t>
        </is>
      </c>
      <c r="AH1" s="5" t="inlineStr">
        <is>
          <t>Bill Step 3 Label</t>
        </is>
      </c>
      <c r="AI1" s="5" t="inlineStr">
        <is>
          <t>Bill Step 3 MJ</t>
        </is>
      </c>
      <c r="AJ1" s="5" t="inlineStr">
        <is>
          <t>Bill Step 3 c/MJ</t>
        </is>
      </c>
      <c r="AK1" s="5" t="inlineStr">
        <is>
          <t>Bill Step 3 $</t>
        </is>
      </c>
      <c r="AL1" s="5" t="inlineStr">
        <is>
          <t>Bill Step 4 Label</t>
        </is>
      </c>
      <c r="AM1" s="5" t="inlineStr">
        <is>
          <t>Bill Step 4 MJ</t>
        </is>
      </c>
      <c r="AN1" s="5" t="inlineStr">
        <is>
          <t>Bill Step 4 c/MJ</t>
        </is>
      </c>
      <c r="AO1" s="5" t="inlineStr">
        <is>
          <t>Bill Step 4 $</t>
        </is>
      </c>
      <c r="AP1" s="5" t="inlineStr">
        <is>
          <t>Offer S1 Label</t>
        </is>
      </c>
      <c r="AQ1" s="5" t="inlineStr">
        <is>
          <t>Offer S1 Days</t>
        </is>
      </c>
      <c r="AR1" s="5" t="inlineStr">
        <is>
          <t>Offer S1 Step 1 Band</t>
        </is>
      </c>
      <c r="AS1" s="5" t="inlineStr">
        <is>
          <t>Offer S1 Step 1 MJ/day</t>
        </is>
      </c>
      <c r="AT1" s="5" t="inlineStr">
        <is>
          <t>Offer S1 Step 1 MJ</t>
        </is>
      </c>
      <c r="AU1" s="5" t="inlineStr">
        <is>
          <t>Offer S1 Step 1 c/MJ</t>
        </is>
      </c>
      <c r="AV1" s="5" t="inlineStr">
        <is>
          <t>Offer S1 Step 1 $</t>
        </is>
      </c>
      <c r="AW1" s="5" t="inlineStr">
        <is>
          <t>Offer S1 Step 2 Band</t>
        </is>
      </c>
      <c r="AX1" s="5" t="inlineStr">
        <is>
          <t>Offer S1 Step 2 MJ/day</t>
        </is>
      </c>
      <c r="AY1" s="5" t="inlineStr">
        <is>
          <t>Offer S1 Step 2 MJ</t>
        </is>
      </c>
      <c r="AZ1" s="5" t="inlineStr">
        <is>
          <t>Offer S1 Step 2 c/MJ</t>
        </is>
      </c>
      <c r="BA1" s="5" t="inlineStr">
        <is>
          <t>Offer S1 Step 2 $</t>
        </is>
      </c>
      <c r="BB1" s="5" t="inlineStr">
        <is>
          <t>Offer S1 Step 3 Band</t>
        </is>
      </c>
      <c r="BC1" s="5" t="inlineStr">
        <is>
          <t>Offer S1 Step 3 MJ/day</t>
        </is>
      </c>
      <c r="BD1" s="5" t="inlineStr">
        <is>
          <t>Offer S1 Step 3 MJ</t>
        </is>
      </c>
      <c r="BE1" s="5" t="inlineStr">
        <is>
          <t>Offer S1 Step 3 c/MJ</t>
        </is>
      </c>
      <c r="BF1" s="5" t="inlineStr">
        <is>
          <t>Offer S1 Step 3 $</t>
        </is>
      </c>
      <c r="BG1" s="5" t="inlineStr">
        <is>
          <t>Offer S1 Step 4 Band</t>
        </is>
      </c>
      <c r="BH1" s="5" t="inlineStr">
        <is>
          <t>Offer S1 Step 4 MJ/day</t>
        </is>
      </c>
      <c r="BI1" s="5" t="inlineStr">
        <is>
          <t>Offer S1 Step 4 MJ</t>
        </is>
      </c>
      <c r="BJ1" s="5" t="inlineStr">
        <is>
          <t>Offer S1 Step 4 c/MJ</t>
        </is>
      </c>
      <c r="BK1" s="5" t="inlineStr">
        <is>
          <t>Offer S1 Step 4 $</t>
        </is>
      </c>
      <c r="BL1" s="5" t="inlineStr">
        <is>
          <t>Offer S1 Step 5 Band</t>
        </is>
      </c>
      <c r="BM1" s="5" t="inlineStr">
        <is>
          <t>Offer S1 Step 5 MJ/day</t>
        </is>
      </c>
      <c r="BN1" s="5" t="inlineStr">
        <is>
          <t>Offer S1 Step 5 MJ</t>
        </is>
      </c>
      <c r="BO1" s="5" t="inlineStr">
        <is>
          <t>Offer S1 Step 5 c/MJ</t>
        </is>
      </c>
      <c r="BP1" s="5" t="inlineStr">
        <is>
          <t>Offer S1 Step 5 $</t>
        </is>
      </c>
      <c r="BQ1" s="5" t="inlineStr">
        <is>
          <t>Offer S2 Label</t>
        </is>
      </c>
      <c r="BR1" s="5" t="inlineStr">
        <is>
          <t>Offer S2 Days</t>
        </is>
      </c>
      <c r="BS1" s="5" t="inlineStr">
        <is>
          <t>Offer S2 Step 1 Band</t>
        </is>
      </c>
      <c r="BT1" s="5" t="inlineStr">
        <is>
          <t>Offer S2 Step 1 MJ/day</t>
        </is>
      </c>
      <c r="BU1" s="5" t="inlineStr">
        <is>
          <t>Offer S2 Step 1 MJ</t>
        </is>
      </c>
      <c r="BV1" s="5" t="inlineStr">
        <is>
          <t>Offer S2 Step 1 c/MJ</t>
        </is>
      </c>
      <c r="BW1" s="5" t="inlineStr">
        <is>
          <t>Offer S2 Step 1 $</t>
        </is>
      </c>
      <c r="BX1" s="5" t="inlineStr">
        <is>
          <t>Offer S2 Step 2 Band</t>
        </is>
      </c>
      <c r="BY1" s="5" t="inlineStr">
        <is>
          <t>Offer S2 Step 2 MJ/day</t>
        </is>
      </c>
      <c r="BZ1" s="5" t="inlineStr">
        <is>
          <t>Offer S2 Step 2 MJ</t>
        </is>
      </c>
      <c r="CA1" s="5" t="inlineStr">
        <is>
          <t>Offer S2 Step 2 c/MJ</t>
        </is>
      </c>
      <c r="CB1" s="5" t="inlineStr">
        <is>
          <t>Offer S2 Step 2 $</t>
        </is>
      </c>
      <c r="CC1" s="5" t="inlineStr">
        <is>
          <t>Offer S2 Step 3 Band</t>
        </is>
      </c>
      <c r="CD1" s="5" t="inlineStr">
        <is>
          <t>Offer S2 Step 3 MJ/day</t>
        </is>
      </c>
      <c r="CE1" s="5" t="inlineStr">
        <is>
          <t>Offer S2 Step 3 MJ</t>
        </is>
      </c>
      <c r="CF1" s="5" t="inlineStr">
        <is>
          <t>Offer S2 Step 3 c/MJ</t>
        </is>
      </c>
      <c r="CG1" s="5" t="inlineStr">
        <is>
          <t>Offer S2 Step 3 $</t>
        </is>
      </c>
      <c r="CH1" s="5" t="inlineStr">
        <is>
          <t>Offer S2 Step 4 Band</t>
        </is>
      </c>
      <c r="CI1" s="5" t="inlineStr">
        <is>
          <t>Offer S2 Step 4 MJ/day</t>
        </is>
      </c>
      <c r="CJ1" s="5" t="inlineStr">
        <is>
          <t>Offer S2 Step 4 MJ</t>
        </is>
      </c>
      <c r="CK1" s="5" t="inlineStr">
        <is>
          <t>Offer S2 Step 4 c/MJ</t>
        </is>
      </c>
      <c r="CL1" s="5" t="inlineStr">
        <is>
          <t>Offer S2 Step 4 $</t>
        </is>
      </c>
      <c r="CM1" s="5" t="inlineStr">
        <is>
          <t>Offer S2 Step 5 Band</t>
        </is>
      </c>
      <c r="CN1" s="5" t="inlineStr">
        <is>
          <t>Offer S2 Step 5 MJ/day</t>
        </is>
      </c>
      <c r="CO1" s="5" t="inlineStr">
        <is>
          <t>Offer S2 Step 5 MJ</t>
        </is>
      </c>
      <c r="CP1" s="5" t="inlineStr">
        <is>
          <t>Offer S2 Step 5 c/MJ</t>
        </is>
      </c>
      <c r="CQ1" s="5" t="inlineStr">
        <is>
          <t>Offer S2 Step 5 $</t>
        </is>
      </c>
    </row>
    <row r="2">
      <c r="A2" s="10"/>
      <c r="B2" s="5"/>
      <c r="C2" s="5"/>
      <c r="D2" s="5"/>
      <c r="E2" s="10"/>
      <c r="F2" s="5"/>
      <c r="G2" s="13"/>
      <c r="H2" s="10"/>
      <c r="I2" s="10"/>
      <c r="J2" s="10"/>
      <c r="K2" s="10"/>
      <c r="L2" s="10"/>
      <c r="M2" s="17"/>
      <c r="N2" s="10"/>
      <c r="O2" s="10"/>
      <c r="P2" s="10"/>
      <c r="Q2" s="10"/>
      <c r="R2" s="10"/>
      <c r="S2" s="10"/>
      <c r="T2" s="10"/>
      <c r="U2" s="10"/>
      <c r="V2" s="10"/>
      <c r="W2" s="5"/>
      <c r="X2" s="5"/>
    </row>
    <row r="3">
      <c r="A3" s="5"/>
      <c r="B3" s="5"/>
      <c r="C3" s="5"/>
      <c r="D3" s="5"/>
      <c r="E3" s="5"/>
      <c r="F3" s="5"/>
      <c r="G3" s="19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5"/>
      <c r="B4" s="5"/>
      <c r="C4" s="5"/>
      <c r="D4" s="22"/>
      <c r="E4" s="5"/>
      <c r="F4" s="5"/>
      <c r="G4" s="19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5"/>
      <c r="B5" s="5"/>
      <c r="C5" s="5"/>
      <c r="D5" s="22"/>
      <c r="E5" s="5"/>
      <c r="F5" s="5"/>
      <c r="G5" s="19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5"/>
      <c r="B6" s="5"/>
      <c r="C6" s="5"/>
      <c r="D6" s="22"/>
      <c r="E6" s="5"/>
      <c r="F6" s="5"/>
      <c r="G6" s="19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5"/>
      <c r="B7" s="5"/>
      <c r="C7" s="5"/>
      <c r="D7" s="22"/>
      <c r="E7" s="5"/>
      <c r="F7" s="5"/>
      <c r="G7" s="1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5"/>
      <c r="B8" s="5"/>
      <c r="C8" s="5"/>
      <c r="D8" s="22"/>
      <c r="E8" s="5"/>
      <c r="F8" s="5"/>
      <c r="G8" s="19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5"/>
      <c r="B9" s="5"/>
      <c r="C9" s="5"/>
      <c r="D9" s="5"/>
      <c r="E9" s="5"/>
      <c r="F9" s="5"/>
      <c r="G9" s="1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5"/>
      <c r="B10" s="5"/>
      <c r="C10" s="5"/>
      <c r="D10" s="5"/>
      <c r="E10" s="5"/>
      <c r="F10" s="5"/>
      <c r="G10" s="1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5"/>
      <c r="B11" s="5"/>
      <c r="C11" s="28"/>
      <c r="D11" s="5"/>
      <c r="E11" s="5"/>
      <c r="F11" s="5"/>
      <c r="G11" s="1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28"/>
      <c r="D12" s="5"/>
      <c r="E12" s="5"/>
      <c r="F12" s="5"/>
      <c r="G12" s="1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28"/>
      <c r="D13" s="5"/>
      <c r="E13" s="5"/>
      <c r="F13" s="5"/>
      <c r="G13" s="1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28"/>
      <c r="D14" s="5"/>
      <c r="E14" s="5"/>
      <c r="F14" s="5"/>
      <c r="G14" s="1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5"/>
      <c r="C15" s="5"/>
      <c r="D15" s="5"/>
      <c r="E15" s="5"/>
      <c r="F15" s="5"/>
      <c r="G15" s="1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5"/>
      <c r="C16" s="5"/>
      <c r="D16" s="5"/>
      <c r="E16" s="5"/>
      <c r="F16" s="5"/>
      <c r="G16" s="1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"/>
      <c r="B17" s="5"/>
      <c r="C17" s="5"/>
      <c r="D17" s="5"/>
      <c r="E17" s="5"/>
      <c r="F17" s="5"/>
      <c r="G17" s="1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5"/>
      <c r="B18" s="5"/>
      <c r="C18" s="5"/>
      <c r="D18" s="5"/>
      <c r="E18" s="5"/>
      <c r="F18" s="5"/>
      <c r="G18" s="1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5"/>
      <c r="B19" s="5"/>
      <c r="C19" s="5"/>
      <c r="D19" s="5"/>
      <c r="E19" s="5"/>
      <c r="F19" s="5"/>
      <c r="G19" s="1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5"/>
      <c r="B20" s="5"/>
      <c r="C20" s="5"/>
      <c r="D20" s="5"/>
      <c r="E20" s="5"/>
      <c r="F20" s="5"/>
      <c r="G20" s="1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"/>
      <c r="B21" s="5"/>
      <c r="C21" s="5"/>
      <c r="D21" s="5"/>
      <c r="E21" s="5"/>
      <c r="F21" s="5"/>
      <c r="G21" s="1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"/>
      <c r="B22" s="5"/>
      <c r="C22" s="5"/>
      <c r="D22" s="5"/>
      <c r="E22" s="5"/>
      <c r="F22" s="5"/>
      <c r="G22" s="1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"/>
      <c r="B23" s="5"/>
      <c r="C23" s="5"/>
      <c r="D23" s="5"/>
      <c r="E23" s="5"/>
      <c r="F23" s="5"/>
      <c r="G23" s="1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5"/>
      <c r="B24" s="5"/>
      <c r="C24" s="5"/>
      <c r="D24" s="5"/>
      <c r="E24" s="5"/>
      <c r="F24" s="5"/>
      <c r="G24" s="1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5"/>
      <c r="B25" s="5"/>
      <c r="C25" s="5"/>
      <c r="D25" s="5"/>
      <c r="E25" s="5"/>
      <c r="F25" s="5"/>
      <c r="G25" s="19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5"/>
      <c r="B26" s="5"/>
      <c r="C26" s="5"/>
      <c r="D26" s="5"/>
      <c r="E26" s="5"/>
      <c r="F26" s="5"/>
      <c r="G26" s="19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5"/>
      <c r="B27" s="5"/>
      <c r="C27" s="5"/>
      <c r="D27" s="5"/>
      <c r="E27" s="5"/>
      <c r="F27" s="5"/>
      <c r="G27" s="19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5"/>
      <c r="B28" s="5"/>
      <c r="C28" s="5"/>
      <c r="D28" s="5"/>
      <c r="E28" s="5"/>
      <c r="F28" s="5"/>
      <c r="G28" s="19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5"/>
      <c r="B29" s="5"/>
      <c r="C29" s="5"/>
      <c r="D29" s="5"/>
      <c r="E29" s="5"/>
      <c r="F29" s="5"/>
      <c r="G29" s="1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1.29"/>
    <col customWidth="1" min="2" max="2" width="37.0"/>
    <col customWidth="1" min="3" max="3" width="8.57"/>
    <col customWidth="1" min="4" max="4" width="32.86"/>
    <col customWidth="1" min="5" max="5" width="56.57"/>
    <col customWidth="1" min="6" max="6" width="41.57"/>
    <col customWidth="1" min="7" max="7" width="44.71"/>
    <col customWidth="1" min="8" max="8" width="44.14"/>
    <col customWidth="1" min="9" max="9" width="24.29"/>
    <col customWidth="1" min="10" max="10" width="18.29"/>
    <col customWidth="1" min="11" max="11" width="31.0"/>
    <col customWidth="1" min="12" max="26" width="46.71"/>
  </cols>
  <sheetData>
    <row r="1" ht="15.0" customHeight="1">
      <c r="A1" s="2" t="str">
        <f>'Member Information Base'!C8</f>
        <v/>
      </c>
      <c r="B1" s="4"/>
      <c r="C1" s="4"/>
      <c r="D1" s="4"/>
      <c r="E1" s="4"/>
      <c r="F1" s="4"/>
      <c r="G1" s="4"/>
      <c r="H1" s="4"/>
      <c r="I1" s="4"/>
      <c r="J1" s="4"/>
      <c r="K1" s="6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"/>
      <c r="K2" s="1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4" t="s">
        <v>24</v>
      </c>
      <c r="B3" s="15"/>
      <c r="C3" s="15"/>
      <c r="D3" s="15"/>
      <c r="E3" s="15"/>
      <c r="F3" s="15"/>
      <c r="G3" s="15"/>
      <c r="H3" s="15"/>
      <c r="I3" s="15"/>
      <c r="J3" s="15"/>
      <c r="K3" s="1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1" t="s">
        <v>25</v>
      </c>
      <c r="B4" s="21" t="s">
        <v>26</v>
      </c>
      <c r="C4" s="21" t="s">
        <v>27</v>
      </c>
      <c r="D4" s="21" t="s">
        <v>28</v>
      </c>
      <c r="E4" s="21" t="s">
        <v>29</v>
      </c>
      <c r="F4" s="21" t="s">
        <v>30</v>
      </c>
      <c r="G4" s="21" t="s">
        <v>31</v>
      </c>
      <c r="H4" s="21" t="s">
        <v>32</v>
      </c>
      <c r="I4" s="21" t="s">
        <v>33</v>
      </c>
      <c r="J4" s="21" t="s">
        <v>34</v>
      </c>
      <c r="K4" s="21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5"/>
      <c r="B5" s="26"/>
      <c r="C5" s="26"/>
      <c r="D5" s="26"/>
      <c r="E5" s="26"/>
      <c r="F5" s="26"/>
      <c r="G5" s="26"/>
      <c r="H5" s="26"/>
      <c r="I5" s="26"/>
      <c r="J5" s="26"/>
      <c r="K5" s="2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9"/>
      <c r="B6" s="32"/>
      <c r="C6" s="33"/>
      <c r="D6" s="33"/>
      <c r="E6" s="36"/>
      <c r="F6" s="38"/>
      <c r="G6" s="41"/>
      <c r="H6" s="44"/>
      <c r="I6" s="33"/>
      <c r="J6" s="47"/>
      <c r="K6" s="4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0"/>
      <c r="B7" s="53"/>
      <c r="C7" s="56"/>
      <c r="D7" s="56"/>
      <c r="E7" s="56"/>
      <c r="F7" s="59"/>
      <c r="G7" s="59"/>
      <c r="H7" s="59"/>
      <c r="I7" s="56"/>
      <c r="J7" s="56"/>
      <c r="K7" s="6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50"/>
      <c r="B8" s="71" t="s">
        <v>52</v>
      </c>
      <c r="C8" s="74">
        <v>13.0</v>
      </c>
      <c r="D8" s="33" t="s">
        <v>57</v>
      </c>
      <c r="E8" s="78" t="s">
        <v>58</v>
      </c>
      <c r="F8" s="83" t="str">
        <f>'G-C&amp;I Email Report'!B31</f>
        <v>#DIV/0!</v>
      </c>
      <c r="G8" s="87"/>
      <c r="H8" s="91" t="str">
        <f>F8*3</f>
        <v>#DIV/0!</v>
      </c>
      <c r="I8" s="74" t="s">
        <v>62</v>
      </c>
      <c r="J8" s="95" t="s">
        <v>63</v>
      </c>
      <c r="K8" s="95" t="s">
        <v>65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0"/>
      <c r="B9" s="53"/>
      <c r="C9" s="56"/>
      <c r="D9" s="56"/>
      <c r="E9" s="56"/>
      <c r="F9" s="59"/>
      <c r="G9" s="59"/>
      <c r="H9" s="59"/>
      <c r="I9" s="56"/>
      <c r="J9" s="56"/>
      <c r="K9" s="6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50"/>
      <c r="B10" s="102"/>
      <c r="C10" s="108"/>
      <c r="D10" s="108"/>
      <c r="E10" s="109"/>
      <c r="F10" s="117"/>
      <c r="G10" s="117"/>
      <c r="H10" s="121"/>
      <c r="I10" s="108"/>
      <c r="J10" s="125"/>
      <c r="K10" s="12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0"/>
      <c r="B11" s="53"/>
      <c r="C11" s="56"/>
      <c r="D11" s="56"/>
      <c r="E11" s="56"/>
      <c r="F11" s="59"/>
      <c r="G11" s="59"/>
      <c r="H11" s="59"/>
      <c r="I11" s="56"/>
      <c r="J11" s="56"/>
      <c r="K11" s="6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50"/>
      <c r="B12" s="129"/>
      <c r="C12" s="108"/>
      <c r="D12" s="33"/>
      <c r="E12" s="109"/>
      <c r="F12" s="117"/>
      <c r="G12" s="131"/>
      <c r="H12" s="121"/>
      <c r="I12" s="108"/>
      <c r="J12" s="125"/>
      <c r="K12" s="12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0"/>
      <c r="B13" s="53"/>
      <c r="C13" s="56"/>
      <c r="D13" s="56"/>
      <c r="E13" s="56"/>
      <c r="F13" s="59"/>
      <c r="G13" s="59"/>
      <c r="H13" s="59"/>
      <c r="I13" s="56"/>
      <c r="J13" s="56"/>
      <c r="K13" s="6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50"/>
      <c r="B14" s="135"/>
      <c r="C14" s="108"/>
      <c r="D14" s="108"/>
      <c r="E14" s="109"/>
      <c r="F14" s="117"/>
      <c r="G14" s="131"/>
      <c r="H14" s="121"/>
      <c r="I14" s="108"/>
      <c r="J14" s="125"/>
      <c r="K14" s="12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0"/>
      <c r="B15" s="53"/>
      <c r="C15" s="56"/>
      <c r="D15" s="56"/>
      <c r="E15" s="56"/>
      <c r="F15" s="59"/>
      <c r="G15" s="59"/>
      <c r="H15" s="59"/>
      <c r="I15" s="56"/>
      <c r="J15" s="56"/>
      <c r="K15" s="6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50"/>
      <c r="B16" s="135"/>
      <c r="C16" s="108"/>
      <c r="D16" s="108"/>
      <c r="E16" s="109"/>
      <c r="F16" s="131"/>
      <c r="G16" s="117"/>
      <c r="H16" s="121"/>
      <c r="I16" s="108"/>
      <c r="J16" s="125"/>
      <c r="K16" s="12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0"/>
      <c r="B17" s="53"/>
      <c r="C17" s="56"/>
      <c r="D17" s="56"/>
      <c r="E17" s="56"/>
      <c r="F17" s="59"/>
      <c r="G17" s="59"/>
      <c r="H17" s="59"/>
      <c r="I17" s="56"/>
      <c r="J17" s="56"/>
      <c r="K17" s="6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50"/>
      <c r="B18" s="140"/>
      <c r="C18" s="108"/>
      <c r="D18" s="33"/>
      <c r="E18" s="109"/>
      <c r="F18" s="117"/>
      <c r="G18" s="131"/>
      <c r="H18" s="121"/>
      <c r="I18" s="108"/>
      <c r="J18" s="125"/>
      <c r="K18" s="12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0"/>
      <c r="B19" s="53"/>
      <c r="C19" s="56"/>
      <c r="D19" s="56"/>
      <c r="E19" s="56"/>
      <c r="F19" s="59"/>
      <c r="G19" s="59"/>
      <c r="H19" s="59"/>
      <c r="I19" s="56"/>
      <c r="J19" s="56"/>
      <c r="K19" s="6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50"/>
      <c r="B20" s="135"/>
      <c r="C20" s="108"/>
      <c r="D20" s="33"/>
      <c r="E20" s="109"/>
      <c r="F20" s="117"/>
      <c r="G20" s="131"/>
      <c r="H20" s="117"/>
      <c r="I20" s="108"/>
      <c r="J20" s="125"/>
      <c r="K20" s="12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43"/>
      <c r="B21" s="53"/>
      <c r="C21" s="56"/>
      <c r="D21" s="56"/>
      <c r="E21" s="56"/>
      <c r="F21" s="59"/>
      <c r="G21" s="59"/>
      <c r="H21" s="59"/>
      <c r="I21" s="56"/>
      <c r="J21" s="56"/>
      <c r="K21" s="6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85"/>
      <c r="B22" s="98"/>
      <c r="C22" s="98"/>
      <c r="D22" s="98"/>
      <c r="E22" s="89"/>
      <c r="F22" s="38" t="str">
        <f>F6+F8+F10+F12+F14+F18</f>
        <v>#DIV/0!</v>
      </c>
      <c r="G22" s="38">
        <f>SUM(G8:G21)</f>
        <v>0</v>
      </c>
      <c r="H22" s="44" t="str">
        <f>SUM(H6:H21)</f>
        <v>#DIV/0!</v>
      </c>
      <c r="I22" s="33" t="s">
        <v>82</v>
      </c>
      <c r="J22" s="150"/>
      <c r="K22" s="15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157" t="s">
        <v>91</v>
      </c>
      <c r="K24" s="1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161" t="s">
        <v>93</v>
      </c>
      <c r="B25" s="15"/>
      <c r="C25" s="15"/>
      <c r="D25" s="15"/>
      <c r="E25" s="15"/>
      <c r="F25" s="15"/>
      <c r="G25" s="15"/>
      <c r="H25" s="15"/>
      <c r="I25" s="15"/>
      <c r="J25" s="15"/>
      <c r="K25" s="1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62" t="s">
        <v>99</v>
      </c>
      <c r="B27" s="26"/>
      <c r="C27" s="26"/>
      <c r="D27" s="26"/>
      <c r="E27" s="26"/>
      <c r="F27" s="26"/>
      <c r="G27" s="26"/>
      <c r="H27" s="26"/>
      <c r="I27" s="26"/>
      <c r="J27" s="26"/>
      <c r="K27" s="27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5:K25"/>
    <mergeCell ref="A26:K26"/>
    <mergeCell ref="A27:K27"/>
    <mergeCell ref="A1:K1"/>
    <mergeCell ref="A2:K2"/>
    <mergeCell ref="A3:K3"/>
    <mergeCell ref="A5:K5"/>
    <mergeCell ref="A6:A21"/>
    <mergeCell ref="A23:K23"/>
    <mergeCell ref="A24:K24"/>
  </mergeCells>
  <dataValidations>
    <dataValidation type="list" allowBlank="1" showErrorMessage="1" sqref="K6 K8 K10 K12 K14 K16 K18 K20">
      <formula1>"On-Track,At-Risk,Off-Track,Not Started,N/A,Not Submitted,Complete,Under Review,Not Proceeding,To be invoice,To be confirmed"</formula1>
    </dataValidation>
    <dataValidation type="list" allowBlank="1" showErrorMessage="1" sqref="J6 J8 J10 J12 J14 J16 J18 J20">
      <formula1>"High,Medium,Low"</formula1>
    </dataValidation>
  </dataValidations>
  <hyperlinks>
    <hyperlink display="(PR) (G-C&amp;I)" location="null!A1" ref="B8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55.14"/>
    <col customWidth="1" min="3" max="3" width="50.0"/>
    <col customWidth="1" min="4" max="4" width="31.14"/>
    <col customWidth="1" min="5" max="5" width="37.71"/>
    <col customWidth="1" min="6" max="6" width="23.86"/>
    <col customWidth="1" min="7" max="7" width="38.29"/>
    <col customWidth="1" min="8" max="8" width="13.43"/>
    <col customWidth="1" min="9" max="9" width="9.14"/>
  </cols>
  <sheetData>
    <row r="1" ht="23.25" customHeight="1">
      <c r="A1" s="1"/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7"/>
      <c r="B2" s="11"/>
      <c r="C2" s="16"/>
      <c r="D2" s="16"/>
      <c r="E2" s="16"/>
      <c r="F2" s="16"/>
      <c r="G2" s="20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3.25" customHeight="1">
      <c r="A3" s="23"/>
      <c r="B3" s="24"/>
      <c r="C3" s="1"/>
      <c r="D3" s="1"/>
      <c r="E3" s="1"/>
      <c r="F3" s="1"/>
      <c r="G3" s="30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3"/>
      <c r="B4" s="31" t="s">
        <v>36</v>
      </c>
      <c r="C4" s="1"/>
      <c r="D4" s="1"/>
      <c r="E4" s="1"/>
      <c r="F4" s="1"/>
      <c r="G4" s="30"/>
      <c r="H4" s="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3.25" customHeight="1">
      <c r="A5" s="23"/>
      <c r="B5" s="34" t="s">
        <v>37</v>
      </c>
      <c r="C5" s="3"/>
      <c r="D5" s="3"/>
      <c r="E5" s="3"/>
      <c r="F5" s="3"/>
      <c r="G5" s="37" t="s">
        <v>38</v>
      </c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3.25" customHeight="1">
      <c r="A6" s="23"/>
      <c r="B6" s="39"/>
      <c r="C6" s="11"/>
      <c r="D6" s="34" t="s">
        <v>40</v>
      </c>
      <c r="E6" s="42" t="s">
        <v>41</v>
      </c>
      <c r="F6" s="45" t="s">
        <v>42</v>
      </c>
      <c r="G6" s="49">
        <f>'Member Information Base'!F5</f>
        <v>46288</v>
      </c>
      <c r="H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3.25" customHeight="1">
      <c r="A7" s="23"/>
      <c r="B7" s="51"/>
      <c r="C7" s="24"/>
      <c r="D7" s="34" t="s">
        <v>44</v>
      </c>
      <c r="E7" s="42" t="s">
        <v>45</v>
      </c>
      <c r="F7" s="45" t="s">
        <v>46</v>
      </c>
      <c r="G7" s="49"/>
      <c r="H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3.25" customHeight="1">
      <c r="A8" s="54" t="s">
        <v>47</v>
      </c>
      <c r="B8" s="58" t="str">
        <f>'Airtable Data Sheet'!H2</f>
        <v/>
      </c>
      <c r="C8" s="61"/>
      <c r="D8" s="34" t="s">
        <v>49</v>
      </c>
      <c r="E8" s="42" t="s">
        <v>50</v>
      </c>
      <c r="F8" s="45" t="str">
        <f>'Member Information Base'!E7</f>
        <v>Yes</v>
      </c>
      <c r="G8" s="49"/>
      <c r="H8" s="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3.25" customHeight="1">
      <c r="A9" s="61"/>
      <c r="B9" s="61"/>
      <c r="C9" s="64"/>
      <c r="D9" s="64"/>
      <c r="E9" s="65" t="s">
        <v>51</v>
      </c>
      <c r="F9" s="65" t="s">
        <v>54</v>
      </c>
      <c r="G9" s="39"/>
      <c r="H9" s="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3.25" customHeight="1">
      <c r="A10" s="67" t="s">
        <v>5</v>
      </c>
      <c r="B10" s="69" t="str">
        <f>'Airtable Data Sheet'!F2</f>
        <v/>
      </c>
      <c r="C10" s="72"/>
      <c r="D10" s="65" t="s">
        <v>55</v>
      </c>
      <c r="E10" s="75">
        <v>46648.0</v>
      </c>
      <c r="F10" s="79"/>
      <c r="G10" s="65" t="s">
        <v>60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3.25" customHeight="1">
      <c r="A11" s="67" t="s">
        <v>61</v>
      </c>
      <c r="B11" s="11" t="str">
        <f>'Airtable Data Sheet'!C2</f>
        <v/>
      </c>
      <c r="C11" s="84"/>
      <c r="D11" s="88"/>
      <c r="E11" s="92"/>
      <c r="F11" s="79"/>
      <c r="G11" s="65" t="s">
        <v>64</v>
      </c>
      <c r="H11" s="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3.25" customHeight="1">
      <c r="A12" s="43" t="s">
        <v>3</v>
      </c>
      <c r="B12" s="92" t="str">
        <f>'Airtable Data Sheet'!D2</f>
        <v/>
      </c>
      <c r="C12" s="98"/>
      <c r="D12" s="3"/>
      <c r="E12" s="3"/>
      <c r="F12" s="3"/>
      <c r="G12" s="3"/>
      <c r="H12" s="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3.25" customHeight="1">
      <c r="A13" s="34" t="s">
        <v>4</v>
      </c>
      <c r="B13" s="101" t="str">
        <f>'Airtable Data Sheet'!E2</f>
        <v/>
      </c>
      <c r="C13" s="105" t="s">
        <v>66</v>
      </c>
      <c r="D13" s="26"/>
      <c r="E13" s="26"/>
      <c r="F13" s="27"/>
      <c r="G13" s="107" t="s">
        <v>67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3.25" customHeight="1">
      <c r="A14" s="34" t="s">
        <v>0</v>
      </c>
      <c r="B14" s="116" t="str">
        <f>'Airtable Data Sheet'!A2</f>
        <v/>
      </c>
      <c r="C14" s="105" t="s">
        <v>68</v>
      </c>
      <c r="D14" s="27"/>
      <c r="E14" s="122">
        <f>'Airtable Data Sheet'!P2*'Airtable Data Sheet'!Q2</f>
        <v>0</v>
      </c>
      <c r="F14" s="126">
        <f t="shared" ref="F14:F19" si="1">E14/E$20</f>
        <v>0</v>
      </c>
      <c r="G14" s="133">
        <f>B15*B16</f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3.25" customHeight="1">
      <c r="A15" s="136" t="s">
        <v>71</v>
      </c>
      <c r="B15" s="138" t="str">
        <f>'Airtable Data Sheet'!P2</f>
        <v/>
      </c>
      <c r="C15" s="105" t="s">
        <v>72</v>
      </c>
      <c r="D15" s="27"/>
      <c r="E15" s="141">
        <v>0.0</v>
      </c>
      <c r="F15" s="126">
        <f t="shared" si="1"/>
        <v>0</v>
      </c>
      <c r="G15" s="145">
        <f t="shared" ref="G15:G19" si="2">E15</f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3.25" customHeight="1">
      <c r="A16" s="43" t="s">
        <v>81</v>
      </c>
      <c r="B16" s="148" t="str">
        <f>'Airtable Data Sheet'!Q2</f>
        <v/>
      </c>
      <c r="C16" s="105" t="s">
        <v>83</v>
      </c>
      <c r="D16" s="27"/>
      <c r="E16" s="141">
        <v>0.0</v>
      </c>
      <c r="F16" s="126">
        <f t="shared" si="1"/>
        <v>0</v>
      </c>
      <c r="G16" s="145">
        <f t="shared" si="2"/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3.25" customHeight="1">
      <c r="A17" s="43" t="s">
        <v>84</v>
      </c>
      <c r="B17" s="122" t="str">
        <f>'Airtable Data Sheet'!G2</f>
        <v/>
      </c>
      <c r="C17" s="105" t="s">
        <v>85</v>
      </c>
      <c r="D17" s="27"/>
      <c r="E17" s="141">
        <v>0.0</v>
      </c>
      <c r="F17" s="126">
        <f t="shared" si="1"/>
        <v>0</v>
      </c>
      <c r="G17" s="145">
        <f t="shared" si="2"/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3.25" customHeight="1">
      <c r="A18" s="43" t="s">
        <v>86</v>
      </c>
      <c r="B18" s="133" t="str">
        <f>365*(B17/B13)</f>
        <v>#DIV/0!</v>
      </c>
      <c r="C18" s="105" t="s">
        <v>87</v>
      </c>
      <c r="D18" s="27"/>
      <c r="E18" s="141">
        <v>0.0</v>
      </c>
      <c r="F18" s="126">
        <f t="shared" si="1"/>
        <v>0</v>
      </c>
      <c r="G18" s="145">
        <f t="shared" si="2"/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3.25" customHeight="1">
      <c r="A19" s="43" t="s">
        <v>88</v>
      </c>
      <c r="B19" s="110"/>
      <c r="C19" s="105" t="s">
        <v>89</v>
      </c>
      <c r="D19" s="27"/>
      <c r="E19" s="122">
        <v>119.59</v>
      </c>
      <c r="F19" s="126">
        <f t="shared" si="1"/>
        <v>1</v>
      </c>
      <c r="G19" s="152">
        <f t="shared" si="2"/>
        <v>119.59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3.25" customHeight="1">
      <c r="A20" s="156" t="s">
        <v>90</v>
      </c>
      <c r="B20" s="160">
        <f>IF(N('Airtable Data Sheet'!W2)&gt;0,'Airtable Data Sheet'!W2*12,(B16/B13)*365)</f>
      </c>
      <c r="C20" s="105" t="s">
        <v>70</v>
      </c>
      <c r="D20" s="27"/>
      <c r="E20" s="166">
        <f t="shared" ref="E20:G20" si="3">SUM(E14:E19)</f>
        <v>119.59</v>
      </c>
      <c r="F20" s="170">
        <f t="shared" si="3"/>
        <v>1</v>
      </c>
      <c r="G20" s="173">
        <f t="shared" si="3"/>
        <v>119.59</v>
      </c>
      <c r="H20" s="8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1.25" customHeight="1">
      <c r="A21" s="85"/>
      <c r="B21" s="175"/>
      <c r="C21" s="98"/>
      <c r="D21" s="177"/>
      <c r="E21" s="98"/>
      <c r="F21" s="98"/>
      <c r="G21" s="177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1.5" customHeight="1">
      <c r="A22" s="179" t="s">
        <v>111</v>
      </c>
      <c r="B22" s="26"/>
      <c r="C22" s="26"/>
      <c r="D22" s="26"/>
      <c r="E22" s="26"/>
      <c r="F22" s="26"/>
      <c r="G22" s="27"/>
      <c r="H22" s="8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3.25" customHeight="1">
      <c r="A23" s="182" t="s">
        <v>117</v>
      </c>
      <c r="B23" s="183" t="s">
        <v>118</v>
      </c>
      <c r="C23" s="184" t="s">
        <v>119</v>
      </c>
      <c r="D23" s="183" t="s">
        <v>46</v>
      </c>
      <c r="E23" s="185"/>
      <c r="F23" s="3"/>
      <c r="G23" s="185"/>
      <c r="H23" s="8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3.25" customHeight="1">
      <c r="A24" s="187"/>
      <c r="B24" s="190" t="s">
        <v>120</v>
      </c>
      <c r="C24" s="192" t="s">
        <v>122</v>
      </c>
      <c r="D24" s="192" t="s">
        <v>124</v>
      </c>
      <c r="E24" s="190" t="s">
        <v>125</v>
      </c>
      <c r="F24" s="190" t="s">
        <v>126</v>
      </c>
      <c r="G24" s="107" t="s">
        <v>127</v>
      </c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3.25" customHeight="1">
      <c r="A25" s="182" t="s">
        <v>128</v>
      </c>
      <c r="B25" s="194" t="str">
        <f>'Airtable Data Sheet'!U2</f>
        <v/>
      </c>
      <c r="C25" s="195"/>
      <c r="D25" s="195" t="str">
        <f t="shared" ref="D25:D27" si="4">IF(C25="", "", DATEVALUE(LEFT(C25, FIND(" to ", C25)-1)))</f>
        <v/>
      </c>
      <c r="E25" s="195" t="str">
        <f t="shared" ref="E25:E27" si="5">IF(C25="", "", DATEVALUE(MID(C25, FIND(" to ", C25)+4, LEN(C25))))</f>
        <v/>
      </c>
      <c r="F25" s="200" t="s">
        <v>46</v>
      </c>
      <c r="G25" s="158" t="str">
        <f>'G Offers Report'!B12</f>
        <v>#DIV/0!</v>
      </c>
      <c r="H25" s="8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3.25" customHeight="1">
      <c r="A26" s="182" t="s">
        <v>131</v>
      </c>
      <c r="B26" s="202"/>
      <c r="C26" s="195"/>
      <c r="D26" s="195" t="str">
        <f t="shared" si="4"/>
        <v/>
      </c>
      <c r="E26" s="195" t="str">
        <f t="shared" si="5"/>
        <v/>
      </c>
      <c r="F26" s="200"/>
      <c r="G26" s="204"/>
      <c r="H26" s="8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3.25" customHeight="1">
      <c r="A27" s="206" t="s">
        <v>133</v>
      </c>
      <c r="B27" s="202"/>
      <c r="C27" s="195"/>
      <c r="D27" s="195" t="str">
        <f t="shared" si="4"/>
        <v/>
      </c>
      <c r="E27" s="195" t="str">
        <f t="shared" si="5"/>
        <v/>
      </c>
      <c r="F27" s="200"/>
      <c r="G27" s="209"/>
      <c r="H27" s="8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1.5" customHeight="1">
      <c r="A28" s="179" t="s">
        <v>136</v>
      </c>
      <c r="B28" s="26"/>
      <c r="C28" s="26"/>
      <c r="D28" s="26"/>
      <c r="E28" s="26"/>
      <c r="F28" s="26"/>
      <c r="G28" s="2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3.25" customHeight="1">
      <c r="A29" s="182" t="s">
        <v>117</v>
      </c>
      <c r="B29" s="212" t="s">
        <v>136</v>
      </c>
      <c r="C29" s="184" t="s">
        <v>119</v>
      </c>
      <c r="D29" s="183" t="str">
        <f>D23</f>
        <v>TBC</v>
      </c>
      <c r="E29" s="212" t="s">
        <v>137</v>
      </c>
      <c r="F29" s="214">
        <v>0.057</v>
      </c>
      <c r="G29" s="18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3.25" customHeight="1">
      <c r="A30" s="187"/>
      <c r="B30" s="190" t="s">
        <v>120</v>
      </c>
      <c r="C30" s="192" t="s">
        <v>122</v>
      </c>
      <c r="D30" s="192" t="s">
        <v>124</v>
      </c>
      <c r="E30" s="190" t="s">
        <v>125</v>
      </c>
      <c r="F30" s="190" t="s">
        <v>126</v>
      </c>
      <c r="G30" s="89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3.25" customHeight="1">
      <c r="A31" s="182" t="s">
        <v>128</v>
      </c>
      <c r="B31" s="217">
        <f t="shared" ref="B31:B33" si="6">B25*(1+F$29)</f>
        <v>0</v>
      </c>
      <c r="C31" s="195" t="str">
        <f t="shared" ref="C31:C33" si="7">IF(C25="","",C25)</f>
        <v/>
      </c>
      <c r="D31" s="195" t="str">
        <f t="shared" ref="D31:D33" si="8">IF(C31="", "", DATEVALUE(LEFT(C31, FIND(" to ", C31)-1)))</f>
        <v/>
      </c>
      <c r="E31" s="195" t="str">
        <f t="shared" ref="E31:E33" si="9">IF(C31="", "", DATEVALUE(MID(C31, FIND(" to ", C31)+4, LEN(C31))))</f>
        <v/>
      </c>
      <c r="F31" s="200" t="str">
        <f t="shared" ref="F31:F33" si="10">F25</f>
        <v>TBC</v>
      </c>
      <c r="G31" s="22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3.25" customHeight="1">
      <c r="A32" s="182" t="s">
        <v>131</v>
      </c>
      <c r="B32" s="217">
        <f t="shared" si="6"/>
        <v>0</v>
      </c>
      <c r="C32" s="195" t="str">
        <f t="shared" si="7"/>
        <v/>
      </c>
      <c r="D32" s="195" t="str">
        <f t="shared" si="8"/>
        <v/>
      </c>
      <c r="E32" s="195" t="str">
        <f t="shared" si="9"/>
        <v/>
      </c>
      <c r="F32" s="200" t="str">
        <f t="shared" si="10"/>
        <v/>
      </c>
      <c r="G32" s="22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3.25" customHeight="1">
      <c r="A33" s="206" t="s">
        <v>133</v>
      </c>
      <c r="B33" s="217">
        <f t="shared" si="6"/>
        <v>0</v>
      </c>
      <c r="C33" s="195" t="str">
        <f t="shared" si="7"/>
        <v/>
      </c>
      <c r="D33" s="195" t="str">
        <f t="shared" si="8"/>
        <v/>
      </c>
      <c r="E33" s="195" t="str">
        <f t="shared" si="9"/>
        <v/>
      </c>
      <c r="F33" s="200" t="str">
        <f t="shared" si="10"/>
        <v/>
      </c>
      <c r="G33" s="22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1.5" customHeight="1">
      <c r="A34" s="179" t="s">
        <v>148</v>
      </c>
      <c r="B34" s="26"/>
      <c r="C34" s="26"/>
      <c r="D34" s="26"/>
      <c r="E34" s="26"/>
      <c r="F34" s="26"/>
      <c r="G34" s="2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3.25" customHeight="1">
      <c r="A35" s="182" t="s">
        <v>117</v>
      </c>
      <c r="B35" s="212" t="s">
        <v>148</v>
      </c>
      <c r="C35" s="184" t="s">
        <v>119</v>
      </c>
      <c r="D35" s="183" t="str">
        <f>D29</f>
        <v>TBC</v>
      </c>
      <c r="E35" s="212" t="s">
        <v>137</v>
      </c>
      <c r="F35" s="214">
        <v>0.093</v>
      </c>
      <c r="G35" s="18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3.25" customHeight="1">
      <c r="A36" s="187"/>
      <c r="B36" s="190" t="s">
        <v>120</v>
      </c>
      <c r="C36" s="192" t="s">
        <v>122</v>
      </c>
      <c r="D36" s="192" t="s">
        <v>124</v>
      </c>
      <c r="E36" s="190" t="s">
        <v>125</v>
      </c>
      <c r="F36" s="190" t="s">
        <v>126</v>
      </c>
      <c r="G36" s="8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3.25" customHeight="1">
      <c r="A37" s="182" t="s">
        <v>128</v>
      </c>
      <c r="B37" s="217">
        <f t="shared" ref="B37:B39" si="11">B25*(1+F$35)</f>
        <v>0</v>
      </c>
      <c r="C37" s="195" t="str">
        <f t="shared" ref="C37:C39" si="12">IF(C31="","",C31)</f>
        <v/>
      </c>
      <c r="D37" s="195" t="str">
        <f t="shared" ref="D37:D39" si="13">IF(C37="", "", DATEVALUE(LEFT(C37, FIND(" to ", C37)-1)))</f>
        <v/>
      </c>
      <c r="E37" s="195" t="str">
        <f t="shared" ref="E37:E39" si="14">IF(C37="", "", DATEVALUE(MID(C37, FIND(" to ", C37)+4, LEN(C37))))</f>
        <v/>
      </c>
      <c r="F37" s="200" t="str">
        <f t="shared" ref="F37:F39" si="15">F25</f>
        <v>TBC</v>
      </c>
      <c r="G37" s="22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3.25" customHeight="1">
      <c r="A38" s="182" t="s">
        <v>131</v>
      </c>
      <c r="B38" s="217">
        <f t="shared" si="11"/>
        <v>0</v>
      </c>
      <c r="C38" s="195" t="str">
        <f t="shared" si="12"/>
        <v/>
      </c>
      <c r="D38" s="195" t="str">
        <f t="shared" si="13"/>
        <v/>
      </c>
      <c r="E38" s="195" t="str">
        <f t="shared" si="14"/>
        <v/>
      </c>
      <c r="F38" s="200" t="str">
        <f t="shared" si="15"/>
        <v/>
      </c>
      <c r="G38" s="22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3.25" customHeight="1">
      <c r="A39" s="182" t="s">
        <v>133</v>
      </c>
      <c r="B39" s="217">
        <f t="shared" si="11"/>
        <v>0</v>
      </c>
      <c r="C39" s="195" t="str">
        <f t="shared" si="12"/>
        <v/>
      </c>
      <c r="D39" s="195" t="str">
        <f t="shared" si="13"/>
        <v/>
      </c>
      <c r="E39" s="195" t="str">
        <f t="shared" si="14"/>
        <v/>
      </c>
      <c r="F39" s="200" t="str">
        <f t="shared" si="15"/>
        <v/>
      </c>
      <c r="G39" s="22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1.25" customHeight="1">
      <c r="A40" s="228" t="s">
        <v>116</v>
      </c>
      <c r="B40" s="229"/>
      <c r="C40" s="229"/>
      <c r="D40" s="229"/>
      <c r="E40" s="229"/>
      <c r="F40" s="229"/>
      <c r="G40" s="23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3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3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3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3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3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3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3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3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3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3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3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3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3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3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3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3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3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3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3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3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3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3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3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3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3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3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3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3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3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3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3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3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3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3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3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3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3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3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3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3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3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3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3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3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3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3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3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3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3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3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3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3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3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3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3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3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3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3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3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3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3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3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3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3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3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3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3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3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3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3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3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3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3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3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3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3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3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3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3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3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3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3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3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3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3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3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3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3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3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3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3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3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3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3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3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3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3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3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3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3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3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3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3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3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3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3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3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3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3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3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3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3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3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3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3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3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3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3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3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3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3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3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3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3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3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3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3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3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3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3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3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3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3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3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3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3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3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3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3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3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3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3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3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3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3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3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3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3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3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3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3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3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3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3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3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3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3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3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3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20:D20"/>
    <mergeCell ref="A22:G22"/>
    <mergeCell ref="A28:G28"/>
    <mergeCell ref="A34:G34"/>
    <mergeCell ref="A40:G40"/>
    <mergeCell ref="C13:F13"/>
    <mergeCell ref="C14:D14"/>
    <mergeCell ref="C15:D15"/>
    <mergeCell ref="C16:D16"/>
    <mergeCell ref="C17:D17"/>
    <mergeCell ref="C18:D18"/>
    <mergeCell ref="C19:D19"/>
  </mergeCells>
  <dataValidations>
    <dataValidation type="list" allowBlank="1" showErrorMessage="1" sqref="F6:F8">
      <formula1>"Yes,No,NA,TBC"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5.0"/>
    <col customWidth="1" min="2" max="2" width="117.57"/>
    <col customWidth="1" min="3" max="6" width="14.43"/>
  </cols>
  <sheetData>
    <row r="1" ht="134.25" customHeight="1">
      <c r="A1" s="76"/>
      <c r="B1" s="6"/>
    </row>
    <row r="2" ht="99.75" customHeight="1">
      <c r="A2" s="80" t="s">
        <v>59</v>
      </c>
      <c r="B2" s="81"/>
    </row>
    <row r="3">
      <c r="A3" s="85"/>
      <c r="B3" s="89"/>
    </row>
    <row r="4">
      <c r="A4" s="86"/>
      <c r="B4" s="90"/>
    </row>
    <row r="5" ht="36.0" customHeight="1">
      <c r="A5" s="94" t="str">
        <f>'Member Information Base'!B7</f>
        <v/>
      </c>
      <c r="B5" s="99"/>
    </row>
    <row r="6">
      <c r="A6" s="86"/>
      <c r="B6" s="90"/>
    </row>
    <row r="7">
      <c r="A7" s="86"/>
      <c r="B7" s="90"/>
    </row>
    <row r="8">
      <c r="A8" s="104" t="str">
        <f>"Site: "&amp;'Gas Profile'!B10</f>
        <v>Site: </v>
      </c>
      <c r="B8" s="106" t="str">
        <f>"MRIN: "&amp;'Gas Profile'!B14</f>
        <v>MRIN: </v>
      </c>
    </row>
    <row r="9">
      <c r="A9" s="115"/>
      <c r="B9" s="119"/>
    </row>
    <row r="10">
      <c r="A10" s="86"/>
      <c r="B10" s="90"/>
    </row>
    <row r="11">
      <c r="A11" s="86"/>
      <c r="B11" s="90"/>
    </row>
    <row r="12">
      <c r="A12" s="123"/>
      <c r="B12" s="127"/>
    </row>
    <row r="13" ht="33.75" customHeight="1">
      <c r="A13" s="132" t="s">
        <v>69</v>
      </c>
      <c r="B13" s="81"/>
    </row>
    <row r="14" ht="45.75" customHeight="1">
      <c r="A14" s="137" t="str">
        <f>IFERROR(TEXT('G Offers Report'!B12,"$#,##0.00")&amp;" per annum","N/A")</f>
        <v>N/A</v>
      </c>
      <c r="B14" s="81"/>
    </row>
    <row r="15" ht="31.5" customHeight="1">
      <c r="A15" s="142" t="str">
        <f>IFERROR(IF('G Offers Report'!B12&gt;0,TEXT('G Offers Report'!B12/'G Offers Report'!G2,"0.0%")&amp;" reduction in estimated annual energy cost",IF('G Offers Report'!B12&lt;0,TEXT(ABS('G Offers Report'!B12)/'G Offers Report'!G2,"0.0%")&amp;" increase in estimated annual energy cost","No material change in estimated annual energy cost")),"N/A")</f>
        <v>N/A</v>
      </c>
      <c r="B15" s="81"/>
    </row>
    <row r="16">
      <c r="A16" s="146"/>
      <c r="B16" s="149"/>
    </row>
    <row r="17">
      <c r="A17" s="154"/>
      <c r="B17" s="158"/>
    </row>
    <row r="18" ht="57.75" customHeight="1">
      <c r="A18" s="163" t="inlineStr">
        <is>
          <t>Based on the step pricing and daily supply charge on the current invoice, compared against the proposed offer for the Australian Gas Networks gas network.</t>
        </is>
      </c>
      <c r="B18" s="12"/>
    </row>
    <row r="19">
      <c r="A19" s="86"/>
      <c r="B19" s="158"/>
    </row>
    <row r="20" ht="33.0" customHeight="1">
      <c r="A20" s="165" t="inlineStr">
        <is>
          <t>Current vs Proposed Gas Cost</t>
        </is>
      </c>
      <c r="B20" s="81"/>
    </row>
    <row r="21" ht="39.75" customHeight="1">
      <c r="A21" s="167" t="inlineStr">
        <is>
          <t>Annual Gas Cost</t>
        </is>
      </c>
      <c r="B21" s="172" t="str">
        <f>IFERROR(TEXT('G Offers Report'!J9,"$#,##0.00")&amp;" → "&amp;TEXT('G Offers Report'!J16,"$#,##0.00"),"N/A")</f>
        <v>N/A</v>
      </c>
    </row>
    <row r="22" ht="39.75" customHeight="1">
      <c r="A22" s="167" t="inlineStr">
        <is>
          <t>Monthly Gas Cost</t>
        </is>
      </c>
      <c r="B22" s="176" t="str">
        <f>IFERROR(TEXT('G Offers Report'!K9,"$#,##0.00")&amp;" → "&amp;TEXT('G Offers Report'!K16,"$#,##0.00"),"N/A")</f>
        <v>N/A</v>
      </c>
    </row>
    <row r="23" ht="39.75" customHeight="1">
      <c r="A23" s="180" t="s">
        <v>110</v>
      </c>
      <c r="B23" s="186" t="str">
        <f>IFERROR(IF('G Offers Report'!B12&gt;0,TEXT('G Offers Report'!B12,"$#,##0.00")&amp;" saving",IF('G Offers Report'!B12&lt;0,TEXT(ABS('G Offers Report'!B12),"$#,##0.00")&amp;" increase","No material change")),"N/A")</f>
        <v>N/A</v>
      </c>
    </row>
    <row r="24" ht="15.75" customHeight="1">
      <c r="A24" s="188"/>
      <c r="B24" s="189"/>
    </row>
    <row r="25" ht="15.75" customHeight="1">
      <c r="A25" s="86"/>
      <c r="B25" s="12"/>
    </row>
    <row r="26" ht="33.0" customHeight="1">
      <c r="A26" s="191" t="inlineStr">
        <is>
          <t>Site and Usage</t>
        </is>
      </c>
      <c r="B26" s="81"/>
    </row>
    <row r="27" ht="39.75" customHeight="1">
      <c r="A27" s="193" t="inlineStr">
        <is>
          <t>Current Retailer</t>
        </is>
      </c>
      <c r="B27" s="172">
        <f>'Airtable Data Sheet'!C2</f>
      </c>
    </row>
    <row r="28" ht="39.75" customHeight="1">
      <c r="A28" s="193" t="inlineStr">
        <is>
          <t>Gas Network</t>
        </is>
      </c>
      <c r="B28" s="176" t="inlineStr">
        <is>
          <t>Australian Gas Networks</t>
        </is>
      </c>
    </row>
    <row r="29" ht="39.75" customHeight="1">
      <c r="A29" s="208" t="inlineStr">
        <is>
          <t>Estimated Annual Usage</t>
        </is>
      </c>
      <c r="B29" s="202">
        <f>IFERROR(TEXT('Gas Profile'!B20,"#,##0.00")&amp;" GJ","N/A")</f>
      </c>
    </row>
    <row r="30" ht="15.75" customHeight="1">
      <c r="A30" s="197"/>
      <c r="B30" s="12"/>
    </row>
    <row r="31" ht="33.0" customHeight="1">
      <c r="A31" s="198" t="s">
        <v>130</v>
      </c>
      <c r="B31" s="199"/>
    </row>
    <row r="32" ht="15.75" customHeight="1">
      <c r="A32" s="201"/>
      <c r="B32" s="81"/>
    </row>
    <row r="33" ht="91.5" customHeight="1">
      <c r="A33" s="203" t="s">
        <v>132</v>
      </c>
      <c r="B33" s="81"/>
    </row>
    <row r="34" ht="27.0" customHeight="1">
      <c r="A34" s="205"/>
      <c r="B34" s="149"/>
    </row>
    <row r="35" ht="15.75" customHeight="1">
      <c r="A35" s="197"/>
      <c r="B35" s="207"/>
    </row>
    <row r="36" ht="33.0" customHeight="1">
      <c r="A36" s="208" t="s">
        <v>134</v>
      </c>
      <c r="B36" s="199"/>
    </row>
    <row r="37" ht="84.0" customHeight="1">
      <c r="A37" s="210" t="s">
        <v>135</v>
      </c>
      <c r="B37" s="81"/>
    </row>
    <row r="38" ht="15.75" customHeight="1">
      <c r="A38" s="211"/>
      <c r="B38" s="213"/>
    </row>
    <row r="39" ht="57.75" customHeight="1">
      <c r="A39" s="215" t="s">
        <v>138</v>
      </c>
      <c r="B39" s="149"/>
    </row>
    <row r="40" ht="15.75" customHeight="1">
      <c r="A40" s="216"/>
      <c r="B40" s="158"/>
    </row>
    <row r="41" ht="33.0" customHeight="1">
      <c r="A41" s="208" t="s">
        <v>139</v>
      </c>
      <c r="B41" s="199"/>
    </row>
    <row r="42" ht="30.0" customHeight="1">
      <c r="A42" s="218" t="s">
        <v>140</v>
      </c>
      <c r="B42" s="219" t="s">
        <v>141</v>
      </c>
    </row>
    <row r="43" ht="30.0" customHeight="1">
      <c r="A43" s="218" t="s">
        <v>142</v>
      </c>
      <c r="B43" s="219" t="s">
        <v>143</v>
      </c>
    </row>
    <row r="44" ht="30.0" customHeight="1">
      <c r="A44" s="218" t="s">
        <v>144</v>
      </c>
      <c r="B44" s="219" t="s">
        <v>145</v>
      </c>
    </row>
    <row r="45" ht="30.0" customHeight="1">
      <c r="A45" s="220" t="s">
        <v>146</v>
      </c>
      <c r="B45" s="221" t="s">
        <v>141</v>
      </c>
    </row>
    <row r="46" ht="15.75" customHeight="1">
      <c r="A46" s="197"/>
      <c r="B46" s="222"/>
    </row>
    <row r="47" ht="15.75" customHeight="1">
      <c r="A47" s="197"/>
      <c r="B47" s="222"/>
    </row>
    <row r="48" ht="15.75" customHeight="1">
      <c r="A48" s="224" t="s">
        <v>147</v>
      </c>
      <c r="B48" s="225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B1"/>
    <mergeCell ref="A2:B2"/>
    <mergeCell ref="A5:B5"/>
    <mergeCell ref="A13:B13"/>
    <mergeCell ref="A14:B14"/>
    <mergeCell ref="A15:B15"/>
    <mergeCell ref="A16:B16"/>
    <mergeCell ref="A33:B33"/>
    <mergeCell ref="A34:B34"/>
    <mergeCell ref="A36:B36"/>
    <mergeCell ref="A37:B37"/>
    <mergeCell ref="A39:B39"/>
    <mergeCell ref="A41:B41"/>
    <mergeCell ref="A48:B48"/>
    <mergeCell ref="A18:B18"/>
    <mergeCell ref="A20:B20"/>
    <mergeCell ref="A25:B25"/>
    <mergeCell ref="A26:B26"/>
    <mergeCell ref="A30:B30"/>
    <mergeCell ref="A31:B31"/>
    <mergeCell ref="A32:B32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6.86"/>
    <col customWidth="1" min="3" max="3" width="19.29"/>
    <col customWidth="1" min="4" max="4" width="30.29"/>
    <col customWidth="1" min="5" max="5" width="18.71"/>
    <col customWidth="1" min="6" max="6" width="26.29"/>
    <col customWidth="1" min="9" max="9" width="26.86"/>
    <col customWidth="1" min="11" max="11" width="31.0"/>
    <col customWidth="1" min="12" max="12" width="18.43"/>
  </cols>
  <sheetData>
    <row r="1" ht="59.25" customHeight="1">
      <c r="A1" s="260" t="s">
        <v>156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6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63.0" customHeight="1">
      <c r="A2" s="263" t="str">
        <f>'Member Information Base'!B7</f>
        <v/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8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85"/>
      <c r="B3" s="266"/>
      <c r="C3" s="266"/>
      <c r="D3" s="268" t="s">
        <v>166</v>
      </c>
      <c r="E3" s="26"/>
      <c r="F3" s="26"/>
      <c r="G3" s="26"/>
      <c r="H3" s="26"/>
      <c r="I3" s="26"/>
      <c r="J3" s="26"/>
      <c r="K3" s="26"/>
      <c r="L3" s="27"/>
      <c r="M3" s="98"/>
      <c r="N3" s="98"/>
      <c r="O3" s="89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86"/>
      <c r="B4" s="3"/>
      <c r="C4" s="269"/>
      <c r="D4" s="270"/>
      <c r="G4" s="275" t="s">
        <v>171</v>
      </c>
      <c r="H4" s="27"/>
      <c r="I4" s="276" t="s">
        <v>176</v>
      </c>
      <c r="J4" s="259"/>
      <c r="K4" s="259"/>
      <c r="L4" s="259"/>
      <c r="M4" s="3"/>
      <c r="N4" s="3"/>
      <c r="O4" s="90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280"/>
      <c r="B5" s="130"/>
      <c r="C5" s="286"/>
      <c r="D5" s="295"/>
      <c r="E5" s="130"/>
      <c r="F5" s="130"/>
      <c r="G5" s="304" t="str">
        <f>'G Offers Report'!J9</f>
        <v>#DIV/0!</v>
      </c>
      <c r="H5" s="27"/>
      <c r="I5" s="307" t="str">
        <f>'G Offers Report'!J19</f>
        <v>$ per year</v>
      </c>
      <c r="J5" s="310"/>
      <c r="K5" s="310"/>
      <c r="L5" s="310"/>
      <c r="M5" s="130"/>
      <c r="N5" s="130"/>
      <c r="O5" s="314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86"/>
      <c r="B6" s="3"/>
      <c r="D6" s="316"/>
      <c r="F6" s="3"/>
      <c r="G6" s="3"/>
      <c r="H6" s="3"/>
      <c r="I6" s="3"/>
      <c r="J6" s="3"/>
      <c r="K6" s="3"/>
      <c r="L6" s="3"/>
      <c r="M6" s="3"/>
      <c r="N6" s="3"/>
      <c r="O6" s="9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86"/>
      <c r="B7" s="3"/>
      <c r="D7" s="316"/>
      <c r="F7" s="3"/>
      <c r="G7" s="3"/>
      <c r="H7" s="3"/>
      <c r="I7" s="3"/>
      <c r="J7" s="3"/>
      <c r="K7" s="3"/>
      <c r="L7" s="3"/>
      <c r="M7" s="3"/>
      <c r="N7" s="3"/>
      <c r="O7" s="90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86"/>
      <c r="B8" s="3"/>
      <c r="D8" s="316"/>
      <c r="F8" s="3"/>
      <c r="G8" s="3"/>
      <c r="H8" s="3"/>
      <c r="I8" s="3"/>
      <c r="J8" s="3"/>
      <c r="K8" s="3"/>
      <c r="L8" s="3"/>
      <c r="M8" s="3"/>
      <c r="N8" s="3"/>
      <c r="O8" s="90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86"/>
      <c r="B9" s="3"/>
      <c r="D9" s="316" t="str">
        <f>'G Offers Report'!C11</f>
        <v>Number of months</v>
      </c>
      <c r="F9" s="3"/>
      <c r="G9" s="322" t="s">
        <v>174</v>
      </c>
      <c r="H9" s="4"/>
      <c r="I9" s="6"/>
      <c r="J9" s="3"/>
      <c r="K9" s="3"/>
      <c r="L9" s="3"/>
      <c r="M9" s="3"/>
      <c r="N9" s="3"/>
      <c r="O9" s="90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86"/>
      <c r="B10" s="324" t="str">
        <f t="shared" ref="B10:B11" si="1">K13</f>
        <v>Offer 2</v>
      </c>
      <c r="C10" s="326" t="s">
        <v>236</v>
      </c>
      <c r="D10" s="27"/>
      <c r="E10" s="324" t="str">
        <f>N12-N13</f>
        <v>#DIV/0!</v>
      </c>
      <c r="F10" s="3"/>
      <c r="G10" s="329"/>
      <c r="H10" s="15"/>
      <c r="I10" s="18"/>
      <c r="J10" s="3"/>
      <c r="K10" s="268" t="s">
        <v>237</v>
      </c>
      <c r="L10" s="26"/>
      <c r="M10" s="26"/>
      <c r="N10" s="27"/>
      <c r="O10" s="9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86"/>
      <c r="B11" s="324" t="str">
        <f t="shared" si="1"/>
        <v>Offer 1</v>
      </c>
      <c r="C11" s="326" t="s">
        <v>236</v>
      </c>
      <c r="D11" s="27"/>
      <c r="E11" s="332" t="str">
        <f>N12-N14</f>
        <v>#DIV/0!</v>
      </c>
      <c r="F11" s="3"/>
      <c r="G11" s="334" t="s">
        <v>178</v>
      </c>
      <c r="H11" s="27"/>
      <c r="I11" s="335" t="str">
        <f>N12/12</f>
        <v>#DIV/0!</v>
      </c>
      <c r="J11" s="3"/>
      <c r="K11" s="338" t="s">
        <v>2</v>
      </c>
      <c r="L11" s="338" t="s">
        <v>241</v>
      </c>
      <c r="M11" s="338" t="s">
        <v>242</v>
      </c>
      <c r="N11" s="338" t="s">
        <v>243</v>
      </c>
      <c r="O11" s="90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86"/>
      <c r="B12" s="3"/>
      <c r="C12" s="3"/>
      <c r="D12" s="3"/>
      <c r="E12" s="3"/>
      <c r="F12" s="3"/>
      <c r="G12" s="334" t="s">
        <v>183</v>
      </c>
      <c r="H12" s="27"/>
      <c r="I12" s="343" t="str">
        <f>M12</f>
        <v/>
      </c>
      <c r="J12" s="3"/>
      <c r="K12" s="345" t="str">
        <f>'G Offers Report'!B3</f>
        <v/>
      </c>
      <c r="L12" s="347" t="str">
        <f>'G Offers Report'!D9</f>
        <v>#DIV/0!</v>
      </c>
      <c r="M12" s="349" t="str">
        <f>'G Offers Report'!E9</f>
        <v/>
      </c>
      <c r="N12" s="354" t="str">
        <f t="shared" ref="N12:N14" si="2">M12*L12</f>
        <v>#DIV/0!</v>
      </c>
      <c r="O12" s="90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86"/>
      <c r="B13" s="3"/>
      <c r="C13" s="3"/>
      <c r="D13" s="3"/>
      <c r="E13" s="3"/>
      <c r="F13" s="3"/>
      <c r="G13" s="334" t="s">
        <v>261</v>
      </c>
      <c r="H13" s="27"/>
      <c r="I13" s="335" t="str">
        <f>N12</f>
        <v>#DIV/0!</v>
      </c>
      <c r="J13" s="3"/>
      <c r="K13" s="358" t="str">
        <f>'G Offers Report'!A19</f>
        <v>Offer 2</v>
      </c>
      <c r="L13" s="347" t="str">
        <f t="shared" ref="L13:L14" si="3">L12</f>
        <v>#DIV/0!</v>
      </c>
      <c r="M13" s="349" t="str">
        <f>'G Offers Report'!E19</f>
        <v>$/GJ</v>
      </c>
      <c r="N13" s="354" t="str">
        <f t="shared" si="2"/>
        <v>#DIV/0!</v>
      </c>
      <c r="O13" s="90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86"/>
      <c r="F14" s="3"/>
      <c r="G14" s="360"/>
      <c r="J14" s="3"/>
      <c r="K14" s="358" t="str">
        <f>'G Offers Report'!A15</f>
        <v>Offer 1</v>
      </c>
      <c r="L14" s="347" t="str">
        <f t="shared" si="3"/>
        <v>#DIV/0!</v>
      </c>
      <c r="M14" s="349">
        <f>'G Offers Report'!E20</f>
        <v>2.4</v>
      </c>
      <c r="N14" s="354" t="str">
        <f t="shared" si="2"/>
        <v>#DIV/0!</v>
      </c>
      <c r="O14" s="90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86"/>
      <c r="B15" s="85"/>
      <c r="C15" s="98"/>
      <c r="D15" s="98"/>
      <c r="E15" s="89"/>
      <c r="F15" s="3"/>
      <c r="J15" s="3"/>
      <c r="K15" s="3"/>
      <c r="L15" s="3"/>
      <c r="M15" s="3"/>
      <c r="N15" s="3"/>
      <c r="O15" s="90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63"/>
      <c r="B16" s="86"/>
      <c r="E16" s="90"/>
      <c r="F16" s="3"/>
      <c r="J16" s="3"/>
      <c r="K16" s="85"/>
      <c r="L16" s="98"/>
      <c r="M16" s="98"/>
      <c r="N16" s="89"/>
      <c r="O16" s="90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64"/>
      <c r="B17" s="86"/>
      <c r="E17" s="90"/>
      <c r="F17" s="3"/>
      <c r="J17" s="3"/>
      <c r="K17" s="86"/>
      <c r="L17" s="3"/>
      <c r="M17" s="3"/>
      <c r="N17" s="90"/>
      <c r="O17" s="90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66"/>
      <c r="B18" s="86"/>
      <c r="E18" s="90"/>
      <c r="F18" s="3"/>
      <c r="G18" s="322" t="s">
        <v>263</v>
      </c>
      <c r="H18" s="4"/>
      <c r="I18" s="6"/>
      <c r="J18" s="3"/>
      <c r="K18" s="86"/>
      <c r="L18" s="3"/>
      <c r="M18" s="3"/>
      <c r="N18" s="90"/>
      <c r="O18" s="90"/>
      <c r="P18" s="3"/>
      <c r="Q18" s="331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4.25" customHeight="1">
      <c r="A19" s="366"/>
      <c r="B19" s="368"/>
      <c r="C19" s="370"/>
      <c r="D19" s="372"/>
      <c r="E19" s="374"/>
      <c r="F19" s="3"/>
      <c r="G19" s="329"/>
      <c r="H19" s="15"/>
      <c r="I19" s="18"/>
      <c r="J19" s="3"/>
      <c r="K19" s="86"/>
      <c r="L19" s="3"/>
      <c r="M19" s="3"/>
      <c r="N19" s="90"/>
      <c r="O19" s="90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86"/>
      <c r="B20" s="364"/>
      <c r="C20" s="376"/>
      <c r="D20" s="376"/>
      <c r="E20" s="378"/>
      <c r="F20" s="3"/>
      <c r="G20" s="334" t="s">
        <v>178</v>
      </c>
      <c r="H20" s="27"/>
      <c r="I20" s="335" t="str">
        <f>N13/12</f>
        <v>#DIV/0!</v>
      </c>
      <c r="J20" s="3"/>
      <c r="K20" s="86"/>
      <c r="L20" s="3"/>
      <c r="M20" s="3"/>
      <c r="N20" s="90"/>
      <c r="O20" s="9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380"/>
      <c r="B21" s="366"/>
      <c r="C21" s="382"/>
      <c r="D21" s="372"/>
      <c r="E21" s="374"/>
      <c r="F21" s="3"/>
      <c r="G21" s="334" t="s">
        <v>265</v>
      </c>
      <c r="H21" s="27"/>
      <c r="I21" s="335" t="str">
        <f>M13</f>
        <v>$/GJ</v>
      </c>
      <c r="J21" s="3"/>
      <c r="K21" s="86"/>
      <c r="L21" s="3"/>
      <c r="M21" s="3"/>
      <c r="N21" s="90"/>
      <c r="O21" s="90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364"/>
      <c r="B22" s="366"/>
      <c r="C22" s="382"/>
      <c r="D22" s="372"/>
      <c r="E22" s="374"/>
      <c r="F22" s="3"/>
      <c r="G22" s="334" t="s">
        <v>261</v>
      </c>
      <c r="H22" s="27"/>
      <c r="I22" s="335" t="str">
        <f>N13</f>
        <v>#DIV/0!</v>
      </c>
      <c r="J22" s="3"/>
      <c r="K22" s="86"/>
      <c r="L22" s="3"/>
      <c r="M22" s="3"/>
      <c r="N22" s="90"/>
      <c r="O22" s="90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366"/>
      <c r="B23" s="86"/>
      <c r="C23" s="3"/>
      <c r="D23" s="3"/>
      <c r="E23" s="90"/>
      <c r="F23" s="3"/>
      <c r="J23" s="3"/>
      <c r="K23" s="86"/>
      <c r="L23" s="3"/>
      <c r="M23" s="3"/>
      <c r="N23" s="90"/>
      <c r="O23" s="90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366"/>
      <c r="B24" s="86"/>
      <c r="E24" s="90"/>
      <c r="F24" s="3"/>
      <c r="G24" s="3"/>
      <c r="H24" s="3"/>
      <c r="I24" s="3"/>
      <c r="J24" s="3"/>
      <c r="K24" s="86"/>
      <c r="L24" s="3"/>
      <c r="M24" s="3"/>
      <c r="N24" s="90"/>
      <c r="O24" s="90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86"/>
      <c r="B25" s="86"/>
      <c r="E25" s="90"/>
      <c r="F25" s="3"/>
      <c r="G25" s="3"/>
      <c r="H25" s="3"/>
      <c r="I25" s="3"/>
      <c r="J25" s="3"/>
      <c r="K25" s="86"/>
      <c r="L25" s="3"/>
      <c r="M25" s="3"/>
      <c r="N25" s="90"/>
      <c r="O25" s="90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380"/>
      <c r="B26" s="86"/>
      <c r="E26" s="90"/>
      <c r="F26" s="3"/>
      <c r="G26" s="322" t="s">
        <v>263</v>
      </c>
      <c r="H26" s="4"/>
      <c r="I26" s="6"/>
      <c r="J26" s="3"/>
      <c r="K26" s="86"/>
      <c r="L26" s="3"/>
      <c r="M26" s="3"/>
      <c r="N26" s="90"/>
      <c r="O26" s="90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380"/>
      <c r="B27" s="86"/>
      <c r="E27" s="90"/>
      <c r="F27" s="3"/>
      <c r="G27" s="329"/>
      <c r="H27" s="15"/>
      <c r="I27" s="18"/>
      <c r="J27" s="3"/>
      <c r="K27" s="86"/>
      <c r="L27" s="3"/>
      <c r="M27" s="3"/>
      <c r="N27" s="90"/>
      <c r="O27" s="90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380"/>
      <c r="B28" s="86"/>
      <c r="E28" s="90"/>
      <c r="F28" s="3"/>
      <c r="G28" s="334" t="s">
        <v>178</v>
      </c>
      <c r="H28" s="27"/>
      <c r="I28" s="335" t="str">
        <f>N14/12</f>
        <v>#DIV/0!</v>
      </c>
      <c r="J28" s="3"/>
      <c r="K28" s="86"/>
      <c r="L28" s="3"/>
      <c r="M28" s="3"/>
      <c r="N28" s="90"/>
      <c r="O28" s="90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380"/>
      <c r="B29" s="86"/>
      <c r="E29" s="90"/>
      <c r="G29" s="334" t="s">
        <v>265</v>
      </c>
      <c r="H29" s="27"/>
      <c r="I29" s="335">
        <f>M14</f>
        <v>2.4</v>
      </c>
      <c r="K29" s="86"/>
      <c r="L29" s="3"/>
      <c r="M29" s="3"/>
      <c r="N29" s="90"/>
      <c r="O29" s="90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380"/>
      <c r="B30" s="86"/>
      <c r="E30" s="90"/>
      <c r="G30" s="334" t="s">
        <v>261</v>
      </c>
      <c r="H30" s="27"/>
      <c r="I30" s="335" t="str">
        <f>N14</f>
        <v>#DIV/0!</v>
      </c>
      <c r="K30" s="86"/>
      <c r="L30" s="3"/>
      <c r="M30" s="3"/>
      <c r="N30" s="90"/>
      <c r="O30" s="90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380"/>
      <c r="B31" s="86"/>
      <c r="E31" s="90"/>
      <c r="K31" s="86"/>
      <c r="L31" s="3"/>
      <c r="M31" s="3"/>
      <c r="N31" s="90"/>
      <c r="O31" s="90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380"/>
      <c r="B32" s="86"/>
      <c r="E32" s="90"/>
      <c r="K32" s="86"/>
      <c r="L32" s="3"/>
      <c r="M32" s="3"/>
      <c r="N32" s="90"/>
      <c r="O32" s="90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380"/>
      <c r="B33" s="86"/>
      <c r="E33" s="90"/>
      <c r="K33" s="86"/>
      <c r="L33" s="3"/>
      <c r="M33" s="3"/>
      <c r="N33" s="90"/>
      <c r="O33" s="90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380"/>
      <c r="B34" s="86"/>
      <c r="E34" s="90"/>
      <c r="K34" s="86"/>
      <c r="L34" s="3"/>
      <c r="M34" s="3"/>
      <c r="N34" s="90"/>
      <c r="O34" s="90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380"/>
      <c r="B35" s="280"/>
      <c r="C35" s="130"/>
      <c r="D35" s="130"/>
      <c r="E35" s="314"/>
      <c r="K35" s="86"/>
      <c r="L35" s="3"/>
      <c r="M35" s="3"/>
      <c r="N35" s="90"/>
      <c r="O35" s="90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380"/>
      <c r="E36" s="3"/>
      <c r="K36" s="280"/>
      <c r="L36" s="130"/>
      <c r="M36" s="130"/>
      <c r="N36" s="314"/>
      <c r="O36" s="90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380"/>
      <c r="E37" s="3"/>
      <c r="L37" s="3"/>
      <c r="M37" s="3"/>
      <c r="N37" s="3"/>
      <c r="O37" s="90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380"/>
      <c r="E38" s="3"/>
      <c r="L38" s="3"/>
      <c r="M38" s="3"/>
      <c r="N38" s="3"/>
      <c r="O38" s="90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380"/>
      <c r="E39" s="3"/>
      <c r="F39" s="397" t="s">
        <v>269</v>
      </c>
      <c r="G39" s="26"/>
      <c r="H39" s="26"/>
      <c r="I39" s="26"/>
      <c r="J39" s="27"/>
      <c r="L39" s="3"/>
      <c r="M39" s="3"/>
      <c r="N39" s="3"/>
      <c r="O39" s="90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380"/>
      <c r="F40" s="399" t="s">
        <v>278</v>
      </c>
      <c r="G40" s="27"/>
      <c r="H40" s="399" t="s">
        <v>280</v>
      </c>
      <c r="I40" s="27"/>
      <c r="J40" s="401" t="s">
        <v>281</v>
      </c>
      <c r="K40" s="3"/>
      <c r="L40" s="3"/>
      <c r="M40" s="3"/>
      <c r="N40" s="3"/>
      <c r="O40" s="90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45.0" customHeight="1">
      <c r="A41" s="380"/>
      <c r="F41" s="399" t="s">
        <v>284</v>
      </c>
      <c r="G41" s="27"/>
      <c r="H41" s="399" t="s">
        <v>286</v>
      </c>
      <c r="I41" s="27"/>
      <c r="J41" s="405"/>
      <c r="K41" s="3"/>
      <c r="L41" s="3"/>
      <c r="M41" s="3"/>
      <c r="N41" s="3"/>
      <c r="O41" s="90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380"/>
      <c r="F42" s="399" t="s">
        <v>287</v>
      </c>
      <c r="G42" s="27"/>
      <c r="H42" s="399" t="s">
        <v>280</v>
      </c>
      <c r="I42" s="27"/>
      <c r="J42" s="406"/>
      <c r="K42" s="3"/>
      <c r="L42" s="3"/>
      <c r="M42" s="3"/>
      <c r="N42" s="3"/>
      <c r="O42" s="90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8.5" customHeight="1">
      <c r="A43" s="380"/>
      <c r="G43" s="3"/>
      <c r="H43" s="3"/>
      <c r="I43" s="3"/>
      <c r="J43" s="3"/>
      <c r="K43" s="3"/>
      <c r="L43" s="3"/>
      <c r="M43" s="3"/>
      <c r="N43" s="3"/>
      <c r="O43" s="90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407"/>
      <c r="B44" s="408"/>
      <c r="C44" s="408"/>
      <c r="D44" s="408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31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409" t="s">
        <v>288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6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329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8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O1"/>
    <mergeCell ref="A2:O2"/>
    <mergeCell ref="D3:L3"/>
    <mergeCell ref="G4:H4"/>
    <mergeCell ref="G5:H5"/>
    <mergeCell ref="G9:I10"/>
    <mergeCell ref="K10:N10"/>
    <mergeCell ref="C10:D10"/>
    <mergeCell ref="C11:D11"/>
    <mergeCell ref="G11:H11"/>
    <mergeCell ref="G12:H12"/>
    <mergeCell ref="G13:H13"/>
    <mergeCell ref="G18:I19"/>
    <mergeCell ref="G20:H20"/>
    <mergeCell ref="F40:G40"/>
    <mergeCell ref="H40:I40"/>
    <mergeCell ref="F41:G41"/>
    <mergeCell ref="H41:I41"/>
    <mergeCell ref="F42:G42"/>
    <mergeCell ref="H42:I42"/>
    <mergeCell ref="A45:O46"/>
    <mergeCell ref="G21:H21"/>
    <mergeCell ref="G22:H22"/>
    <mergeCell ref="G26:I27"/>
    <mergeCell ref="G28:H28"/>
    <mergeCell ref="G29:H29"/>
    <mergeCell ref="G30:H30"/>
    <mergeCell ref="F39:J39"/>
  </mergeCells>
  <hyperlinks>
    <hyperlink display="ESG Impact Statement" location="null!A1" ref="F39"/>
  </hyperlink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7.29"/>
    <col customWidth="1" min="2" max="2" width="64.14"/>
    <col customWidth="1" min="3" max="3" width="26.86"/>
    <col customWidth="1" min="4" max="4" width="16.43"/>
    <col customWidth="1" min="5" max="5" width="20.86"/>
    <col customWidth="1" min="6" max="8" width="20.29"/>
    <col customWidth="1" min="9" max="10" width="21.0"/>
    <col customWidth="1" min="11" max="11" width="19.57"/>
    <col customWidth="1" hidden="1" min="12" max="12" width="14.43"/>
    <col customWidth="1" hidden="1" min="13" max="13" width="30.57"/>
    <col customWidth="1" hidden="1" min="14" max="14" width="14.43"/>
    <col customWidth="1" hidden="1" min="15" max="15" width="50.43"/>
    <col customWidth="1" hidden="1" min="16" max="16" width="36.71"/>
    <col customWidth="1" hidden="1" min="17" max="17" width="37.14"/>
    <col customWidth="1" hidden="1" min="18" max="18" width="43.43"/>
    <col customWidth="1" hidden="1" min="19" max="19" width="37.43"/>
    <col customWidth="1" hidden="1" min="20" max="21" width="22.57"/>
    <col customWidth="1" hidden="1" min="22" max="23" width="14.43"/>
  </cols>
  <sheetData>
    <row r="1" ht="31.5" customHeight="1">
      <c r="A1" s="231" t="s">
        <v>149</v>
      </c>
      <c r="B1" s="27"/>
      <c r="C1" s="187"/>
      <c r="D1" s="232"/>
      <c r="E1" s="232"/>
      <c r="F1" s="177"/>
      <c r="G1" s="177"/>
      <c r="H1" s="233"/>
      <c r="I1" s="177"/>
      <c r="J1" s="177"/>
      <c r="K1" s="234"/>
      <c r="L1" s="185"/>
      <c r="M1" s="185"/>
      <c r="N1" s="185"/>
      <c r="O1" s="185"/>
      <c r="P1" s="3"/>
      <c r="Q1" s="238"/>
      <c r="R1" s="238"/>
      <c r="S1" s="3"/>
      <c r="T1" s="3"/>
      <c r="U1" s="3"/>
      <c r="V1" s="240"/>
      <c r="W1" s="3"/>
      <c r="X1" s="3"/>
      <c r="Y1" s="3"/>
      <c r="Z1" s="3"/>
    </row>
    <row r="2" ht="31.5" customHeight="1">
      <c r="A2" s="231" t="str">
        <f>'Member Information Base'!B7</f>
        <v/>
      </c>
      <c r="B2" s="27"/>
      <c r="C2" s="244"/>
      <c r="D2" s="248" t="s">
        <v>152</v>
      </c>
      <c r="E2" s="236"/>
      <c r="F2" s="251"/>
      <c r="G2" s="253" t="str">
        <f>J9</f>
        <v>#DIV/0!</v>
      </c>
      <c r="H2" s="185"/>
      <c r="I2" s="258"/>
      <c r="J2" s="261"/>
      <c r="K2" s="90"/>
      <c r="L2" s="265"/>
      <c r="M2" s="185"/>
      <c r="N2" s="185"/>
      <c r="O2" s="185"/>
      <c r="P2" s="185"/>
      <c r="Q2" s="3"/>
      <c r="R2" s="238"/>
      <c r="S2" s="238"/>
      <c r="T2" s="3"/>
      <c r="U2" s="3"/>
      <c r="V2" s="240"/>
      <c r="W2" s="240"/>
      <c r="X2" s="3"/>
      <c r="Y2" s="3"/>
      <c r="Z2" s="3"/>
    </row>
    <row r="3" ht="31.5" customHeight="1">
      <c r="A3" s="271" t="s">
        <v>61</v>
      </c>
      <c r="B3" s="277" t="str">
        <f>'Airtable Data Sheet'!C2</f>
        <v/>
      </c>
      <c r="C3" s="244"/>
      <c r="D3" s="283" t="s">
        <v>177</v>
      </c>
      <c r="E3" s="288"/>
      <c r="F3" s="296"/>
      <c r="G3" s="298" t="str">
        <f>J16</f>
        <v>#DIV/0!</v>
      </c>
      <c r="H3" s="185"/>
      <c r="I3" s="258"/>
      <c r="J3" s="185"/>
      <c r="K3" s="301"/>
      <c r="L3" s="265"/>
      <c r="M3" s="185"/>
      <c r="N3" s="185"/>
      <c r="O3" s="185"/>
      <c r="P3" s="185"/>
      <c r="Q3" s="3"/>
      <c r="R3" s="238"/>
      <c r="S3" s="238"/>
      <c r="T3" s="3"/>
      <c r="U3" s="3"/>
      <c r="V3" s="240"/>
      <c r="W3" s="240"/>
      <c r="X3" s="3"/>
      <c r="Y3" s="3"/>
      <c r="Z3" s="3"/>
    </row>
    <row r="4" ht="31.5" customHeight="1">
      <c r="A4" s="303" t="s">
        <v>210</v>
      </c>
      <c r="B4" s="309">
        <v>1.0</v>
      </c>
      <c r="C4" s="244"/>
      <c r="D4" s="283" t="s">
        <v>219</v>
      </c>
      <c r="E4" s="288"/>
      <c r="F4" s="296"/>
      <c r="G4" s="312" t="str">
        <f>J20</f>
        <v>#DIV/0!</v>
      </c>
      <c r="H4" s="185"/>
      <c r="I4" s="258"/>
      <c r="J4" s="185"/>
      <c r="K4" s="301"/>
      <c r="L4" s="317"/>
      <c r="M4" s="185"/>
      <c r="N4" s="185"/>
      <c r="O4" s="185"/>
      <c r="P4" s="185"/>
      <c r="Q4" s="3"/>
      <c r="R4" s="238"/>
      <c r="S4" s="238"/>
      <c r="T4" s="3"/>
      <c r="U4" s="3"/>
      <c r="V4" s="240"/>
      <c r="W4" s="240"/>
      <c r="X4" s="3"/>
      <c r="Y4" s="3"/>
      <c r="Z4" s="3"/>
    </row>
    <row r="5" ht="39.0" customHeight="1">
      <c r="A5" s="320" t="s">
        <v>228</v>
      </c>
      <c r="B5" s="309" t="str">
        <f>'Member Information Base'!D9</f>
        <v/>
      </c>
      <c r="C5" s="323"/>
      <c r="D5" s="325" t="s">
        <v>235</v>
      </c>
      <c r="E5" s="327"/>
      <c r="F5" s="328"/>
      <c r="G5" s="330" t="str">
        <f>J24</f>
        <v>#DIV/0!</v>
      </c>
      <c r="H5" s="185"/>
      <c r="I5" s="258"/>
      <c r="J5" s="331"/>
      <c r="K5" s="301"/>
      <c r="L5" s="265"/>
      <c r="M5" s="185"/>
      <c r="N5" s="185"/>
      <c r="O5" s="185"/>
      <c r="P5" s="185"/>
      <c r="Q5" s="3"/>
      <c r="R5" s="333" t="s">
        <v>238</v>
      </c>
      <c r="S5" s="333" t="s">
        <v>239</v>
      </c>
      <c r="T5" s="3"/>
      <c r="U5" s="3"/>
      <c r="V5" s="240"/>
      <c r="W5" s="240"/>
      <c r="X5" s="3"/>
      <c r="Y5" s="3"/>
      <c r="Z5" s="3"/>
    </row>
    <row r="6" ht="31.5" customHeight="1">
      <c r="A6" s="303" t="s">
        <v>240</v>
      </c>
      <c r="B6" s="336" t="str">
        <f>'Gas Profile'!B10</f>
        <v/>
      </c>
      <c r="C6" s="154"/>
      <c r="D6" s="337"/>
      <c r="E6" s="337"/>
      <c r="F6" s="339"/>
      <c r="G6" s="337"/>
      <c r="H6" s="337"/>
      <c r="I6" s="337"/>
      <c r="J6" s="340"/>
      <c r="K6" s="341"/>
      <c r="L6" s="185"/>
      <c r="M6" s="185"/>
      <c r="N6" s="185"/>
      <c r="O6" s="185"/>
      <c r="P6" s="185"/>
      <c r="Q6" s="342" t="s">
        <v>244</v>
      </c>
      <c r="R6" s="342" t="s">
        <v>245</v>
      </c>
      <c r="S6" s="3"/>
      <c r="T6" s="3"/>
      <c r="U6" s="3"/>
      <c r="V6" s="240"/>
      <c r="W6" s="240"/>
      <c r="X6" s="3"/>
      <c r="Y6" s="3"/>
      <c r="Z6" s="3"/>
    </row>
    <row r="7" ht="31.5" customHeight="1">
      <c r="A7" s="344" t="s">
        <v>246</v>
      </c>
      <c r="B7" s="346">
        <v>40177.0</v>
      </c>
      <c r="C7" s="323"/>
      <c r="D7" s="303" t="s">
        <v>247</v>
      </c>
      <c r="E7" s="303" t="s">
        <v>248</v>
      </c>
      <c r="F7" s="303" t="s">
        <v>249</v>
      </c>
      <c r="G7" s="303" t="s">
        <v>250</v>
      </c>
      <c r="H7" s="303" t="s">
        <v>251</v>
      </c>
      <c r="I7" s="303" t="s">
        <v>252</v>
      </c>
      <c r="J7" s="303" t="s">
        <v>247</v>
      </c>
      <c r="K7" s="303" t="s">
        <v>253</v>
      </c>
      <c r="L7" s="185"/>
      <c r="M7" s="185"/>
      <c r="N7" s="185"/>
      <c r="O7" s="185"/>
      <c r="P7" s="3"/>
      <c r="Q7" s="238"/>
      <c r="R7" s="238"/>
      <c r="S7" s="3"/>
      <c r="T7" s="3"/>
      <c r="U7" s="3"/>
      <c r="V7" s="240"/>
      <c r="W7" s="3"/>
      <c r="X7" s="3"/>
      <c r="Y7" s="3"/>
      <c r="Z7" s="3"/>
    </row>
    <row r="8" ht="31.5" customHeight="1">
      <c r="A8" s="303" t="s">
        <v>254</v>
      </c>
      <c r="B8" s="348">
        <v>46288.0</v>
      </c>
      <c r="C8" s="350"/>
      <c r="D8" s="303" t="s">
        <v>255</v>
      </c>
      <c r="E8" s="303" t="s">
        <v>256</v>
      </c>
      <c r="F8" s="303" t="s">
        <v>257</v>
      </c>
      <c r="G8" s="303" t="s">
        <v>257</v>
      </c>
      <c r="H8" s="303" t="s">
        <v>257</v>
      </c>
      <c r="I8" s="303" t="s">
        <v>257</v>
      </c>
      <c r="J8" s="303" t="s">
        <v>258</v>
      </c>
      <c r="K8" s="303" t="s">
        <v>259</v>
      </c>
      <c r="L8" s="185"/>
      <c r="M8" s="185"/>
      <c r="N8" s="185"/>
      <c r="O8" s="185"/>
      <c r="P8" s="185"/>
      <c r="Q8" s="351"/>
      <c r="R8" s="352"/>
      <c r="S8" s="185"/>
      <c r="T8" s="3"/>
      <c r="U8" s="3"/>
      <c r="V8" s="240"/>
      <c r="W8" s="3"/>
      <c r="X8" s="3"/>
      <c r="Y8" s="3"/>
      <c r="Z8" s="3"/>
    </row>
    <row r="9" ht="31.5" customHeight="1">
      <c r="A9" s="303" t="s">
        <v>260</v>
      </c>
      <c r="B9" s="353" t="str">
        <f>'Gas Profile'!B20</f>
        <v>#DIV/0!</v>
      </c>
      <c r="C9" s="154"/>
      <c r="D9" s="355" t="str">
        <f>B9</f>
        <v>#DIV/0!</v>
      </c>
      <c r="E9" s="356" t="str">
        <f>'Gas Profile'!B15</f>
        <v/>
      </c>
      <c r="F9" s="357" t="s">
        <v>262</v>
      </c>
      <c r="G9" s="357" t="s">
        <v>262</v>
      </c>
      <c r="H9" s="357" t="s">
        <v>262</v>
      </c>
      <c r="I9" s="357" t="s">
        <v>262</v>
      </c>
      <c r="J9" s="359">
        <f>D9*E9+'Airtable Data Sheet'!R2*365</f>
      </c>
      <c r="K9" s="361" t="str">
        <f>J9/12</f>
        <v>#DIV/0!</v>
      </c>
      <c r="L9" s="185"/>
      <c r="M9" s="362" t="str">
        <f>D9*E9</f>
        <v>#DIV/0!</v>
      </c>
      <c r="N9" s="362" t="str">
        <f t="shared" ref="N9:N10" si="1">M9/365</f>
        <v>#DIV/0!</v>
      </c>
      <c r="O9" s="362" t="str">
        <f>N9*'Gas Profile'!B$13</f>
        <v>#DIV/0!</v>
      </c>
      <c r="P9" s="362" t="str">
        <f>O9-'Gas Profile'!G14</f>
        <v>#DIV/0!</v>
      </c>
      <c r="Q9" s="365" t="str">
        <f>SUM(O9,'Gas Profile'!E$15:E$19)</f>
        <v>#DIV/0!</v>
      </c>
      <c r="R9" s="367">
        <f>'Gas Profile'!G20</f>
        <v>119.59</v>
      </c>
      <c r="S9" s="362" t="str">
        <f t="shared" ref="S9:S10" si="2">Q9-R9</f>
        <v>#DIV/0!</v>
      </c>
      <c r="T9" s="3"/>
      <c r="U9" s="3"/>
      <c r="V9" s="240"/>
      <c r="W9" s="3"/>
      <c r="X9" s="3"/>
      <c r="Y9" s="3"/>
      <c r="Z9" s="3"/>
    </row>
    <row r="10" ht="31.5" customHeight="1">
      <c r="A10" s="303" t="s">
        <v>264</v>
      </c>
      <c r="B10" s="369" t="s">
        <v>46</v>
      </c>
      <c r="C10" s="154"/>
      <c r="D10" s="371"/>
      <c r="E10" s="373"/>
      <c r="F10" s="3"/>
      <c r="G10" s="3"/>
      <c r="H10" s="3"/>
      <c r="I10" s="3"/>
      <c r="J10" s="240"/>
      <c r="K10" s="375"/>
      <c r="L10" s="185"/>
      <c r="M10" s="377" t="str">
        <f>#REF!*#REF!</f>
        <v>#REF!</v>
      </c>
      <c r="N10" s="379" t="str">
        <f t="shared" si="1"/>
        <v>#REF!</v>
      </c>
      <c r="O10" s="377" t="str">
        <f>N10*'Gas Profile'!B$13</f>
        <v>#REF!</v>
      </c>
      <c r="P10" s="377" t="str">
        <f>O10-'Gas Profile'!G14</f>
        <v>#REF!</v>
      </c>
      <c r="Q10" s="381" t="str">
        <f>SUM(O10,'Gas Profile'!E$15:E$19)</f>
        <v>#REF!</v>
      </c>
      <c r="R10" s="367">
        <f>'Gas Profile'!G20</f>
        <v>119.59</v>
      </c>
      <c r="S10" s="377" t="str">
        <f t="shared" si="2"/>
        <v>#REF!</v>
      </c>
      <c r="T10" s="3"/>
      <c r="U10" s="3"/>
      <c r="V10" s="383" t="str">
        <f>K9*12</f>
        <v>#DIV/0!</v>
      </c>
      <c r="W10" s="3"/>
      <c r="X10" s="3"/>
      <c r="Y10" s="3"/>
      <c r="Z10" s="3"/>
    </row>
    <row r="11" ht="31.5" customHeight="1">
      <c r="A11" s="384" t="s">
        <v>216</v>
      </c>
      <c r="B11" s="384" t="s">
        <v>266</v>
      </c>
      <c r="C11" s="384" t="s">
        <v>126</v>
      </c>
      <c r="D11" s="385"/>
      <c r="E11" s="185"/>
      <c r="F11" s="185"/>
      <c r="G11" s="185"/>
      <c r="H11" s="185"/>
      <c r="I11" s="185"/>
      <c r="J11" s="240"/>
      <c r="K11" s="265"/>
      <c r="L11" s="185"/>
      <c r="M11" s="185"/>
      <c r="N11" s="185"/>
      <c r="O11" s="185"/>
      <c r="P11" s="185"/>
      <c r="Q11" s="351"/>
      <c r="R11" s="352"/>
      <c r="S11" s="185"/>
      <c r="T11" s="3"/>
      <c r="U11" s="3"/>
      <c r="V11" s="240"/>
      <c r="W11" s="3"/>
      <c r="X11" s="3"/>
      <c r="Y11" s="3"/>
      <c r="Z11" s="3"/>
    </row>
    <row r="12" ht="31.5" customHeight="1">
      <c r="A12" s="386" t="str">
        <f>A15</f>
        <v>Offer 1</v>
      </c>
      <c r="B12" s="359" t="str">
        <f>J9-J16</f>
        <v>#DIV/0!</v>
      </c>
      <c r="C12" s="387">
        <v>12.0</v>
      </c>
      <c r="D12" s="385"/>
      <c r="E12" s="185"/>
      <c r="F12" s="185"/>
      <c r="G12" s="185"/>
      <c r="H12" s="331"/>
      <c r="I12" s="185"/>
      <c r="J12" s="240"/>
      <c r="K12" s="265"/>
      <c r="L12" s="185"/>
      <c r="M12" s="185"/>
      <c r="N12" s="185"/>
      <c r="O12" s="185"/>
      <c r="P12" s="185"/>
      <c r="Q12" s="351"/>
      <c r="R12" s="352"/>
      <c r="S12" s="185"/>
      <c r="T12" s="3"/>
      <c r="U12" s="3"/>
      <c r="V12" s="240"/>
      <c r="W12" s="3"/>
      <c r="X12" s="3"/>
      <c r="Y12" s="3"/>
      <c r="Z12" s="3"/>
    </row>
    <row r="13" ht="31.5" customHeight="1">
      <c r="A13" s="388"/>
      <c r="B13" s="389"/>
      <c r="C13" s="390"/>
      <c r="D13" s="391"/>
      <c r="E13" s="391"/>
      <c r="F13" s="391"/>
      <c r="G13" s="391"/>
      <c r="H13" s="391"/>
      <c r="I13" s="391"/>
      <c r="J13" s="391"/>
      <c r="K13" s="392"/>
      <c r="L13" s="185"/>
      <c r="M13" s="185"/>
      <c r="N13" s="185"/>
      <c r="O13" s="185"/>
      <c r="P13" s="3"/>
      <c r="Q13" s="238"/>
      <c r="R13" s="238"/>
      <c r="S13" s="3"/>
      <c r="T13" s="3"/>
      <c r="U13" s="3"/>
      <c r="V13" s="240"/>
      <c r="W13" s="3"/>
      <c r="X13" s="3"/>
      <c r="Y13" s="3"/>
      <c r="Z13" s="3"/>
    </row>
    <row r="14" ht="38.25" customHeight="1">
      <c r="A14" s="271" t="s">
        <v>267</v>
      </c>
      <c r="B14" s="393" t="s">
        <v>268</v>
      </c>
      <c r="C14" s="393" t="s">
        <v>46</v>
      </c>
      <c r="D14" s="303" t="s">
        <v>247</v>
      </c>
      <c r="E14" s="303" t="s">
        <v>248</v>
      </c>
      <c r="F14" s="303" t="s">
        <v>249</v>
      </c>
      <c r="G14" s="303" t="s">
        <v>250</v>
      </c>
      <c r="H14" s="303" t="s">
        <v>251</v>
      </c>
      <c r="I14" s="303" t="s">
        <v>252</v>
      </c>
      <c r="J14" s="303" t="s">
        <v>247</v>
      </c>
      <c r="K14" s="303" t="s">
        <v>253</v>
      </c>
      <c r="L14" s="185"/>
      <c r="M14" s="185"/>
      <c r="N14" s="185"/>
      <c r="O14" s="185"/>
      <c r="P14" s="3"/>
      <c r="Q14" s="238"/>
      <c r="R14" s="238"/>
      <c r="S14" s="3"/>
      <c r="T14" s="3"/>
      <c r="U14" s="3"/>
      <c r="V14" s="240"/>
      <c r="W14" s="3"/>
      <c r="X14" s="3"/>
      <c r="Y14" s="3"/>
      <c r="Z14" s="3"/>
    </row>
    <row r="15" ht="38.25" customHeight="1">
      <c r="A15" s="303" t="s">
        <v>111</v>
      </c>
      <c r="B15" s="394" t="s">
        <v>124</v>
      </c>
      <c r="C15" s="395" t="s">
        <v>125</v>
      </c>
      <c r="D15" s="303" t="s">
        <v>270</v>
      </c>
      <c r="E15" s="303" t="s">
        <v>188</v>
      </c>
      <c r="F15" s="303" t="s">
        <v>257</v>
      </c>
      <c r="G15" s="303" t="s">
        <v>257</v>
      </c>
      <c r="H15" s="303" t="s">
        <v>257</v>
      </c>
      <c r="I15" s="303" t="s">
        <v>257</v>
      </c>
      <c r="J15" s="303" t="s">
        <v>271</v>
      </c>
      <c r="K15" s="303" t="s">
        <v>272</v>
      </c>
      <c r="L15" s="185"/>
      <c r="M15" s="396" t="s">
        <v>273</v>
      </c>
      <c r="N15" s="396" t="s">
        <v>274</v>
      </c>
      <c r="O15" s="396" t="s">
        <v>275</v>
      </c>
      <c r="P15" s="396" t="s">
        <v>276</v>
      </c>
      <c r="Q15" s="398" t="s">
        <v>277</v>
      </c>
      <c r="R15" s="400" t="s">
        <v>279</v>
      </c>
      <c r="S15" s="396" t="s">
        <v>282</v>
      </c>
      <c r="T15" s="402" t="s">
        <v>283</v>
      </c>
      <c r="U15" s="403" t="s">
        <v>285</v>
      </c>
      <c r="V15" s="240"/>
      <c r="W15" s="3"/>
      <c r="X15" s="3"/>
      <c r="Y15" s="3"/>
      <c r="Z15" s="3"/>
    </row>
    <row r="16" ht="38.25" customHeight="1">
      <c r="A16" s="386" t="s">
        <v>128</v>
      </c>
      <c r="B16" s="404" t="s">
        <v>46</v>
      </c>
      <c r="C16" s="404" t="s">
        <v>46</v>
      </c>
      <c r="D16" s="355" t="str">
        <f>D9</f>
        <v>#DIV/0!</v>
      </c>
      <c r="E16" s="356" t="str">
        <f>'Gas Profile'!B25</f>
        <v/>
      </c>
      <c r="F16" s="357" t="s">
        <v>262</v>
      </c>
      <c r="G16" s="357" t="s">
        <v>262</v>
      </c>
      <c r="H16" s="357" t="s">
        <v>262</v>
      </c>
      <c r="I16" s="357" t="s">
        <v>262</v>
      </c>
      <c r="J16" s="359">
        <f>D16*E16+'Airtable Data Sheet'!S2*365</f>
      </c>
      <c r="K16" s="361" t="str">
        <f>J16/12</f>
        <v>#DIV/0!</v>
      </c>
      <c r="L16" s="185"/>
      <c r="M16" s="362" t="str">
        <f>D16*E16</f>
        <v>#DIV/0!</v>
      </c>
      <c r="N16" s="362" t="str">
        <f t="shared" ref="N16:N17" si="4">M16/365</f>
        <v>#DIV/0!</v>
      </c>
      <c r="O16" s="362" t="str">
        <f>N16*'Gas Profile'!B$13</f>
        <v>#DIV/0!</v>
      </c>
      <c r="P16" s="362" t="str">
        <f>O16-'Gas Profile'!$G14</f>
        <v>#DIV/0!</v>
      </c>
      <c r="Q16" s="365" t="str">
        <f>SUM(O16,'Gas Profile'!E$15:E$19)</f>
        <v>#DIV/0!</v>
      </c>
      <c r="R16" s="367">
        <f>SUM('Gas Profile'!E$15:E$19)+('Gas Profile'!B$16*E16)</f>
        <v>119.59</v>
      </c>
      <c r="S16" s="362" t="str">
        <f t="shared" ref="S16:S17" si="5">Q16-R16</f>
        <v>#DIV/0!</v>
      </c>
      <c r="T16" s="410" t="str">
        <f t="shared" ref="T16:U16" si="3">Q$9-Q16</f>
        <v>#DIV/0!</v>
      </c>
      <c r="U16" s="411">
        <f t="shared" si="3"/>
        <v>0</v>
      </c>
      <c r="V16" s="240"/>
      <c r="W16" s="3"/>
      <c r="X16" s="3"/>
      <c r="Y16" s="3"/>
      <c r="Z16" s="3"/>
    </row>
    <row r="17" ht="38.25" customHeight="1">
      <c r="A17" s="154"/>
      <c r="B17" s="412"/>
      <c r="C17" s="412"/>
      <c r="D17" s="185"/>
      <c r="E17" s="185"/>
      <c r="F17" s="185"/>
      <c r="G17" s="185"/>
      <c r="H17" s="185"/>
      <c r="I17" s="185"/>
      <c r="J17" s="185"/>
      <c r="K17" s="265"/>
      <c r="L17" s="185"/>
      <c r="M17" s="377" t="str">
        <f>#REF!*#REF!</f>
        <v>#REF!</v>
      </c>
      <c r="N17" s="377" t="str">
        <f t="shared" si="4"/>
        <v>#REF!</v>
      </c>
      <c r="O17" s="377" t="str">
        <f>N17*'Gas Profile'!B$13</f>
        <v>#REF!</v>
      </c>
      <c r="P17" s="377" t="str">
        <f>O17-'Gas Profile'!$G16</f>
        <v>#REF!</v>
      </c>
      <c r="Q17" s="381" t="str">
        <f>SUM(O17,'Gas Profile'!E$15:E$19)</f>
        <v>#REF!</v>
      </c>
      <c r="R17" s="413" t="str">
        <f>SUM('Gas Profile'!E$15:E$19)+('Gas Profile'!B$16*#REF!)</f>
        <v>#REF!</v>
      </c>
      <c r="S17" s="377" t="str">
        <f t="shared" si="5"/>
        <v>#REF!</v>
      </c>
      <c r="T17" s="414" t="str">
        <f t="shared" ref="T17:U17" si="6">Q$9-Q17</f>
        <v>#DIV/0!</v>
      </c>
      <c r="U17" s="415" t="str">
        <f t="shared" si="6"/>
        <v>#REF!</v>
      </c>
      <c r="V17" s="416" t="str">
        <f>#REF!*12</f>
        <v>#REF!</v>
      </c>
      <c r="W17" s="3"/>
      <c r="X17" s="3"/>
      <c r="Y17" s="3"/>
      <c r="Z17" s="3"/>
    </row>
    <row r="18" ht="38.25" customHeight="1">
      <c r="A18" s="303" t="s">
        <v>267</v>
      </c>
      <c r="B18" s="344" t="s">
        <v>268</v>
      </c>
      <c r="C18" s="344" t="s">
        <v>46</v>
      </c>
      <c r="D18" s="303" t="s">
        <v>247</v>
      </c>
      <c r="E18" s="303" t="s">
        <v>248</v>
      </c>
      <c r="F18" s="303" t="s">
        <v>249</v>
      </c>
      <c r="G18" s="303" t="s">
        <v>250</v>
      </c>
      <c r="H18" s="303" t="s">
        <v>251</v>
      </c>
      <c r="I18" s="303" t="s">
        <v>252</v>
      </c>
      <c r="J18" s="303" t="s">
        <v>247</v>
      </c>
      <c r="K18" s="303" t="s">
        <v>253</v>
      </c>
      <c r="L18" s="185"/>
      <c r="M18" s="185"/>
      <c r="N18" s="185"/>
      <c r="O18" s="185"/>
      <c r="P18" s="185"/>
      <c r="Q18" s="351"/>
      <c r="R18" s="352"/>
      <c r="S18" s="185"/>
      <c r="T18" s="385"/>
      <c r="U18" s="258"/>
      <c r="V18" s="240"/>
      <c r="W18" s="3"/>
      <c r="X18" s="3"/>
      <c r="Y18" s="3"/>
      <c r="Z18" s="3"/>
    </row>
    <row r="19" ht="38.25" customHeight="1">
      <c r="A19" s="303" t="s">
        <v>136</v>
      </c>
      <c r="B19" s="344" t="s">
        <v>124</v>
      </c>
      <c r="C19" s="344" t="s">
        <v>125</v>
      </c>
      <c r="D19" s="303" t="s">
        <v>270</v>
      </c>
      <c r="E19" s="303" t="s">
        <v>188</v>
      </c>
      <c r="F19" s="303" t="s">
        <v>257</v>
      </c>
      <c r="G19" s="303" t="s">
        <v>257</v>
      </c>
      <c r="H19" s="303" t="s">
        <v>257</v>
      </c>
      <c r="I19" s="303" t="s">
        <v>257</v>
      </c>
      <c r="J19" s="303" t="s">
        <v>271</v>
      </c>
      <c r="K19" s="303" t="s">
        <v>272</v>
      </c>
      <c r="L19" s="185"/>
      <c r="M19" s="396" t="s">
        <v>273</v>
      </c>
      <c r="N19" s="396" t="s">
        <v>274</v>
      </c>
      <c r="O19" s="396" t="s">
        <v>275</v>
      </c>
      <c r="P19" s="396" t="s">
        <v>289</v>
      </c>
      <c r="Q19" s="398" t="s">
        <v>277</v>
      </c>
      <c r="R19" s="400" t="s">
        <v>279</v>
      </c>
      <c r="S19" s="396" t="s">
        <v>282</v>
      </c>
      <c r="T19" s="402" t="s">
        <v>283</v>
      </c>
      <c r="U19" s="403" t="s">
        <v>285</v>
      </c>
      <c r="V19" s="240"/>
      <c r="W19" s="3"/>
      <c r="X19" s="3"/>
      <c r="Y19" s="3"/>
      <c r="Z19" s="3"/>
    </row>
    <row r="20" ht="38.25" customHeight="1">
      <c r="A20" s="386" t="s">
        <v>128</v>
      </c>
      <c r="B20" s="417" t="str">
        <f t="shared" ref="B20:D20" si="7">B16</f>
        <v>TBC</v>
      </c>
      <c r="C20" s="417" t="str">
        <f t="shared" si="7"/>
        <v>TBC</v>
      </c>
      <c r="D20" s="355" t="str">
        <f t="shared" si="7"/>
        <v>#DIV/0!</v>
      </c>
      <c r="E20" s="356">
        <f>E16+2.4</f>
        <v>2.4</v>
      </c>
      <c r="F20" s="418" t="str">
        <f t="shared" ref="F20:I20" si="8">F16</f>
        <v>Pass Through</v>
      </c>
      <c r="G20" s="418" t="str">
        <f t="shared" si="8"/>
        <v>Pass Through</v>
      </c>
      <c r="H20" s="418" t="str">
        <f t="shared" si="8"/>
        <v>Pass Through</v>
      </c>
      <c r="I20" s="418" t="str">
        <f t="shared" si="8"/>
        <v>Pass Through</v>
      </c>
      <c r="J20" s="359" t="str">
        <f>D20*E20</f>
        <v>#DIV/0!</v>
      </c>
      <c r="K20" s="361" t="str">
        <f>J20/12</f>
        <v>#DIV/0!</v>
      </c>
      <c r="L20" s="185"/>
      <c r="M20" s="362" t="str">
        <f>D20*E20</f>
        <v>#DIV/0!</v>
      </c>
      <c r="N20" s="362" t="str">
        <f t="shared" ref="N20:N21" si="10">M20/365</f>
        <v>#DIV/0!</v>
      </c>
      <c r="O20" s="362" t="str">
        <f>N20*'Gas Profile'!B$13</f>
        <v>#DIV/0!</v>
      </c>
      <c r="P20" s="362" t="str">
        <f>O20-'Gas Profile'!G$14</f>
        <v>#DIV/0!</v>
      </c>
      <c r="Q20" s="365" t="str">
        <f>SUM(O20,'Gas Profile'!E$15:E$19)</f>
        <v>#DIV/0!</v>
      </c>
      <c r="R20" s="367">
        <f>SUM('Gas Profile'!E$15:E$19)+('Gas Profile'!B$16*E20)</f>
        <v>119.59</v>
      </c>
      <c r="S20" s="362" t="str">
        <f t="shared" ref="S20:S21" si="11">Q20-R$9</f>
        <v>#DIV/0!</v>
      </c>
      <c r="T20" s="410" t="str">
        <f t="shared" ref="T20:U20" si="9">Q$9-Q20</f>
        <v>#DIV/0!</v>
      </c>
      <c r="U20" s="411">
        <f t="shared" si="9"/>
        <v>0</v>
      </c>
      <c r="V20" s="240"/>
      <c r="W20" s="3"/>
      <c r="X20" s="3"/>
      <c r="Y20" s="3"/>
      <c r="Z20" s="3"/>
    </row>
    <row r="21" ht="38.25" customHeight="1">
      <c r="A21" s="154"/>
      <c r="B21" s="412"/>
      <c r="C21" s="412"/>
      <c r="D21" s="185"/>
      <c r="E21" s="185"/>
      <c r="F21" s="185"/>
      <c r="G21" s="185"/>
      <c r="H21" s="185"/>
      <c r="I21" s="185"/>
      <c r="J21" s="185"/>
      <c r="K21" s="265"/>
      <c r="L21" s="185"/>
      <c r="M21" s="377" t="str">
        <f>#REF!*#REF!</f>
        <v>#REF!</v>
      </c>
      <c r="N21" s="377" t="str">
        <f t="shared" si="10"/>
        <v>#REF!</v>
      </c>
      <c r="O21" s="377" t="str">
        <f>N21*'Gas Profile'!B$13</f>
        <v>#REF!</v>
      </c>
      <c r="P21" s="377" t="str">
        <f>O21-'Gas Profile'!G$14</f>
        <v>#REF!</v>
      </c>
      <c r="Q21" s="381" t="str">
        <f>SUM(O21,'Gas Profile'!E$15:E$19)</f>
        <v>#REF!</v>
      </c>
      <c r="R21" s="413" t="str">
        <f>SUM('Gas Profile'!E$15:E$19)+('Gas Profile'!B$16*#REF!)</f>
        <v>#REF!</v>
      </c>
      <c r="S21" s="377" t="str">
        <f t="shared" si="11"/>
        <v>#REF!</v>
      </c>
      <c r="T21" s="414" t="str">
        <f t="shared" ref="T21:U21" si="12">Q$9-Q21</f>
        <v>#DIV/0!</v>
      </c>
      <c r="U21" s="415" t="str">
        <f t="shared" si="12"/>
        <v>#REF!</v>
      </c>
      <c r="V21" s="240"/>
      <c r="W21" s="3"/>
      <c r="X21" s="3"/>
      <c r="Y21" s="3"/>
      <c r="Z21" s="3"/>
    </row>
    <row r="22" ht="38.25" customHeight="1">
      <c r="A22" s="303" t="s">
        <v>267</v>
      </c>
      <c r="B22" s="344" t="s">
        <v>268</v>
      </c>
      <c r="C22" s="344" t="s">
        <v>46</v>
      </c>
      <c r="D22" s="303" t="s">
        <v>247</v>
      </c>
      <c r="E22" s="303" t="s">
        <v>248</v>
      </c>
      <c r="F22" s="303" t="s">
        <v>249</v>
      </c>
      <c r="G22" s="303" t="s">
        <v>250</v>
      </c>
      <c r="H22" s="303" t="s">
        <v>251</v>
      </c>
      <c r="I22" s="303" t="s">
        <v>252</v>
      </c>
      <c r="J22" s="303" t="s">
        <v>247</v>
      </c>
      <c r="K22" s="303" t="s">
        <v>253</v>
      </c>
      <c r="L22" s="185"/>
      <c r="M22" s="185"/>
      <c r="N22" s="185"/>
      <c r="O22" s="185"/>
      <c r="P22" s="185"/>
      <c r="Q22" s="351"/>
      <c r="R22" s="352"/>
      <c r="S22" s="185"/>
      <c r="T22" s="385"/>
      <c r="U22" s="258"/>
      <c r="V22" s="240"/>
      <c r="W22" s="3"/>
      <c r="X22" s="3"/>
      <c r="Y22" s="3"/>
      <c r="Z22" s="3"/>
    </row>
    <row r="23" ht="38.25" customHeight="1">
      <c r="A23" s="303" t="s">
        <v>148</v>
      </c>
      <c r="B23" s="344" t="s">
        <v>124</v>
      </c>
      <c r="C23" s="344" t="s">
        <v>125</v>
      </c>
      <c r="D23" s="303" t="s">
        <v>270</v>
      </c>
      <c r="E23" s="303" t="s">
        <v>188</v>
      </c>
      <c r="F23" s="303" t="s">
        <v>257</v>
      </c>
      <c r="G23" s="303" t="s">
        <v>257</v>
      </c>
      <c r="H23" s="303" t="s">
        <v>257</v>
      </c>
      <c r="I23" s="303" t="s">
        <v>257</v>
      </c>
      <c r="J23" s="303" t="s">
        <v>271</v>
      </c>
      <c r="K23" s="303" t="s">
        <v>272</v>
      </c>
      <c r="L23" s="185"/>
      <c r="M23" s="396" t="s">
        <v>273</v>
      </c>
      <c r="N23" s="396" t="s">
        <v>274</v>
      </c>
      <c r="O23" s="396" t="s">
        <v>275</v>
      </c>
      <c r="P23" s="396" t="s">
        <v>289</v>
      </c>
      <c r="Q23" s="398" t="s">
        <v>277</v>
      </c>
      <c r="R23" s="400" t="s">
        <v>279</v>
      </c>
      <c r="S23" s="396" t="s">
        <v>282</v>
      </c>
      <c r="T23" s="402" t="s">
        <v>283</v>
      </c>
      <c r="U23" s="403" t="s">
        <v>285</v>
      </c>
      <c r="V23" s="240"/>
      <c r="W23" s="3"/>
      <c r="X23" s="3"/>
      <c r="Y23" s="3"/>
      <c r="Z23" s="3"/>
    </row>
    <row r="24" ht="38.25" customHeight="1">
      <c r="A24" s="386" t="s">
        <v>128</v>
      </c>
      <c r="B24" s="417" t="str">
        <f t="shared" ref="B24:D24" si="13">B20</f>
        <v>TBC</v>
      </c>
      <c r="C24" s="417" t="str">
        <f t="shared" si="13"/>
        <v>TBC</v>
      </c>
      <c r="D24" s="355" t="str">
        <f t="shared" si="13"/>
        <v>#DIV/0!</v>
      </c>
      <c r="E24" s="356">
        <f>E20+1.2</f>
        <v>3.6</v>
      </c>
      <c r="F24" s="418" t="str">
        <f t="shared" ref="F24:I24" si="14">F20</f>
        <v>Pass Through</v>
      </c>
      <c r="G24" s="418" t="str">
        <f t="shared" si="14"/>
        <v>Pass Through</v>
      </c>
      <c r="H24" s="418" t="str">
        <f t="shared" si="14"/>
        <v>Pass Through</v>
      </c>
      <c r="I24" s="418" t="str">
        <f t="shared" si="14"/>
        <v>Pass Through</v>
      </c>
      <c r="J24" s="359" t="str">
        <f>D24*E24</f>
        <v>#DIV/0!</v>
      </c>
      <c r="K24" s="361" t="str">
        <f>J24/12</f>
        <v>#DIV/0!</v>
      </c>
      <c r="L24" s="185"/>
      <c r="M24" s="362" t="str">
        <f>D24*E24</f>
        <v>#DIV/0!</v>
      </c>
      <c r="N24" s="362" t="str">
        <f t="shared" ref="N24:N25" si="16">M24/365</f>
        <v>#DIV/0!</v>
      </c>
      <c r="O24" s="362" t="str">
        <f>N24*'Gas Profile'!B$13</f>
        <v>#DIV/0!</v>
      </c>
      <c r="P24" s="362" t="str">
        <f>O24-'Gas Profile'!G$14</f>
        <v>#DIV/0!</v>
      </c>
      <c r="Q24" s="365" t="str">
        <f>SUM(O24,'Gas Profile'!E$15:E$19)</f>
        <v>#DIV/0!</v>
      </c>
      <c r="R24" s="367">
        <f>SUM('Gas Profile'!E$15:E$19)+('Gas Profile'!B$16*E24)</f>
        <v>119.59</v>
      </c>
      <c r="S24" s="362" t="str">
        <f t="shared" ref="S24:S25" si="17">Q24-R$9</f>
        <v>#DIV/0!</v>
      </c>
      <c r="T24" s="410" t="str">
        <f t="shared" ref="T24:U24" si="15">Q$9-Q24</f>
        <v>#DIV/0!</v>
      </c>
      <c r="U24" s="411">
        <f t="shared" si="15"/>
        <v>0</v>
      </c>
      <c r="V24" s="240"/>
      <c r="W24" s="3"/>
      <c r="X24" s="3"/>
      <c r="Y24" s="3"/>
      <c r="Z24" s="3"/>
    </row>
    <row r="25" ht="31.5" customHeight="1">
      <c r="A25" s="419"/>
      <c r="B25" s="420"/>
      <c r="C25" s="420"/>
      <c r="D25" s="420"/>
      <c r="E25" s="420"/>
      <c r="F25" s="420"/>
      <c r="G25" s="420"/>
      <c r="H25" s="420"/>
      <c r="I25" s="420"/>
      <c r="J25" s="420"/>
      <c r="K25" s="421"/>
      <c r="L25" s="185"/>
      <c r="M25" s="377" t="str">
        <f>#REF!*#REF!</f>
        <v>#REF!</v>
      </c>
      <c r="N25" s="377" t="str">
        <f t="shared" si="16"/>
        <v>#REF!</v>
      </c>
      <c r="O25" s="377" t="str">
        <f>N25*'Gas Profile'!B$13</f>
        <v>#REF!</v>
      </c>
      <c r="P25" s="377" t="str">
        <f>O25-'Gas Profile'!G$14</f>
        <v>#REF!</v>
      </c>
      <c r="Q25" s="381" t="str">
        <f>SUM(O25,'Gas Profile'!E$15:E$19)</f>
        <v>#REF!</v>
      </c>
      <c r="R25" s="413" t="str">
        <f>SUM('Gas Profile'!E$15:E$19)+('Gas Profile'!B$16*#REF!)</f>
        <v>#REF!</v>
      </c>
      <c r="S25" s="377" t="str">
        <f t="shared" si="17"/>
        <v>#REF!</v>
      </c>
      <c r="T25" s="414" t="str">
        <f t="shared" ref="T25:U25" si="18">Q$9-Q25</f>
        <v>#DIV/0!</v>
      </c>
      <c r="U25" s="415" t="str">
        <f t="shared" si="18"/>
        <v>#REF!</v>
      </c>
      <c r="V25" s="240"/>
      <c r="W25" s="3"/>
      <c r="X25" s="3"/>
      <c r="Y25" s="3"/>
      <c r="Z25" s="3"/>
    </row>
    <row r="26" ht="31.5" customHeight="1">
      <c r="A26" s="422"/>
      <c r="B26" s="423" t="s">
        <v>290</v>
      </c>
      <c r="C26" s="26"/>
      <c r="D26" s="26"/>
      <c r="E26" s="26"/>
      <c r="F26" s="26"/>
      <c r="G26" s="26"/>
      <c r="H26" s="26"/>
      <c r="I26" s="26"/>
      <c r="J26" s="26"/>
      <c r="K26" s="27"/>
      <c r="L26" s="240"/>
      <c r="M26" s="185"/>
      <c r="N26" s="185"/>
      <c r="O26" s="185"/>
      <c r="P26" s="185"/>
      <c r="Q26" s="351"/>
      <c r="R26" s="352"/>
      <c r="S26" s="185"/>
      <c r="T26" s="385"/>
      <c r="U26" s="258"/>
      <c r="V26" s="240"/>
      <c r="W26" s="3"/>
      <c r="X26" s="3"/>
      <c r="Y26" s="3"/>
      <c r="Z26" s="3"/>
    </row>
    <row r="27" ht="31.5" customHeight="1">
      <c r="A27" s="424"/>
      <c r="B27" s="425"/>
      <c r="C27" s="425"/>
      <c r="D27" s="426"/>
      <c r="E27" s="427"/>
      <c r="F27" s="428"/>
      <c r="G27" s="428"/>
      <c r="H27" s="428"/>
      <c r="I27" s="428"/>
      <c r="J27" s="429"/>
      <c r="K27" s="430"/>
      <c r="L27" s="424"/>
      <c r="M27" s="424"/>
      <c r="N27" s="424"/>
      <c r="O27" s="424"/>
      <c r="P27" s="424"/>
      <c r="Q27" s="431"/>
      <c r="R27" s="432"/>
      <c r="S27" s="424"/>
      <c r="T27" s="426"/>
      <c r="U27" s="430"/>
      <c r="V27" s="429"/>
      <c r="W27" s="259"/>
      <c r="X27" s="259"/>
      <c r="Y27" s="259"/>
      <c r="Z27" s="259"/>
    </row>
    <row r="28" ht="31.5" customHeight="1">
      <c r="A28" s="424"/>
      <c r="B28" s="425"/>
      <c r="C28" s="425"/>
      <c r="D28" s="426"/>
      <c r="E28" s="427"/>
      <c r="F28" s="428"/>
      <c r="G28" s="428"/>
      <c r="H28" s="428"/>
      <c r="I28" s="428"/>
      <c r="J28" s="429"/>
      <c r="K28" s="430"/>
      <c r="L28" s="424"/>
      <c r="M28" s="424"/>
      <c r="N28" s="424"/>
      <c r="O28" s="424"/>
      <c r="P28" s="424"/>
      <c r="Q28" s="431"/>
      <c r="R28" s="432"/>
      <c r="S28" s="424"/>
      <c r="T28" s="426"/>
      <c r="U28" s="430"/>
      <c r="V28" s="429"/>
      <c r="W28" s="259"/>
      <c r="X28" s="259"/>
      <c r="Y28" s="259"/>
      <c r="Z28" s="259"/>
    </row>
    <row r="29" ht="31.5" customHeight="1">
      <c r="A29" s="424"/>
      <c r="B29" s="424"/>
      <c r="C29" s="424"/>
      <c r="D29" s="424"/>
      <c r="E29" s="424"/>
      <c r="F29" s="424"/>
      <c r="G29" s="424"/>
      <c r="H29" s="424"/>
      <c r="I29" s="424"/>
      <c r="J29" s="424"/>
      <c r="K29" s="424"/>
      <c r="L29" s="424"/>
      <c r="M29" s="424"/>
      <c r="N29" s="424"/>
      <c r="O29" s="424"/>
      <c r="P29" s="424"/>
      <c r="Q29" s="431"/>
      <c r="R29" s="432"/>
      <c r="S29" s="424"/>
      <c r="T29" s="426"/>
      <c r="U29" s="430"/>
      <c r="V29" s="429"/>
      <c r="W29" s="259"/>
      <c r="X29" s="259"/>
      <c r="Y29" s="259"/>
      <c r="Z29" s="259"/>
    </row>
    <row r="30" ht="31.5" customHeight="1">
      <c r="A30" s="424"/>
      <c r="B30" s="424"/>
      <c r="C30" s="424"/>
      <c r="D30" s="424"/>
      <c r="E30" s="424"/>
      <c r="F30" s="424"/>
      <c r="G30" s="424"/>
      <c r="H30" s="424"/>
      <c r="I30" s="424"/>
      <c r="J30" s="424"/>
      <c r="K30" s="424"/>
      <c r="L30" s="429"/>
      <c r="M30" s="424"/>
      <c r="N30" s="424"/>
      <c r="O30" s="424"/>
      <c r="P30" s="424"/>
      <c r="Q30" s="431"/>
      <c r="R30" s="432"/>
      <c r="S30" s="424"/>
      <c r="T30" s="426"/>
      <c r="U30" s="430"/>
      <c r="V30" s="429"/>
      <c r="W30" s="259"/>
      <c r="X30" s="259"/>
      <c r="Y30" s="259"/>
      <c r="Z30" s="259"/>
    </row>
    <row r="31" ht="31.5" customHeight="1">
      <c r="A31" s="424"/>
      <c r="B31" s="424"/>
      <c r="C31" s="424"/>
      <c r="D31" s="424"/>
      <c r="E31" s="424"/>
      <c r="F31" s="424"/>
      <c r="G31" s="424"/>
      <c r="H31" s="424"/>
      <c r="I31" s="424"/>
      <c r="J31" s="424"/>
      <c r="K31" s="424"/>
      <c r="L31" s="424"/>
      <c r="M31" s="424"/>
      <c r="N31" s="424"/>
      <c r="O31" s="424"/>
      <c r="P31" s="424"/>
      <c r="Q31" s="431"/>
      <c r="R31" s="432"/>
      <c r="S31" s="424"/>
      <c r="T31" s="426"/>
      <c r="U31" s="430"/>
      <c r="V31" s="429"/>
      <c r="W31" s="259"/>
      <c r="X31" s="259"/>
      <c r="Y31" s="259"/>
      <c r="Z31" s="259"/>
    </row>
    <row r="32" ht="31.5" customHeight="1">
      <c r="A32" s="424"/>
      <c r="B32" s="424"/>
      <c r="C32" s="424"/>
      <c r="D32" s="424"/>
      <c r="E32" s="424"/>
      <c r="F32" s="424"/>
      <c r="G32" s="424"/>
      <c r="H32" s="424"/>
      <c r="I32" s="424"/>
      <c r="J32" s="424"/>
      <c r="K32" s="424"/>
      <c r="L32" s="429"/>
      <c r="M32" s="424"/>
      <c r="N32" s="424"/>
      <c r="O32" s="424"/>
      <c r="P32" s="424"/>
      <c r="Q32" s="431"/>
      <c r="R32" s="432"/>
      <c r="S32" s="424"/>
      <c r="T32" s="426"/>
      <c r="U32" s="430"/>
      <c r="V32" s="429"/>
      <c r="W32" s="259"/>
      <c r="X32" s="259"/>
      <c r="Y32" s="259"/>
      <c r="Z32" s="259"/>
    </row>
    <row r="33" ht="31.5" customHeight="1">
      <c r="A33" s="424"/>
      <c r="B33" s="424"/>
      <c r="C33" s="424"/>
      <c r="D33" s="424"/>
      <c r="E33" s="424"/>
      <c r="F33" s="424"/>
      <c r="G33" s="424"/>
      <c r="H33" s="424"/>
      <c r="I33" s="424"/>
      <c r="J33" s="424"/>
      <c r="K33" s="424"/>
      <c r="L33" s="429"/>
      <c r="M33" s="424"/>
      <c r="N33" s="424"/>
      <c r="O33" s="259"/>
      <c r="P33" s="259"/>
      <c r="Q33" s="433"/>
      <c r="R33" s="433"/>
      <c r="S33" s="259"/>
      <c r="T33" s="259"/>
      <c r="U33" s="259"/>
      <c r="V33" s="429"/>
      <c r="W33" s="259"/>
      <c r="X33" s="259"/>
      <c r="Y33" s="259"/>
      <c r="Z33" s="259"/>
    </row>
    <row r="34" ht="31.5" customHeight="1">
      <c r="A34" s="259"/>
      <c r="B34" s="259"/>
      <c r="C34" s="259"/>
      <c r="D34" s="259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433"/>
      <c r="R34" s="433"/>
      <c r="S34" s="259"/>
      <c r="T34" s="259"/>
      <c r="U34" s="259"/>
      <c r="V34" s="429"/>
      <c r="W34" s="259"/>
      <c r="X34" s="259"/>
      <c r="Y34" s="259"/>
      <c r="Z34" s="259"/>
    </row>
    <row r="35" ht="31.5" customHeight="1">
      <c r="A35" s="259"/>
      <c r="B35" s="259"/>
      <c r="C35" s="259"/>
      <c r="D35" s="259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433"/>
      <c r="R35" s="433"/>
      <c r="S35" s="259"/>
      <c r="T35" s="259"/>
      <c r="U35" s="259"/>
      <c r="V35" s="429"/>
      <c r="W35" s="259"/>
      <c r="X35" s="259"/>
      <c r="Y35" s="259"/>
      <c r="Z35" s="259"/>
    </row>
    <row r="36" ht="31.5" customHeight="1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433"/>
      <c r="R36" s="433"/>
      <c r="S36" s="259"/>
      <c r="T36" s="259"/>
      <c r="U36" s="259"/>
      <c r="V36" s="429"/>
      <c r="W36" s="259"/>
      <c r="X36" s="259"/>
      <c r="Y36" s="259"/>
      <c r="Z36" s="259"/>
    </row>
    <row r="37" ht="31.5" customHeight="1">
      <c r="A37" s="259"/>
      <c r="B37" s="259"/>
      <c r="C37" s="259"/>
      <c r="D37" s="259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433"/>
      <c r="R37" s="433"/>
      <c r="S37" s="259"/>
      <c r="T37" s="259"/>
      <c r="U37" s="259"/>
      <c r="V37" s="429"/>
      <c r="W37" s="259"/>
      <c r="X37" s="259"/>
      <c r="Y37" s="259"/>
      <c r="Z37" s="259"/>
    </row>
    <row r="38" ht="31.5" customHeight="1">
      <c r="A38" s="259"/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433"/>
      <c r="R38" s="433"/>
      <c r="S38" s="259"/>
      <c r="T38" s="259"/>
      <c r="U38" s="259"/>
      <c r="V38" s="429"/>
      <c r="W38" s="259"/>
      <c r="X38" s="259"/>
      <c r="Y38" s="259"/>
      <c r="Z38" s="259"/>
    </row>
    <row r="39" ht="31.5" customHeight="1">
      <c r="A39" s="259"/>
      <c r="B39" s="259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433"/>
      <c r="R39" s="433"/>
      <c r="S39" s="259"/>
      <c r="T39" s="259"/>
      <c r="U39" s="259"/>
      <c r="V39" s="429"/>
      <c r="W39" s="259"/>
      <c r="X39" s="259"/>
      <c r="Y39" s="259"/>
      <c r="Z39" s="259"/>
    </row>
    <row r="40" ht="31.5" customHeight="1">
      <c r="A40" s="259"/>
      <c r="B40" s="259"/>
      <c r="C40" s="259"/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433"/>
      <c r="R40" s="433"/>
      <c r="S40" s="259"/>
      <c r="T40" s="259"/>
      <c r="U40" s="259"/>
      <c r="V40" s="429"/>
      <c r="W40" s="259"/>
      <c r="X40" s="259"/>
      <c r="Y40" s="259"/>
      <c r="Z40" s="259"/>
    </row>
    <row r="41" ht="31.5" customHeight="1">
      <c r="A41" s="259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433"/>
      <c r="R41" s="433"/>
      <c r="S41" s="259"/>
      <c r="T41" s="259"/>
      <c r="U41" s="259"/>
      <c r="V41" s="429"/>
      <c r="W41" s="259"/>
      <c r="X41" s="259"/>
      <c r="Y41" s="259"/>
      <c r="Z41" s="259"/>
    </row>
    <row r="42" ht="31.5" customHeight="1">
      <c r="A42" s="259"/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433"/>
      <c r="R42" s="433"/>
      <c r="S42" s="259"/>
      <c r="T42" s="259"/>
      <c r="U42" s="259"/>
      <c r="V42" s="429"/>
      <c r="W42" s="259"/>
      <c r="X42" s="259"/>
      <c r="Y42" s="259"/>
      <c r="Z42" s="259"/>
    </row>
    <row r="43" ht="31.5" customHeight="1">
      <c r="A43" s="259"/>
      <c r="B43" s="259"/>
      <c r="C43" s="259"/>
      <c r="D43" s="259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433"/>
      <c r="R43" s="433"/>
      <c r="S43" s="259"/>
      <c r="T43" s="259"/>
      <c r="U43" s="259"/>
      <c r="V43" s="429"/>
      <c r="W43" s="259"/>
      <c r="X43" s="259"/>
      <c r="Y43" s="259"/>
      <c r="Z43" s="259"/>
    </row>
    <row r="44" ht="31.5" customHeight="1">
      <c r="A44" s="259"/>
      <c r="B44" s="259"/>
      <c r="C44" s="259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433"/>
      <c r="R44" s="433"/>
      <c r="S44" s="259"/>
      <c r="T44" s="259"/>
      <c r="U44" s="259"/>
      <c r="V44" s="429"/>
      <c r="W44" s="259"/>
      <c r="X44" s="259"/>
      <c r="Y44" s="259"/>
      <c r="Z44" s="259"/>
    </row>
    <row r="45" ht="31.5" customHeight="1">
      <c r="A45" s="259"/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433"/>
      <c r="R45" s="433"/>
      <c r="S45" s="259"/>
      <c r="T45" s="259"/>
      <c r="U45" s="259"/>
      <c r="V45" s="429"/>
      <c r="W45" s="259"/>
      <c r="X45" s="259"/>
      <c r="Y45" s="259"/>
      <c r="Z45" s="259"/>
    </row>
    <row r="46" ht="31.5" customHeight="1">
      <c r="A46" s="259"/>
      <c r="B46" s="259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433"/>
      <c r="R46" s="433"/>
      <c r="S46" s="259"/>
      <c r="T46" s="259"/>
      <c r="U46" s="259"/>
      <c r="V46" s="429"/>
      <c r="W46" s="259"/>
      <c r="X46" s="259"/>
      <c r="Y46" s="259"/>
      <c r="Z46" s="259"/>
    </row>
    <row r="47" ht="31.5" customHeight="1">
      <c r="A47" s="259"/>
      <c r="B47" s="259"/>
      <c r="C47" s="259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433"/>
      <c r="R47" s="433"/>
      <c r="S47" s="259"/>
      <c r="T47" s="259"/>
      <c r="U47" s="259"/>
      <c r="V47" s="429"/>
      <c r="W47" s="259"/>
      <c r="X47" s="259"/>
      <c r="Y47" s="259"/>
      <c r="Z47" s="259"/>
    </row>
    <row r="48" ht="31.5" customHeight="1">
      <c r="A48" s="259"/>
      <c r="B48" s="259"/>
      <c r="C48" s="259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433"/>
      <c r="R48" s="433"/>
      <c r="S48" s="259"/>
      <c r="T48" s="259"/>
      <c r="U48" s="259"/>
      <c r="V48" s="429"/>
      <c r="W48" s="259"/>
      <c r="X48" s="259"/>
      <c r="Y48" s="259"/>
      <c r="Z48" s="259"/>
    </row>
    <row r="49" ht="31.5" customHeight="1">
      <c r="A49" s="259"/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433"/>
      <c r="R49" s="433"/>
      <c r="S49" s="259"/>
      <c r="T49" s="259"/>
      <c r="U49" s="259"/>
      <c r="V49" s="429"/>
      <c r="W49" s="259"/>
      <c r="X49" s="259"/>
      <c r="Y49" s="259"/>
      <c r="Z49" s="259"/>
    </row>
    <row r="50" ht="31.5" customHeight="1">
      <c r="A50" s="259"/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433"/>
      <c r="R50" s="433"/>
      <c r="S50" s="259"/>
      <c r="T50" s="259"/>
      <c r="U50" s="259"/>
      <c r="V50" s="429"/>
      <c r="W50" s="259"/>
      <c r="X50" s="259"/>
      <c r="Y50" s="259"/>
      <c r="Z50" s="259"/>
    </row>
    <row r="51" ht="31.5" customHeight="1">
      <c r="A51" s="259"/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433"/>
      <c r="R51" s="433"/>
      <c r="S51" s="259"/>
      <c r="T51" s="259"/>
      <c r="U51" s="259"/>
      <c r="V51" s="429"/>
      <c r="W51" s="259"/>
      <c r="X51" s="259"/>
      <c r="Y51" s="259"/>
      <c r="Z51" s="259"/>
    </row>
    <row r="52" ht="31.5" customHeight="1">
      <c r="A52" s="259"/>
      <c r="B52" s="259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433"/>
      <c r="R52" s="433"/>
      <c r="S52" s="259"/>
      <c r="T52" s="259"/>
      <c r="U52" s="259"/>
      <c r="V52" s="429"/>
      <c r="W52" s="259"/>
      <c r="X52" s="259"/>
      <c r="Y52" s="259"/>
      <c r="Z52" s="259"/>
    </row>
    <row r="53" ht="31.5" customHeight="1">
      <c r="A53" s="259"/>
      <c r="B53" s="259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433"/>
      <c r="R53" s="433"/>
      <c r="S53" s="259"/>
      <c r="T53" s="259"/>
      <c r="U53" s="259"/>
      <c r="V53" s="429"/>
      <c r="W53" s="259"/>
      <c r="X53" s="259"/>
      <c r="Y53" s="259"/>
      <c r="Z53" s="259"/>
    </row>
    <row r="54" ht="31.5" customHeight="1">
      <c r="A54" s="259"/>
      <c r="B54" s="259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433"/>
      <c r="R54" s="433"/>
      <c r="S54" s="259"/>
      <c r="T54" s="259"/>
      <c r="U54" s="259"/>
      <c r="V54" s="429"/>
      <c r="W54" s="259"/>
      <c r="X54" s="259"/>
      <c r="Y54" s="259"/>
      <c r="Z54" s="259"/>
    </row>
    <row r="55" ht="31.5" customHeight="1">
      <c r="A55" s="259"/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433"/>
      <c r="R55" s="433"/>
      <c r="S55" s="259"/>
      <c r="T55" s="259"/>
      <c r="U55" s="259"/>
      <c r="V55" s="429"/>
      <c r="W55" s="259"/>
      <c r="X55" s="259"/>
      <c r="Y55" s="259"/>
      <c r="Z55" s="259"/>
    </row>
    <row r="56" ht="31.5" customHeight="1">
      <c r="A56" s="259"/>
      <c r="B56" s="259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433"/>
      <c r="R56" s="433"/>
      <c r="S56" s="259"/>
      <c r="T56" s="259"/>
      <c r="U56" s="259"/>
      <c r="V56" s="429"/>
      <c r="W56" s="259"/>
      <c r="X56" s="259"/>
      <c r="Y56" s="259"/>
      <c r="Z56" s="259"/>
    </row>
    <row r="57" ht="31.5" customHeight="1">
      <c r="A57" s="259"/>
      <c r="B57" s="259"/>
      <c r="C57" s="259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433"/>
      <c r="R57" s="433"/>
      <c r="S57" s="259"/>
      <c r="T57" s="259"/>
      <c r="U57" s="259"/>
      <c r="V57" s="429"/>
      <c r="W57" s="259"/>
      <c r="X57" s="259"/>
      <c r="Y57" s="259"/>
      <c r="Z57" s="259"/>
    </row>
    <row r="58" ht="31.5" customHeight="1">
      <c r="A58" s="259"/>
      <c r="B58" s="259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433"/>
      <c r="R58" s="433"/>
      <c r="S58" s="259"/>
      <c r="T58" s="259"/>
      <c r="U58" s="259"/>
      <c r="V58" s="429"/>
      <c r="W58" s="259"/>
      <c r="X58" s="259"/>
      <c r="Y58" s="259"/>
      <c r="Z58" s="259"/>
    </row>
    <row r="59" ht="31.5" customHeight="1">
      <c r="A59" s="259"/>
      <c r="B59" s="259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433"/>
      <c r="R59" s="433"/>
      <c r="S59" s="259"/>
      <c r="T59" s="259"/>
      <c r="U59" s="259"/>
      <c r="V59" s="429"/>
      <c r="W59" s="259"/>
      <c r="X59" s="259"/>
      <c r="Y59" s="259"/>
      <c r="Z59" s="259"/>
    </row>
    <row r="60" ht="31.5" customHeight="1">
      <c r="A60" s="259"/>
      <c r="B60" s="259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433"/>
      <c r="R60" s="433"/>
      <c r="S60" s="259"/>
      <c r="T60" s="259"/>
      <c r="U60" s="259"/>
      <c r="V60" s="429"/>
      <c r="W60" s="259"/>
      <c r="X60" s="259"/>
      <c r="Y60" s="259"/>
      <c r="Z60" s="259"/>
    </row>
    <row r="61" ht="31.5" customHeight="1">
      <c r="A61" s="259"/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433"/>
      <c r="R61" s="433"/>
      <c r="S61" s="259"/>
      <c r="T61" s="259"/>
      <c r="U61" s="259"/>
      <c r="V61" s="429"/>
      <c r="W61" s="259"/>
      <c r="X61" s="259"/>
      <c r="Y61" s="259"/>
      <c r="Z61" s="259"/>
    </row>
    <row r="62" ht="31.5" customHeight="1">
      <c r="A62" s="259"/>
      <c r="B62" s="259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433"/>
      <c r="R62" s="433"/>
      <c r="S62" s="259"/>
      <c r="T62" s="259"/>
      <c r="U62" s="259"/>
      <c r="V62" s="429"/>
      <c r="W62" s="259"/>
      <c r="X62" s="259"/>
      <c r="Y62" s="259"/>
      <c r="Z62" s="259"/>
    </row>
    <row r="63" ht="31.5" customHeight="1">
      <c r="A63" s="259"/>
      <c r="B63" s="259"/>
      <c r="C63" s="259"/>
      <c r="D63" s="259"/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433"/>
      <c r="R63" s="433"/>
      <c r="S63" s="259"/>
      <c r="T63" s="259"/>
      <c r="U63" s="259"/>
      <c r="V63" s="429"/>
      <c r="W63" s="259"/>
      <c r="X63" s="259"/>
      <c r="Y63" s="259"/>
      <c r="Z63" s="259"/>
    </row>
    <row r="64" ht="31.5" customHeight="1">
      <c r="A64" s="259"/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433"/>
      <c r="R64" s="433"/>
      <c r="S64" s="259"/>
      <c r="T64" s="259"/>
      <c r="U64" s="259"/>
      <c r="V64" s="429"/>
      <c r="W64" s="259"/>
      <c r="X64" s="259"/>
      <c r="Y64" s="259"/>
      <c r="Z64" s="259"/>
    </row>
    <row r="65" ht="31.5" customHeight="1">
      <c r="A65" s="259"/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433"/>
      <c r="R65" s="433"/>
      <c r="S65" s="259"/>
      <c r="T65" s="259"/>
      <c r="U65" s="259"/>
      <c r="V65" s="429"/>
      <c r="W65" s="259"/>
      <c r="X65" s="259"/>
      <c r="Y65" s="259"/>
      <c r="Z65" s="259"/>
    </row>
    <row r="66" ht="31.5" customHeight="1">
      <c r="A66" s="259"/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433"/>
      <c r="R66" s="433"/>
      <c r="S66" s="259"/>
      <c r="T66" s="259"/>
      <c r="U66" s="259"/>
      <c r="V66" s="429"/>
      <c r="W66" s="259"/>
      <c r="X66" s="259"/>
      <c r="Y66" s="259"/>
      <c r="Z66" s="259"/>
    </row>
    <row r="67" ht="31.5" customHeight="1">
      <c r="A67" s="259"/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433"/>
      <c r="R67" s="433"/>
      <c r="S67" s="259"/>
      <c r="T67" s="259"/>
      <c r="U67" s="259"/>
      <c r="V67" s="429"/>
      <c r="W67" s="259"/>
      <c r="X67" s="259"/>
      <c r="Y67" s="259"/>
      <c r="Z67" s="259"/>
    </row>
    <row r="68" ht="31.5" customHeight="1">
      <c r="A68" s="259"/>
      <c r="B68" s="259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433"/>
      <c r="R68" s="433"/>
      <c r="S68" s="259"/>
      <c r="T68" s="259"/>
      <c r="U68" s="259"/>
      <c r="V68" s="429"/>
      <c r="W68" s="259"/>
      <c r="X68" s="259"/>
      <c r="Y68" s="259"/>
      <c r="Z68" s="259"/>
    </row>
    <row r="69" ht="31.5" customHeight="1">
      <c r="A69" s="259"/>
      <c r="B69" s="259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433"/>
      <c r="R69" s="433"/>
      <c r="S69" s="259"/>
      <c r="T69" s="259"/>
      <c r="U69" s="259"/>
      <c r="V69" s="429"/>
      <c r="W69" s="259"/>
      <c r="X69" s="259"/>
      <c r="Y69" s="259"/>
      <c r="Z69" s="259"/>
    </row>
    <row r="70" ht="31.5" customHeight="1">
      <c r="A70" s="259"/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433"/>
      <c r="R70" s="433"/>
      <c r="S70" s="259"/>
      <c r="T70" s="259"/>
      <c r="U70" s="259"/>
      <c r="V70" s="429"/>
      <c r="W70" s="259"/>
      <c r="X70" s="259"/>
      <c r="Y70" s="259"/>
      <c r="Z70" s="259"/>
    </row>
    <row r="71" ht="31.5" customHeight="1">
      <c r="A71" s="259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433"/>
      <c r="R71" s="433"/>
      <c r="S71" s="259"/>
      <c r="T71" s="259"/>
      <c r="U71" s="259"/>
      <c r="V71" s="429"/>
      <c r="W71" s="259"/>
      <c r="X71" s="259"/>
      <c r="Y71" s="259"/>
      <c r="Z71" s="259"/>
    </row>
    <row r="72" ht="31.5" customHeight="1">
      <c r="A72" s="259"/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433"/>
      <c r="R72" s="433"/>
      <c r="S72" s="259"/>
      <c r="T72" s="259"/>
      <c r="U72" s="259"/>
      <c r="V72" s="429"/>
      <c r="W72" s="259"/>
      <c r="X72" s="259"/>
      <c r="Y72" s="259"/>
      <c r="Z72" s="259"/>
    </row>
    <row r="73" ht="31.5" customHeight="1">
      <c r="A73" s="259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433"/>
      <c r="R73" s="433"/>
      <c r="S73" s="259"/>
      <c r="T73" s="259"/>
      <c r="U73" s="259"/>
      <c r="V73" s="429"/>
      <c r="W73" s="259"/>
      <c r="X73" s="259"/>
      <c r="Y73" s="259"/>
      <c r="Z73" s="259"/>
    </row>
    <row r="74" ht="31.5" customHeight="1">
      <c r="A74" s="259"/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433"/>
      <c r="R74" s="433"/>
      <c r="S74" s="259"/>
      <c r="T74" s="259"/>
      <c r="U74" s="259"/>
      <c r="V74" s="429"/>
      <c r="W74" s="259"/>
      <c r="X74" s="259"/>
      <c r="Y74" s="259"/>
      <c r="Z74" s="259"/>
    </row>
    <row r="75" ht="31.5" customHeight="1">
      <c r="A75" s="259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433"/>
      <c r="R75" s="433"/>
      <c r="S75" s="259"/>
      <c r="T75" s="259"/>
      <c r="U75" s="259"/>
      <c r="V75" s="429"/>
      <c r="W75" s="259"/>
      <c r="X75" s="259"/>
      <c r="Y75" s="259"/>
      <c r="Z75" s="259"/>
    </row>
    <row r="76" ht="31.5" customHeight="1">
      <c r="A76" s="259"/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433"/>
      <c r="R76" s="433"/>
      <c r="S76" s="259"/>
      <c r="T76" s="259"/>
      <c r="U76" s="259"/>
      <c r="V76" s="429"/>
      <c r="W76" s="259"/>
      <c r="X76" s="259"/>
      <c r="Y76" s="259"/>
      <c r="Z76" s="259"/>
    </row>
    <row r="77" ht="31.5" customHeight="1">
      <c r="A77" s="259"/>
      <c r="B77" s="259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433"/>
      <c r="R77" s="433"/>
      <c r="S77" s="259"/>
      <c r="T77" s="259"/>
      <c r="U77" s="259"/>
      <c r="V77" s="429"/>
      <c r="W77" s="259"/>
      <c r="X77" s="259"/>
      <c r="Y77" s="259"/>
      <c r="Z77" s="259"/>
    </row>
    <row r="78" ht="31.5" customHeight="1">
      <c r="A78" s="259"/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433"/>
      <c r="R78" s="433"/>
      <c r="S78" s="259"/>
      <c r="T78" s="259"/>
      <c r="U78" s="259"/>
      <c r="V78" s="429"/>
      <c r="W78" s="259"/>
      <c r="X78" s="259"/>
      <c r="Y78" s="259"/>
      <c r="Z78" s="259"/>
    </row>
    <row r="79" ht="31.5" customHeight="1">
      <c r="A79" s="259"/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433"/>
      <c r="R79" s="433"/>
      <c r="S79" s="259"/>
      <c r="T79" s="259"/>
      <c r="U79" s="259"/>
      <c r="V79" s="429"/>
      <c r="W79" s="259"/>
      <c r="X79" s="259"/>
      <c r="Y79" s="259"/>
      <c r="Z79" s="259"/>
    </row>
    <row r="80" ht="31.5" customHeight="1">
      <c r="A80" s="259"/>
      <c r="B80" s="259"/>
      <c r="C80" s="259"/>
      <c r="D80" s="259"/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433"/>
      <c r="R80" s="433"/>
      <c r="S80" s="259"/>
      <c r="T80" s="259"/>
      <c r="U80" s="259"/>
      <c r="V80" s="429"/>
      <c r="W80" s="259"/>
      <c r="X80" s="259"/>
      <c r="Y80" s="259"/>
      <c r="Z80" s="259"/>
    </row>
    <row r="81" ht="31.5" customHeight="1">
      <c r="A81" s="259"/>
      <c r="B81" s="259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433"/>
      <c r="R81" s="433"/>
      <c r="S81" s="259"/>
      <c r="T81" s="259"/>
      <c r="U81" s="259"/>
      <c r="V81" s="429"/>
      <c r="W81" s="259"/>
      <c r="X81" s="259"/>
      <c r="Y81" s="259"/>
      <c r="Z81" s="259"/>
    </row>
    <row r="82" ht="31.5" customHeight="1">
      <c r="A82" s="259"/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433"/>
      <c r="R82" s="433"/>
      <c r="S82" s="259"/>
      <c r="T82" s="259"/>
      <c r="U82" s="259"/>
      <c r="V82" s="429"/>
      <c r="W82" s="259"/>
      <c r="X82" s="259"/>
      <c r="Y82" s="259"/>
      <c r="Z82" s="259"/>
    </row>
    <row r="83" ht="31.5" customHeight="1">
      <c r="A83" s="259"/>
      <c r="B83" s="259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433"/>
      <c r="R83" s="433"/>
      <c r="S83" s="259"/>
      <c r="T83" s="259"/>
      <c r="U83" s="259"/>
      <c r="V83" s="429"/>
      <c r="W83" s="259"/>
      <c r="X83" s="259"/>
      <c r="Y83" s="259"/>
      <c r="Z83" s="259"/>
    </row>
    <row r="84" ht="31.5" customHeight="1">
      <c r="A84" s="259"/>
      <c r="B84" s="259"/>
      <c r="C84" s="259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433"/>
      <c r="R84" s="433"/>
      <c r="S84" s="259"/>
      <c r="T84" s="259"/>
      <c r="U84" s="259"/>
      <c r="V84" s="429"/>
      <c r="W84" s="259"/>
      <c r="X84" s="259"/>
      <c r="Y84" s="259"/>
      <c r="Z84" s="259"/>
    </row>
    <row r="85" ht="31.5" customHeight="1">
      <c r="A85" s="259"/>
      <c r="B85" s="259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433"/>
      <c r="R85" s="433"/>
      <c r="S85" s="259"/>
      <c r="T85" s="259"/>
      <c r="U85" s="259"/>
      <c r="V85" s="429"/>
      <c r="W85" s="259"/>
      <c r="X85" s="259"/>
      <c r="Y85" s="259"/>
      <c r="Z85" s="259"/>
    </row>
    <row r="86" ht="31.5" customHeight="1">
      <c r="A86" s="259"/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433"/>
      <c r="R86" s="433"/>
      <c r="S86" s="259"/>
      <c r="T86" s="259"/>
      <c r="U86" s="259"/>
      <c r="V86" s="429"/>
      <c r="W86" s="259"/>
      <c r="X86" s="259"/>
      <c r="Y86" s="259"/>
      <c r="Z86" s="259"/>
    </row>
    <row r="87" ht="31.5" customHeight="1">
      <c r="A87" s="259"/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433"/>
      <c r="R87" s="433"/>
      <c r="S87" s="259"/>
      <c r="T87" s="259"/>
      <c r="U87" s="259"/>
      <c r="V87" s="429"/>
      <c r="W87" s="259"/>
      <c r="X87" s="259"/>
      <c r="Y87" s="259"/>
      <c r="Z87" s="259"/>
    </row>
    <row r="88" ht="31.5" customHeight="1">
      <c r="A88" s="259"/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433"/>
      <c r="R88" s="433"/>
      <c r="S88" s="259"/>
      <c r="T88" s="259"/>
      <c r="U88" s="259"/>
      <c r="V88" s="429"/>
      <c r="W88" s="259"/>
      <c r="X88" s="259"/>
      <c r="Y88" s="259"/>
      <c r="Z88" s="259"/>
    </row>
    <row r="89" ht="31.5" customHeight="1">
      <c r="A89" s="259"/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433"/>
      <c r="R89" s="433"/>
      <c r="S89" s="259"/>
      <c r="T89" s="259"/>
      <c r="U89" s="259"/>
      <c r="V89" s="429"/>
      <c r="W89" s="259"/>
      <c r="X89" s="259"/>
      <c r="Y89" s="259"/>
      <c r="Z89" s="259"/>
    </row>
    <row r="90" ht="31.5" customHeight="1">
      <c r="A90" s="259"/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433"/>
      <c r="R90" s="433"/>
      <c r="S90" s="259"/>
      <c r="T90" s="259"/>
      <c r="U90" s="259"/>
      <c r="V90" s="429"/>
      <c r="W90" s="259"/>
      <c r="X90" s="259"/>
      <c r="Y90" s="259"/>
      <c r="Z90" s="259"/>
    </row>
    <row r="91" ht="31.5" customHeight="1">
      <c r="A91" s="259"/>
      <c r="B91" s="259"/>
      <c r="C91" s="259"/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433"/>
      <c r="R91" s="433"/>
      <c r="S91" s="259"/>
      <c r="T91" s="259"/>
      <c r="U91" s="259"/>
      <c r="V91" s="429"/>
      <c r="W91" s="259"/>
      <c r="X91" s="259"/>
      <c r="Y91" s="259"/>
      <c r="Z91" s="259"/>
    </row>
    <row r="92" ht="31.5" customHeight="1">
      <c r="A92" s="259"/>
      <c r="B92" s="259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433"/>
      <c r="R92" s="433"/>
      <c r="S92" s="259"/>
      <c r="T92" s="259"/>
      <c r="U92" s="259"/>
      <c r="V92" s="429"/>
      <c r="W92" s="259"/>
      <c r="X92" s="259"/>
      <c r="Y92" s="259"/>
      <c r="Z92" s="259"/>
    </row>
    <row r="93" ht="31.5" customHeight="1">
      <c r="A93" s="259"/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433"/>
      <c r="R93" s="433"/>
      <c r="S93" s="259"/>
      <c r="T93" s="259"/>
      <c r="U93" s="259"/>
      <c r="V93" s="429"/>
      <c r="W93" s="259"/>
      <c r="X93" s="259"/>
      <c r="Y93" s="259"/>
      <c r="Z93" s="259"/>
    </row>
    <row r="94" ht="31.5" customHeight="1">
      <c r="A94" s="259"/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433"/>
      <c r="R94" s="433"/>
      <c r="S94" s="259"/>
      <c r="T94" s="259"/>
      <c r="U94" s="259"/>
      <c r="V94" s="429"/>
      <c r="W94" s="259"/>
      <c r="X94" s="259"/>
      <c r="Y94" s="259"/>
      <c r="Z94" s="259"/>
    </row>
    <row r="95" ht="31.5" customHeight="1">
      <c r="A95" s="259"/>
      <c r="B95" s="259"/>
      <c r="C95" s="259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433"/>
      <c r="R95" s="433"/>
      <c r="S95" s="259"/>
      <c r="T95" s="259"/>
      <c r="U95" s="259"/>
      <c r="V95" s="429"/>
      <c r="W95" s="259"/>
      <c r="X95" s="259"/>
      <c r="Y95" s="259"/>
      <c r="Z95" s="259"/>
    </row>
    <row r="96" ht="31.5" customHeight="1">
      <c r="A96" s="259"/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433"/>
      <c r="R96" s="433"/>
      <c r="S96" s="259"/>
      <c r="T96" s="259"/>
      <c r="U96" s="259"/>
      <c r="V96" s="429"/>
      <c r="W96" s="259"/>
      <c r="X96" s="259"/>
      <c r="Y96" s="259"/>
      <c r="Z96" s="259"/>
    </row>
    <row r="97" ht="31.5" customHeight="1">
      <c r="A97" s="259"/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433"/>
      <c r="R97" s="433"/>
      <c r="S97" s="259"/>
      <c r="T97" s="259"/>
      <c r="U97" s="259"/>
      <c r="V97" s="429"/>
      <c r="W97" s="259"/>
      <c r="X97" s="259"/>
      <c r="Y97" s="259"/>
      <c r="Z97" s="259"/>
    </row>
    <row r="98" ht="31.5" customHeight="1">
      <c r="A98" s="259"/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433"/>
      <c r="R98" s="433"/>
      <c r="S98" s="259"/>
      <c r="T98" s="259"/>
      <c r="U98" s="259"/>
      <c r="V98" s="429"/>
      <c r="W98" s="259"/>
      <c r="X98" s="259"/>
      <c r="Y98" s="259"/>
      <c r="Z98" s="259"/>
    </row>
    <row r="99" ht="31.5" customHeight="1">
      <c r="A99" s="259"/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433"/>
      <c r="R99" s="433"/>
      <c r="S99" s="259"/>
      <c r="T99" s="259"/>
      <c r="U99" s="259"/>
      <c r="V99" s="429"/>
      <c r="W99" s="259"/>
      <c r="X99" s="259"/>
      <c r="Y99" s="259"/>
      <c r="Z99" s="259"/>
    </row>
    <row r="100" ht="31.5" customHeight="1">
      <c r="A100" s="259"/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433"/>
      <c r="R100" s="433"/>
      <c r="S100" s="259"/>
      <c r="T100" s="259"/>
      <c r="U100" s="259"/>
      <c r="V100" s="429"/>
      <c r="W100" s="259"/>
      <c r="X100" s="259"/>
      <c r="Y100" s="259"/>
      <c r="Z100" s="259"/>
    </row>
    <row r="101" ht="31.5" customHeight="1">
      <c r="A101" s="259"/>
      <c r="B101" s="259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433"/>
      <c r="R101" s="433"/>
      <c r="S101" s="259"/>
      <c r="T101" s="259"/>
      <c r="U101" s="259"/>
      <c r="V101" s="429"/>
      <c r="W101" s="259"/>
      <c r="X101" s="259"/>
      <c r="Y101" s="259"/>
      <c r="Z101" s="259"/>
    </row>
    <row r="102" ht="31.5" customHeight="1">
      <c r="A102" s="259"/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433"/>
      <c r="R102" s="433"/>
      <c r="S102" s="259"/>
      <c r="T102" s="259"/>
      <c r="U102" s="259"/>
      <c r="V102" s="429"/>
      <c r="W102" s="259"/>
      <c r="X102" s="259"/>
      <c r="Y102" s="259"/>
      <c r="Z102" s="259"/>
    </row>
    <row r="103" ht="31.5" customHeight="1">
      <c r="A103" s="259"/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433"/>
      <c r="R103" s="433"/>
      <c r="S103" s="259"/>
      <c r="T103" s="259"/>
      <c r="U103" s="259"/>
      <c r="V103" s="429"/>
      <c r="W103" s="259"/>
      <c r="X103" s="259"/>
      <c r="Y103" s="259"/>
      <c r="Z103" s="259"/>
    </row>
    <row r="104" ht="31.5" customHeight="1">
      <c r="A104" s="259"/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433"/>
      <c r="R104" s="433"/>
      <c r="S104" s="259"/>
      <c r="T104" s="259"/>
      <c r="U104" s="259"/>
      <c r="V104" s="429"/>
      <c r="W104" s="259"/>
      <c r="X104" s="259"/>
      <c r="Y104" s="259"/>
      <c r="Z104" s="259"/>
    </row>
    <row r="105" ht="31.5" customHeight="1">
      <c r="A105" s="259"/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433"/>
      <c r="R105" s="433"/>
      <c r="S105" s="259"/>
      <c r="T105" s="259"/>
      <c r="U105" s="259"/>
      <c r="V105" s="429"/>
      <c r="W105" s="259"/>
      <c r="X105" s="259"/>
      <c r="Y105" s="259"/>
      <c r="Z105" s="259"/>
    </row>
    <row r="106" ht="31.5" customHeight="1">
      <c r="A106" s="259"/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433"/>
      <c r="R106" s="433"/>
      <c r="S106" s="259"/>
      <c r="T106" s="259"/>
      <c r="U106" s="259"/>
      <c r="V106" s="429"/>
      <c r="W106" s="259"/>
      <c r="X106" s="259"/>
      <c r="Y106" s="259"/>
      <c r="Z106" s="259"/>
    </row>
    <row r="107" ht="31.5" customHeight="1">
      <c r="A107" s="259"/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433"/>
      <c r="R107" s="433"/>
      <c r="S107" s="259"/>
      <c r="T107" s="259"/>
      <c r="U107" s="259"/>
      <c r="V107" s="429"/>
      <c r="W107" s="259"/>
      <c r="X107" s="259"/>
      <c r="Y107" s="259"/>
      <c r="Z107" s="259"/>
    </row>
    <row r="108" ht="31.5" customHeight="1">
      <c r="A108" s="259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433"/>
      <c r="R108" s="433"/>
      <c r="S108" s="259"/>
      <c r="T108" s="259"/>
      <c r="U108" s="259"/>
      <c r="V108" s="429"/>
      <c r="W108" s="259"/>
      <c r="X108" s="259"/>
      <c r="Y108" s="259"/>
      <c r="Z108" s="259"/>
    </row>
    <row r="109" ht="31.5" customHeight="1">
      <c r="A109" s="259"/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433"/>
      <c r="R109" s="433"/>
      <c r="S109" s="259"/>
      <c r="T109" s="259"/>
      <c r="U109" s="259"/>
      <c r="V109" s="429"/>
      <c r="W109" s="259"/>
      <c r="X109" s="259"/>
      <c r="Y109" s="259"/>
      <c r="Z109" s="259"/>
    </row>
    <row r="110" ht="31.5" customHeight="1">
      <c r="A110" s="259"/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433"/>
      <c r="R110" s="433"/>
      <c r="S110" s="259"/>
      <c r="T110" s="259"/>
      <c r="U110" s="259"/>
      <c r="V110" s="429"/>
      <c r="W110" s="259"/>
      <c r="X110" s="259"/>
      <c r="Y110" s="259"/>
      <c r="Z110" s="259"/>
    </row>
    <row r="111" ht="31.5" customHeight="1">
      <c r="A111" s="259"/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433"/>
      <c r="R111" s="433"/>
      <c r="S111" s="259"/>
      <c r="T111" s="259"/>
      <c r="U111" s="259"/>
      <c r="V111" s="429"/>
      <c r="W111" s="259"/>
      <c r="X111" s="259"/>
      <c r="Y111" s="259"/>
      <c r="Z111" s="259"/>
    </row>
    <row r="112" ht="31.5" customHeight="1">
      <c r="A112" s="259"/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433"/>
      <c r="R112" s="433"/>
      <c r="S112" s="259"/>
      <c r="T112" s="259"/>
      <c r="U112" s="259"/>
      <c r="V112" s="429"/>
      <c r="W112" s="259"/>
      <c r="X112" s="259"/>
      <c r="Y112" s="259"/>
      <c r="Z112" s="259"/>
    </row>
    <row r="113" ht="31.5" customHeight="1">
      <c r="A113" s="259"/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433"/>
      <c r="R113" s="433"/>
      <c r="S113" s="259"/>
      <c r="T113" s="259"/>
      <c r="U113" s="259"/>
      <c r="V113" s="429"/>
      <c r="W113" s="259"/>
      <c r="X113" s="259"/>
      <c r="Y113" s="259"/>
      <c r="Z113" s="259"/>
    </row>
    <row r="114" ht="31.5" customHeight="1">
      <c r="A114" s="259"/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433"/>
      <c r="R114" s="433"/>
      <c r="S114" s="259"/>
      <c r="T114" s="259"/>
      <c r="U114" s="259"/>
      <c r="V114" s="429"/>
      <c r="W114" s="259"/>
      <c r="X114" s="259"/>
      <c r="Y114" s="259"/>
      <c r="Z114" s="259"/>
    </row>
    <row r="115" ht="31.5" customHeight="1">
      <c r="A115" s="259"/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433"/>
      <c r="R115" s="433"/>
      <c r="S115" s="259"/>
      <c r="T115" s="259"/>
      <c r="U115" s="259"/>
      <c r="V115" s="429"/>
      <c r="W115" s="259"/>
      <c r="X115" s="259"/>
      <c r="Y115" s="259"/>
      <c r="Z115" s="259"/>
    </row>
    <row r="116" ht="31.5" customHeight="1">
      <c r="A116" s="259"/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433"/>
      <c r="R116" s="433"/>
      <c r="S116" s="259"/>
      <c r="T116" s="259"/>
      <c r="U116" s="259"/>
      <c r="V116" s="429"/>
      <c r="W116" s="259"/>
      <c r="X116" s="259"/>
      <c r="Y116" s="259"/>
      <c r="Z116" s="259"/>
    </row>
    <row r="117" ht="31.5" customHeight="1">
      <c r="A117" s="259"/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433"/>
      <c r="R117" s="433"/>
      <c r="S117" s="259"/>
      <c r="T117" s="259"/>
      <c r="U117" s="259"/>
      <c r="V117" s="429"/>
      <c r="W117" s="259"/>
      <c r="X117" s="259"/>
      <c r="Y117" s="259"/>
      <c r="Z117" s="259"/>
    </row>
    <row r="118" ht="31.5" customHeight="1">
      <c r="A118" s="259"/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433"/>
      <c r="R118" s="433"/>
      <c r="S118" s="259"/>
      <c r="T118" s="259"/>
      <c r="U118" s="259"/>
      <c r="V118" s="429"/>
      <c r="W118" s="259"/>
      <c r="X118" s="259"/>
      <c r="Y118" s="259"/>
      <c r="Z118" s="259"/>
    </row>
    <row r="119" ht="31.5" customHeight="1">
      <c r="A119" s="259"/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433"/>
      <c r="R119" s="433"/>
      <c r="S119" s="259"/>
      <c r="T119" s="259"/>
      <c r="U119" s="259"/>
      <c r="V119" s="429"/>
      <c r="W119" s="259"/>
      <c r="X119" s="259"/>
      <c r="Y119" s="259"/>
      <c r="Z119" s="259"/>
    </row>
    <row r="120" ht="31.5" customHeight="1">
      <c r="A120" s="259"/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433"/>
      <c r="R120" s="433"/>
      <c r="S120" s="259"/>
      <c r="T120" s="259"/>
      <c r="U120" s="259"/>
      <c r="V120" s="429"/>
      <c r="W120" s="259"/>
      <c r="X120" s="259"/>
      <c r="Y120" s="259"/>
      <c r="Z120" s="259"/>
    </row>
    <row r="121" ht="31.5" customHeight="1">
      <c r="A121" s="259"/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433"/>
      <c r="R121" s="433"/>
      <c r="S121" s="259"/>
      <c r="T121" s="259"/>
      <c r="U121" s="259"/>
      <c r="V121" s="429"/>
      <c r="W121" s="259"/>
      <c r="X121" s="259"/>
      <c r="Y121" s="259"/>
      <c r="Z121" s="259"/>
    </row>
    <row r="122" ht="31.5" customHeight="1">
      <c r="A122" s="259"/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433"/>
      <c r="R122" s="433"/>
      <c r="S122" s="259"/>
      <c r="T122" s="259"/>
      <c r="U122" s="259"/>
      <c r="V122" s="429"/>
      <c r="W122" s="259"/>
      <c r="X122" s="259"/>
      <c r="Y122" s="259"/>
      <c r="Z122" s="259"/>
    </row>
    <row r="123" ht="31.5" customHeight="1">
      <c r="A123" s="259"/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433"/>
      <c r="R123" s="433"/>
      <c r="S123" s="259"/>
      <c r="T123" s="259"/>
      <c r="U123" s="259"/>
      <c r="V123" s="429"/>
      <c r="W123" s="259"/>
      <c r="X123" s="259"/>
      <c r="Y123" s="259"/>
      <c r="Z123" s="259"/>
    </row>
    <row r="124" ht="31.5" customHeight="1">
      <c r="A124" s="259"/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433"/>
      <c r="R124" s="433"/>
      <c r="S124" s="259"/>
      <c r="T124" s="259"/>
      <c r="U124" s="259"/>
      <c r="V124" s="429"/>
      <c r="W124" s="259"/>
      <c r="X124" s="259"/>
      <c r="Y124" s="259"/>
      <c r="Z124" s="259"/>
    </row>
    <row r="125" ht="31.5" customHeight="1">
      <c r="A125" s="259"/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433"/>
      <c r="R125" s="433"/>
      <c r="S125" s="259"/>
      <c r="T125" s="259"/>
      <c r="U125" s="259"/>
      <c r="V125" s="429"/>
      <c r="W125" s="259"/>
      <c r="X125" s="259"/>
      <c r="Y125" s="259"/>
      <c r="Z125" s="259"/>
    </row>
    <row r="126" ht="31.5" customHeight="1">
      <c r="A126" s="259"/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433"/>
      <c r="R126" s="433"/>
      <c r="S126" s="259"/>
      <c r="T126" s="259"/>
      <c r="U126" s="259"/>
      <c r="V126" s="429"/>
      <c r="W126" s="259"/>
      <c r="X126" s="259"/>
      <c r="Y126" s="259"/>
      <c r="Z126" s="259"/>
    </row>
    <row r="127" ht="31.5" customHeight="1">
      <c r="A127" s="259"/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433"/>
      <c r="R127" s="433"/>
      <c r="S127" s="259"/>
      <c r="T127" s="259"/>
      <c r="U127" s="259"/>
      <c r="V127" s="429"/>
      <c r="W127" s="259"/>
      <c r="X127" s="259"/>
      <c r="Y127" s="259"/>
      <c r="Z127" s="259"/>
    </row>
    <row r="128" ht="31.5" customHeight="1">
      <c r="A128" s="259"/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433"/>
      <c r="R128" s="433"/>
      <c r="S128" s="259"/>
      <c r="T128" s="259"/>
      <c r="U128" s="259"/>
      <c r="V128" s="429"/>
      <c r="W128" s="259"/>
      <c r="X128" s="259"/>
      <c r="Y128" s="259"/>
      <c r="Z128" s="259"/>
    </row>
    <row r="129" ht="31.5" customHeight="1">
      <c r="A129" s="259"/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433"/>
      <c r="R129" s="433"/>
      <c r="S129" s="259"/>
      <c r="T129" s="259"/>
      <c r="U129" s="259"/>
      <c r="V129" s="429"/>
      <c r="W129" s="259"/>
      <c r="X129" s="259"/>
      <c r="Y129" s="259"/>
      <c r="Z129" s="259"/>
    </row>
    <row r="130" ht="31.5" customHeight="1">
      <c r="A130" s="259"/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433"/>
      <c r="R130" s="433"/>
      <c r="S130" s="259"/>
      <c r="T130" s="259"/>
      <c r="U130" s="259"/>
      <c r="V130" s="429"/>
      <c r="W130" s="259"/>
      <c r="X130" s="259"/>
      <c r="Y130" s="259"/>
      <c r="Z130" s="259"/>
    </row>
    <row r="131" ht="31.5" customHeight="1">
      <c r="A131" s="259"/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433"/>
      <c r="R131" s="433"/>
      <c r="S131" s="259"/>
      <c r="T131" s="259"/>
      <c r="U131" s="259"/>
      <c r="V131" s="429"/>
      <c r="W131" s="259"/>
      <c r="X131" s="259"/>
      <c r="Y131" s="259"/>
      <c r="Z131" s="259"/>
    </row>
    <row r="132" ht="31.5" customHeight="1">
      <c r="A132" s="259"/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433"/>
      <c r="R132" s="433"/>
      <c r="S132" s="259"/>
      <c r="T132" s="259"/>
      <c r="U132" s="259"/>
      <c r="V132" s="429"/>
      <c r="W132" s="259"/>
      <c r="X132" s="259"/>
      <c r="Y132" s="259"/>
      <c r="Z132" s="259"/>
    </row>
    <row r="133" ht="31.5" customHeight="1">
      <c r="A133" s="259"/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433"/>
      <c r="R133" s="433"/>
      <c r="S133" s="259"/>
      <c r="T133" s="259"/>
      <c r="U133" s="259"/>
      <c r="V133" s="429"/>
      <c r="W133" s="259"/>
      <c r="X133" s="259"/>
      <c r="Y133" s="259"/>
      <c r="Z133" s="259"/>
    </row>
    <row r="134" ht="31.5" customHeight="1">
      <c r="A134" s="259"/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433"/>
      <c r="R134" s="433"/>
      <c r="S134" s="259"/>
      <c r="T134" s="259"/>
      <c r="U134" s="259"/>
      <c r="V134" s="429"/>
      <c r="W134" s="259"/>
      <c r="X134" s="259"/>
      <c r="Y134" s="259"/>
      <c r="Z134" s="259"/>
    </row>
    <row r="135" ht="31.5" customHeight="1">
      <c r="A135" s="259"/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433"/>
      <c r="R135" s="433"/>
      <c r="S135" s="259"/>
      <c r="T135" s="259"/>
      <c r="U135" s="259"/>
      <c r="V135" s="429"/>
      <c r="W135" s="259"/>
      <c r="X135" s="259"/>
      <c r="Y135" s="259"/>
      <c r="Z135" s="259"/>
    </row>
    <row r="136" ht="31.5" customHeight="1">
      <c r="A136" s="259"/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433"/>
      <c r="R136" s="433"/>
      <c r="S136" s="259"/>
      <c r="T136" s="259"/>
      <c r="U136" s="259"/>
      <c r="V136" s="429"/>
      <c r="W136" s="259"/>
      <c r="X136" s="259"/>
      <c r="Y136" s="259"/>
      <c r="Z136" s="259"/>
    </row>
    <row r="137" ht="31.5" customHeight="1">
      <c r="A137" s="259"/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  <c r="P137" s="259"/>
      <c r="Q137" s="433"/>
      <c r="R137" s="433"/>
      <c r="S137" s="259"/>
      <c r="T137" s="259"/>
      <c r="U137" s="259"/>
      <c r="V137" s="429"/>
      <c r="W137" s="259"/>
      <c r="X137" s="259"/>
      <c r="Y137" s="259"/>
      <c r="Z137" s="259"/>
    </row>
    <row r="138" ht="31.5" customHeight="1">
      <c r="A138" s="259"/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433"/>
      <c r="R138" s="433"/>
      <c r="S138" s="259"/>
      <c r="T138" s="259"/>
      <c r="U138" s="259"/>
      <c r="V138" s="429"/>
      <c r="W138" s="259"/>
      <c r="X138" s="259"/>
      <c r="Y138" s="259"/>
      <c r="Z138" s="259"/>
    </row>
    <row r="139" ht="31.5" customHeight="1">
      <c r="A139" s="259"/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  <c r="P139" s="259"/>
      <c r="Q139" s="433"/>
      <c r="R139" s="433"/>
      <c r="S139" s="259"/>
      <c r="T139" s="259"/>
      <c r="U139" s="259"/>
      <c r="V139" s="429"/>
      <c r="W139" s="259"/>
      <c r="X139" s="259"/>
      <c r="Y139" s="259"/>
      <c r="Z139" s="259"/>
    </row>
    <row r="140" ht="31.5" customHeight="1">
      <c r="A140" s="259"/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  <c r="P140" s="259"/>
      <c r="Q140" s="433"/>
      <c r="R140" s="433"/>
      <c r="S140" s="259"/>
      <c r="T140" s="259"/>
      <c r="U140" s="259"/>
      <c r="V140" s="429"/>
      <c r="W140" s="259"/>
      <c r="X140" s="259"/>
      <c r="Y140" s="259"/>
      <c r="Z140" s="259"/>
    </row>
    <row r="141" ht="31.5" customHeight="1">
      <c r="A141" s="259"/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  <c r="P141" s="259"/>
      <c r="Q141" s="433"/>
      <c r="R141" s="433"/>
      <c r="S141" s="259"/>
      <c r="T141" s="259"/>
      <c r="U141" s="259"/>
      <c r="V141" s="429"/>
      <c r="W141" s="259"/>
      <c r="X141" s="259"/>
      <c r="Y141" s="259"/>
      <c r="Z141" s="259"/>
    </row>
    <row r="142" ht="31.5" customHeight="1">
      <c r="A142" s="259"/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  <c r="P142" s="259"/>
      <c r="Q142" s="433"/>
      <c r="R142" s="433"/>
      <c r="S142" s="259"/>
      <c r="T142" s="259"/>
      <c r="U142" s="259"/>
      <c r="V142" s="429"/>
      <c r="W142" s="259"/>
      <c r="X142" s="259"/>
      <c r="Y142" s="259"/>
      <c r="Z142" s="259"/>
    </row>
    <row r="143" ht="31.5" customHeight="1">
      <c r="A143" s="259"/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433"/>
      <c r="R143" s="433"/>
      <c r="S143" s="259"/>
      <c r="T143" s="259"/>
      <c r="U143" s="259"/>
      <c r="V143" s="429"/>
      <c r="W143" s="259"/>
      <c r="X143" s="259"/>
      <c r="Y143" s="259"/>
      <c r="Z143" s="259"/>
    </row>
    <row r="144" ht="31.5" customHeight="1">
      <c r="A144" s="259"/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433"/>
      <c r="R144" s="433"/>
      <c r="S144" s="259"/>
      <c r="T144" s="259"/>
      <c r="U144" s="259"/>
      <c r="V144" s="429"/>
      <c r="W144" s="259"/>
      <c r="X144" s="259"/>
      <c r="Y144" s="259"/>
      <c r="Z144" s="259"/>
    </row>
    <row r="145" ht="31.5" customHeight="1">
      <c r="A145" s="259"/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  <c r="P145" s="259"/>
      <c r="Q145" s="433"/>
      <c r="R145" s="433"/>
      <c r="S145" s="259"/>
      <c r="T145" s="259"/>
      <c r="U145" s="259"/>
      <c r="V145" s="429"/>
      <c r="W145" s="259"/>
      <c r="X145" s="259"/>
      <c r="Y145" s="259"/>
      <c r="Z145" s="259"/>
    </row>
    <row r="146" ht="31.5" customHeight="1">
      <c r="A146" s="259"/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433"/>
      <c r="R146" s="433"/>
      <c r="S146" s="259"/>
      <c r="T146" s="259"/>
      <c r="U146" s="259"/>
      <c r="V146" s="429"/>
      <c r="W146" s="259"/>
      <c r="X146" s="259"/>
      <c r="Y146" s="259"/>
      <c r="Z146" s="259"/>
    </row>
    <row r="147" ht="31.5" customHeight="1">
      <c r="A147" s="259"/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433"/>
      <c r="R147" s="433"/>
      <c r="S147" s="259"/>
      <c r="T147" s="259"/>
      <c r="U147" s="259"/>
      <c r="V147" s="429"/>
      <c r="W147" s="259"/>
      <c r="X147" s="259"/>
      <c r="Y147" s="259"/>
      <c r="Z147" s="259"/>
    </row>
    <row r="148" ht="31.5" customHeight="1">
      <c r="A148" s="259"/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433"/>
      <c r="R148" s="433"/>
      <c r="S148" s="259"/>
      <c r="T148" s="259"/>
      <c r="U148" s="259"/>
      <c r="V148" s="429"/>
      <c r="W148" s="259"/>
      <c r="X148" s="259"/>
      <c r="Y148" s="259"/>
      <c r="Z148" s="259"/>
    </row>
    <row r="149" ht="31.5" customHeight="1">
      <c r="A149" s="259"/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433"/>
      <c r="R149" s="433"/>
      <c r="S149" s="259"/>
      <c r="T149" s="259"/>
      <c r="U149" s="259"/>
      <c r="V149" s="429"/>
      <c r="W149" s="259"/>
      <c r="X149" s="259"/>
      <c r="Y149" s="259"/>
      <c r="Z149" s="259"/>
    </row>
    <row r="150" ht="31.5" customHeight="1">
      <c r="A150" s="259"/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433"/>
      <c r="R150" s="433"/>
      <c r="S150" s="259"/>
      <c r="T150" s="259"/>
      <c r="U150" s="259"/>
      <c r="V150" s="429"/>
      <c r="W150" s="259"/>
      <c r="X150" s="259"/>
      <c r="Y150" s="259"/>
      <c r="Z150" s="259"/>
    </row>
    <row r="151" ht="31.5" customHeight="1">
      <c r="A151" s="259"/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433"/>
      <c r="R151" s="433"/>
      <c r="S151" s="259"/>
      <c r="T151" s="259"/>
      <c r="U151" s="259"/>
      <c r="V151" s="429"/>
      <c r="W151" s="259"/>
      <c r="X151" s="259"/>
      <c r="Y151" s="259"/>
      <c r="Z151" s="259"/>
    </row>
    <row r="152" ht="31.5" customHeight="1">
      <c r="A152" s="259"/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433"/>
      <c r="R152" s="433"/>
      <c r="S152" s="259"/>
      <c r="T152" s="259"/>
      <c r="U152" s="259"/>
      <c r="V152" s="429"/>
      <c r="W152" s="259"/>
      <c r="X152" s="259"/>
      <c r="Y152" s="259"/>
      <c r="Z152" s="259"/>
    </row>
    <row r="153" ht="31.5" customHeight="1">
      <c r="A153" s="259"/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433"/>
      <c r="R153" s="433"/>
      <c r="S153" s="259"/>
      <c r="T153" s="259"/>
      <c r="U153" s="259"/>
      <c r="V153" s="429"/>
      <c r="W153" s="259"/>
      <c r="X153" s="259"/>
      <c r="Y153" s="259"/>
      <c r="Z153" s="259"/>
    </row>
    <row r="154" ht="31.5" customHeight="1">
      <c r="A154" s="259"/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433"/>
      <c r="R154" s="433"/>
      <c r="S154" s="259"/>
      <c r="T154" s="259"/>
      <c r="U154" s="259"/>
      <c r="V154" s="429"/>
      <c r="W154" s="259"/>
      <c r="X154" s="259"/>
      <c r="Y154" s="259"/>
      <c r="Z154" s="259"/>
    </row>
    <row r="155" ht="31.5" customHeight="1">
      <c r="A155" s="259"/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  <c r="P155" s="259"/>
      <c r="Q155" s="433"/>
      <c r="R155" s="433"/>
      <c r="S155" s="259"/>
      <c r="T155" s="259"/>
      <c r="U155" s="259"/>
      <c r="V155" s="429"/>
      <c r="W155" s="259"/>
      <c r="X155" s="259"/>
      <c r="Y155" s="259"/>
      <c r="Z155" s="259"/>
    </row>
    <row r="156" ht="31.5" customHeight="1">
      <c r="A156" s="259"/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  <c r="M156" s="259"/>
      <c r="N156" s="259"/>
      <c r="O156" s="259"/>
      <c r="P156" s="259"/>
      <c r="Q156" s="433"/>
      <c r="R156" s="433"/>
      <c r="S156" s="259"/>
      <c r="T156" s="259"/>
      <c r="U156" s="259"/>
      <c r="V156" s="429"/>
      <c r="W156" s="259"/>
      <c r="X156" s="259"/>
      <c r="Y156" s="259"/>
      <c r="Z156" s="259"/>
    </row>
    <row r="157" ht="31.5" customHeight="1">
      <c r="A157" s="259"/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  <c r="P157" s="259"/>
      <c r="Q157" s="433"/>
      <c r="R157" s="433"/>
      <c r="S157" s="259"/>
      <c r="T157" s="259"/>
      <c r="U157" s="259"/>
      <c r="V157" s="429"/>
      <c r="W157" s="259"/>
      <c r="X157" s="259"/>
      <c r="Y157" s="259"/>
      <c r="Z157" s="259"/>
    </row>
    <row r="158" ht="31.5" customHeight="1">
      <c r="A158" s="259"/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  <c r="M158" s="259"/>
      <c r="N158" s="259"/>
      <c r="O158" s="259"/>
      <c r="P158" s="259"/>
      <c r="Q158" s="433"/>
      <c r="R158" s="433"/>
      <c r="S158" s="259"/>
      <c r="T158" s="259"/>
      <c r="U158" s="259"/>
      <c r="V158" s="429"/>
      <c r="W158" s="259"/>
      <c r="X158" s="259"/>
      <c r="Y158" s="259"/>
      <c r="Z158" s="259"/>
    </row>
    <row r="159" ht="31.5" customHeight="1">
      <c r="A159" s="259"/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  <c r="M159" s="259"/>
      <c r="N159" s="259"/>
      <c r="O159" s="259"/>
      <c r="P159" s="259"/>
      <c r="Q159" s="433"/>
      <c r="R159" s="433"/>
      <c r="S159" s="259"/>
      <c r="T159" s="259"/>
      <c r="U159" s="259"/>
      <c r="V159" s="429"/>
      <c r="W159" s="259"/>
      <c r="X159" s="259"/>
      <c r="Y159" s="259"/>
      <c r="Z159" s="259"/>
    </row>
    <row r="160" ht="31.5" customHeight="1">
      <c r="A160" s="259"/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433"/>
      <c r="R160" s="433"/>
      <c r="S160" s="259"/>
      <c r="T160" s="259"/>
      <c r="U160" s="259"/>
      <c r="V160" s="429"/>
      <c r="W160" s="259"/>
      <c r="X160" s="259"/>
      <c r="Y160" s="259"/>
      <c r="Z160" s="259"/>
    </row>
    <row r="161" ht="31.5" customHeight="1">
      <c r="A161" s="259"/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433"/>
      <c r="R161" s="433"/>
      <c r="S161" s="259"/>
      <c r="T161" s="259"/>
      <c r="U161" s="259"/>
      <c r="V161" s="429"/>
      <c r="W161" s="259"/>
      <c r="X161" s="259"/>
      <c r="Y161" s="259"/>
      <c r="Z161" s="259"/>
    </row>
    <row r="162" ht="31.5" customHeight="1">
      <c r="A162" s="259"/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259"/>
      <c r="Q162" s="433"/>
      <c r="R162" s="433"/>
      <c r="S162" s="259"/>
      <c r="T162" s="259"/>
      <c r="U162" s="259"/>
      <c r="V162" s="429"/>
      <c r="W162" s="259"/>
      <c r="X162" s="259"/>
      <c r="Y162" s="259"/>
      <c r="Z162" s="259"/>
    </row>
    <row r="163" ht="31.5" customHeight="1">
      <c r="A163" s="259"/>
      <c r="B163" s="259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433"/>
      <c r="R163" s="433"/>
      <c r="S163" s="259"/>
      <c r="T163" s="259"/>
      <c r="U163" s="259"/>
      <c r="V163" s="429"/>
      <c r="W163" s="259"/>
      <c r="X163" s="259"/>
      <c r="Y163" s="259"/>
      <c r="Z163" s="259"/>
    </row>
    <row r="164" ht="31.5" customHeight="1">
      <c r="A164" s="259"/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  <c r="M164" s="259"/>
      <c r="N164" s="259"/>
      <c r="O164" s="259"/>
      <c r="P164" s="259"/>
      <c r="Q164" s="433"/>
      <c r="R164" s="433"/>
      <c r="S164" s="259"/>
      <c r="T164" s="259"/>
      <c r="U164" s="259"/>
      <c r="V164" s="429"/>
      <c r="W164" s="259"/>
      <c r="X164" s="259"/>
      <c r="Y164" s="259"/>
      <c r="Z164" s="259"/>
    </row>
    <row r="165" ht="31.5" customHeight="1">
      <c r="A165" s="259"/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  <c r="M165" s="259"/>
      <c r="N165" s="259"/>
      <c r="O165" s="259"/>
      <c r="P165" s="259"/>
      <c r="Q165" s="433"/>
      <c r="R165" s="433"/>
      <c r="S165" s="259"/>
      <c r="T165" s="259"/>
      <c r="U165" s="259"/>
      <c r="V165" s="429"/>
      <c r="W165" s="259"/>
      <c r="X165" s="259"/>
      <c r="Y165" s="259"/>
      <c r="Z165" s="259"/>
    </row>
    <row r="166" ht="31.5" customHeight="1">
      <c r="A166" s="259"/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  <c r="M166" s="259"/>
      <c r="N166" s="259"/>
      <c r="O166" s="259"/>
      <c r="P166" s="259"/>
      <c r="Q166" s="433"/>
      <c r="R166" s="433"/>
      <c r="S166" s="259"/>
      <c r="T166" s="259"/>
      <c r="U166" s="259"/>
      <c r="V166" s="429"/>
      <c r="W166" s="259"/>
      <c r="X166" s="259"/>
      <c r="Y166" s="259"/>
      <c r="Z166" s="259"/>
    </row>
    <row r="167" ht="31.5" customHeight="1">
      <c r="A167" s="259"/>
      <c r="B167" s="259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  <c r="M167" s="259"/>
      <c r="N167" s="259"/>
      <c r="O167" s="259"/>
      <c r="P167" s="259"/>
      <c r="Q167" s="433"/>
      <c r="R167" s="433"/>
      <c r="S167" s="259"/>
      <c r="T167" s="259"/>
      <c r="U167" s="259"/>
      <c r="V167" s="429"/>
      <c r="W167" s="259"/>
      <c r="X167" s="259"/>
      <c r="Y167" s="259"/>
      <c r="Z167" s="259"/>
    </row>
    <row r="168" ht="31.5" customHeight="1">
      <c r="A168" s="259"/>
      <c r="B168" s="259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  <c r="M168" s="259"/>
      <c r="N168" s="259"/>
      <c r="O168" s="259"/>
      <c r="P168" s="259"/>
      <c r="Q168" s="433"/>
      <c r="R168" s="433"/>
      <c r="S168" s="259"/>
      <c r="T168" s="259"/>
      <c r="U168" s="259"/>
      <c r="V168" s="429"/>
      <c r="W168" s="259"/>
      <c r="X168" s="259"/>
      <c r="Y168" s="259"/>
      <c r="Z168" s="259"/>
    </row>
    <row r="169" ht="31.5" customHeight="1">
      <c r="A169" s="259"/>
      <c r="B169" s="259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  <c r="M169" s="259"/>
      <c r="N169" s="259"/>
      <c r="O169" s="259"/>
      <c r="P169" s="259"/>
      <c r="Q169" s="433"/>
      <c r="R169" s="433"/>
      <c r="S169" s="259"/>
      <c r="T169" s="259"/>
      <c r="U169" s="259"/>
      <c r="V169" s="429"/>
      <c r="W169" s="259"/>
      <c r="X169" s="259"/>
      <c r="Y169" s="259"/>
      <c r="Z169" s="259"/>
    </row>
    <row r="170" ht="31.5" customHeight="1">
      <c r="A170" s="259"/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  <c r="M170" s="259"/>
      <c r="N170" s="259"/>
      <c r="O170" s="259"/>
      <c r="P170" s="259"/>
      <c r="Q170" s="433"/>
      <c r="R170" s="433"/>
      <c r="S170" s="259"/>
      <c r="T170" s="259"/>
      <c r="U170" s="259"/>
      <c r="V170" s="429"/>
      <c r="W170" s="259"/>
      <c r="X170" s="259"/>
      <c r="Y170" s="259"/>
      <c r="Z170" s="259"/>
    </row>
    <row r="171" ht="31.5" customHeight="1">
      <c r="A171" s="259"/>
      <c r="B171" s="259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  <c r="M171" s="259"/>
      <c r="N171" s="259"/>
      <c r="O171" s="259"/>
      <c r="P171" s="259"/>
      <c r="Q171" s="433"/>
      <c r="R171" s="433"/>
      <c r="S171" s="259"/>
      <c r="T171" s="259"/>
      <c r="U171" s="259"/>
      <c r="V171" s="429"/>
      <c r="W171" s="259"/>
      <c r="X171" s="259"/>
      <c r="Y171" s="259"/>
      <c r="Z171" s="259"/>
    </row>
    <row r="172" ht="31.5" customHeight="1">
      <c r="A172" s="259"/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259"/>
      <c r="Q172" s="433"/>
      <c r="R172" s="433"/>
      <c r="S172" s="259"/>
      <c r="T172" s="259"/>
      <c r="U172" s="259"/>
      <c r="V172" s="429"/>
      <c r="W172" s="259"/>
      <c r="X172" s="259"/>
      <c r="Y172" s="259"/>
      <c r="Z172" s="259"/>
    </row>
    <row r="173" ht="31.5" customHeight="1">
      <c r="A173" s="259"/>
      <c r="B173" s="259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  <c r="M173" s="259"/>
      <c r="N173" s="259"/>
      <c r="O173" s="259"/>
      <c r="P173" s="259"/>
      <c r="Q173" s="433"/>
      <c r="R173" s="433"/>
      <c r="S173" s="259"/>
      <c r="T173" s="259"/>
      <c r="U173" s="259"/>
      <c r="V173" s="429"/>
      <c r="W173" s="259"/>
      <c r="X173" s="259"/>
      <c r="Y173" s="259"/>
      <c r="Z173" s="259"/>
    </row>
    <row r="174" ht="31.5" customHeight="1">
      <c r="A174" s="259"/>
      <c r="B174" s="259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  <c r="M174" s="259"/>
      <c r="N174" s="259"/>
      <c r="O174" s="259"/>
      <c r="P174" s="259"/>
      <c r="Q174" s="433"/>
      <c r="R174" s="433"/>
      <c r="S174" s="259"/>
      <c r="T174" s="259"/>
      <c r="U174" s="259"/>
      <c r="V174" s="429"/>
      <c r="W174" s="259"/>
      <c r="X174" s="259"/>
      <c r="Y174" s="259"/>
      <c r="Z174" s="259"/>
    </row>
    <row r="175" ht="31.5" customHeight="1">
      <c r="A175" s="259"/>
      <c r="B175" s="259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  <c r="M175" s="259"/>
      <c r="N175" s="259"/>
      <c r="O175" s="259"/>
      <c r="P175" s="259"/>
      <c r="Q175" s="433"/>
      <c r="R175" s="433"/>
      <c r="S175" s="259"/>
      <c r="T175" s="259"/>
      <c r="U175" s="259"/>
      <c r="V175" s="429"/>
      <c r="W175" s="259"/>
      <c r="X175" s="259"/>
      <c r="Y175" s="259"/>
      <c r="Z175" s="259"/>
    </row>
    <row r="176" ht="31.5" customHeight="1">
      <c r="A176" s="259"/>
      <c r="B176" s="259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  <c r="M176" s="259"/>
      <c r="N176" s="259"/>
      <c r="O176" s="259"/>
      <c r="P176" s="259"/>
      <c r="Q176" s="433"/>
      <c r="R176" s="433"/>
      <c r="S176" s="259"/>
      <c r="T176" s="259"/>
      <c r="U176" s="259"/>
      <c r="V176" s="429"/>
      <c r="W176" s="259"/>
      <c r="X176" s="259"/>
      <c r="Y176" s="259"/>
      <c r="Z176" s="259"/>
    </row>
    <row r="177" ht="31.5" customHeight="1">
      <c r="A177" s="259"/>
      <c r="B177" s="259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  <c r="M177" s="259"/>
      <c r="N177" s="259"/>
      <c r="O177" s="259"/>
      <c r="P177" s="259"/>
      <c r="Q177" s="433"/>
      <c r="R177" s="433"/>
      <c r="S177" s="259"/>
      <c r="T177" s="259"/>
      <c r="U177" s="259"/>
      <c r="V177" s="429"/>
      <c r="W177" s="259"/>
      <c r="X177" s="259"/>
      <c r="Y177" s="259"/>
      <c r="Z177" s="259"/>
    </row>
    <row r="178" ht="31.5" customHeight="1">
      <c r="A178" s="259"/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  <c r="M178" s="259"/>
      <c r="N178" s="259"/>
      <c r="O178" s="259"/>
      <c r="P178" s="259"/>
      <c r="Q178" s="433"/>
      <c r="R178" s="433"/>
      <c r="S178" s="259"/>
      <c r="T178" s="259"/>
      <c r="U178" s="259"/>
      <c r="V178" s="429"/>
      <c r="W178" s="259"/>
      <c r="X178" s="259"/>
      <c r="Y178" s="259"/>
      <c r="Z178" s="259"/>
    </row>
    <row r="179" ht="31.5" customHeight="1">
      <c r="A179" s="259"/>
      <c r="B179" s="259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  <c r="M179" s="259"/>
      <c r="N179" s="259"/>
      <c r="O179" s="259"/>
      <c r="P179" s="259"/>
      <c r="Q179" s="433"/>
      <c r="R179" s="433"/>
      <c r="S179" s="259"/>
      <c r="T179" s="259"/>
      <c r="U179" s="259"/>
      <c r="V179" s="429"/>
      <c r="W179" s="259"/>
      <c r="X179" s="259"/>
      <c r="Y179" s="259"/>
      <c r="Z179" s="259"/>
    </row>
    <row r="180" ht="31.5" customHeight="1">
      <c r="A180" s="259"/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  <c r="M180" s="259"/>
      <c r="N180" s="259"/>
      <c r="O180" s="259"/>
      <c r="P180" s="259"/>
      <c r="Q180" s="433"/>
      <c r="R180" s="433"/>
      <c r="S180" s="259"/>
      <c r="T180" s="259"/>
      <c r="U180" s="259"/>
      <c r="V180" s="429"/>
      <c r="W180" s="259"/>
      <c r="X180" s="259"/>
      <c r="Y180" s="259"/>
      <c r="Z180" s="259"/>
    </row>
    <row r="181" ht="31.5" customHeight="1">
      <c r="A181" s="259"/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  <c r="M181" s="259"/>
      <c r="N181" s="259"/>
      <c r="O181" s="259"/>
      <c r="P181" s="259"/>
      <c r="Q181" s="433"/>
      <c r="R181" s="433"/>
      <c r="S181" s="259"/>
      <c r="T181" s="259"/>
      <c r="U181" s="259"/>
      <c r="V181" s="429"/>
      <c r="W181" s="259"/>
      <c r="X181" s="259"/>
      <c r="Y181" s="259"/>
      <c r="Z181" s="259"/>
    </row>
    <row r="182" ht="31.5" customHeight="1">
      <c r="A182" s="259"/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  <c r="M182" s="259"/>
      <c r="N182" s="259"/>
      <c r="O182" s="259"/>
      <c r="P182" s="259"/>
      <c r="Q182" s="433"/>
      <c r="R182" s="433"/>
      <c r="S182" s="259"/>
      <c r="T182" s="259"/>
      <c r="U182" s="259"/>
      <c r="V182" s="429"/>
      <c r="W182" s="259"/>
      <c r="X182" s="259"/>
      <c r="Y182" s="259"/>
      <c r="Z182" s="259"/>
    </row>
    <row r="183" ht="31.5" customHeight="1">
      <c r="A183" s="259"/>
      <c r="B183" s="259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  <c r="M183" s="259"/>
      <c r="N183" s="259"/>
      <c r="O183" s="259"/>
      <c r="P183" s="259"/>
      <c r="Q183" s="433"/>
      <c r="R183" s="433"/>
      <c r="S183" s="259"/>
      <c r="T183" s="259"/>
      <c r="U183" s="259"/>
      <c r="V183" s="429"/>
      <c r="W183" s="259"/>
      <c r="X183" s="259"/>
      <c r="Y183" s="259"/>
      <c r="Z183" s="259"/>
    </row>
    <row r="184" ht="31.5" customHeight="1">
      <c r="A184" s="259"/>
      <c r="B184" s="259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  <c r="M184" s="259"/>
      <c r="N184" s="259"/>
      <c r="O184" s="259"/>
      <c r="P184" s="259"/>
      <c r="Q184" s="433"/>
      <c r="R184" s="433"/>
      <c r="S184" s="259"/>
      <c r="T184" s="259"/>
      <c r="U184" s="259"/>
      <c r="V184" s="429"/>
      <c r="W184" s="259"/>
      <c r="X184" s="259"/>
      <c r="Y184" s="259"/>
      <c r="Z184" s="259"/>
    </row>
    <row r="185" ht="31.5" customHeight="1">
      <c r="A185" s="259"/>
      <c r="B185" s="259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  <c r="M185" s="259"/>
      <c r="N185" s="259"/>
      <c r="O185" s="259"/>
      <c r="P185" s="259"/>
      <c r="Q185" s="433"/>
      <c r="R185" s="433"/>
      <c r="S185" s="259"/>
      <c r="T185" s="259"/>
      <c r="U185" s="259"/>
      <c r="V185" s="429"/>
      <c r="W185" s="259"/>
      <c r="X185" s="259"/>
      <c r="Y185" s="259"/>
      <c r="Z185" s="259"/>
    </row>
    <row r="186" ht="31.5" customHeight="1">
      <c r="A186" s="259"/>
      <c r="B186" s="259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  <c r="M186" s="259"/>
      <c r="N186" s="259"/>
      <c r="O186" s="259"/>
      <c r="P186" s="259"/>
      <c r="Q186" s="433"/>
      <c r="R186" s="433"/>
      <c r="S186" s="259"/>
      <c r="T186" s="259"/>
      <c r="U186" s="259"/>
      <c r="V186" s="429"/>
      <c r="W186" s="259"/>
      <c r="X186" s="259"/>
      <c r="Y186" s="259"/>
      <c r="Z186" s="259"/>
    </row>
    <row r="187" ht="31.5" customHeight="1">
      <c r="A187" s="259"/>
      <c r="B187" s="259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  <c r="M187" s="259"/>
      <c r="N187" s="259"/>
      <c r="O187" s="259"/>
      <c r="P187" s="259"/>
      <c r="Q187" s="433"/>
      <c r="R187" s="433"/>
      <c r="S187" s="259"/>
      <c r="T187" s="259"/>
      <c r="U187" s="259"/>
      <c r="V187" s="429"/>
      <c r="W187" s="259"/>
      <c r="X187" s="259"/>
      <c r="Y187" s="259"/>
      <c r="Z187" s="259"/>
    </row>
    <row r="188" ht="31.5" customHeight="1">
      <c r="A188" s="259"/>
      <c r="B188" s="259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  <c r="M188" s="259"/>
      <c r="N188" s="259"/>
      <c r="O188" s="259"/>
      <c r="P188" s="259"/>
      <c r="Q188" s="433"/>
      <c r="R188" s="433"/>
      <c r="S188" s="259"/>
      <c r="T188" s="259"/>
      <c r="U188" s="259"/>
      <c r="V188" s="429"/>
      <c r="W188" s="259"/>
      <c r="X188" s="259"/>
      <c r="Y188" s="259"/>
      <c r="Z188" s="259"/>
    </row>
    <row r="189" ht="31.5" customHeight="1">
      <c r="A189" s="259"/>
      <c r="B189" s="259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  <c r="M189" s="259"/>
      <c r="N189" s="259"/>
      <c r="O189" s="259"/>
      <c r="P189" s="259"/>
      <c r="Q189" s="433"/>
      <c r="R189" s="433"/>
      <c r="S189" s="259"/>
      <c r="T189" s="259"/>
      <c r="U189" s="259"/>
      <c r="V189" s="429"/>
      <c r="W189" s="259"/>
      <c r="X189" s="259"/>
      <c r="Y189" s="259"/>
      <c r="Z189" s="259"/>
    </row>
    <row r="190" ht="31.5" customHeight="1">
      <c r="A190" s="259"/>
      <c r="B190" s="259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  <c r="M190" s="259"/>
      <c r="N190" s="259"/>
      <c r="O190" s="259"/>
      <c r="P190" s="259"/>
      <c r="Q190" s="433"/>
      <c r="R190" s="433"/>
      <c r="S190" s="259"/>
      <c r="T190" s="259"/>
      <c r="U190" s="259"/>
      <c r="V190" s="429"/>
      <c r="W190" s="259"/>
      <c r="X190" s="259"/>
      <c r="Y190" s="259"/>
      <c r="Z190" s="259"/>
    </row>
    <row r="191" ht="31.5" customHeight="1">
      <c r="A191" s="259"/>
      <c r="B191" s="259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  <c r="M191" s="259"/>
      <c r="N191" s="259"/>
      <c r="O191" s="259"/>
      <c r="P191" s="259"/>
      <c r="Q191" s="433"/>
      <c r="R191" s="433"/>
      <c r="S191" s="259"/>
      <c r="T191" s="259"/>
      <c r="U191" s="259"/>
      <c r="V191" s="429"/>
      <c r="W191" s="259"/>
      <c r="X191" s="259"/>
      <c r="Y191" s="259"/>
      <c r="Z191" s="259"/>
    </row>
    <row r="192" ht="31.5" customHeight="1">
      <c r="A192" s="259"/>
      <c r="B192" s="259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9"/>
      <c r="P192" s="259"/>
      <c r="Q192" s="433"/>
      <c r="R192" s="433"/>
      <c r="S192" s="259"/>
      <c r="T192" s="259"/>
      <c r="U192" s="259"/>
      <c r="V192" s="429"/>
      <c r="W192" s="259"/>
      <c r="X192" s="259"/>
      <c r="Y192" s="259"/>
      <c r="Z192" s="259"/>
    </row>
    <row r="193" ht="31.5" customHeight="1">
      <c r="A193" s="259"/>
      <c r="B193" s="259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9"/>
      <c r="P193" s="259"/>
      <c r="Q193" s="433"/>
      <c r="R193" s="433"/>
      <c r="S193" s="259"/>
      <c r="T193" s="259"/>
      <c r="U193" s="259"/>
      <c r="V193" s="429"/>
      <c r="W193" s="259"/>
      <c r="X193" s="259"/>
      <c r="Y193" s="259"/>
      <c r="Z193" s="259"/>
    </row>
    <row r="194" ht="31.5" customHeight="1">
      <c r="A194" s="259"/>
      <c r="B194" s="259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  <c r="M194" s="259"/>
      <c r="N194" s="259"/>
      <c r="O194" s="259"/>
      <c r="P194" s="259"/>
      <c r="Q194" s="433"/>
      <c r="R194" s="433"/>
      <c r="S194" s="259"/>
      <c r="T194" s="259"/>
      <c r="U194" s="259"/>
      <c r="V194" s="429"/>
      <c r="W194" s="259"/>
      <c r="X194" s="259"/>
      <c r="Y194" s="259"/>
      <c r="Z194" s="259"/>
    </row>
    <row r="195" ht="31.5" customHeight="1">
      <c r="A195" s="259"/>
      <c r="B195" s="259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  <c r="M195" s="259"/>
      <c r="N195" s="259"/>
      <c r="O195" s="259"/>
      <c r="P195" s="259"/>
      <c r="Q195" s="433"/>
      <c r="R195" s="433"/>
      <c r="S195" s="259"/>
      <c r="T195" s="259"/>
      <c r="U195" s="259"/>
      <c r="V195" s="429"/>
      <c r="W195" s="259"/>
      <c r="X195" s="259"/>
      <c r="Y195" s="259"/>
      <c r="Z195" s="259"/>
    </row>
    <row r="196" ht="31.5" customHeight="1">
      <c r="A196" s="259"/>
      <c r="B196" s="259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9"/>
      <c r="P196" s="259"/>
      <c r="Q196" s="433"/>
      <c r="R196" s="433"/>
      <c r="S196" s="259"/>
      <c r="T196" s="259"/>
      <c r="U196" s="259"/>
      <c r="V196" s="429"/>
      <c r="W196" s="259"/>
      <c r="X196" s="259"/>
      <c r="Y196" s="259"/>
      <c r="Z196" s="259"/>
    </row>
    <row r="197" ht="31.5" customHeight="1">
      <c r="A197" s="259"/>
      <c r="B197" s="259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  <c r="M197" s="259"/>
      <c r="N197" s="259"/>
      <c r="O197" s="259"/>
      <c r="P197" s="259"/>
      <c r="Q197" s="433"/>
      <c r="R197" s="433"/>
      <c r="S197" s="259"/>
      <c r="T197" s="259"/>
      <c r="U197" s="259"/>
      <c r="V197" s="429"/>
      <c r="W197" s="259"/>
      <c r="X197" s="259"/>
      <c r="Y197" s="259"/>
      <c r="Z197" s="259"/>
    </row>
    <row r="198" ht="31.5" customHeight="1">
      <c r="A198" s="259"/>
      <c r="B198" s="259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  <c r="M198" s="259"/>
      <c r="N198" s="259"/>
      <c r="O198" s="259"/>
      <c r="P198" s="259"/>
      <c r="Q198" s="433"/>
      <c r="R198" s="433"/>
      <c r="S198" s="259"/>
      <c r="T198" s="259"/>
      <c r="U198" s="259"/>
      <c r="V198" s="429"/>
      <c r="W198" s="259"/>
      <c r="X198" s="259"/>
      <c r="Y198" s="259"/>
      <c r="Z198" s="259"/>
    </row>
    <row r="199" ht="31.5" customHeight="1">
      <c r="A199" s="259"/>
      <c r="B199" s="259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9"/>
      <c r="P199" s="259"/>
      <c r="Q199" s="433"/>
      <c r="R199" s="433"/>
      <c r="S199" s="259"/>
      <c r="T199" s="259"/>
      <c r="U199" s="259"/>
      <c r="V199" s="429"/>
      <c r="W199" s="259"/>
      <c r="X199" s="259"/>
      <c r="Y199" s="259"/>
      <c r="Z199" s="259"/>
    </row>
    <row r="200" ht="31.5" customHeight="1">
      <c r="A200" s="259"/>
      <c r="B200" s="259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  <c r="M200" s="259"/>
      <c r="N200" s="259"/>
      <c r="O200" s="259"/>
      <c r="P200" s="259"/>
      <c r="Q200" s="433"/>
      <c r="R200" s="433"/>
      <c r="S200" s="259"/>
      <c r="T200" s="259"/>
      <c r="U200" s="259"/>
      <c r="V200" s="429"/>
      <c r="W200" s="259"/>
      <c r="X200" s="259"/>
      <c r="Y200" s="259"/>
      <c r="Z200" s="259"/>
    </row>
    <row r="201" ht="31.5" customHeight="1">
      <c r="A201" s="259"/>
      <c r="B201" s="259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  <c r="M201" s="259"/>
      <c r="N201" s="259"/>
      <c r="O201" s="259"/>
      <c r="P201" s="259"/>
      <c r="Q201" s="433"/>
      <c r="R201" s="433"/>
      <c r="S201" s="259"/>
      <c r="T201" s="259"/>
      <c r="U201" s="259"/>
      <c r="V201" s="429"/>
      <c r="W201" s="259"/>
      <c r="X201" s="259"/>
      <c r="Y201" s="259"/>
      <c r="Z201" s="259"/>
    </row>
    <row r="202" ht="31.5" customHeight="1">
      <c r="A202" s="259"/>
      <c r="B202" s="259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9"/>
      <c r="P202" s="259"/>
      <c r="Q202" s="433"/>
      <c r="R202" s="433"/>
      <c r="S202" s="259"/>
      <c r="T202" s="259"/>
      <c r="U202" s="259"/>
      <c r="V202" s="429"/>
      <c r="W202" s="259"/>
      <c r="X202" s="259"/>
      <c r="Y202" s="259"/>
      <c r="Z202" s="259"/>
    </row>
    <row r="203" ht="31.5" customHeight="1">
      <c r="A203" s="259"/>
      <c r="B203" s="259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9"/>
      <c r="P203" s="259"/>
      <c r="Q203" s="433"/>
      <c r="R203" s="433"/>
      <c r="S203" s="259"/>
      <c r="T203" s="259"/>
      <c r="U203" s="259"/>
      <c r="V203" s="429"/>
      <c r="W203" s="259"/>
      <c r="X203" s="259"/>
      <c r="Y203" s="259"/>
      <c r="Z203" s="259"/>
    </row>
    <row r="204" ht="31.5" customHeight="1">
      <c r="A204" s="259"/>
      <c r="B204" s="259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9"/>
      <c r="P204" s="259"/>
      <c r="Q204" s="433"/>
      <c r="R204" s="433"/>
      <c r="S204" s="259"/>
      <c r="T204" s="259"/>
      <c r="U204" s="259"/>
      <c r="V204" s="429"/>
      <c r="W204" s="259"/>
      <c r="X204" s="259"/>
      <c r="Y204" s="259"/>
      <c r="Z204" s="259"/>
    </row>
    <row r="205" ht="31.5" customHeight="1">
      <c r="A205" s="259"/>
      <c r="B205" s="259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  <c r="M205" s="259"/>
      <c r="N205" s="259"/>
      <c r="O205" s="259"/>
      <c r="P205" s="259"/>
      <c r="Q205" s="433"/>
      <c r="R205" s="433"/>
      <c r="S205" s="259"/>
      <c r="T205" s="259"/>
      <c r="U205" s="259"/>
      <c r="V205" s="429"/>
      <c r="W205" s="259"/>
      <c r="X205" s="259"/>
      <c r="Y205" s="259"/>
      <c r="Z205" s="259"/>
    </row>
    <row r="206" ht="31.5" customHeight="1">
      <c r="A206" s="259"/>
      <c r="B206" s="259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  <c r="M206" s="259"/>
      <c r="N206" s="259"/>
      <c r="O206" s="259"/>
      <c r="P206" s="259"/>
      <c r="Q206" s="433"/>
      <c r="R206" s="433"/>
      <c r="S206" s="259"/>
      <c r="T206" s="259"/>
      <c r="U206" s="259"/>
      <c r="V206" s="429"/>
      <c r="W206" s="259"/>
      <c r="X206" s="259"/>
      <c r="Y206" s="259"/>
      <c r="Z206" s="259"/>
    </row>
    <row r="207" ht="31.5" customHeight="1">
      <c r="A207" s="259"/>
      <c r="B207" s="259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9"/>
      <c r="P207" s="259"/>
      <c r="Q207" s="433"/>
      <c r="R207" s="433"/>
      <c r="S207" s="259"/>
      <c r="T207" s="259"/>
      <c r="U207" s="259"/>
      <c r="V207" s="429"/>
      <c r="W207" s="259"/>
      <c r="X207" s="259"/>
      <c r="Y207" s="259"/>
      <c r="Z207" s="259"/>
    </row>
    <row r="208" ht="31.5" customHeight="1">
      <c r="A208" s="259"/>
      <c r="B208" s="259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  <c r="M208" s="259"/>
      <c r="N208" s="259"/>
      <c r="O208" s="259"/>
      <c r="P208" s="259"/>
      <c r="Q208" s="433"/>
      <c r="R208" s="433"/>
      <c r="S208" s="259"/>
      <c r="T208" s="259"/>
      <c r="U208" s="259"/>
      <c r="V208" s="429"/>
      <c r="W208" s="259"/>
      <c r="X208" s="259"/>
      <c r="Y208" s="259"/>
      <c r="Z208" s="259"/>
    </row>
    <row r="209" ht="31.5" customHeight="1">
      <c r="A209" s="259"/>
      <c r="B209" s="259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  <c r="M209" s="259"/>
      <c r="N209" s="259"/>
      <c r="O209" s="259"/>
      <c r="P209" s="259"/>
      <c r="Q209" s="433"/>
      <c r="R209" s="433"/>
      <c r="S209" s="259"/>
      <c r="T209" s="259"/>
      <c r="U209" s="259"/>
      <c r="V209" s="429"/>
      <c r="W209" s="259"/>
      <c r="X209" s="259"/>
      <c r="Y209" s="259"/>
      <c r="Z209" s="259"/>
    </row>
    <row r="210" ht="31.5" customHeight="1">
      <c r="A210" s="259"/>
      <c r="B210" s="259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9"/>
      <c r="P210" s="259"/>
      <c r="Q210" s="433"/>
      <c r="R210" s="433"/>
      <c r="S210" s="259"/>
      <c r="T210" s="259"/>
      <c r="U210" s="259"/>
      <c r="V210" s="429"/>
      <c r="W210" s="259"/>
      <c r="X210" s="259"/>
      <c r="Y210" s="259"/>
      <c r="Z210" s="259"/>
    </row>
    <row r="211" ht="31.5" customHeight="1">
      <c r="A211" s="259"/>
      <c r="B211" s="259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  <c r="M211" s="259"/>
      <c r="N211" s="259"/>
      <c r="O211" s="259"/>
      <c r="P211" s="259"/>
      <c r="Q211" s="433"/>
      <c r="R211" s="433"/>
      <c r="S211" s="259"/>
      <c r="T211" s="259"/>
      <c r="U211" s="259"/>
      <c r="V211" s="429"/>
      <c r="W211" s="259"/>
      <c r="X211" s="259"/>
      <c r="Y211" s="259"/>
      <c r="Z211" s="259"/>
    </row>
    <row r="212" ht="31.5" customHeight="1">
      <c r="A212" s="259"/>
      <c r="B212" s="259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  <c r="M212" s="259"/>
      <c r="N212" s="259"/>
      <c r="O212" s="259"/>
      <c r="P212" s="259"/>
      <c r="Q212" s="433"/>
      <c r="R212" s="433"/>
      <c r="S212" s="259"/>
      <c r="T212" s="259"/>
      <c r="U212" s="259"/>
      <c r="V212" s="429"/>
      <c r="W212" s="259"/>
      <c r="X212" s="259"/>
      <c r="Y212" s="259"/>
      <c r="Z212" s="259"/>
    </row>
    <row r="213" ht="31.5" customHeight="1">
      <c r="A213" s="259"/>
      <c r="B213" s="259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9"/>
      <c r="P213" s="259"/>
      <c r="Q213" s="433"/>
      <c r="R213" s="433"/>
      <c r="S213" s="259"/>
      <c r="T213" s="259"/>
      <c r="U213" s="259"/>
      <c r="V213" s="429"/>
      <c r="W213" s="259"/>
      <c r="X213" s="259"/>
      <c r="Y213" s="259"/>
      <c r="Z213" s="259"/>
    </row>
    <row r="214" ht="31.5" customHeight="1">
      <c r="A214" s="259"/>
      <c r="B214" s="259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  <c r="M214" s="259"/>
      <c r="N214" s="259"/>
      <c r="O214" s="259"/>
      <c r="P214" s="259"/>
      <c r="Q214" s="433"/>
      <c r="R214" s="433"/>
      <c r="S214" s="259"/>
      <c r="T214" s="259"/>
      <c r="U214" s="259"/>
      <c r="V214" s="429"/>
      <c r="W214" s="259"/>
      <c r="X214" s="259"/>
      <c r="Y214" s="259"/>
      <c r="Z214" s="259"/>
    </row>
    <row r="215" ht="31.5" customHeight="1">
      <c r="A215" s="259"/>
      <c r="B215" s="259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59"/>
      <c r="O215" s="259"/>
      <c r="P215" s="259"/>
      <c r="Q215" s="433"/>
      <c r="R215" s="433"/>
      <c r="S215" s="259"/>
      <c r="T215" s="259"/>
      <c r="U215" s="259"/>
      <c r="V215" s="429"/>
      <c r="W215" s="259"/>
      <c r="X215" s="259"/>
      <c r="Y215" s="259"/>
      <c r="Z215" s="259"/>
    </row>
    <row r="216" ht="31.5" customHeight="1">
      <c r="A216" s="259"/>
      <c r="B216" s="259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9"/>
      <c r="P216" s="259"/>
      <c r="Q216" s="433"/>
      <c r="R216" s="433"/>
      <c r="S216" s="259"/>
      <c r="T216" s="259"/>
      <c r="U216" s="259"/>
      <c r="V216" s="429"/>
      <c r="W216" s="259"/>
      <c r="X216" s="259"/>
      <c r="Y216" s="259"/>
      <c r="Z216" s="259"/>
    </row>
    <row r="217" ht="31.5" customHeight="1">
      <c r="A217" s="259"/>
      <c r="B217" s="259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  <c r="M217" s="259"/>
      <c r="N217" s="259"/>
      <c r="O217" s="259"/>
      <c r="P217" s="259"/>
      <c r="Q217" s="433"/>
      <c r="R217" s="433"/>
      <c r="S217" s="259"/>
      <c r="T217" s="259"/>
      <c r="U217" s="259"/>
      <c r="V217" s="429"/>
      <c r="W217" s="259"/>
      <c r="X217" s="259"/>
      <c r="Y217" s="259"/>
      <c r="Z217" s="259"/>
    </row>
    <row r="218" ht="31.5" customHeight="1">
      <c r="A218" s="259"/>
      <c r="B218" s="259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  <c r="M218" s="259"/>
      <c r="N218" s="259"/>
      <c r="O218" s="259"/>
      <c r="P218" s="259"/>
      <c r="Q218" s="433"/>
      <c r="R218" s="433"/>
      <c r="S218" s="259"/>
      <c r="T218" s="259"/>
      <c r="U218" s="259"/>
      <c r="V218" s="429"/>
      <c r="W218" s="259"/>
      <c r="X218" s="259"/>
      <c r="Y218" s="259"/>
      <c r="Z218" s="259"/>
    </row>
    <row r="219" ht="31.5" customHeight="1">
      <c r="A219" s="259"/>
      <c r="B219" s="259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9"/>
      <c r="P219" s="259"/>
      <c r="Q219" s="433"/>
      <c r="R219" s="433"/>
      <c r="S219" s="259"/>
      <c r="T219" s="259"/>
      <c r="U219" s="259"/>
      <c r="V219" s="429"/>
      <c r="W219" s="259"/>
      <c r="X219" s="259"/>
      <c r="Y219" s="259"/>
      <c r="Z219" s="259"/>
    </row>
    <row r="220" ht="31.5" customHeight="1">
      <c r="A220" s="259"/>
      <c r="B220" s="259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  <c r="M220" s="259"/>
      <c r="N220" s="259"/>
      <c r="O220" s="259"/>
      <c r="P220" s="259"/>
      <c r="Q220" s="433"/>
      <c r="R220" s="433"/>
      <c r="S220" s="259"/>
      <c r="T220" s="259"/>
      <c r="U220" s="259"/>
      <c r="V220" s="429"/>
      <c r="W220" s="259"/>
      <c r="X220" s="259"/>
      <c r="Y220" s="259"/>
      <c r="Z220" s="259"/>
    </row>
    <row r="221" ht="31.5" customHeight="1">
      <c r="A221" s="259"/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433"/>
      <c r="R221" s="433"/>
      <c r="S221" s="259"/>
      <c r="T221" s="259"/>
      <c r="U221" s="259"/>
      <c r="V221" s="429"/>
      <c r="W221" s="259"/>
      <c r="X221" s="259"/>
      <c r="Y221" s="259"/>
      <c r="Z221" s="259"/>
    </row>
    <row r="222" ht="31.5" customHeight="1">
      <c r="A222" s="259"/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433"/>
      <c r="R222" s="433"/>
      <c r="S222" s="259"/>
      <c r="T222" s="259"/>
      <c r="U222" s="259"/>
      <c r="V222" s="429"/>
      <c r="W222" s="259"/>
      <c r="X222" s="259"/>
      <c r="Y222" s="259"/>
      <c r="Z222" s="259"/>
    </row>
    <row r="223" ht="31.5" customHeight="1">
      <c r="A223" s="259"/>
      <c r="B223" s="259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  <c r="M223" s="259"/>
      <c r="N223" s="259"/>
      <c r="O223" s="259"/>
      <c r="P223" s="259"/>
      <c r="Q223" s="433"/>
      <c r="R223" s="433"/>
      <c r="S223" s="259"/>
      <c r="T223" s="259"/>
      <c r="U223" s="259"/>
      <c r="V223" s="429"/>
      <c r="W223" s="259"/>
      <c r="X223" s="259"/>
      <c r="Y223" s="259"/>
      <c r="Z223" s="259"/>
    </row>
    <row r="224" ht="31.5" customHeight="1">
      <c r="A224" s="259"/>
      <c r="B224" s="259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  <c r="M224" s="259"/>
      <c r="N224" s="259"/>
      <c r="O224" s="259"/>
      <c r="P224" s="259"/>
      <c r="Q224" s="433"/>
      <c r="R224" s="433"/>
      <c r="S224" s="259"/>
      <c r="T224" s="259"/>
      <c r="U224" s="259"/>
      <c r="V224" s="429"/>
      <c r="W224" s="259"/>
      <c r="X224" s="259"/>
      <c r="Y224" s="259"/>
      <c r="Z224" s="259"/>
    </row>
    <row r="225" ht="31.5" customHeight="1">
      <c r="A225" s="259"/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9"/>
      <c r="P225" s="259"/>
      <c r="Q225" s="433"/>
      <c r="R225" s="433"/>
      <c r="S225" s="259"/>
      <c r="T225" s="259"/>
      <c r="U225" s="259"/>
      <c r="V225" s="429"/>
      <c r="W225" s="259"/>
      <c r="X225" s="259"/>
      <c r="Y225" s="259"/>
      <c r="Z225" s="259"/>
    </row>
    <row r="226" ht="31.5" customHeight="1">
      <c r="A226" s="259"/>
      <c r="B226" s="259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9"/>
      <c r="P226" s="259"/>
      <c r="Q226" s="433"/>
      <c r="R226" s="433"/>
      <c r="S226" s="259"/>
      <c r="T226" s="259"/>
      <c r="U226" s="259"/>
      <c r="V226" s="429"/>
      <c r="W226" s="259"/>
      <c r="X226" s="259"/>
      <c r="Y226" s="259"/>
      <c r="Z226" s="259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2:B2"/>
    <mergeCell ref="D2:F2"/>
    <mergeCell ref="D3:F3"/>
    <mergeCell ref="D4:F4"/>
    <mergeCell ref="D5:F5"/>
    <mergeCell ref="B26:K26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4.14"/>
    <col customWidth="1" min="2" max="2" width="32.86"/>
    <col customWidth="1" min="3" max="3" width="17.86"/>
    <col customWidth="1" min="4" max="4" width="21.29"/>
    <col customWidth="1" min="5" max="5" width="21.71"/>
    <col customWidth="1" min="6" max="6" width="21.29"/>
  </cols>
  <sheetData>
    <row r="1" ht="98.25" customHeight="1">
      <c r="A1" s="235"/>
      <c r="B1" s="236"/>
      <c r="C1" s="236"/>
      <c r="D1" s="236"/>
      <c r="E1" s="236"/>
      <c r="F1" s="23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9.25" customHeight="1">
      <c r="A2" s="239" t="s">
        <v>150</v>
      </c>
      <c r="B2" s="15"/>
      <c r="C2" s="15"/>
      <c r="D2" s="15"/>
      <c r="E2" s="15"/>
      <c r="F2" s="18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</row>
    <row r="3" ht="27.75" customHeight="1">
      <c r="A3" s="242" t="s">
        <v>151</v>
      </c>
      <c r="B3" s="243"/>
      <c r="C3" s="245">
        <v>46288.0</v>
      </c>
      <c r="D3" s="246"/>
      <c r="E3" s="246"/>
      <c r="F3" s="24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75" customHeight="1">
      <c r="A4" s="249" t="s">
        <v>154</v>
      </c>
      <c r="B4" s="252"/>
      <c r="C4" s="255" t="s">
        <v>155</v>
      </c>
      <c r="D4" s="256"/>
      <c r="E4" s="256"/>
      <c r="F4" s="25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75" customHeight="1">
      <c r="A5" s="249" t="s">
        <v>157</v>
      </c>
      <c r="B5" s="252"/>
      <c r="C5" s="255" t="s">
        <v>158</v>
      </c>
      <c r="D5" s="256"/>
      <c r="E5" s="256"/>
      <c r="F5" s="25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75" customHeight="1">
      <c r="A6" s="249" t="s">
        <v>159</v>
      </c>
      <c r="B6" s="252"/>
      <c r="C6" s="262" t="str">
        <f>'Member Information Base'!B7</f>
        <v/>
      </c>
      <c r="D6" s="256"/>
      <c r="E6" s="256"/>
      <c r="F6" s="25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75" customHeight="1">
      <c r="A7" s="249" t="s">
        <v>162</v>
      </c>
      <c r="B7" s="252"/>
      <c r="C7" s="262" t="str">
        <f>'Member Information Base'!B9</f>
        <v/>
      </c>
      <c r="D7" s="256"/>
      <c r="E7" s="256"/>
      <c r="F7" s="25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75" customHeight="1">
      <c r="A8" s="249" t="s">
        <v>164</v>
      </c>
      <c r="B8" s="252"/>
      <c r="C8" s="262" t="str">
        <f>'Member Information Base'!B10</f>
        <v/>
      </c>
      <c r="D8" s="256"/>
      <c r="E8" s="256"/>
      <c r="F8" s="25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75" customHeight="1">
      <c r="A9" s="249" t="s">
        <v>165</v>
      </c>
      <c r="B9" s="252"/>
      <c r="C9" s="262" t="str">
        <f>'Airtable Data Sheet'!M2</f>
        <v/>
      </c>
      <c r="D9" s="256"/>
      <c r="E9" s="256"/>
      <c r="F9" s="25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75" customHeight="1">
      <c r="A10" s="249" t="s">
        <v>169</v>
      </c>
      <c r="B10" s="252"/>
      <c r="C10" s="262" t="str">
        <f>'Airtable Data Sheet'!N2</f>
        <v/>
      </c>
      <c r="D10" s="256"/>
      <c r="E10" s="256"/>
      <c r="F10" s="25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75" customHeight="1">
      <c r="A11" s="273" t="s">
        <v>170</v>
      </c>
      <c r="B11" s="274"/>
      <c r="C11" s="262" t="str">
        <f>'Airtable Data Sheet'!O2</f>
        <v/>
      </c>
      <c r="D11" s="256"/>
      <c r="E11" s="256"/>
      <c r="F11" s="25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79" t="s">
        <v>57</v>
      </c>
      <c r="B12" s="4"/>
      <c r="C12" s="4"/>
      <c r="D12" s="4"/>
      <c r="E12" s="4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81" t="s">
        <v>179</v>
      </c>
      <c r="B13" s="15"/>
      <c r="C13" s="15"/>
      <c r="D13" s="15"/>
      <c r="E13" s="15"/>
      <c r="F13" s="1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6.25" customHeight="1">
      <c r="A14" s="282" t="s">
        <v>180</v>
      </c>
      <c r="B14" s="27"/>
      <c r="C14" s="287" t="s">
        <v>181</v>
      </c>
      <c r="D14" s="26"/>
      <c r="E14" s="26"/>
      <c r="F14" s="2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6.25" customHeight="1">
      <c r="A15" s="282" t="s">
        <v>184</v>
      </c>
      <c r="B15" s="27"/>
      <c r="C15" s="287" t="s">
        <v>46</v>
      </c>
      <c r="D15" s="26"/>
      <c r="E15" s="26"/>
      <c r="F15" s="2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6.25" customHeight="1">
      <c r="A16" s="282" t="s">
        <v>185</v>
      </c>
      <c r="B16" s="27"/>
      <c r="C16" s="287">
        <v>1.0</v>
      </c>
      <c r="D16" s="26"/>
      <c r="E16" s="26"/>
      <c r="F16" s="2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6.25" customHeight="1">
      <c r="A17" s="282" t="s">
        <v>186</v>
      </c>
      <c r="B17" s="27"/>
      <c r="C17" s="287" t="s">
        <v>187</v>
      </c>
      <c r="D17" s="26"/>
      <c r="E17" s="26"/>
      <c r="F17" s="2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6.25" customHeight="1">
      <c r="A18" s="282" t="s">
        <v>190</v>
      </c>
      <c r="B18" s="27"/>
      <c r="C18" s="287" t="str">
        <f>'Airtable Data Sheet'!F2</f>
        <v/>
      </c>
      <c r="D18" s="26"/>
      <c r="E18" s="26"/>
      <c r="F18" s="2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6.25" customHeight="1">
      <c r="A19" s="282" t="inlineStr">
        <is>
          <t>Current Pricing:</t>
        </is>
      </c>
      <c r="B19" s="27"/>
      <c r="C19" s="293">
        <f>'Airtable Data Sheet'!C2&amp;" step pricing, see Step Comparison"</f>
      </c>
      <c r="D19" s="26"/>
      <c r="E19" s="26"/>
      <c r="F19" s="2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6.25" customHeight="1">
      <c r="A20" s="282" t="inlineStr">
        <is>
          <t>Proposed Offer:</t>
        </is>
      </c>
      <c r="B20" s="27"/>
      <c r="C20" s="293" t="inlineStr">
        <is>
          <t>Step pricing on the Australian Gas Networks gas network</t>
        </is>
      </c>
      <c r="D20" s="26"/>
      <c r="E20" s="26"/>
      <c r="F20" s="2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6.25" customHeight="1">
      <c r="A21" s="282" t="s">
        <v>197</v>
      </c>
      <c r="B21" s="27"/>
      <c r="C21" s="287" t="s">
        <v>198</v>
      </c>
      <c r="D21" s="26"/>
      <c r="E21" s="26"/>
      <c r="F21" s="2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6.25" customHeight="1">
      <c r="A22" s="282" t="s">
        <v>199</v>
      </c>
      <c r="B22" s="27"/>
      <c r="C22" s="287" t="s">
        <v>198</v>
      </c>
      <c r="D22" s="26"/>
      <c r="E22" s="26"/>
      <c r="F22" s="2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6.25" customHeight="1">
      <c r="A23" s="282" t="str">
        <f>"Distributor Rebate: $"&amp;'Airtable Data Sheet'!X2&amp; " per GJ"</f>
        <v>Distributor Rebate: $ per GJ</v>
      </c>
      <c r="B23" s="27"/>
      <c r="C23" s="287" t="s">
        <v>200</v>
      </c>
      <c r="D23" s="26"/>
      <c r="E23" s="26"/>
      <c r="F23" s="2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6.25" customHeight="1">
      <c r="A24" s="282" t="s">
        <v>201</v>
      </c>
      <c r="B24" s="27"/>
      <c r="C24" s="287" t="s">
        <v>61</v>
      </c>
      <c r="D24" s="26"/>
      <c r="E24" s="26"/>
      <c r="F24" s="2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6.25" customHeight="1">
      <c r="A25" s="282" t="s">
        <v>202</v>
      </c>
      <c r="B25" s="27"/>
      <c r="C25" s="287" t="str">
        <f>'G Offers Report'!B5</f>
        <v/>
      </c>
      <c r="D25" s="26"/>
      <c r="E25" s="26"/>
      <c r="F25" s="2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6.25" customHeight="1">
      <c r="A26" s="282" t="s">
        <v>203</v>
      </c>
      <c r="B26" s="27"/>
      <c r="C26" s="293" t="str">
        <f>IFERROR(TEXT('G Offers Report'!B12,"$#,##0.00")&amp;" per annum","N/A")</f>
        <v>N/A</v>
      </c>
      <c r="D26" s="26"/>
      <c r="E26" s="26"/>
      <c r="F26" s="2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5.75" customHeight="1">
      <c r="A27" s="300" t="s">
        <v>205</v>
      </c>
      <c r="B27" s="26"/>
      <c r="C27" s="26"/>
      <c r="D27" s="26"/>
      <c r="E27" s="26"/>
      <c r="F27" s="2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75" customHeight="1">
      <c r="A28" s="282" t="s">
        <v>207</v>
      </c>
      <c r="B28" s="27"/>
      <c r="C28" s="302" t="s">
        <v>209</v>
      </c>
      <c r="D28" s="26"/>
      <c r="E28" s="26"/>
      <c r="F28" s="2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7.75" customHeight="1">
      <c r="A29" s="282" t="s">
        <v>211</v>
      </c>
      <c r="B29" s="27"/>
      <c r="C29" s="302" t="s">
        <v>212</v>
      </c>
      <c r="D29" s="26"/>
      <c r="E29" s="26"/>
      <c r="F29" s="2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2.25" customHeight="1">
      <c r="A30" s="282" t="s">
        <v>213</v>
      </c>
      <c r="B30" s="27"/>
      <c r="C30" s="306" t="str">
        <f>C10</f>
        <v/>
      </c>
      <c r="D30" s="26"/>
      <c r="E30" s="26"/>
      <c r="F30" s="2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6.0" customHeight="1">
      <c r="A31" s="282" t="s">
        <v>215</v>
      </c>
      <c r="B31" s="27"/>
      <c r="C31" s="308"/>
      <c r="D31" s="26"/>
      <c r="E31" s="26"/>
      <c r="F31" s="2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72.75" customHeight="1">
      <c r="A32" s="311" t="s">
        <v>218</v>
      </c>
      <c r="B32" s="27"/>
      <c r="C32" s="25"/>
      <c r="D32" s="26"/>
      <c r="E32" s="26"/>
      <c r="F32" s="2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19" t="s">
        <v>220</v>
      </c>
      <c r="B33" s="15"/>
      <c r="C33" s="15"/>
      <c r="D33" s="15"/>
      <c r="E33" s="15"/>
      <c r="F33" s="1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A20:B20"/>
    <mergeCell ref="A21:B21"/>
    <mergeCell ref="A22:B22"/>
    <mergeCell ref="A23:B23"/>
    <mergeCell ref="A24:B24"/>
    <mergeCell ref="A25:B25"/>
    <mergeCell ref="A26:B26"/>
    <mergeCell ref="C21:F21"/>
    <mergeCell ref="C22:F22"/>
    <mergeCell ref="C23:F23"/>
    <mergeCell ref="C24:F24"/>
    <mergeCell ref="C25:F25"/>
    <mergeCell ref="C26:F26"/>
    <mergeCell ref="A27:F27"/>
    <mergeCell ref="A5:B5"/>
    <mergeCell ref="A6:B6"/>
    <mergeCell ref="A7:B7"/>
    <mergeCell ref="A8:B8"/>
    <mergeCell ref="A9:B9"/>
    <mergeCell ref="A10:B10"/>
    <mergeCell ref="A11:B11"/>
    <mergeCell ref="A1:F1"/>
    <mergeCell ref="A2:F2"/>
    <mergeCell ref="A3:B3"/>
    <mergeCell ref="C3:F3"/>
    <mergeCell ref="A4:B4"/>
    <mergeCell ref="C4:F4"/>
    <mergeCell ref="C5:F5"/>
    <mergeCell ref="C6:F6"/>
    <mergeCell ref="C7:F7"/>
    <mergeCell ref="C8:F8"/>
    <mergeCell ref="C9:F9"/>
    <mergeCell ref="C10:F10"/>
    <mergeCell ref="C11:F11"/>
    <mergeCell ref="A12:F12"/>
    <mergeCell ref="A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C20:F20"/>
    <mergeCell ref="A28:B28"/>
    <mergeCell ref="A29:B29"/>
    <mergeCell ref="A30:B30"/>
    <mergeCell ref="A31:B31"/>
    <mergeCell ref="A32:B32"/>
    <mergeCell ref="C28:F28"/>
    <mergeCell ref="C29:F29"/>
    <mergeCell ref="C30:F30"/>
    <mergeCell ref="C31:F31"/>
    <mergeCell ref="C32:F32"/>
    <mergeCell ref="A33:F3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1.0"/>
    <col customWidth="1" min="2" max="2" width="17.0"/>
    <col customWidth="1" min="3" max="3" width="15.0"/>
    <col customWidth="1" min="4" max="6" width="14.43"/>
  </cols>
  <sheetData>
    <row r="1" ht="15.0" customHeight="1">
      <c r="A1" s="250" t="s">
        <v>153</v>
      </c>
      <c r="B1" s="254" t="s">
        <v>52</v>
      </c>
      <c r="C1" s="3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</row>
    <row r="2" ht="15.0" customHeight="1">
      <c r="A2" s="3"/>
      <c r="B2" s="3"/>
      <c r="C2" s="3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</row>
    <row r="3" ht="15.0" customHeight="1">
      <c r="A3" s="254" t="s">
        <v>160</v>
      </c>
      <c r="B3" s="3"/>
      <c r="C3" s="3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</row>
    <row r="4" ht="15.0" customHeight="1">
      <c r="A4" s="264" t="s">
        <v>161</v>
      </c>
      <c r="B4" s="264" t="s">
        <v>58</v>
      </c>
      <c r="C4" s="3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</row>
    <row r="5" ht="15.0" customHeight="1">
      <c r="A5" s="3"/>
      <c r="B5" s="3"/>
      <c r="C5" s="3"/>
      <c r="D5" s="259"/>
      <c r="E5" s="259"/>
      <c r="F5" s="259"/>
      <c r="G5" s="3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</row>
    <row r="6" ht="15.0" customHeight="1">
      <c r="A6" s="264" t="s">
        <v>163</v>
      </c>
      <c r="B6" s="267"/>
      <c r="C6" s="3"/>
      <c r="D6" s="259"/>
      <c r="E6" s="259"/>
      <c r="F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</row>
    <row r="7" ht="15.0" customHeight="1">
      <c r="A7" s="264" t="s">
        <v>167</v>
      </c>
      <c r="B7" s="3"/>
      <c r="C7" s="3"/>
      <c r="D7" s="259"/>
      <c r="E7" s="259"/>
      <c r="F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</row>
    <row r="8" ht="15.0" customHeight="1">
      <c r="A8" s="272" t="s">
        <v>168</v>
      </c>
      <c r="B8" s="264" t="s">
        <v>172</v>
      </c>
      <c r="C8" s="3"/>
      <c r="D8" s="259"/>
      <c r="E8" s="259"/>
      <c r="F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</row>
    <row r="9" ht="15.0" customHeight="1">
      <c r="A9" s="3"/>
      <c r="B9" s="3"/>
      <c r="C9" s="3"/>
      <c r="D9" s="259"/>
      <c r="E9" s="259"/>
      <c r="F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</row>
    <row r="10" ht="15.0" customHeight="1">
      <c r="A10" s="254" t="s">
        <v>173</v>
      </c>
      <c r="B10" s="259">
        <v>5.5102454015E10</v>
      </c>
      <c r="C10" s="3"/>
      <c r="D10" s="259"/>
      <c r="E10" s="259"/>
      <c r="F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</row>
    <row r="11" ht="15.0" customHeight="1">
      <c r="A11" s="254"/>
      <c r="B11" s="259"/>
      <c r="C11" s="3"/>
      <c r="D11" s="259"/>
      <c r="E11" s="259"/>
      <c r="F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</row>
    <row r="12" ht="15.0" customHeight="1">
      <c r="A12" s="254"/>
      <c r="B12" s="259"/>
      <c r="C12" s="3"/>
      <c r="D12" s="259"/>
      <c r="E12" s="259"/>
      <c r="F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</row>
    <row r="13" ht="15.0" customHeight="1">
      <c r="A13" s="254"/>
      <c r="B13" s="259"/>
      <c r="C13" s="3"/>
      <c r="D13" s="259"/>
      <c r="E13" s="259"/>
      <c r="F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</row>
    <row r="14" ht="15.0" customHeight="1">
      <c r="A14" s="3"/>
      <c r="B14" s="3"/>
      <c r="C14" s="3"/>
      <c r="D14" s="259"/>
      <c r="E14" s="259"/>
      <c r="F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</row>
    <row r="15" ht="15.0" customHeight="1">
      <c r="A15" s="254" t="s">
        <v>174</v>
      </c>
      <c r="B15" s="3"/>
      <c r="C15" s="3"/>
      <c r="D15" s="259"/>
      <c r="E15" s="259"/>
      <c r="F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</row>
    <row r="16" ht="15.0" customHeight="1">
      <c r="A16" s="264" t="s">
        <v>175</v>
      </c>
      <c r="B16" s="278">
        <v>46648.0</v>
      </c>
      <c r="C16" s="3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</row>
    <row r="17" ht="15.0" customHeight="1">
      <c r="A17" s="264" t="s">
        <v>178</v>
      </c>
      <c r="B17" s="284" t="str">
        <f>'G Offers Report'!K9</f>
        <v>#DIV/0!</v>
      </c>
      <c r="C17" s="285" t="s">
        <v>182</v>
      </c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</row>
    <row r="18" ht="15.0" customHeight="1">
      <c r="A18" s="264" t="s">
        <v>183</v>
      </c>
      <c r="B18" s="289" t="str">
        <f>'G Offers Report'!E9</f>
        <v/>
      </c>
      <c r="C18" s="285" t="s">
        <v>188</v>
      </c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</row>
    <row r="19">
      <c r="A19" s="3"/>
      <c r="B19" s="3"/>
      <c r="C19" s="3"/>
    </row>
    <row r="20" ht="15.0" customHeight="1">
      <c r="A20" s="290" t="s">
        <v>189</v>
      </c>
      <c r="B20" s="291" t="s">
        <v>46</v>
      </c>
      <c r="C20" s="184" t="str">
        <f>"12 Months"</f>
        <v>12 Months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</row>
    <row r="21" ht="15.0" customHeight="1">
      <c r="A21" s="292" t="s">
        <v>192</v>
      </c>
      <c r="B21" s="289" t="str">
        <f>'G Offers Report'!E16</f>
        <v/>
      </c>
      <c r="C21" s="285" t="str">
        <f t="shared" ref="C21:C23" si="1">IF(B21="","","$/GJ")</f>
        <v/>
      </c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</row>
    <row r="22" ht="15.0" customHeight="1">
      <c r="A22" s="292" t="s">
        <v>194</v>
      </c>
      <c r="B22" s="294"/>
      <c r="C22" s="285" t="str">
        <f t="shared" si="1"/>
        <v/>
      </c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</row>
    <row r="23" ht="15.0" customHeight="1">
      <c r="A23" s="292" t="s">
        <v>195</v>
      </c>
      <c r="B23" s="294"/>
      <c r="C23" s="285" t="str">
        <f t="shared" si="1"/>
        <v/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</row>
    <row r="24" ht="15.0" customHeight="1">
      <c r="A24" s="3"/>
      <c r="B24" s="259"/>
      <c r="C24" s="3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</row>
    <row r="25" ht="15.0" customHeight="1">
      <c r="A25" s="297" t="s">
        <v>196</v>
      </c>
      <c r="B25" s="184" t="s">
        <v>204</v>
      </c>
      <c r="C25" s="299" t="s">
        <v>182</v>
      </c>
      <c r="D25" s="259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</row>
    <row r="26" ht="15.0" customHeight="1">
      <c r="A26" s="292" t="s">
        <v>206</v>
      </c>
      <c r="B26" s="284" t="str">
        <f>'G Offers Report'!K16</f>
        <v>#DIV/0!</v>
      </c>
      <c r="C26" s="285" t="str">
        <f t="shared" ref="C26:C28" si="2">IF(B26="","","$/Month")</f>
        <v>#DIV/0!</v>
      </c>
      <c r="D26" s="259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</row>
    <row r="27" ht="15.0" customHeight="1">
      <c r="A27" s="292" t="s">
        <v>208</v>
      </c>
      <c r="B27" s="305"/>
      <c r="C27" s="285" t="str">
        <f t="shared" si="2"/>
        <v/>
      </c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</row>
    <row r="28" ht="15.0" customHeight="1">
      <c r="A28" s="292" t="s">
        <v>214</v>
      </c>
      <c r="B28" s="305"/>
      <c r="C28" s="285" t="str">
        <f t="shared" si="2"/>
        <v/>
      </c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</row>
    <row r="29" ht="15.0" customHeight="1">
      <c r="A29" s="3"/>
      <c r="B29" s="3"/>
      <c r="C29" s="3"/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</row>
    <row r="30" ht="15.0" customHeight="1">
      <c r="A30" s="297" t="s">
        <v>216</v>
      </c>
      <c r="B30" s="184" t="s">
        <v>217</v>
      </c>
      <c r="C30" s="184"/>
      <c r="D30" s="259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</row>
    <row r="31" ht="15.0" customHeight="1">
      <c r="A31" s="292" t="s">
        <v>206</v>
      </c>
      <c r="B31" s="284" t="str">
        <f>'G Offers Report'!B12</f>
        <v>#DIV/0!</v>
      </c>
      <c r="C31" s="285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</row>
    <row r="32" ht="15.75" customHeight="1">
      <c r="A32" s="292" t="s">
        <v>208</v>
      </c>
      <c r="B32" s="284"/>
      <c r="C32" s="313"/>
      <c r="D32" s="259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</row>
    <row r="33" ht="15.75" customHeight="1">
      <c r="A33" s="292" t="s">
        <v>214</v>
      </c>
      <c r="B33" s="284"/>
      <c r="C33" s="313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</row>
    <row r="34" ht="15.75" customHeight="1">
      <c r="A34" s="3"/>
      <c r="B34" s="3"/>
      <c r="C34" s="3"/>
      <c r="D34" s="259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</row>
    <row r="35" ht="15.75" customHeight="1">
      <c r="A35" s="297" t="s">
        <v>221</v>
      </c>
      <c r="B35" s="3"/>
      <c r="C35" s="3"/>
      <c r="D35" s="259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</row>
    <row r="36" ht="15.75" customHeight="1">
      <c r="A36" s="259" t="s">
        <v>222</v>
      </c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</row>
    <row r="37" ht="15.75" customHeight="1">
      <c r="A37" s="1"/>
      <c r="B37" s="3"/>
      <c r="C37" s="3"/>
      <c r="D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</row>
    <row r="38" ht="15.75" customHeight="1">
      <c r="A38" s="315" t="s">
        <v>223</v>
      </c>
      <c r="B38" s="3"/>
      <c r="C38" s="3"/>
      <c r="D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</row>
    <row r="39" ht="15.75" customHeight="1">
      <c r="A39" s="259" t="s">
        <v>224</v>
      </c>
      <c r="B39" s="3"/>
      <c r="C39" s="3"/>
      <c r="D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</row>
    <row r="40" ht="15.75" customHeight="1">
      <c r="A40" s="259" t="s">
        <v>225</v>
      </c>
      <c r="B40" s="3"/>
      <c r="C40" s="3"/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</row>
    <row r="41" ht="15.75" customHeight="1">
      <c r="A41" s="259" t="s">
        <v>226</v>
      </c>
      <c r="B41" s="3"/>
      <c r="C41" s="3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</row>
    <row r="42" ht="15.75" customHeight="1">
      <c r="A42" s="3"/>
      <c r="B42" s="3"/>
      <c r="C42" s="3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</row>
    <row r="43" ht="15.75" customHeight="1">
      <c r="A43" s="315" t="s">
        <v>227</v>
      </c>
      <c r="B43" s="3"/>
      <c r="C43" s="3"/>
      <c r="D43" s="259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</row>
    <row r="44" ht="15.75" customHeight="1">
      <c r="A44" s="318" t="s">
        <v>172</v>
      </c>
      <c r="B44" s="3"/>
      <c r="C44" s="3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</row>
    <row r="45" ht="15.75" customHeight="1">
      <c r="A45" s="318" t="s">
        <v>229</v>
      </c>
      <c r="B45" s="3"/>
      <c r="C45" s="3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</row>
    <row r="46" ht="15.75" customHeight="1">
      <c r="A46" s="318" t="s">
        <v>230</v>
      </c>
      <c r="B46" s="3"/>
      <c r="C46" s="3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</row>
    <row r="47" ht="15.75" customHeight="1">
      <c r="A47" s="3"/>
      <c r="B47" s="3"/>
      <c r="C47" s="3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</row>
    <row r="48" ht="15.75" customHeight="1">
      <c r="A48" s="315" t="s">
        <v>231</v>
      </c>
      <c r="B48" s="3"/>
      <c r="C48" s="3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</row>
    <row r="49" ht="15.75" customHeight="1">
      <c r="A49" s="318" t="s">
        <v>232</v>
      </c>
      <c r="B49" s="3"/>
      <c r="C49" s="3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</row>
    <row r="50" ht="15.75" customHeight="1">
      <c r="A50" s="318" t="s">
        <v>233</v>
      </c>
      <c r="B50" s="3"/>
      <c r="C50" s="3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</row>
    <row r="51" ht="15.75" customHeight="1">
      <c r="A51" s="3"/>
      <c r="B51" s="3"/>
      <c r="C51" s="3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</row>
    <row r="52" ht="15.75" customHeight="1">
      <c r="A52" s="315" t="s">
        <v>234</v>
      </c>
      <c r="B52" s="3"/>
      <c r="C52" s="3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</row>
    <row r="53" ht="15.75" customHeight="1">
      <c r="A53" s="3"/>
      <c r="B53" s="3"/>
      <c r="C53" s="3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</row>
    <row r="54" ht="15.75" customHeight="1">
      <c r="A54" s="3"/>
      <c r="B54" s="3"/>
      <c r="C54" s="3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</row>
    <row r="55" ht="15.75" customHeight="1">
      <c r="A55" s="259"/>
      <c r="B55" s="321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</row>
    <row r="56" ht="15.75" customHeight="1">
      <c r="A56" s="259"/>
      <c r="B56" s="321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</row>
    <row r="57" ht="15.75" customHeight="1">
      <c r="A57" s="259"/>
      <c r="B57" s="321"/>
      <c r="C57" s="259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</row>
    <row r="58" ht="15.75" customHeight="1">
      <c r="A58" s="259"/>
      <c r="B58" s="321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</row>
    <row r="59" ht="15.75" customHeight="1">
      <c r="A59" s="259"/>
      <c r="B59" s="321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</row>
    <row r="60" ht="15.75" customHeight="1">
      <c r="A60" s="259"/>
      <c r="B60" s="321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</row>
    <row r="61" ht="15.75" customHeight="1">
      <c r="A61" s="259"/>
      <c r="B61" s="321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</row>
    <row r="62" ht="15.75" customHeight="1">
      <c r="A62" s="259"/>
      <c r="B62" s="321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</row>
    <row r="63" ht="15.75" customHeight="1">
      <c r="A63" s="259"/>
      <c r="B63" s="321"/>
      <c r="C63" s="259"/>
      <c r="D63" s="259"/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</row>
    <row r="64" ht="15.75" customHeight="1">
      <c r="A64" s="259"/>
      <c r="B64" s="321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</row>
    <row r="65" ht="15.75" customHeight="1">
      <c r="A65" s="259"/>
      <c r="B65" s="321"/>
      <c r="C65" s="25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</row>
    <row r="66" ht="15.75" customHeight="1">
      <c r="A66" s="259"/>
      <c r="B66" s="321"/>
      <c r="C66" s="259"/>
      <c r="D66" s="259"/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</row>
    <row r="67" ht="15.75" customHeight="1">
      <c r="A67" s="259"/>
      <c r="B67" s="321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</row>
    <row r="68" ht="15.75" customHeight="1">
      <c r="A68" s="259"/>
      <c r="B68" s="321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</row>
    <row r="69" ht="15.75" customHeight="1">
      <c r="A69" s="259"/>
      <c r="B69" s="321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</row>
    <row r="70" ht="15.75" customHeight="1">
      <c r="A70" s="259"/>
      <c r="B70" s="321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</row>
    <row r="71" ht="15.75" customHeight="1">
      <c r="A71" s="259"/>
      <c r="B71" s="321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</row>
    <row r="72" ht="15.75" customHeight="1">
      <c r="A72" s="259"/>
      <c r="B72" s="321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</row>
    <row r="73" ht="15.75" customHeight="1">
      <c r="A73" s="259"/>
      <c r="B73" s="321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</row>
    <row r="74" ht="15.75" customHeight="1">
      <c r="A74" s="259"/>
      <c r="B74" s="321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</row>
    <row r="75" ht="15.75" customHeight="1">
      <c r="A75" s="259"/>
      <c r="B75" s="321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</row>
    <row r="76" ht="15.75" customHeight="1">
      <c r="A76" s="259"/>
      <c r="B76" s="321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</row>
    <row r="77" ht="15.75" customHeight="1">
      <c r="A77" s="259"/>
      <c r="B77" s="321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</row>
    <row r="78" ht="15.75" customHeight="1">
      <c r="A78" s="259"/>
      <c r="B78" s="321"/>
      <c r="C78" s="259"/>
      <c r="D78" s="259"/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</row>
    <row r="79" ht="15.75" customHeight="1">
      <c r="A79" s="259"/>
      <c r="B79" s="321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</row>
    <row r="80" ht="15.75" customHeight="1">
      <c r="A80" s="259"/>
      <c r="B80" s="321"/>
      <c r="C80" s="259"/>
      <c r="D80" s="259"/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</row>
    <row r="81" ht="15.75" customHeight="1">
      <c r="A81" s="259"/>
      <c r="B81" s="321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</row>
    <row r="82" ht="15.75" customHeight="1">
      <c r="A82" s="259"/>
      <c r="B82" s="321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</row>
    <row r="83" ht="15.75" customHeight="1">
      <c r="A83" s="259"/>
      <c r="B83" s="321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</row>
    <row r="84" ht="15.75" customHeight="1">
      <c r="A84" s="259"/>
      <c r="B84" s="321"/>
      <c r="C84" s="259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</row>
    <row r="85" ht="15.75" customHeight="1">
      <c r="A85" s="259"/>
      <c r="B85" s="321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</row>
    <row r="86" ht="15.75" customHeight="1">
      <c r="A86" s="259"/>
      <c r="B86" s="321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</row>
    <row r="87" ht="15.75" customHeight="1">
      <c r="A87" s="259"/>
      <c r="B87" s="321"/>
      <c r="C87" s="259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</row>
    <row r="88" ht="15.75" customHeight="1">
      <c r="A88" s="259"/>
      <c r="B88" s="321"/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</row>
    <row r="89" ht="15.75" customHeight="1">
      <c r="A89" s="259"/>
      <c r="B89" s="321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</row>
    <row r="90" ht="15.75" customHeight="1">
      <c r="A90" s="259"/>
      <c r="B90" s="321"/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</row>
    <row r="91" ht="15.75" customHeight="1">
      <c r="A91" s="259"/>
      <c r="B91" s="321"/>
      <c r="C91" s="259"/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</row>
    <row r="92" ht="15.75" customHeight="1">
      <c r="A92" s="259"/>
      <c r="B92" s="321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</row>
    <row r="93" ht="15.75" customHeight="1">
      <c r="A93" s="259"/>
      <c r="B93" s="321"/>
      <c r="C93" s="259"/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</row>
    <row r="94" ht="15.75" customHeight="1">
      <c r="A94" s="259"/>
      <c r="B94" s="321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</row>
    <row r="95" ht="15.75" customHeight="1">
      <c r="A95" s="259"/>
      <c r="B95" s="321"/>
      <c r="C95" s="259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</row>
    <row r="96" ht="15.75" customHeight="1">
      <c r="A96" s="259"/>
      <c r="B96" s="321"/>
      <c r="C96" s="259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</row>
    <row r="97" ht="15.75" customHeight="1">
      <c r="A97" s="259"/>
      <c r="B97" s="321"/>
      <c r="C97" s="25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</row>
    <row r="98" ht="15.75" customHeight="1">
      <c r="A98" s="259"/>
      <c r="B98" s="321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</row>
    <row r="99" ht="15.75" customHeight="1">
      <c r="A99" s="259"/>
      <c r="B99" s="321"/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</row>
    <row r="100" ht="15.75" customHeight="1">
      <c r="A100" s="259"/>
      <c r="B100" s="321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</row>
    <row r="101" ht="15.75" customHeight="1">
      <c r="A101" s="259"/>
      <c r="B101" s="321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</row>
    <row r="102" ht="15.75" customHeight="1">
      <c r="A102" s="259"/>
      <c r="B102" s="321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</row>
    <row r="103" ht="15.75" customHeight="1">
      <c r="A103" s="259"/>
      <c r="B103" s="321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</row>
    <row r="104" ht="15.75" customHeight="1">
      <c r="A104" s="259"/>
      <c r="B104" s="321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</row>
    <row r="105" ht="15.75" customHeight="1">
      <c r="A105" s="259"/>
      <c r="B105" s="321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</row>
    <row r="106" ht="15.75" customHeight="1">
      <c r="A106" s="259"/>
      <c r="B106" s="321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</row>
    <row r="107" ht="15.75" customHeight="1">
      <c r="A107" s="259"/>
      <c r="B107" s="321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</row>
    <row r="108" ht="15.75" customHeight="1">
      <c r="A108" s="259"/>
      <c r="B108" s="321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</row>
    <row r="109" ht="15.75" customHeight="1">
      <c r="A109" s="259"/>
      <c r="B109" s="321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</row>
    <row r="110" ht="15.75" customHeight="1">
      <c r="A110" s="259"/>
      <c r="B110" s="321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</row>
    <row r="111" ht="15.75" customHeight="1">
      <c r="A111" s="259"/>
      <c r="B111" s="321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</row>
    <row r="112" ht="15.75" customHeight="1">
      <c r="A112" s="259"/>
      <c r="B112" s="321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</row>
    <row r="113" ht="15.75" customHeight="1">
      <c r="A113" s="259"/>
      <c r="B113" s="321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</row>
    <row r="114" ht="15.75" customHeight="1">
      <c r="A114" s="259"/>
      <c r="B114" s="321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</row>
    <row r="115" ht="15.75" customHeight="1">
      <c r="A115" s="259"/>
      <c r="B115" s="321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</row>
    <row r="116" ht="15.75" customHeight="1">
      <c r="A116" s="259"/>
      <c r="B116" s="321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</row>
    <row r="117" ht="15.75" customHeight="1">
      <c r="A117" s="259"/>
      <c r="B117" s="321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</row>
    <row r="118" ht="15.75" customHeight="1">
      <c r="A118" s="259"/>
      <c r="B118" s="321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</row>
    <row r="119" ht="15.75" customHeight="1">
      <c r="A119" s="259"/>
      <c r="B119" s="321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</row>
    <row r="120" ht="15.75" customHeight="1">
      <c r="A120" s="259"/>
      <c r="B120" s="321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</row>
    <row r="121" ht="15.75" customHeight="1">
      <c r="A121" s="259"/>
      <c r="B121" s="321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</row>
    <row r="122" ht="15.75" customHeight="1">
      <c r="A122" s="259"/>
      <c r="B122" s="321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</row>
    <row r="123" ht="15.75" customHeight="1">
      <c r="A123" s="259"/>
      <c r="B123" s="321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</row>
    <row r="124" ht="15.75" customHeight="1">
      <c r="A124" s="259"/>
      <c r="B124" s="321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</row>
    <row r="125" ht="15.75" customHeight="1">
      <c r="A125" s="259"/>
      <c r="B125" s="321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</row>
    <row r="126" ht="15.75" customHeight="1">
      <c r="A126" s="259"/>
      <c r="B126" s="321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</row>
    <row r="127" ht="15.75" customHeight="1">
      <c r="A127" s="259"/>
      <c r="B127" s="321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</row>
    <row r="128" ht="15.75" customHeight="1">
      <c r="A128" s="259"/>
      <c r="B128" s="321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</row>
    <row r="129" ht="15.75" customHeight="1">
      <c r="A129" s="259"/>
      <c r="B129" s="321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</row>
    <row r="130" ht="15.75" customHeight="1">
      <c r="A130" s="259"/>
      <c r="B130" s="321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</row>
    <row r="131" ht="15.75" customHeight="1">
      <c r="A131" s="259"/>
      <c r="B131" s="321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</row>
    <row r="132" ht="15.75" customHeight="1">
      <c r="A132" s="259"/>
      <c r="B132" s="321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</row>
    <row r="133" ht="15.75" customHeight="1">
      <c r="A133" s="259"/>
      <c r="B133" s="321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</row>
    <row r="134" ht="15.75" customHeight="1">
      <c r="A134" s="259"/>
      <c r="B134" s="321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</row>
    <row r="135" ht="15.75" customHeight="1">
      <c r="A135" s="259"/>
      <c r="B135" s="321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</row>
    <row r="136" ht="15.75" customHeight="1">
      <c r="A136" s="259"/>
      <c r="B136" s="321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</row>
    <row r="137" ht="15.75" customHeight="1">
      <c r="A137" s="259"/>
      <c r="B137" s="321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</row>
    <row r="138" ht="15.75" customHeight="1">
      <c r="A138" s="259"/>
      <c r="B138" s="321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</row>
    <row r="139" ht="15.75" customHeight="1">
      <c r="A139" s="259"/>
      <c r="B139" s="321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  <c r="P139" s="259"/>
      <c r="Q139" s="259"/>
      <c r="R139" s="259"/>
      <c r="S139" s="259"/>
      <c r="T139" s="259"/>
      <c r="U139" s="259"/>
      <c r="V139" s="259"/>
    </row>
    <row r="140" ht="15.75" customHeight="1">
      <c r="A140" s="259"/>
      <c r="B140" s="321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</row>
    <row r="141" ht="15.75" customHeight="1">
      <c r="A141" s="259"/>
      <c r="B141" s="321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</row>
    <row r="142" ht="15.75" customHeight="1">
      <c r="A142" s="259"/>
      <c r="B142" s="321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  <c r="P142" s="259"/>
      <c r="Q142" s="259"/>
      <c r="R142" s="259"/>
      <c r="S142" s="259"/>
      <c r="T142" s="259"/>
      <c r="U142" s="259"/>
      <c r="V142" s="259"/>
    </row>
    <row r="143" ht="15.75" customHeight="1">
      <c r="A143" s="259"/>
      <c r="B143" s="321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</row>
    <row r="144" ht="15.75" customHeight="1">
      <c r="A144" s="259"/>
      <c r="B144" s="321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</row>
    <row r="145" ht="15.75" customHeight="1">
      <c r="A145" s="259"/>
      <c r="B145" s="321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</row>
    <row r="146" ht="15.75" customHeight="1">
      <c r="A146" s="259"/>
      <c r="B146" s="321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</row>
    <row r="147" ht="15.75" customHeight="1">
      <c r="A147" s="259"/>
      <c r="B147" s="321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259"/>
      <c r="R147" s="259"/>
      <c r="S147" s="259"/>
      <c r="T147" s="259"/>
      <c r="U147" s="259"/>
      <c r="V147" s="259"/>
    </row>
    <row r="148" ht="15.75" customHeight="1">
      <c r="A148" s="259"/>
      <c r="B148" s="321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259"/>
      <c r="R148" s="259"/>
      <c r="S148" s="259"/>
      <c r="T148" s="259"/>
      <c r="U148" s="259"/>
      <c r="V148" s="259"/>
    </row>
    <row r="149" ht="15.75" customHeight="1">
      <c r="A149" s="259"/>
      <c r="B149" s="321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</row>
    <row r="150" ht="15.75" customHeight="1">
      <c r="A150" s="259"/>
      <c r="B150" s="321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</row>
    <row r="151" ht="15.75" customHeight="1">
      <c r="A151" s="259"/>
      <c r="B151" s="321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259"/>
      <c r="R151" s="259"/>
      <c r="S151" s="259"/>
      <c r="T151" s="259"/>
      <c r="U151" s="259"/>
      <c r="V151" s="259"/>
    </row>
    <row r="152" ht="15.75" customHeight="1">
      <c r="A152" s="259"/>
      <c r="B152" s="321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259"/>
      <c r="R152" s="259"/>
      <c r="S152" s="259"/>
      <c r="T152" s="259"/>
      <c r="U152" s="259"/>
      <c r="V152" s="259"/>
    </row>
    <row r="153" ht="15.75" customHeight="1">
      <c r="A153" s="259"/>
      <c r="B153" s="321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259"/>
      <c r="R153" s="259"/>
      <c r="S153" s="259"/>
      <c r="T153" s="259"/>
      <c r="U153" s="259"/>
      <c r="V153" s="259"/>
    </row>
    <row r="154" ht="15.75" customHeight="1">
      <c r="A154" s="259"/>
      <c r="B154" s="321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259"/>
      <c r="R154" s="259"/>
      <c r="S154" s="259"/>
      <c r="T154" s="259"/>
      <c r="U154" s="259"/>
      <c r="V154" s="259"/>
    </row>
    <row r="155" ht="15.75" customHeight="1">
      <c r="A155" s="259"/>
      <c r="B155" s="321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  <c r="P155" s="259"/>
      <c r="Q155" s="259"/>
      <c r="R155" s="259"/>
      <c r="S155" s="259"/>
      <c r="T155" s="259"/>
      <c r="U155" s="259"/>
      <c r="V155" s="259"/>
    </row>
    <row r="156" ht="15.75" customHeight="1">
      <c r="A156" s="259"/>
      <c r="B156" s="321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  <c r="M156" s="259"/>
      <c r="N156" s="259"/>
      <c r="O156" s="259"/>
      <c r="P156" s="259"/>
      <c r="Q156" s="259"/>
      <c r="R156" s="259"/>
      <c r="S156" s="259"/>
      <c r="T156" s="259"/>
      <c r="U156" s="259"/>
      <c r="V156" s="259"/>
    </row>
    <row r="157" ht="15.75" customHeight="1">
      <c r="A157" s="259"/>
      <c r="B157" s="321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  <c r="P157" s="259"/>
      <c r="Q157" s="259"/>
      <c r="R157" s="259"/>
      <c r="S157" s="259"/>
      <c r="T157" s="259"/>
      <c r="U157" s="259"/>
      <c r="V157" s="259"/>
    </row>
    <row r="158" ht="15.75" customHeight="1">
      <c r="A158" s="259"/>
      <c r="B158" s="321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  <c r="M158" s="259"/>
      <c r="N158" s="259"/>
      <c r="O158" s="259"/>
      <c r="P158" s="259"/>
      <c r="Q158" s="259"/>
      <c r="R158" s="259"/>
      <c r="S158" s="259"/>
      <c r="T158" s="259"/>
      <c r="U158" s="259"/>
      <c r="V158" s="259"/>
    </row>
    <row r="159" ht="15.75" customHeight="1">
      <c r="A159" s="259"/>
      <c r="B159" s="321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  <c r="M159" s="259"/>
      <c r="N159" s="259"/>
      <c r="O159" s="259"/>
      <c r="P159" s="259"/>
      <c r="Q159" s="259"/>
      <c r="R159" s="259"/>
      <c r="S159" s="259"/>
      <c r="T159" s="259"/>
      <c r="U159" s="259"/>
      <c r="V159" s="259"/>
    </row>
    <row r="160" ht="15.75" customHeight="1">
      <c r="A160" s="259"/>
      <c r="B160" s="321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</row>
    <row r="161" ht="15.75" customHeight="1">
      <c r="A161" s="259"/>
      <c r="B161" s="321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</row>
    <row r="162" ht="15.75" customHeight="1">
      <c r="A162" s="259"/>
      <c r="B162" s="321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259"/>
      <c r="Q162" s="259"/>
      <c r="R162" s="259"/>
      <c r="S162" s="259"/>
      <c r="T162" s="259"/>
      <c r="U162" s="259"/>
      <c r="V162" s="259"/>
    </row>
    <row r="163" ht="15.75" customHeight="1">
      <c r="A163" s="259"/>
      <c r="B163" s="321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259"/>
      <c r="R163" s="259"/>
      <c r="S163" s="259"/>
      <c r="T163" s="259"/>
      <c r="U163" s="259"/>
      <c r="V163" s="259"/>
    </row>
    <row r="164" ht="15.75" customHeight="1">
      <c r="A164" s="259"/>
      <c r="B164" s="321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  <c r="M164" s="259"/>
      <c r="N164" s="259"/>
      <c r="O164" s="259"/>
      <c r="P164" s="259"/>
      <c r="Q164" s="259"/>
      <c r="R164" s="259"/>
      <c r="S164" s="259"/>
      <c r="T164" s="259"/>
      <c r="U164" s="259"/>
      <c r="V164" s="259"/>
    </row>
    <row r="165" ht="15.75" customHeight="1">
      <c r="A165" s="259"/>
      <c r="B165" s="321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  <c r="M165" s="259"/>
      <c r="N165" s="259"/>
      <c r="O165" s="259"/>
      <c r="P165" s="259"/>
      <c r="Q165" s="259"/>
      <c r="R165" s="259"/>
      <c r="S165" s="259"/>
      <c r="T165" s="259"/>
      <c r="U165" s="259"/>
      <c r="V165" s="259"/>
    </row>
    <row r="166" ht="15.75" customHeight="1">
      <c r="A166" s="259"/>
      <c r="B166" s="321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</row>
    <row r="167" ht="15.75" customHeight="1">
      <c r="A167" s="259"/>
      <c r="B167" s="321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  <c r="V167" s="259"/>
    </row>
    <row r="168" ht="15.75" customHeight="1">
      <c r="A168" s="259"/>
      <c r="B168" s="321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  <c r="M168" s="259"/>
      <c r="N168" s="259"/>
      <c r="O168" s="259"/>
      <c r="P168" s="259"/>
      <c r="Q168" s="259"/>
      <c r="R168" s="259"/>
      <c r="S168" s="259"/>
      <c r="T168" s="259"/>
      <c r="U168" s="259"/>
      <c r="V168" s="259"/>
    </row>
    <row r="169" ht="15.75" customHeight="1">
      <c r="A169" s="259"/>
      <c r="B169" s="321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  <c r="M169" s="259"/>
      <c r="N169" s="259"/>
      <c r="O169" s="259"/>
      <c r="P169" s="259"/>
      <c r="Q169" s="259"/>
      <c r="R169" s="259"/>
      <c r="S169" s="259"/>
      <c r="T169" s="259"/>
      <c r="U169" s="259"/>
      <c r="V169" s="259"/>
    </row>
    <row r="170" ht="15.75" customHeight="1">
      <c r="A170" s="259"/>
      <c r="B170" s="321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  <c r="M170" s="259"/>
      <c r="N170" s="259"/>
      <c r="O170" s="259"/>
      <c r="P170" s="259"/>
      <c r="Q170" s="259"/>
      <c r="R170" s="259"/>
      <c r="S170" s="259"/>
      <c r="T170" s="259"/>
      <c r="U170" s="259"/>
      <c r="V170" s="259"/>
    </row>
    <row r="171" ht="15.75" customHeight="1">
      <c r="A171" s="259"/>
      <c r="B171" s="321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  <c r="M171" s="259"/>
      <c r="N171" s="259"/>
      <c r="O171" s="259"/>
      <c r="P171" s="259"/>
      <c r="Q171" s="259"/>
      <c r="R171" s="259"/>
      <c r="S171" s="259"/>
      <c r="T171" s="259"/>
      <c r="U171" s="259"/>
      <c r="V171" s="259"/>
    </row>
    <row r="172" ht="15.75" customHeight="1">
      <c r="A172" s="259"/>
      <c r="B172" s="321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259"/>
      <c r="Q172" s="259"/>
      <c r="R172" s="259"/>
      <c r="S172" s="259"/>
      <c r="T172" s="259"/>
      <c r="U172" s="259"/>
      <c r="V172" s="259"/>
    </row>
    <row r="173" ht="15.75" customHeight="1">
      <c r="A173" s="259"/>
      <c r="B173" s="321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  <c r="M173" s="259"/>
      <c r="N173" s="259"/>
      <c r="O173" s="259"/>
      <c r="P173" s="259"/>
      <c r="Q173" s="259"/>
      <c r="R173" s="259"/>
      <c r="S173" s="259"/>
      <c r="T173" s="259"/>
      <c r="U173" s="259"/>
      <c r="V173" s="259"/>
    </row>
    <row r="174" ht="15.75" customHeight="1">
      <c r="A174" s="259"/>
      <c r="B174" s="321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  <c r="M174" s="259"/>
      <c r="N174" s="259"/>
      <c r="O174" s="259"/>
      <c r="P174" s="259"/>
      <c r="Q174" s="259"/>
      <c r="R174" s="259"/>
      <c r="S174" s="259"/>
      <c r="T174" s="259"/>
      <c r="U174" s="259"/>
      <c r="V174" s="259"/>
    </row>
    <row r="175" ht="15.75" customHeight="1">
      <c r="A175" s="259"/>
      <c r="B175" s="321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  <c r="V175" s="259"/>
    </row>
    <row r="176" ht="15.75" customHeight="1">
      <c r="A176" s="259"/>
      <c r="B176" s="321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  <c r="V176" s="259"/>
    </row>
    <row r="177" ht="15.75" customHeight="1">
      <c r="A177" s="259"/>
      <c r="B177" s="321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  <c r="M177" s="259"/>
      <c r="N177" s="259"/>
      <c r="O177" s="259"/>
      <c r="P177" s="259"/>
      <c r="Q177" s="259"/>
      <c r="R177" s="259"/>
      <c r="S177" s="259"/>
      <c r="T177" s="259"/>
      <c r="U177" s="259"/>
      <c r="V177" s="259"/>
    </row>
    <row r="178" ht="15.75" customHeight="1">
      <c r="A178" s="259"/>
      <c r="B178" s="321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  <c r="M178" s="259"/>
      <c r="N178" s="259"/>
      <c r="O178" s="259"/>
      <c r="P178" s="259"/>
      <c r="Q178" s="259"/>
      <c r="R178" s="259"/>
      <c r="S178" s="259"/>
      <c r="T178" s="259"/>
      <c r="U178" s="259"/>
      <c r="V178" s="259"/>
    </row>
    <row r="179" ht="15.75" customHeight="1">
      <c r="A179" s="259"/>
      <c r="B179" s="321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  <c r="M179" s="259"/>
      <c r="N179" s="259"/>
      <c r="O179" s="259"/>
      <c r="P179" s="259"/>
      <c r="Q179" s="259"/>
      <c r="R179" s="259"/>
      <c r="S179" s="259"/>
      <c r="T179" s="259"/>
      <c r="U179" s="259"/>
      <c r="V179" s="259"/>
    </row>
    <row r="180" ht="15.75" customHeight="1">
      <c r="A180" s="259"/>
      <c r="B180" s="321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  <c r="M180" s="259"/>
      <c r="N180" s="259"/>
      <c r="O180" s="259"/>
      <c r="P180" s="259"/>
      <c r="Q180" s="259"/>
      <c r="R180" s="259"/>
      <c r="S180" s="259"/>
      <c r="T180" s="259"/>
      <c r="U180" s="259"/>
      <c r="V180" s="259"/>
    </row>
    <row r="181" ht="15.75" customHeight="1">
      <c r="A181" s="259"/>
      <c r="B181" s="321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  <c r="M181" s="259"/>
      <c r="N181" s="259"/>
      <c r="O181" s="259"/>
      <c r="P181" s="259"/>
      <c r="Q181" s="259"/>
      <c r="R181" s="259"/>
      <c r="S181" s="259"/>
      <c r="T181" s="259"/>
      <c r="U181" s="259"/>
      <c r="V181" s="259"/>
    </row>
    <row r="182" ht="15.75" customHeight="1">
      <c r="A182" s="259"/>
      <c r="B182" s="321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  <c r="V182" s="259"/>
    </row>
    <row r="183" ht="15.75" customHeight="1">
      <c r="A183" s="259"/>
      <c r="B183" s="321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</row>
    <row r="184" ht="15.75" customHeight="1">
      <c r="A184" s="259"/>
      <c r="B184" s="321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  <c r="M184" s="259"/>
      <c r="N184" s="259"/>
      <c r="O184" s="259"/>
      <c r="P184" s="259"/>
      <c r="Q184" s="259"/>
      <c r="R184" s="259"/>
      <c r="S184" s="259"/>
      <c r="T184" s="259"/>
      <c r="U184" s="259"/>
      <c r="V184" s="259"/>
    </row>
    <row r="185" ht="15.75" customHeight="1">
      <c r="A185" s="259"/>
      <c r="B185" s="321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  <c r="M185" s="259"/>
      <c r="N185" s="259"/>
      <c r="O185" s="259"/>
      <c r="P185" s="259"/>
      <c r="Q185" s="259"/>
      <c r="R185" s="259"/>
      <c r="S185" s="259"/>
      <c r="T185" s="259"/>
      <c r="U185" s="259"/>
      <c r="V185" s="259"/>
    </row>
    <row r="186" ht="15.75" customHeight="1">
      <c r="A186" s="259"/>
      <c r="B186" s="321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  <c r="M186" s="259"/>
      <c r="N186" s="259"/>
      <c r="O186" s="259"/>
      <c r="P186" s="259"/>
      <c r="Q186" s="259"/>
      <c r="R186" s="259"/>
      <c r="S186" s="259"/>
      <c r="T186" s="259"/>
      <c r="U186" s="259"/>
      <c r="V186" s="259"/>
    </row>
    <row r="187" ht="15.75" customHeight="1">
      <c r="A187" s="259"/>
      <c r="B187" s="321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</row>
    <row r="188" ht="15.75" customHeight="1">
      <c r="A188" s="259"/>
      <c r="B188" s="321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59"/>
    </row>
    <row r="189" ht="15.75" customHeight="1">
      <c r="A189" s="259"/>
      <c r="B189" s="321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59"/>
    </row>
    <row r="190" ht="15.75" customHeight="1">
      <c r="A190" s="259"/>
      <c r="B190" s="321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  <c r="M190" s="259"/>
      <c r="N190" s="259"/>
      <c r="O190" s="259"/>
      <c r="P190" s="259"/>
      <c r="Q190" s="259"/>
      <c r="R190" s="259"/>
      <c r="S190" s="259"/>
      <c r="T190" s="259"/>
      <c r="U190" s="259"/>
      <c r="V190" s="259"/>
    </row>
    <row r="191" ht="15.75" customHeight="1">
      <c r="A191" s="259"/>
      <c r="B191" s="321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  <c r="M191" s="259"/>
      <c r="N191" s="259"/>
      <c r="O191" s="259"/>
      <c r="P191" s="259"/>
      <c r="Q191" s="259"/>
      <c r="R191" s="259"/>
      <c r="S191" s="259"/>
      <c r="T191" s="259"/>
      <c r="U191" s="259"/>
      <c r="V191" s="259"/>
    </row>
    <row r="192" ht="15.75" customHeight="1">
      <c r="A192" s="259"/>
      <c r="B192" s="321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</row>
    <row r="193" ht="15.75" customHeight="1">
      <c r="A193" s="259"/>
      <c r="B193" s="321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9"/>
      <c r="P193" s="259"/>
      <c r="Q193" s="259"/>
      <c r="R193" s="259"/>
      <c r="S193" s="259"/>
      <c r="T193" s="259"/>
      <c r="U193" s="259"/>
      <c r="V193" s="259"/>
    </row>
    <row r="194" ht="15.75" customHeight="1">
      <c r="A194" s="259"/>
      <c r="B194" s="321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  <c r="M194" s="259"/>
      <c r="N194" s="259"/>
      <c r="O194" s="259"/>
      <c r="P194" s="259"/>
      <c r="Q194" s="259"/>
      <c r="R194" s="259"/>
      <c r="S194" s="259"/>
      <c r="T194" s="259"/>
      <c r="U194" s="259"/>
      <c r="V194" s="259"/>
    </row>
    <row r="195" ht="15.75" customHeight="1">
      <c r="A195" s="259"/>
      <c r="B195" s="321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  <c r="M195" s="259"/>
      <c r="N195" s="259"/>
      <c r="O195" s="259"/>
      <c r="P195" s="259"/>
      <c r="Q195" s="259"/>
      <c r="R195" s="259"/>
      <c r="S195" s="259"/>
      <c r="T195" s="259"/>
      <c r="U195" s="259"/>
      <c r="V195" s="259"/>
    </row>
    <row r="196" ht="15.75" customHeight="1">
      <c r="A196" s="259"/>
      <c r="B196" s="321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9"/>
      <c r="P196" s="259"/>
      <c r="Q196" s="259"/>
      <c r="R196" s="259"/>
      <c r="S196" s="259"/>
      <c r="T196" s="259"/>
      <c r="U196" s="259"/>
      <c r="V196" s="259"/>
    </row>
    <row r="197" ht="15.75" customHeight="1">
      <c r="A197" s="259"/>
      <c r="B197" s="321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  <c r="M197" s="259"/>
      <c r="N197" s="259"/>
      <c r="O197" s="259"/>
      <c r="P197" s="259"/>
      <c r="Q197" s="259"/>
      <c r="R197" s="259"/>
      <c r="S197" s="259"/>
      <c r="T197" s="259"/>
      <c r="U197" s="259"/>
      <c r="V197" s="259"/>
    </row>
    <row r="198" ht="15.75" customHeight="1">
      <c r="A198" s="259"/>
      <c r="B198" s="321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</row>
    <row r="199" ht="15.75" customHeight="1">
      <c r="A199" s="259"/>
      <c r="B199" s="321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9"/>
      <c r="P199" s="259"/>
      <c r="Q199" s="259"/>
      <c r="R199" s="259"/>
      <c r="S199" s="259"/>
      <c r="T199" s="259"/>
      <c r="U199" s="259"/>
      <c r="V199" s="259"/>
    </row>
    <row r="200" ht="15.75" customHeight="1">
      <c r="A200" s="259"/>
      <c r="B200" s="321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  <c r="M200" s="259"/>
      <c r="N200" s="259"/>
      <c r="O200" s="259"/>
      <c r="P200" s="259"/>
      <c r="Q200" s="259"/>
      <c r="R200" s="259"/>
      <c r="S200" s="259"/>
      <c r="T200" s="259"/>
      <c r="U200" s="259"/>
      <c r="V200" s="259"/>
    </row>
    <row r="201" ht="15.75" customHeight="1">
      <c r="A201" s="259"/>
      <c r="B201" s="321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  <c r="M201" s="259"/>
      <c r="N201" s="259"/>
      <c r="O201" s="259"/>
      <c r="P201" s="259"/>
      <c r="Q201" s="259"/>
      <c r="R201" s="259"/>
      <c r="S201" s="259"/>
      <c r="T201" s="259"/>
      <c r="U201" s="259"/>
      <c r="V201" s="259"/>
    </row>
    <row r="202" ht="15.75" customHeight="1">
      <c r="A202" s="259"/>
      <c r="B202" s="321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9"/>
      <c r="P202" s="259"/>
      <c r="Q202" s="259"/>
      <c r="R202" s="259"/>
      <c r="S202" s="259"/>
      <c r="T202" s="259"/>
      <c r="U202" s="259"/>
      <c r="V202" s="259"/>
    </row>
    <row r="203" ht="15.75" customHeight="1">
      <c r="A203" s="259"/>
      <c r="B203" s="321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</row>
    <row r="204" ht="15.75" customHeight="1">
      <c r="A204" s="259"/>
      <c r="B204" s="321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9"/>
      <c r="P204" s="259"/>
      <c r="Q204" s="259"/>
      <c r="R204" s="259"/>
      <c r="S204" s="259"/>
      <c r="T204" s="259"/>
      <c r="U204" s="259"/>
      <c r="V204" s="259"/>
    </row>
    <row r="205" ht="15.75" customHeight="1">
      <c r="A205" s="259"/>
      <c r="B205" s="321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  <c r="M205" s="259"/>
      <c r="N205" s="259"/>
      <c r="O205" s="259"/>
      <c r="P205" s="259"/>
      <c r="Q205" s="259"/>
      <c r="R205" s="259"/>
      <c r="S205" s="259"/>
      <c r="T205" s="259"/>
      <c r="U205" s="259"/>
      <c r="V205" s="259"/>
    </row>
    <row r="206" ht="15.75" customHeight="1">
      <c r="A206" s="259"/>
      <c r="B206" s="321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</row>
    <row r="207" ht="15.75" customHeight="1">
      <c r="A207" s="259"/>
      <c r="B207" s="321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9"/>
      <c r="P207" s="259"/>
      <c r="Q207" s="259"/>
      <c r="R207" s="259"/>
      <c r="S207" s="259"/>
      <c r="T207" s="259"/>
      <c r="U207" s="259"/>
      <c r="V207" s="259"/>
    </row>
    <row r="208" ht="15.75" customHeight="1">
      <c r="A208" s="259"/>
      <c r="B208" s="321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  <c r="M208" s="259"/>
      <c r="N208" s="259"/>
      <c r="O208" s="259"/>
      <c r="P208" s="259"/>
      <c r="Q208" s="259"/>
      <c r="R208" s="259"/>
      <c r="S208" s="259"/>
      <c r="T208" s="259"/>
      <c r="U208" s="259"/>
      <c r="V208" s="259"/>
    </row>
    <row r="209" ht="15.75" customHeight="1">
      <c r="A209" s="259"/>
      <c r="B209" s="321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  <c r="M209" s="259"/>
      <c r="N209" s="259"/>
      <c r="O209" s="259"/>
      <c r="P209" s="259"/>
      <c r="Q209" s="259"/>
      <c r="R209" s="259"/>
      <c r="S209" s="259"/>
      <c r="T209" s="259"/>
      <c r="U209" s="259"/>
      <c r="V209" s="259"/>
    </row>
    <row r="210" ht="15.75" customHeight="1">
      <c r="A210" s="259"/>
      <c r="B210" s="321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9"/>
      <c r="P210" s="259"/>
      <c r="Q210" s="259"/>
      <c r="R210" s="259"/>
      <c r="S210" s="259"/>
      <c r="T210" s="259"/>
      <c r="U210" s="259"/>
      <c r="V210" s="259"/>
    </row>
    <row r="211" ht="15.75" customHeight="1">
      <c r="A211" s="259"/>
      <c r="B211" s="321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  <c r="M211" s="259"/>
      <c r="N211" s="259"/>
      <c r="O211" s="259"/>
      <c r="P211" s="259"/>
      <c r="Q211" s="259"/>
      <c r="R211" s="259"/>
      <c r="S211" s="259"/>
      <c r="T211" s="259"/>
      <c r="U211" s="259"/>
      <c r="V211" s="259"/>
    </row>
    <row r="212" ht="15.75" customHeight="1">
      <c r="A212" s="259"/>
      <c r="B212" s="321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</row>
    <row r="213" ht="15.75" customHeight="1">
      <c r="A213" s="259"/>
      <c r="B213" s="321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9"/>
      <c r="P213" s="259"/>
      <c r="Q213" s="259"/>
      <c r="R213" s="259"/>
      <c r="S213" s="259"/>
      <c r="T213" s="259"/>
      <c r="U213" s="259"/>
      <c r="V213" s="259"/>
    </row>
    <row r="214" ht="15.75" customHeight="1">
      <c r="A214" s="259"/>
      <c r="B214" s="321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</row>
    <row r="215" ht="15.75" customHeight="1">
      <c r="A215" s="259"/>
      <c r="B215" s="321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59"/>
      <c r="O215" s="259"/>
      <c r="P215" s="259"/>
      <c r="Q215" s="259"/>
      <c r="R215" s="259"/>
      <c r="S215" s="259"/>
      <c r="T215" s="259"/>
      <c r="U215" s="259"/>
      <c r="V215" s="259"/>
    </row>
    <row r="216" ht="15.75" customHeight="1">
      <c r="A216" s="259"/>
      <c r="B216" s="321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9"/>
      <c r="P216" s="259"/>
      <c r="Q216" s="259"/>
      <c r="R216" s="259"/>
      <c r="S216" s="259"/>
      <c r="T216" s="259"/>
      <c r="U216" s="259"/>
      <c r="V216" s="259"/>
    </row>
    <row r="217" ht="15.75" customHeight="1">
      <c r="A217" s="259"/>
      <c r="B217" s="321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  <c r="M217" s="259"/>
      <c r="N217" s="259"/>
      <c r="O217" s="259"/>
      <c r="P217" s="259"/>
      <c r="Q217" s="259"/>
      <c r="R217" s="259"/>
      <c r="S217" s="259"/>
      <c r="T217" s="259"/>
      <c r="U217" s="259"/>
      <c r="V217" s="259"/>
    </row>
    <row r="218" ht="15.75" customHeight="1">
      <c r="A218" s="259"/>
      <c r="B218" s="321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  <c r="M218" s="259"/>
      <c r="N218" s="259"/>
      <c r="O218" s="259"/>
      <c r="P218" s="259"/>
      <c r="Q218" s="259"/>
      <c r="R218" s="259"/>
      <c r="S218" s="259"/>
      <c r="T218" s="259"/>
      <c r="U218" s="259"/>
      <c r="V218" s="259"/>
    </row>
    <row r="219" ht="15.75" customHeight="1">
      <c r="A219" s="259"/>
      <c r="B219" s="321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9"/>
      <c r="P219" s="259"/>
      <c r="Q219" s="259"/>
      <c r="R219" s="259"/>
      <c r="S219" s="259"/>
      <c r="T219" s="259"/>
      <c r="U219" s="259"/>
      <c r="V219" s="259"/>
    </row>
    <row r="220" ht="15.75" customHeight="1">
      <c r="A220" s="259"/>
      <c r="B220" s="321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</row>
    <row r="221" ht="15.75" customHeight="1">
      <c r="A221" s="259"/>
      <c r="B221" s="321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259"/>
      <c r="R221" s="259"/>
      <c r="S221" s="259"/>
      <c r="T221" s="259"/>
      <c r="U221" s="259"/>
      <c r="V221" s="259"/>
    </row>
    <row r="222" ht="15.75" customHeight="1">
      <c r="A222" s="259"/>
      <c r="B222" s="321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</row>
    <row r="223" ht="15.75" customHeight="1">
      <c r="A223" s="259"/>
      <c r="B223" s="321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  <c r="M223" s="259"/>
      <c r="N223" s="259"/>
      <c r="O223" s="259"/>
      <c r="P223" s="259"/>
      <c r="Q223" s="259"/>
      <c r="R223" s="259"/>
      <c r="S223" s="259"/>
      <c r="T223" s="259"/>
      <c r="U223" s="259"/>
      <c r="V223" s="259"/>
    </row>
    <row r="224" ht="15.75" customHeight="1">
      <c r="A224" s="259"/>
      <c r="B224" s="321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  <c r="M224" s="259"/>
      <c r="N224" s="259"/>
      <c r="O224" s="259"/>
      <c r="P224" s="259"/>
      <c r="Q224" s="259"/>
      <c r="R224" s="259"/>
      <c r="S224" s="259"/>
      <c r="T224" s="259"/>
      <c r="U224" s="259"/>
      <c r="V224" s="259"/>
    </row>
    <row r="225" ht="15.75" customHeight="1">
      <c r="A225" s="259"/>
      <c r="B225" s="321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9"/>
      <c r="P225" s="259"/>
      <c r="Q225" s="259"/>
      <c r="R225" s="259"/>
      <c r="S225" s="259"/>
      <c r="T225" s="259"/>
      <c r="U225" s="259"/>
      <c r="V225" s="259"/>
    </row>
    <row r="226" ht="15.75" customHeight="1">
      <c r="A226" s="259"/>
      <c r="B226" s="321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9"/>
      <c r="P226" s="259"/>
      <c r="Q226" s="259"/>
      <c r="R226" s="259"/>
      <c r="S226" s="259"/>
      <c r="T226" s="259"/>
      <c r="U226" s="259"/>
      <c r="V226" s="259"/>
    </row>
    <row r="227" ht="15.75" customHeight="1">
      <c r="A227" s="259"/>
      <c r="B227" s="321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9"/>
      <c r="P227" s="259"/>
      <c r="Q227" s="259"/>
      <c r="R227" s="259"/>
      <c r="S227" s="259"/>
      <c r="T227" s="259"/>
      <c r="U227" s="259"/>
      <c r="V227" s="259"/>
    </row>
    <row r="228" ht="15.75" customHeight="1">
      <c r="A228" s="259"/>
      <c r="B228" s="321"/>
      <c r="C228" s="259"/>
      <c r="D228" s="259"/>
      <c r="E228" s="259"/>
      <c r="F228" s="259"/>
      <c r="G228" s="259"/>
      <c r="H228" s="259"/>
      <c r="I228" s="259"/>
      <c r="J228" s="259"/>
      <c r="K228" s="259"/>
      <c r="L228" s="259"/>
      <c r="M228" s="259"/>
      <c r="N228" s="259"/>
      <c r="O228" s="259"/>
      <c r="P228" s="259"/>
      <c r="Q228" s="259"/>
      <c r="R228" s="259"/>
      <c r="S228" s="259"/>
      <c r="T228" s="259"/>
      <c r="U228" s="259"/>
      <c r="V228" s="259"/>
    </row>
    <row r="229" ht="15.75" customHeight="1">
      <c r="A229" s="259"/>
      <c r="B229" s="321"/>
      <c r="C229" s="259"/>
      <c r="D229" s="259"/>
      <c r="E229" s="259"/>
      <c r="F229" s="259"/>
      <c r="G229" s="259"/>
      <c r="H229" s="259"/>
      <c r="I229" s="259"/>
      <c r="J229" s="259"/>
      <c r="K229" s="259"/>
      <c r="L229" s="259"/>
      <c r="M229" s="259"/>
      <c r="N229" s="259"/>
      <c r="O229" s="259"/>
      <c r="P229" s="259"/>
      <c r="Q229" s="259"/>
      <c r="R229" s="259"/>
      <c r="S229" s="259"/>
      <c r="T229" s="259"/>
      <c r="U229" s="259"/>
      <c r="V229" s="259"/>
    </row>
    <row r="230" ht="15.75" customHeight="1">
      <c r="A230" s="259"/>
      <c r="B230" s="321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9"/>
      <c r="P230" s="259"/>
      <c r="Q230" s="259"/>
      <c r="R230" s="259"/>
      <c r="S230" s="259"/>
      <c r="T230" s="259"/>
      <c r="U230" s="259"/>
      <c r="V230" s="259"/>
    </row>
    <row r="231" ht="15.75" customHeight="1">
      <c r="A231" s="259"/>
      <c r="B231" s="321"/>
      <c r="C231" s="259"/>
      <c r="D231" s="259"/>
      <c r="E231" s="259"/>
      <c r="F231" s="259"/>
      <c r="G231" s="259"/>
      <c r="H231" s="259"/>
      <c r="I231" s="259"/>
      <c r="J231" s="259"/>
      <c r="K231" s="259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</row>
    <row r="232" ht="15.75" customHeight="1">
      <c r="A232" s="259"/>
      <c r="B232" s="321"/>
      <c r="C232" s="259"/>
      <c r="D232" s="259"/>
      <c r="E232" s="259"/>
      <c r="F232" s="259"/>
      <c r="G232" s="259"/>
      <c r="H232" s="259"/>
      <c r="I232" s="259"/>
      <c r="J232" s="259"/>
      <c r="K232" s="259"/>
      <c r="L232" s="259"/>
      <c r="M232" s="259"/>
      <c r="N232" s="259"/>
      <c r="O232" s="259"/>
      <c r="P232" s="259"/>
      <c r="Q232" s="259"/>
      <c r="R232" s="259"/>
      <c r="S232" s="259"/>
      <c r="T232" s="259"/>
      <c r="U232" s="259"/>
      <c r="V232" s="259"/>
    </row>
    <row r="233" ht="15.75" customHeight="1">
      <c r="A233" s="259"/>
      <c r="B233" s="321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</row>
    <row r="234" ht="15.75" customHeight="1">
      <c r="A234" s="259"/>
      <c r="B234" s="321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</row>
    <row r="235" ht="15.75" customHeight="1">
      <c r="A235" s="259"/>
      <c r="B235" s="321"/>
      <c r="C235" s="259"/>
      <c r="D235" s="259"/>
      <c r="E235" s="259"/>
      <c r="F235" s="259"/>
      <c r="G235" s="259"/>
      <c r="H235" s="259"/>
      <c r="I235" s="259"/>
      <c r="J235" s="259"/>
      <c r="K235" s="259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</row>
    <row r="236" ht="15.75" customHeight="1">
      <c r="A236" s="259"/>
      <c r="B236" s="321"/>
      <c r="C236" s="259"/>
      <c r="D236" s="259"/>
      <c r="E236" s="259"/>
      <c r="F236" s="259"/>
      <c r="G236" s="259"/>
      <c r="H236" s="259"/>
      <c r="I236" s="259"/>
      <c r="J236" s="259"/>
      <c r="K236" s="259"/>
      <c r="L236" s="259"/>
      <c r="M236" s="259"/>
      <c r="N236" s="259"/>
      <c r="O236" s="259"/>
      <c r="P236" s="259"/>
      <c r="Q236" s="259"/>
      <c r="R236" s="259"/>
      <c r="S236" s="259"/>
      <c r="T236" s="259"/>
      <c r="U236" s="259"/>
      <c r="V236" s="259"/>
    </row>
    <row r="237" ht="15.75" customHeight="1">
      <c r="A237" s="259"/>
      <c r="B237" s="321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9"/>
      <c r="P237" s="259"/>
      <c r="Q237" s="259"/>
      <c r="R237" s="259"/>
      <c r="S237" s="259"/>
      <c r="T237" s="259"/>
      <c r="U237" s="259"/>
      <c r="V237" s="259"/>
    </row>
    <row r="238" ht="15.75" customHeight="1">
      <c r="A238" s="259"/>
      <c r="B238" s="321"/>
      <c r="C238" s="259"/>
      <c r="D238" s="259"/>
      <c r="E238" s="259"/>
      <c r="F238" s="259"/>
      <c r="G238" s="259"/>
      <c r="H238" s="259"/>
      <c r="I238" s="259"/>
      <c r="J238" s="259"/>
      <c r="K238" s="259"/>
      <c r="L238" s="259"/>
      <c r="M238" s="259"/>
      <c r="N238" s="259"/>
      <c r="O238" s="259"/>
      <c r="P238" s="259"/>
      <c r="Q238" s="259"/>
      <c r="R238" s="259"/>
      <c r="S238" s="259"/>
      <c r="T238" s="259"/>
      <c r="U238" s="259"/>
      <c r="V238" s="259"/>
    </row>
    <row r="239" ht="15.75" customHeight="1">
      <c r="A239" s="259"/>
      <c r="B239" s="321"/>
      <c r="C239" s="259"/>
      <c r="D239" s="259"/>
      <c r="E239" s="259"/>
      <c r="F239" s="259"/>
      <c r="G239" s="259"/>
      <c r="H239" s="259"/>
      <c r="I239" s="259"/>
      <c r="J239" s="259"/>
      <c r="K239" s="259"/>
      <c r="L239" s="259"/>
      <c r="M239" s="259"/>
      <c r="N239" s="259"/>
      <c r="O239" s="259"/>
      <c r="P239" s="259"/>
      <c r="Q239" s="259"/>
      <c r="R239" s="259"/>
      <c r="S239" s="259"/>
      <c r="T239" s="259"/>
      <c r="U239" s="259"/>
      <c r="V239" s="259"/>
    </row>
    <row r="240" ht="15.75" customHeight="1">
      <c r="A240" s="259"/>
      <c r="B240" s="321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9"/>
      <c r="P240" s="259"/>
      <c r="Q240" s="259"/>
      <c r="R240" s="259"/>
      <c r="S240" s="259"/>
      <c r="T240" s="259"/>
      <c r="U240" s="259"/>
      <c r="V240" s="259"/>
    </row>
    <row r="241" ht="15.75" customHeight="1">
      <c r="A241" s="259"/>
      <c r="B241" s="321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9"/>
      <c r="P241" s="259"/>
      <c r="Q241" s="259"/>
      <c r="R241" s="259"/>
      <c r="S241" s="259"/>
      <c r="T241" s="259"/>
      <c r="U241" s="259"/>
      <c r="V241" s="259"/>
    </row>
    <row r="242" ht="15.75" customHeight="1">
      <c r="A242" s="259"/>
      <c r="B242" s="321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</row>
    <row r="243" ht="15.75" customHeight="1">
      <c r="A243" s="259"/>
      <c r="B243" s="321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</row>
    <row r="244" ht="15.75" customHeight="1">
      <c r="A244" s="259"/>
      <c r="B244" s="321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</row>
    <row r="245" ht="15.75" customHeight="1">
      <c r="A245" s="259"/>
      <c r="B245" s="321"/>
      <c r="C245" s="259"/>
      <c r="D245" s="259"/>
      <c r="E245" s="259"/>
      <c r="F245" s="259"/>
      <c r="G245" s="259"/>
      <c r="H245" s="259"/>
      <c r="I245" s="259"/>
      <c r="J245" s="259"/>
      <c r="K245" s="259"/>
      <c r="L245" s="259"/>
      <c r="M245" s="259"/>
      <c r="N245" s="259"/>
      <c r="O245" s="259"/>
      <c r="P245" s="259"/>
      <c r="Q245" s="259"/>
      <c r="R245" s="259"/>
      <c r="S245" s="259"/>
      <c r="T245" s="259"/>
      <c r="U245" s="259"/>
      <c r="V245" s="259"/>
    </row>
    <row r="246" ht="15.75" customHeight="1">
      <c r="A246" s="259"/>
      <c r="B246" s="321"/>
      <c r="C246" s="259"/>
      <c r="D246" s="259"/>
      <c r="E246" s="259"/>
      <c r="F246" s="259"/>
      <c r="G246" s="259"/>
      <c r="H246" s="259"/>
      <c r="I246" s="259"/>
      <c r="J246" s="259"/>
      <c r="K246" s="259"/>
      <c r="L246" s="259"/>
      <c r="M246" s="259"/>
      <c r="N246" s="259"/>
      <c r="O246" s="259"/>
      <c r="P246" s="259"/>
      <c r="Q246" s="259"/>
      <c r="R246" s="259"/>
      <c r="S246" s="259"/>
      <c r="T246" s="259"/>
      <c r="U246" s="259"/>
      <c r="V246" s="259"/>
    </row>
    <row r="247" ht="15.75" customHeight="1">
      <c r="A247" s="259"/>
      <c r="B247" s="321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9"/>
      <c r="P247" s="259"/>
      <c r="Q247" s="259"/>
      <c r="R247" s="259"/>
      <c r="S247" s="259"/>
      <c r="T247" s="259"/>
      <c r="U247" s="259"/>
      <c r="V247" s="259"/>
    </row>
    <row r="248" ht="15.75" customHeight="1">
      <c r="A248" s="259"/>
      <c r="B248" s="321"/>
      <c r="C248" s="259"/>
      <c r="D248" s="259"/>
      <c r="E248" s="259"/>
      <c r="F248" s="259"/>
      <c r="G248" s="259"/>
      <c r="H248" s="259"/>
      <c r="I248" s="259"/>
      <c r="J248" s="259"/>
      <c r="K248" s="259"/>
      <c r="L248" s="259"/>
      <c r="M248" s="259"/>
      <c r="N248" s="259"/>
      <c r="O248" s="259"/>
      <c r="P248" s="259"/>
      <c r="Q248" s="259"/>
      <c r="R248" s="259"/>
      <c r="S248" s="259"/>
      <c r="T248" s="259"/>
      <c r="U248" s="259"/>
      <c r="V248" s="259"/>
    </row>
    <row r="249" ht="15.75" customHeight="1">
      <c r="A249" s="259"/>
      <c r="B249" s="321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  <c r="M249" s="259"/>
      <c r="N249" s="259"/>
      <c r="O249" s="259"/>
      <c r="P249" s="259"/>
      <c r="Q249" s="259"/>
      <c r="R249" s="259"/>
      <c r="S249" s="259"/>
      <c r="T249" s="259"/>
      <c r="U249" s="259"/>
      <c r="V249" s="259"/>
    </row>
    <row r="250" ht="15.75" customHeight="1">
      <c r="A250" s="259"/>
      <c r="B250" s="321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9"/>
      <c r="P250" s="259"/>
      <c r="Q250" s="259"/>
      <c r="R250" s="259"/>
      <c r="S250" s="259"/>
      <c r="T250" s="259"/>
      <c r="U250" s="259"/>
      <c r="V250" s="259"/>
    </row>
    <row r="251" ht="15.75" customHeight="1">
      <c r="A251" s="259"/>
      <c r="B251" s="321"/>
      <c r="C251" s="259"/>
      <c r="D251" s="259"/>
      <c r="E251" s="259"/>
      <c r="F251" s="259"/>
      <c r="G251" s="259"/>
      <c r="H251" s="259"/>
      <c r="I251" s="259"/>
      <c r="J251" s="259"/>
      <c r="K251" s="259"/>
      <c r="L251" s="259"/>
      <c r="M251" s="259"/>
      <c r="N251" s="259"/>
      <c r="O251" s="259"/>
      <c r="P251" s="259"/>
      <c r="Q251" s="259"/>
      <c r="R251" s="259"/>
      <c r="S251" s="259"/>
      <c r="T251" s="259"/>
      <c r="U251" s="259"/>
      <c r="V251" s="259"/>
    </row>
    <row r="252" ht="15.75" customHeight="1">
      <c r="A252" s="259"/>
      <c r="B252" s="321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6:C3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8"/>
  <cols>
    <col min="1" max="1" width="30" customWidth="1"/>
    <col min="2" max="2" width="13" customWidth="1"/>
    <col min="3" max="3" width="13" customWidth="1"/>
    <col min="4" max="4" width="13" customWidth="1"/>
    <col min="5" max="5" width="16" customWidth="1"/>
  </cols>
  <sheetData>
    <row r="1" ht="30" customHeight="1">
      <c r="A1" s="434" t="inlineStr">
        <is>
          <t>Gas Step Pricing Comparison</t>
        </is>
      </c>
      <c r="B1" s="434"/>
      <c r="C1" s="434"/>
      <c r="D1" s="434"/>
      <c r="E1" s="434"/>
    </row>
    <row r="2" ht="20" customHeight="1">
      <c r="A2" s="435">
        <f>'Airtable Data Sheet'!B2</f>
      </c>
      <c r="B2" s="435"/>
      <c r="C2" s="435"/>
      <c r="D2" s="435"/>
      <c r="E2" s="435"/>
    </row>
    <row r="3" ht="18" customHeight="1">
      <c r="A3" s="436">
        <f>"MRIN: "&amp;'Airtable Data Sheet'!A2&amp;"     Site: "&amp;'Airtable Data Sheet'!F2</f>
      </c>
      <c r="B3" s="436"/>
      <c r="C3" s="436"/>
      <c r="D3" s="436"/>
      <c r="E3" s="436"/>
    </row>
    <row r="5" ht="20" customHeight="1">
      <c r="A5" s="437">
        <f>"Current bill: "&amp;'Airtable Data Sheet'!C2</f>
      </c>
      <c r="B5" s="437"/>
      <c r="C5" s="437"/>
      <c r="D5" s="437"/>
      <c r="E5" s="437"/>
    </row>
    <row r="6" ht="18" customHeight="1">
      <c r="A6" s="438">
        <f>IF('Airtable Data Sheet'!Y2="","","Latest price period on the invoice, "&amp;'Airtable Data Sheet'!Y2&amp;" days")</f>
      </c>
      <c r="B6" s="438"/>
      <c r="C6" s="438"/>
      <c r="D6" s="438"/>
      <c r="E6" s="438"/>
    </row>
    <row r="7" ht="18" customHeight="1">
      <c r="A7" s="441" t="inlineStr">
        <is>
          <t>Step</t>
        </is>
      </c>
      <c r="B7" s="440" t="inlineStr">
        <is>
          <t>MJ/day</t>
        </is>
      </c>
      <c r="C7" s="440" t="inlineStr">
        <is>
          <t>MJ</t>
        </is>
      </c>
      <c r="D7" s="440" t="inlineStr">
        <is>
          <t>c/MJ</t>
        </is>
      </c>
      <c r="E7" s="440" t="inlineStr">
        <is>
          <t>Amount</t>
        </is>
      </c>
    </row>
    <row r="8" ht="18" customHeight="1">
      <c r="A8" s="442">
        <f>IF('Airtable Data Sheet'!Z2="","",'Airtable Data Sheet'!Z2)</f>
      </c>
      <c r="B8" s="444">
        <f>IF(OR('Airtable Data Sheet'!AA2="",'Airtable Data Sheet'!Y2=""),"",'Airtable Data Sheet'!AA2/'Airtable Data Sheet'!Y2)</f>
      </c>
      <c r="C8" s="443">
        <f>IF('Airtable Data Sheet'!AA2="","",'Airtable Data Sheet'!AA2)</f>
      </c>
      <c r="D8" s="445">
        <f>IF('Airtable Data Sheet'!AB2="","",'Airtable Data Sheet'!AB2)</f>
      </c>
      <c r="E8" s="446">
        <f>IF('Airtable Data Sheet'!AC2="","",'Airtable Data Sheet'!AC2)</f>
      </c>
    </row>
    <row r="9" ht="18" customHeight="1">
      <c r="A9" s="442">
        <f>IF('Airtable Data Sheet'!AD2="","",'Airtable Data Sheet'!AD2)</f>
      </c>
      <c r="B9" s="444">
        <f>IF(OR('Airtable Data Sheet'!AE2="",'Airtable Data Sheet'!Y2=""),"",'Airtable Data Sheet'!AE2/'Airtable Data Sheet'!Y2)</f>
      </c>
      <c r="C9" s="443">
        <f>IF('Airtable Data Sheet'!AE2="","",'Airtable Data Sheet'!AE2)</f>
      </c>
      <c r="D9" s="445">
        <f>IF('Airtable Data Sheet'!AF2="","",'Airtable Data Sheet'!AF2)</f>
      </c>
      <c r="E9" s="446">
        <f>IF('Airtable Data Sheet'!AG2="","",'Airtable Data Sheet'!AG2)</f>
      </c>
    </row>
    <row r="10" ht="18" customHeight="1">
      <c r="A10" s="442">
        <f>IF('Airtable Data Sheet'!AH2="","",'Airtable Data Sheet'!AH2)</f>
      </c>
      <c r="B10" s="444">
        <f>IF(OR('Airtable Data Sheet'!AI2="",'Airtable Data Sheet'!Y2=""),"",'Airtable Data Sheet'!AI2/'Airtable Data Sheet'!Y2)</f>
      </c>
      <c r="C10" s="443">
        <f>IF('Airtable Data Sheet'!AI2="","",'Airtable Data Sheet'!AI2)</f>
      </c>
      <c r="D10" s="445">
        <f>IF('Airtable Data Sheet'!AJ2="","",'Airtable Data Sheet'!AJ2)</f>
      </c>
      <c r="E10" s="446">
        <f>IF('Airtable Data Sheet'!AK2="","",'Airtable Data Sheet'!AK2)</f>
      </c>
    </row>
    <row r="11" ht="18" customHeight="1">
      <c r="A11" s="442">
        <f>IF('Airtable Data Sheet'!AL2="","",'Airtable Data Sheet'!AL2)</f>
      </c>
      <c r="B11" s="444">
        <f>IF(OR('Airtable Data Sheet'!AM2="",'Airtable Data Sheet'!Y2=""),"",'Airtable Data Sheet'!AM2/'Airtable Data Sheet'!Y2)</f>
      </c>
      <c r="C11" s="443">
        <f>IF('Airtable Data Sheet'!AM2="","",'Airtable Data Sheet'!AM2)</f>
      </c>
      <c r="D11" s="445">
        <f>IF('Airtable Data Sheet'!AN2="","",'Airtable Data Sheet'!AN2)</f>
      </c>
      <c r="E11" s="446">
        <f>IF('Airtable Data Sheet'!AO2="","",'Airtable Data Sheet'!AO2)</f>
      </c>
    </row>
    <row r="12" ht="18" customHeight="1">
      <c r="A12" s="447" t="inlineStr">
        <is>
          <t>Energy</t>
        </is>
      </c>
      <c r="B12" s="451"/>
      <c r="C12" s="448">
        <f>SUM(C8:C11)</f>
      </c>
      <c r="D12" s="449">
        <f>IFERROR(E12/C12*1000,"")</f>
      </c>
      <c r="E12" s="450">
        <f>SUM(E8:E11)</f>
      </c>
    </row>
    <row r="14" ht="20" customHeight="1">
      <c r="A14" s="437" t="inlineStr">
        <is>
          <t>Proposed offer: Australian Gas Networks gas network</t>
        </is>
      </c>
      <c r="B14" s="437"/>
      <c r="C14" s="437"/>
      <c r="D14" s="437"/>
      <c r="E14" s="437"/>
    </row>
    <row r="15" ht="18" customHeight="1">
      <c r="A15" s="438" t="inlineStr">
        <is>
          <t>Each step is an MJ per day band, priced for the days in that season.</t>
        </is>
      </c>
      <c r="B15" s="438"/>
      <c r="C15" s="438"/>
      <c r="D15" s="438"/>
      <c r="E15" s="438"/>
    </row>
    <row r="16" ht="18" customHeight="1">
      <c r="A16" s="439">
        <f>IF('Airtable Data Sheet'!AP2="","No offer priced",'Airtable Data Sheet'!AP2&amp;", "&amp;'Airtable Data Sheet'!AQ2&amp;" days")</f>
      </c>
      <c r="B16" s="439"/>
      <c r="C16" s="439"/>
      <c r="D16" s="439"/>
      <c r="E16" s="439"/>
    </row>
    <row r="17" ht="18" customHeight="1">
      <c r="A17" s="441" t="inlineStr">
        <is>
          <t>Band (MJ/day)</t>
        </is>
      </c>
      <c r="B17" s="440" t="inlineStr">
        <is>
          <t>MJ/day</t>
        </is>
      </c>
      <c r="C17" s="440" t="inlineStr">
        <is>
          <t>MJ</t>
        </is>
      </c>
      <c r="D17" s="440" t="inlineStr">
        <is>
          <t>c/MJ</t>
        </is>
      </c>
      <c r="E17" s="440" t="inlineStr">
        <is>
          <t>Amount</t>
        </is>
      </c>
    </row>
    <row r="18" ht="18" customHeight="1">
      <c r="A18" s="442">
        <f>IF('Airtable Data Sheet'!AR2="","",'Airtable Data Sheet'!AR2)</f>
      </c>
      <c r="B18" s="444">
        <f>IF('Airtable Data Sheet'!AS2="","",'Airtable Data Sheet'!AS2)</f>
      </c>
      <c r="C18" s="443">
        <f>IF('Airtable Data Sheet'!AT2="","",'Airtable Data Sheet'!AT2)</f>
      </c>
      <c r="D18" s="445">
        <f>IF('Airtable Data Sheet'!AU2="","",'Airtable Data Sheet'!AU2)</f>
      </c>
      <c r="E18" s="446">
        <f>IF('Airtable Data Sheet'!AV2="","",'Airtable Data Sheet'!AV2)</f>
      </c>
    </row>
    <row r="19" ht="18" customHeight="1">
      <c r="A19" s="442">
        <f>IF('Airtable Data Sheet'!AW2="","",'Airtable Data Sheet'!AW2)</f>
      </c>
      <c r="B19" s="444">
        <f>IF('Airtable Data Sheet'!AX2="","",'Airtable Data Sheet'!AX2)</f>
      </c>
      <c r="C19" s="443">
        <f>IF('Airtable Data Sheet'!AY2="","",'Airtable Data Sheet'!AY2)</f>
      </c>
      <c r="D19" s="445">
        <f>IF('Airtable Data Sheet'!AZ2="","",'Airtable Data Sheet'!AZ2)</f>
      </c>
      <c r="E19" s="446">
        <f>IF('Airtable Data Sheet'!BA2="","",'Airtable Data Sheet'!BA2)</f>
      </c>
    </row>
    <row r="20" ht="18" customHeight="1">
      <c r="A20" s="442">
        <f>IF('Airtable Data Sheet'!BB2="","",'Airtable Data Sheet'!BB2)</f>
      </c>
      <c r="B20" s="444">
        <f>IF('Airtable Data Sheet'!BC2="","",'Airtable Data Sheet'!BC2)</f>
      </c>
      <c r="C20" s="443">
        <f>IF('Airtable Data Sheet'!BD2="","",'Airtable Data Sheet'!BD2)</f>
      </c>
      <c r="D20" s="445">
        <f>IF('Airtable Data Sheet'!BE2="","",'Airtable Data Sheet'!BE2)</f>
      </c>
      <c r="E20" s="446">
        <f>IF('Airtable Data Sheet'!BF2="","",'Airtable Data Sheet'!BF2)</f>
      </c>
    </row>
    <row r="21" ht="18" customHeight="1">
      <c r="A21" s="442">
        <f>IF('Airtable Data Sheet'!BG2="","",'Airtable Data Sheet'!BG2)</f>
      </c>
      <c r="B21" s="444">
        <f>IF('Airtable Data Sheet'!BH2="","",'Airtable Data Sheet'!BH2)</f>
      </c>
      <c r="C21" s="443">
        <f>IF('Airtable Data Sheet'!BI2="","",'Airtable Data Sheet'!BI2)</f>
      </c>
      <c r="D21" s="445">
        <f>IF('Airtable Data Sheet'!BJ2="","",'Airtable Data Sheet'!BJ2)</f>
      </c>
      <c r="E21" s="446">
        <f>IF('Airtable Data Sheet'!BK2="","",'Airtable Data Sheet'!BK2)</f>
      </c>
    </row>
    <row r="22" ht="18" customHeight="1">
      <c r="A22" s="447" t="inlineStr">
        <is>
          <t>Energy</t>
        </is>
      </c>
      <c r="B22" s="451"/>
      <c r="C22" s="448">
        <f>IF(SUM(C18:C21)=0,"",SUM(C18:C21))</f>
      </c>
      <c r="D22" s="449">
        <f>IFERROR(E22/C22*1000,"")</f>
      </c>
      <c r="E22" s="450">
        <f>IF(SUM(E18:E21)=0,"",SUM(E18:E21))</f>
      </c>
    </row>
    <row r="24" ht="20" customHeight="1">
      <c r="A24" s="437" t="inlineStr">
        <is>
          <t>Annual summary</t>
        </is>
      </c>
      <c r="B24" s="437"/>
      <c r="C24" s="437"/>
      <c r="D24" s="437"/>
      <c r="E24" s="437"/>
    </row>
    <row r="25" ht="18" customHeight="1">
      <c r="A25" s="441"/>
      <c r="B25" s="440" t="inlineStr">
        <is>
          <t>Current</t>
        </is>
      </c>
      <c r="C25" s="440" t="inlineStr">
        <is>
          <t>Proposed</t>
        </is>
      </c>
      <c r="D25" s="440" t="inlineStr">
        <is>
          <t>GJ per year</t>
        </is>
      </c>
      <c r="E25" s="440" t="inlineStr">
        <is>
          <t>Saving per year</t>
        </is>
      </c>
    </row>
    <row r="26" ht="18" customHeight="1">
      <c r="A26" s="452" t="inlineStr">
        <is>
          <t>Energy rate</t>
        </is>
      </c>
      <c r="B26" s="453">
        <f>'Airtable Data Sheet'!P2</f>
      </c>
      <c r="C26" s="453">
        <f>'Airtable Data Sheet'!U2</f>
      </c>
      <c r="D26" s="455">
        <f>'Gas Profile'!B20</f>
      </c>
      <c r="E26" s="456">
        <f>IFERROR(('Airtable Data Sheet'!P2-'Airtable Data Sheet'!U2)*'Gas Profile'!B20,"")</f>
      </c>
    </row>
    <row r="27" ht="18" customHeight="1">
      <c r="A27" s="452" t="inlineStr">
        <is>
          <t>Daily supply</t>
        </is>
      </c>
      <c r="B27" s="454">
        <f>'Airtable Data Sheet'!R2</f>
      </c>
      <c r="C27" s="454">
        <f>'Airtable Data Sheet'!S2</f>
      </c>
      <c r="D27" s="452"/>
      <c r="E27" s="456">
        <f>IFERROR(('Airtable Data Sheet'!R2-'Airtable Data Sheet'!S2)*365,"")</f>
      </c>
    </row>
    <row r="28" ht="24" customHeight="1">
      <c r="A28" s="457" t="inlineStr">
        <is>
          <t>Estimated annual saving</t>
        </is>
      </c>
      <c r="B28" s="457"/>
      <c r="C28" s="457"/>
      <c r="D28" s="457"/>
      <c r="E28" s="458">
        <f>IFERROR(E26+E27,"")</f>
      </c>
    </row>
  </sheetData>
  <mergeCells count="10">
    <mergeCell ref="A1:E1"/>
    <mergeCell ref="A2:E2"/>
    <mergeCell ref="A3:E3"/>
    <mergeCell ref="A5:E5"/>
    <mergeCell ref="A6:E6"/>
    <mergeCell ref="A14:E14"/>
    <mergeCell ref="A15:E15"/>
    <mergeCell ref="A16:E16"/>
    <mergeCell ref="A24:E24"/>
    <mergeCell ref="A28:D28"/>
  </mergeCells>
  <pageMargins left="0.5" right="0.5" top="0.6" bottom="0.6" header="0.3" footer="0.3"/>
  <pageSetup paperSize="9" orientation="portrait" fitToWidth="1" fitToHeight="1"/>
</worksheet>
</file>