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hreadedComments/threadedComment1.xml" ContentType="application/vnd.ms-excel.threaded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9040" windowHeight="15840"/>
  </bookViews>
  <sheets>
    <sheet name="Project_Risks_Register" sheetId="1" r:id="rId1"/>
    <sheet name="Project_Risks_Dashboard" sheetId="2" r:id="rId2"/>
    <sheet name="Lists" sheetId="3" state="hidden" r:id="rId3"/>
  </sheets>
  <definedNames>
    <definedName name="_xlnm._FilterDatabase" localSheetId="0" hidden="1">Project_Risks_Register!$A$3:$AA$3</definedName>
    <definedName name="all_estimate">Lists!$A$2:$B$6</definedName>
    <definedName name="Risk_Assessment">Project_Risks_Register!$P$5:$P$16</definedName>
    <definedName name="Risk_by_Functional">Lists!$F$2:$F$15</definedName>
    <definedName name="risk_estimate">Lists!$A$2:$A$6</definedName>
    <definedName name="Risk_Location">Lists!$D$2:$D$3</definedName>
    <definedName name="Risk_Management_Strategy">Lists!$H$2:$H$5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/>
  <c r="U16" i="1"/>
  <c r="O16"/>
  <c r="N16"/>
  <c r="M16"/>
  <c r="U15"/>
  <c r="O15"/>
  <c r="N15"/>
  <c r="M15"/>
  <c r="U14"/>
  <c r="O14"/>
  <c r="N14"/>
  <c r="M14"/>
  <c r="U13"/>
  <c r="O13"/>
  <c r="N13"/>
  <c r="M13"/>
  <c r="U12"/>
  <c r="O12"/>
  <c r="N12"/>
  <c r="M12"/>
  <c r="U11"/>
  <c r="O11"/>
  <c r="N11"/>
  <c r="M11"/>
  <c r="U10"/>
  <c r="O10"/>
  <c r="N10"/>
  <c r="M10"/>
  <c r="U9"/>
  <c r="O9"/>
  <c r="N9"/>
  <c r="M9"/>
  <c r="U8"/>
  <c r="O8"/>
  <c r="N8"/>
  <c r="M8"/>
  <c r="U7"/>
  <c r="O7"/>
  <c r="N7"/>
  <c r="M7"/>
  <c r="U6"/>
  <c r="O6"/>
  <c r="N6"/>
  <c r="M6"/>
  <c r="U5"/>
  <c r="O5"/>
  <c r="N5"/>
  <c r="M5"/>
  <c r="P5" l="1"/>
  <c r="V5" s="1"/>
  <c r="P6"/>
  <c r="V6" s="1"/>
  <c r="P7"/>
  <c r="V7" s="1"/>
  <c r="P8"/>
  <c r="V8" s="1"/>
  <c r="P9"/>
  <c r="V9" s="1"/>
  <c r="P10"/>
  <c r="V10" s="1"/>
  <c r="P11"/>
  <c r="V11" s="1"/>
  <c r="P12"/>
  <c r="V12" s="1"/>
  <c r="P15"/>
  <c r="V15" s="1"/>
  <c r="P14"/>
  <c r="V14" s="1"/>
  <c r="P13"/>
  <c r="V13" s="1"/>
  <c r="P16"/>
  <c r="V16" s="1"/>
  <c r="M8" i="2" l="1"/>
  <c r="V2" i="1"/>
  <c r="M6" i="2"/>
  <c r="M5"/>
  <c r="M7"/>
  <c r="M9"/>
</calcChain>
</file>

<file path=xl/comments1.xml><?xml version="1.0" encoding="utf-8"?>
<comments xmlns="http://schemas.openxmlformats.org/spreadsheetml/2006/main">
  <authors>
    <author>tc={00E6009B-0027-4107-8112-0058005A004F}</author>
    <author>tc={00AF0068-006D-44FF-A58B-00C100D8008A}</author>
    <author>tc={007C0021-003E-4BC1-8CC5-00D600540072}</author>
    <author>tc={00750036-00D0-4045-8E42-009B00550057}</author>
    <author>tc={0040007E-0097-479B-81A9-00FF005100C9}</author>
    <author>tc={008B0041-007F-4618-B03D-00ED007E0087}</author>
    <author>tc={00FC0035-00F0-4AE2-8FD0-0033001900BA}</author>
    <author>tc={4DEC22C7-8F44-4B2E-A138-2C22BD1A8DDD}</author>
    <author>tc={52DA20D7-5BBB-4E61-BC8D-002DCC6B0B1B}</author>
    <author>tc={00820098-004A-4D33-BEA1-001A00F9002F}</author>
    <author>tc={00A20092-009A-4117-9614-00FF00F000A5}</author>
  </authors>
  <commentList>
    <comment ref="V2" authorId="0">
      <text>
        <r>
          <rPr>
            <b/>
            <sz val="9"/>
            <rFont val="Tahoma"/>
          </rPr>
          <t>Южаков Александр Владимирович:</t>
        </r>
        <r>
          <rPr>
            <sz val="9"/>
            <rFont val="Tahoma"/>
          </rPr>
          <t xml:space="preserve">
Риск средний по проекту в целом
</t>
        </r>
      </text>
    </comment>
    <comment ref="B3" authorId="1">
      <text>
        <r>
          <rPr>
            <b/>
            <sz val="9"/>
            <rFont val="Tahoma"/>
          </rPr>
          <t>Южаков Александр Владимирович:</t>
        </r>
        <r>
          <rPr>
            <sz val="9"/>
            <rFont val="Tahoma"/>
          </rPr>
          <t xml:space="preserve">
Уникальный код риска в рамках данного реестра
</t>
        </r>
      </text>
    </comment>
    <comment ref="D3" authorId="2">
      <text>
        <r>
          <rPr>
            <b/>
            <sz val="9"/>
            <rFont val="Tahoma"/>
          </rPr>
          <t>Южаков Александр Владимирович:</t>
        </r>
        <r>
          <rPr>
            <sz val="9"/>
            <rFont val="Tahoma"/>
          </rPr>
          <t xml:space="preserve">
Промокнуть и заболеть - риск, а дождь - причина
</t>
        </r>
      </text>
    </comment>
    <comment ref="E3" authorId="3">
      <text>
        <r>
          <rPr>
            <b/>
            <sz val="9"/>
            <rFont val="Tahoma"/>
          </rPr>
          <t>Южаков Александр Владимирович:</t>
        </r>
        <r>
          <rPr>
            <sz val="9"/>
            <rFont val="Tahoma"/>
          </rPr>
          <t xml:space="preserve">
Важно вовремя успеть заметить симптомы наступления риска и принять соответствующие меры
</t>
        </r>
      </text>
    </comment>
    <comment ref="I3" authorId="4">
      <text>
        <r>
          <rPr>
            <b/>
            <sz val="9"/>
            <rFont val="Tahoma"/>
          </rPr>
          <t>Южаков Александр Владимирович:</t>
        </r>
        <r>
          <rPr>
            <sz val="9"/>
            <rFont val="Tahoma"/>
          </rPr>
          <t xml:space="preserve">
Во избежание давления, взаимного влияния голосование должно быть тайным, обезличенным
</t>
        </r>
      </text>
    </comment>
    <comment ref="J3" authorId="5">
      <text>
        <r>
          <rPr>
            <b/>
            <sz val="9"/>
            <rFont val="Tahoma"/>
          </rPr>
          <t>Южаков Александр Владимирович:</t>
        </r>
        <r>
          <rPr>
            <sz val="9"/>
            <rFont val="Tahoma"/>
          </rPr>
          <t xml:space="preserve">
Во избежание давления, взаимного влияния голосование должно быть тайным, обезличенным
</t>
        </r>
      </text>
    </comment>
    <comment ref="K3" authorId="6">
      <text>
        <r>
          <rPr>
            <b/>
            <sz val="9"/>
            <rFont val="Tahoma"/>
          </rPr>
          <t>Южаков Александр Владимирович:</t>
        </r>
        <r>
          <rPr>
            <sz val="9"/>
            <rFont val="Tahoma"/>
          </rPr>
          <t xml:space="preserve">
Во избежание давления, взаимного влияния голосование должно быть тайным, обезличенным
</t>
        </r>
      </text>
    </comment>
    <comment ref="P3" authorId="7">
      <text>
        <r>
          <rPr>
            <b/>
            <sz val="9"/>
            <rFont val="Tahoma"/>
          </rPr>
          <t>User:</t>
        </r>
        <r>
          <rPr>
            <sz val="9"/>
            <rFont val="Tahoma"/>
          </rPr>
          <t xml:space="preserve">
Внимание!!! Рассчитывается автоматически
</t>
        </r>
      </text>
    </comment>
    <comment ref="U3" authorId="8">
      <text>
        <r>
          <rPr>
            <b/>
            <sz val="9"/>
            <rFont val="Tahoma"/>
          </rPr>
          <t>User:</t>
        </r>
        <r>
          <rPr>
            <sz val="9"/>
            <rFont val="Tahoma"/>
          </rPr>
          <t xml:space="preserve">
Внимание!!! Рассчитывается автоматически
</t>
        </r>
      </text>
    </comment>
    <comment ref="W3" authorId="9">
      <text>
        <r>
          <rPr>
            <b/>
            <sz val="9"/>
            <rFont val="Tahoma"/>
          </rPr>
          <t>Южаков Александр Владимирович:</t>
        </r>
        <r>
          <rPr>
            <sz val="9"/>
            <rFont val="Tahoma"/>
          </rPr>
          <t xml:space="preserve">
Принятие: признается, что риск несущественный или затраты на работу с ним превышают возможный ущерб - ничего не делается по риску
Избежание: отказаться от проекта; пересмотреть цели проекта; изменить условия проекта
Минимизация: снизить вероятность наступления риска; снизить угрозу риска; резервировать ресурсы; уменьшить объем работ; передать проект на аутсорсинг; снизить требования к качеству
Передача (частный случай минимизации - передача риска другой стороне): учет риска в договоре; поиск партнеров для разделения риска; распределение рисков между несколькими проектами / программами; страхование
</t>
        </r>
      </text>
    </comment>
    <comment ref="Z3" authorId="10">
      <text>
        <r>
          <rPr>
            <b/>
            <sz val="9"/>
            <rFont val="Tahoma"/>
          </rPr>
          <t>Южаков Александр Владимирович:</t>
        </r>
        <r>
          <rPr>
            <sz val="9"/>
            <rFont val="Tahoma"/>
          </rPr>
          <t xml:space="preserve">
Лицо или организационная единица, которые имеют полномочия и несут ответственность за управление риском
</t>
        </r>
      </text>
    </comment>
  </commentList>
</comments>
</file>

<file path=xl/sharedStrings.xml><?xml version="1.0" encoding="utf-8"?>
<sst xmlns="http://schemas.openxmlformats.org/spreadsheetml/2006/main" count="250" uniqueCount="154">
  <si>
    <t>Реестр рисков</t>
  </si>
  <si>
    <t>версия от: 19.10.2023</t>
  </si>
  <si>
    <t>Классификация риска</t>
  </si>
  <si>
    <t>Угроза, влияние, степень воздействия</t>
  </si>
  <si>
    <t>Вероятность возникновения риска (&gt; 0 и &lt; 100%)</t>
  </si>
  <si>
    <t>Этап, веха проекта</t>
  </si>
  <si>
    <t>Код риска</t>
  </si>
  <si>
    <t>Описание риска</t>
  </si>
  <si>
    <t>Причины возникновения риска</t>
  </si>
  <si>
    <t>Признаки приближения риска</t>
  </si>
  <si>
    <t>Риск по функциональным областям</t>
  </si>
  <si>
    <t>По расположению</t>
  </si>
  <si>
    <t>Эксперт 1</t>
  </si>
  <si>
    <t>Эксперт 2</t>
  </si>
  <si>
    <t>Эксперт 3</t>
  </si>
  <si>
    <t>Эксп 1 балл</t>
  </si>
  <si>
    <t>Эксп 2 балл</t>
  </si>
  <si>
    <t>Эксп 3 балл</t>
  </si>
  <si>
    <t>Оценка риска совместная</t>
  </si>
  <si>
    <t>Вероятность риска итого</t>
  </si>
  <si>
    <t>Оценка с учетом вероятности</t>
  </si>
  <si>
    <t>Стратегия работы с риском</t>
  </si>
  <si>
    <t>Мероприятия по снижению риска</t>
  </si>
  <si>
    <t>Срок реагирования</t>
  </si>
  <si>
    <t>Ответственное за риск лицо</t>
  </si>
  <si>
    <t>Комментарии</t>
  </si>
  <si>
    <t>Phase</t>
  </si>
  <si>
    <t>Risk Code</t>
  </si>
  <si>
    <t>Risk Identification</t>
  </si>
  <si>
    <t>Risk Causes</t>
  </si>
  <si>
    <t>Signs of Approaching Risk</t>
  </si>
  <si>
    <t>Risk Classification by Functional</t>
  </si>
  <si>
    <t>Risk Classification by Location</t>
  </si>
  <si>
    <t>Risk Assessment by Expert 1</t>
  </si>
  <si>
    <t>Risk Assessment by Expert 2</t>
  </si>
  <si>
    <t>Risk Assessment by Expert 3</t>
  </si>
  <si>
    <t>Risk Assessment</t>
  </si>
  <si>
    <t>Risk Probability by Expert 1</t>
  </si>
  <si>
    <t>Risk Probability by Expert 2</t>
  </si>
  <si>
    <t>Risk Probability by Expert 3</t>
  </si>
  <si>
    <t>Risk Probability</t>
  </si>
  <si>
    <t>Probability-Based Risk Assessment</t>
  </si>
  <si>
    <t>Risk Management Strategy</t>
  </si>
  <si>
    <t>Risk Treatment</t>
  </si>
  <si>
    <t>Response Time</t>
  </si>
  <si>
    <t>Risk Owner</t>
  </si>
  <si>
    <t>Comment</t>
  </si>
  <si>
    <t>R001</t>
  </si>
  <si>
    <t>Выход из работы основных проектировщиков</t>
  </si>
  <si>
    <t>2 (ниже среднего)</t>
  </si>
  <si>
    <t>R002</t>
  </si>
  <si>
    <t>R003</t>
  </si>
  <si>
    <t>R004</t>
  </si>
  <si>
    <t>R005</t>
  </si>
  <si>
    <t>Ограничение поставки ПО зарубежными команиями</t>
  </si>
  <si>
    <t>R006</t>
  </si>
  <si>
    <t>Профсоюз программистов требует повышения зарплаты</t>
  </si>
  <si>
    <t>R007</t>
  </si>
  <si>
    <t>R008</t>
  </si>
  <si>
    <t>Нехватка вычислительных мощностей</t>
  </si>
  <si>
    <t>R009</t>
  </si>
  <si>
    <t>Несостоятельность продукта на этапе интеграционного тестирования</t>
  </si>
  <si>
    <t>R010</t>
  </si>
  <si>
    <t>Внедрение ограничений со стороны регуляторов</t>
  </si>
  <si>
    <t>R011</t>
  </si>
  <si>
    <t>R012</t>
  </si>
  <si>
    <t>Появление мощного конкурента с лучшим проектом</t>
  </si>
  <si>
    <t>Диапазон баллов</t>
  </si>
  <si>
    <t>Оценка риска</t>
  </si>
  <si>
    <t>Количество рисков</t>
  </si>
  <si>
    <t>от 4 по 5</t>
  </si>
  <si>
    <t>критический</t>
  </si>
  <si>
    <t>от 3 по 4</t>
  </si>
  <si>
    <t>высокий</t>
  </si>
  <si>
    <t>от 2 по 3</t>
  </si>
  <si>
    <t>средний</t>
  </si>
  <si>
    <t>от 1 по 2</t>
  </si>
  <si>
    <t>ниже среднего</t>
  </si>
  <si>
    <t>от 0 по 1</t>
  </si>
  <si>
    <t>низкий</t>
  </si>
  <si>
    <t>Балл</t>
  </si>
  <si>
    <t>Риск по расположению</t>
  </si>
  <si>
    <t>5 (критический)</t>
  </si>
  <si>
    <t>внешний</t>
  </si>
  <si>
    <t>HR, персонал</t>
  </si>
  <si>
    <t>принятие</t>
  </si>
  <si>
    <t>4 (высокий)</t>
  </si>
  <si>
    <t>внутренний</t>
  </si>
  <si>
    <t>IT, информационный</t>
  </si>
  <si>
    <t>минимизация</t>
  </si>
  <si>
    <t>3 (средний)</t>
  </si>
  <si>
    <t>PR, рекламный</t>
  </si>
  <si>
    <t>передача</t>
  </si>
  <si>
    <t>безопасность</t>
  </si>
  <si>
    <t>избежание</t>
  </si>
  <si>
    <t>1 (низкий)</t>
  </si>
  <si>
    <t>закупки</t>
  </si>
  <si>
    <t>корпоративный</t>
  </si>
  <si>
    <t>логистический</t>
  </si>
  <si>
    <t>маркетинговый</t>
  </si>
  <si>
    <t>методологический</t>
  </si>
  <si>
    <t>планово-экономический</t>
  </si>
  <si>
    <t>продажи</t>
  </si>
  <si>
    <t>производственный</t>
  </si>
  <si>
    <t>финансовый</t>
  </si>
  <si>
    <t>юридический</t>
  </si>
  <si>
    <t>Низкая заработная плата сотрудников</t>
  </si>
  <si>
    <t>Низкая квалификация сотрудников</t>
  </si>
  <si>
    <t>Сложная международная обстановка</t>
  </si>
  <si>
    <t>Ошибка в первоначальной оценке требуемых мощностей</t>
  </si>
  <si>
    <t>Низкая проработаность требований регулятора</t>
  </si>
  <si>
    <t>Высокая конкуренция на рынке</t>
  </si>
  <si>
    <t>Низкая мотивация сотрудников</t>
  </si>
  <si>
    <t>Ограничения в технической поддержке, ограничения в продаже</t>
  </si>
  <si>
    <t>Недовльство сотрудников зарабатной платой</t>
  </si>
  <si>
    <t>Отставание в промежуточных точках</t>
  </si>
  <si>
    <t>Жалобы со стороны сотрудников на низний уровень производительности</t>
  </si>
  <si>
    <t>Сложности в тестировании</t>
  </si>
  <si>
    <t>Высокий уровень регуляции в отрасли</t>
  </si>
  <si>
    <t>Маркетинговые акции конкурентов</t>
  </si>
  <si>
    <t>Снизить влияние на этапе проектирования</t>
  </si>
  <si>
    <t>Провести дополнительные исследования позиционирования</t>
  </si>
  <si>
    <t>Переход на отечесвтенное ПО или разработка своего</t>
  </si>
  <si>
    <t>Мониторинг удоволетворенности сотрудников и своевременное повышение заработной платы</t>
  </si>
  <si>
    <t>Проводить дополнительное планирование на этапе проектирования</t>
  </si>
  <si>
    <t>Заранее увеличить вычислительные мощности с учетом возможного роста проекта</t>
  </si>
  <si>
    <t>Постоянная проверка продукта, его актуальности и возможностей</t>
  </si>
  <si>
    <t>Консультация с внешними правовыми организациями</t>
  </si>
  <si>
    <t>Своевременный анализ рынка с целью повышения конкурентоспособности</t>
  </si>
  <si>
    <t>Группа проектирования</t>
  </si>
  <si>
    <t>Продуктовая группа</t>
  </si>
  <si>
    <t>Госрегулятор</t>
  </si>
  <si>
    <t>HR менеджер</t>
  </si>
  <si>
    <t>неделя</t>
  </si>
  <si>
    <t>немедленная реакция</t>
  </si>
  <si>
    <t>месяц</t>
  </si>
  <si>
    <t>Подразделение IT</t>
  </si>
  <si>
    <t>Проект Билеты Онлайн</t>
  </si>
  <si>
    <t xml:space="preserve">Неверная оценка размера целевой аудитории и их потребностей </t>
  </si>
  <si>
    <t>Сложности интеграции с платежными системами</t>
  </si>
  <si>
    <t>Задержки в разработке ключевых функций</t>
  </si>
  <si>
    <t>Негативные отзывы первых пользователей</t>
  </si>
  <si>
    <t>Обнаружение критических ошибок перед запуском</t>
  </si>
  <si>
    <t>Недостаточный анализ рынка</t>
  </si>
  <si>
    <t>Различия в технических стандартах</t>
  </si>
  <si>
    <t>Недооценка сложности задач</t>
  </si>
  <si>
    <t>Недоработки продукта</t>
  </si>
  <si>
    <t>Отрицательная обратная связь от тестовой группы</t>
  </si>
  <si>
    <t>Расхождение реальных данных с прогнозами</t>
  </si>
  <si>
    <t>Проблемы с тестовыми транзакциями</t>
  </si>
  <si>
    <t>Увеличение количества багов</t>
  </si>
  <si>
    <t>Усиление группы разработки модуля</t>
  </si>
  <si>
    <t>Частичная передача разработки на аутсорс</t>
  </si>
  <si>
    <t>Доработка проекта</t>
  </si>
</sst>
</file>

<file path=xl/styles.xml><?xml version="1.0" encoding="utf-8"?>
<styleSheet xmlns="http://schemas.openxmlformats.org/spreadsheetml/2006/main">
  <numFmts count="2">
    <numFmt numFmtId="164" formatCode="#\ \%"/>
    <numFmt numFmtId="165" formatCode="#.#\ \%"/>
  </numFmts>
  <fonts count="14">
    <font>
      <sz val="10"/>
      <color theme="1"/>
      <name val="Calibri"/>
      <scheme val="minor"/>
    </font>
    <font>
      <b/>
      <sz val="14"/>
      <color theme="1"/>
      <name val="Calibri"/>
      <scheme val="minor"/>
    </font>
    <font>
      <b/>
      <sz val="10"/>
      <color rgb="FFFF33CC"/>
      <name val="Calibri"/>
      <scheme val="minor"/>
    </font>
    <font>
      <b/>
      <sz val="10"/>
      <color theme="1"/>
      <name val="Calibri"/>
      <scheme val="minor"/>
    </font>
    <font>
      <b/>
      <sz val="16"/>
      <color indexed="4"/>
      <name val="Calibri"/>
      <scheme val="minor"/>
    </font>
    <font>
      <b/>
      <sz val="11"/>
      <color theme="1"/>
      <name val="Calibri"/>
      <scheme val="minor"/>
    </font>
    <font>
      <b/>
      <sz val="9"/>
      <color theme="1"/>
      <name val="Calibri"/>
      <scheme val="minor"/>
    </font>
    <font>
      <sz val="9"/>
      <color theme="1" tint="0.499984740745262"/>
      <name val="Calibri"/>
      <scheme val="minor"/>
    </font>
    <font>
      <sz val="9"/>
      <color theme="1"/>
      <name val="Calibri"/>
      <scheme val="minor"/>
    </font>
    <font>
      <sz val="11"/>
      <color theme="1"/>
      <name val="Calibri"/>
      <scheme val="minor"/>
    </font>
    <font>
      <b/>
      <sz val="16"/>
      <color theme="1"/>
      <name val="Calibri"/>
      <scheme val="minor"/>
    </font>
    <font>
      <b/>
      <sz val="10"/>
      <color theme="0"/>
      <name val="Calibri"/>
      <scheme val="minor"/>
    </font>
    <font>
      <b/>
      <sz val="9"/>
      <name val="Tahoma"/>
    </font>
    <font>
      <sz val="9"/>
      <name val="Tahoma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1"/>
      </patternFill>
    </fill>
    <fill>
      <patternFill patternType="solid">
        <fgColor rgb="FFC00000"/>
      </patternFill>
    </fill>
    <fill>
      <patternFill patternType="solid">
        <fgColor rgb="FFFF9999"/>
      </patternFill>
    </fill>
    <fill>
      <patternFill patternType="solid">
        <fgColor rgb="FFFFC000"/>
      </patternFill>
    </fill>
    <fill>
      <patternFill patternType="solid">
        <fgColor indexed="43"/>
      </patternFill>
    </fill>
    <fill>
      <patternFill patternType="solid">
        <fgColor theme="7" tint="0.79998168889431442"/>
        <bgColor indexed="65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 applyProtection="1">
      <alignment vertical="top"/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3" fillId="0" borderId="5" xfId="0" applyFont="1" applyBorder="1"/>
    <xf numFmtId="0" fontId="4" fillId="0" borderId="0" xfId="0" applyFont="1" applyAlignment="1">
      <alignment horizontal="center" vertical="center"/>
    </xf>
    <xf numFmtId="0" fontId="0" fillId="0" borderId="0" xfId="0" quotePrefix="1" applyAlignment="1">
      <alignment vertical="center"/>
    </xf>
    <xf numFmtId="0" fontId="5" fillId="2" borderId="7" xfId="0" applyFont="1" applyFill="1" applyBorder="1" applyAlignment="1">
      <alignment horizontal="left" vertical="top" wrapText="1"/>
    </xf>
    <xf numFmtId="0" fontId="5" fillId="2" borderId="8" xfId="0" applyFont="1" applyFill="1" applyBorder="1" applyAlignment="1">
      <alignment horizontal="left" vertical="top" wrapText="1"/>
    </xf>
    <xf numFmtId="0" fontId="5" fillId="2" borderId="9" xfId="0" applyFont="1" applyFill="1" applyBorder="1" applyAlignment="1">
      <alignment horizontal="left" vertical="top" wrapText="1"/>
    </xf>
    <xf numFmtId="0" fontId="5" fillId="2" borderId="10" xfId="0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left" vertical="top" wrapText="1"/>
    </xf>
    <xf numFmtId="0" fontId="5" fillId="2" borderId="12" xfId="0" applyFont="1" applyFill="1" applyBorder="1" applyAlignment="1">
      <alignment horizontal="left" vertical="top" wrapText="1"/>
    </xf>
    <xf numFmtId="0" fontId="5" fillId="2" borderId="13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0" fillId="0" borderId="7" xfId="0" applyBorder="1" applyAlignment="1" applyProtection="1">
      <alignment vertical="center" wrapText="1"/>
      <protection locked="0"/>
    </xf>
    <xf numFmtId="0" fontId="0" fillId="0" borderId="8" xfId="0" quotePrefix="1" applyBorder="1" applyAlignment="1" applyProtection="1">
      <alignment horizontal="left" vertical="center" wrapText="1"/>
      <protection locked="0"/>
    </xf>
    <xf numFmtId="0" fontId="0" fillId="0" borderId="9" xfId="0" applyBorder="1" applyAlignment="1" applyProtection="1">
      <alignment vertical="center" wrapText="1"/>
      <protection locked="0"/>
    </xf>
    <xf numFmtId="0" fontId="8" fillId="0" borderId="10" xfId="0" applyFont="1" applyBorder="1" applyAlignment="1" applyProtection="1">
      <alignment vertical="center" wrapText="1"/>
      <protection locked="0"/>
    </xf>
    <xf numFmtId="0" fontId="8" fillId="0" borderId="11" xfId="0" applyFont="1" applyBorder="1" applyAlignment="1" applyProtection="1">
      <alignment vertical="center" wrapText="1"/>
      <protection locked="0"/>
    </xf>
    <xf numFmtId="0" fontId="0" fillId="0" borderId="10" xfId="0" applyBorder="1" applyAlignment="1" applyProtection="1">
      <alignment vertical="center" wrapText="1"/>
      <protection locked="0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3" xfId="0" applyBorder="1" applyAlignment="1" applyProtection="1">
      <alignment vertical="center" wrapText="1"/>
      <protection locked="0"/>
    </xf>
    <xf numFmtId="0" fontId="0" fillId="0" borderId="7" xfId="0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3" fillId="0" borderId="13" xfId="0" applyNumberFormat="1" applyFont="1" applyBorder="1" applyAlignment="1" applyProtection="1">
      <alignment horizontal="center" vertical="center" wrapText="1"/>
      <protection locked="0"/>
    </xf>
    <xf numFmtId="16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65" fontId="5" fillId="0" borderId="9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0" fillId="0" borderId="13" xfId="0" applyBorder="1" applyAlignment="1" applyProtection="1">
      <alignment horizontal="left" vertical="center" wrapText="1"/>
      <protection locked="0"/>
    </xf>
    <xf numFmtId="0" fontId="8" fillId="0" borderId="7" xfId="0" applyFont="1" applyBorder="1" applyAlignment="1" applyProtection="1">
      <alignment vertical="center" wrapText="1"/>
      <protection locked="0"/>
    </xf>
    <xf numFmtId="0" fontId="0" fillId="0" borderId="13" xfId="0" applyBorder="1" applyAlignment="1" applyProtection="1">
      <alignment vertical="center" wrapText="1"/>
      <protection locked="0"/>
    </xf>
    <xf numFmtId="0" fontId="3" fillId="3" borderId="7" xfId="0" applyFont="1" applyFill="1" applyBorder="1" applyAlignment="1">
      <alignment vertical="top" wrapText="1"/>
    </xf>
    <xf numFmtId="0" fontId="0" fillId="0" borderId="7" xfId="0" applyBorder="1" applyAlignment="1">
      <alignment vertical="center"/>
    </xf>
    <xf numFmtId="0" fontId="11" fillId="4" borderId="7" xfId="0" applyFont="1" applyFill="1" applyBorder="1" applyAlignment="1">
      <alignment vertical="center"/>
    </xf>
    <xf numFmtId="0" fontId="11" fillId="5" borderId="7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7" borderId="7" xfId="0" applyFont="1" applyFill="1" applyBorder="1" applyAlignment="1">
      <alignment vertical="center"/>
    </xf>
    <xf numFmtId="0" fontId="3" fillId="8" borderId="7" xfId="0" applyFont="1" applyFill="1" applyBorder="1" applyAlignment="1">
      <alignment vertical="center"/>
    </xf>
    <xf numFmtId="0" fontId="3" fillId="9" borderId="8" xfId="0" applyFont="1" applyFill="1" applyBorder="1" applyAlignment="1">
      <alignment vertical="top"/>
    </xf>
    <xf numFmtId="0" fontId="3" fillId="9" borderId="7" xfId="0" applyFont="1" applyFill="1" applyBorder="1" applyAlignment="1">
      <alignment vertical="top"/>
    </xf>
    <xf numFmtId="0" fontId="0" fillId="0" borderId="7" xfId="0" applyBorder="1" applyAlignment="1">
      <alignment horizontal="left" vertical="center"/>
    </xf>
  </cellXfs>
  <cellStyles count="1">
    <cellStyle name="Обычный" xfId="0" builtinId="0"/>
  </cellStyles>
  <dxfs count="10">
    <dxf>
      <font>
        <b/>
        <i val="0"/>
      </font>
      <fill>
        <patternFill patternType="solid">
          <fgColor indexed="43"/>
          <bgColor indexed="43"/>
        </patternFill>
      </fill>
    </dxf>
    <dxf>
      <font>
        <b/>
        <i val="0"/>
      </font>
      <fill>
        <patternFill patternType="solid">
          <fgColor rgb="FFFFC000"/>
          <bgColor rgb="FFFFC000"/>
        </patternFill>
      </fill>
    </dxf>
    <dxf>
      <font>
        <b/>
        <i val="0"/>
      </font>
      <fill>
        <patternFill patternType="solid">
          <fgColor rgb="FFFF7C80"/>
          <bgColor rgb="FFFF7C80"/>
        </patternFill>
      </fill>
    </dxf>
    <dxf>
      <font>
        <b/>
        <i val="0"/>
        <color theme="0"/>
      </font>
      <fill>
        <patternFill patternType="solid">
          <fgColor rgb="FFC00000"/>
          <bgColor rgb="FFC00000"/>
        </patternFill>
      </fill>
    </dxf>
    <dxf>
      <font>
        <b/>
        <i val="0"/>
        <color theme="0"/>
      </font>
      <fill>
        <patternFill patternType="solid">
          <fgColor theme="1"/>
          <bgColor theme="1"/>
        </patternFill>
      </fill>
    </dxf>
    <dxf>
      <font>
        <b/>
        <i val="0"/>
      </font>
      <fill>
        <patternFill patternType="solid">
          <fgColor indexed="43"/>
          <bgColor indexed="43"/>
        </patternFill>
      </fill>
    </dxf>
    <dxf>
      <font>
        <b/>
        <i val="0"/>
      </font>
      <fill>
        <patternFill patternType="solid">
          <fgColor rgb="FFFFC000"/>
          <bgColor rgb="FFFFC000"/>
        </patternFill>
      </fill>
    </dxf>
    <dxf>
      <font>
        <b/>
        <i val="0"/>
      </font>
      <fill>
        <patternFill patternType="solid">
          <fgColor rgb="FFFF9999"/>
          <bgColor rgb="FFFF9999"/>
        </patternFill>
      </fill>
    </dxf>
    <dxf>
      <font>
        <b/>
        <i val="0"/>
        <color theme="0"/>
      </font>
      <fill>
        <patternFill patternType="solid">
          <fgColor rgb="FFCC0000"/>
          <bgColor rgb="FFCC0000"/>
        </patternFill>
      </fill>
    </dxf>
    <dxf>
      <font>
        <b/>
        <i val="0"/>
        <color theme="0"/>
      </font>
      <fill>
        <patternFill patternType="solid">
          <fgColor theme="1" tint="4.9989318521683403E-2"/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рисков проекта в разрезе оценок</a:t>
            </a:r>
          </a:p>
        </c:rich>
      </c:tx>
      <c:layout>
        <c:manualLayout>
          <c:xMode val="edge"/>
          <c:yMode val="edge"/>
          <c:x val="0.15044700000000005"/>
          <c:y val="1.4147999999999999E-2"/>
        </c:manualLayout>
      </c:layout>
      <c:spPr>
        <a:noFill/>
        <a:ln w="0"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strRef>
              <c:f>Project_Risks_Dashboard!$M$4</c:f>
              <c:strCache>
                <c:ptCount val="1"/>
                <c:pt idx="0">
                  <c:v>Количество рисков</c:v>
                </c:pt>
              </c:strCache>
            </c:strRef>
          </c:tx>
          <c:dPt>
            <c:idx val="0"/>
            <c:spPr>
              <a:solidFill>
                <a:schemeClr val="tx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65A-4C19-A7AA-282E6F055649}"/>
              </c:ext>
            </c:extLst>
          </c:dPt>
          <c:dPt>
            <c:idx val="1"/>
            <c:spPr>
              <a:solidFill>
                <a:srgbClr val="C0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65A-4C19-A7AA-282E6F055649}"/>
              </c:ext>
            </c:extLst>
          </c:dPt>
          <c:dPt>
            <c:idx val="2"/>
            <c:spPr>
              <a:solidFill>
                <a:srgbClr val="FF9999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65A-4C19-A7AA-282E6F055649}"/>
              </c:ext>
            </c:extLst>
          </c:dPt>
          <c:dPt>
            <c:idx val="3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65A-4C19-A7AA-282E6F055649}"/>
              </c:ext>
            </c:extLst>
          </c:dPt>
          <c:dPt>
            <c:idx val="4"/>
            <c:spPr>
              <a:solidFill>
                <a:srgbClr val="FFFF99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65A-4C19-A7AA-282E6F055649}"/>
              </c:ext>
            </c:extLst>
          </c:dPt>
          <c:dLbls>
            <c:dLbl>
              <c:idx val="3"/>
              <c:layout>
                <c:manualLayout>
                  <c:x val="0"/>
                  <c:y val="-2.5300000000000001E-3"/>
                </c:manualLayout>
              </c:layout>
              <c:dLblPos val="bestFit"/>
              <c:showLegendKey val="1"/>
              <c:showVal val="1"/>
              <c:showCatNam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5A-4C19-A7AA-282E6F0556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1"/>
            <c:showVal val="1"/>
            <c:showCatName val="1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Project_Risks_Dashboard!$L$5:$L$9</c:f>
              <c:strCache>
                <c:ptCount val="5"/>
                <c:pt idx="0">
                  <c:v>критический</c:v>
                </c:pt>
                <c:pt idx="1">
                  <c:v>высокий</c:v>
                </c:pt>
                <c:pt idx="2">
                  <c:v>средний</c:v>
                </c:pt>
                <c:pt idx="3">
                  <c:v>ниже среднего</c:v>
                </c:pt>
                <c:pt idx="4">
                  <c:v>низкий</c:v>
                </c:pt>
              </c:strCache>
            </c:strRef>
          </c:cat>
          <c:val>
            <c:numRef>
              <c:f>Project_Risks_Dashboard!$M$5:$M$9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65A-4C19-A7AA-282E6F055649}"/>
            </c:ext>
          </c:extLst>
        </c:ser>
        <c:dLbls>
          <c:showCatName val="1"/>
        </c:dLbls>
        <c:firstSliceAng val="0"/>
      </c:pieChart>
      <c:spPr>
        <a:noFill/>
        <a:ln>
          <a:noFill/>
        </a:ln>
        <a:effectLst/>
      </c:spPr>
    </c:plotArea>
    <c:dispBlanksAs val="zero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77585</xdr:colOff>
      <xdr:row>2</xdr:row>
      <xdr:rowOff>74814</xdr:rowOff>
    </xdr:from>
    <xdr:to>
      <xdr:col>9</xdr:col>
      <xdr:colOff>658611</xdr:colOff>
      <xdr:row>32</xdr:row>
      <xdr:rowOff>105989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Южаков Александр Владимирович" id="{17370554-4CA5-5AD8-241B-6752814D12F9}"/>
  <person displayName="User" id="{FBD19013-A368-DF6A-A816-44D7AAE54FA3}" userId="User" providerId="None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2" personId="{17370554-4CA5-5AD8-241B-6752814D12F9}" id="{00E6009B-0027-4107-8112-0058005A004F}" done="0">
    <text xml:space="preserve">Риск средний по проекту в целом
</text>
  </threadedComment>
  <threadedComment ref="B3" personId="{17370554-4CA5-5AD8-241B-6752814D12F9}" id="{00AF0068-006D-44FF-A58B-00C100D8008A}" done="0">
    <text xml:space="preserve">Уникальный код риска в рамках данного реестра
</text>
  </threadedComment>
  <threadedComment ref="K3" personId="{17370554-4CA5-5AD8-241B-6752814D12F9}" id="{00FC0035-00F0-4AE2-8FD0-0033001900BA}" done="0">
    <text xml:space="preserve">Во избежание давления, взаимного влияния голосование должно быть тайным, обезличенным
</text>
  </threadedComment>
  <threadedComment ref="P3" dT="2024-07-30T13:13:03.17Z" personId="{FBD19013-A368-DF6A-A816-44D7AAE54FA3}" id="{4DEC22C7-8F44-4B2E-A138-2C22BD1A8DDD}" done="1">
    <text xml:space="preserve">Внимание!!! Рассчитывается автоматически
</text>
  </threadedComment>
  <threadedComment ref="U3" dT="2024-07-30T13:13:45.75Z" personId="{FBD19013-A368-DF6A-A816-44D7AAE54FA3}" id="{52DA20D7-5BBB-4E61-BC8D-002DCC6B0B1B}" done="1">
    <text xml:space="preserve">Внимание!!! Рассчитывается автоматически
</text>
  </threadedComment>
  <threadedComment ref="W3" personId="{17370554-4CA5-5AD8-241B-6752814D12F9}" id="{00820098-004A-4D33-BEA1-001A00F9002F}" done="0">
    <text xml:space="preserve">Принятие: признается, что риск несущественный или затраты на работу с ним превышают возможный ущерб - ничего не делается по риску
Избежание: отказаться от проекта; пересмотреть цели проекта; изменить условия проекта
Минимизация: снизить вероятность наступления риска; снизить угрозу риска; резервировать ресурсы; уменьшить объем работ; передать проект на аутсорсинг; снизить требования к качеству
Передача (частный случай минимизации - передача риска другой стороне): учет риска в договоре; поиск партнеров для разделения риска; распределение рисков между несколькими проектами / программами; страхование
</text>
  </threadedComment>
  <threadedComment ref="Z3" personId="{17370554-4CA5-5AD8-241B-6752814D12F9}" id="{00A20092-009A-4117-9614-00FF00F000A5}" done="0">
    <text xml:space="preserve">Лицо или организационная единица, которые имеют полномочия и несут ответственность за управление риском
</text>
  </threadedComment>
  <threadedComment ref="D3" personId="{17370554-4CA5-5AD8-241B-6752814D12F9}" id="{007C0021-003E-4BC1-8CC5-00D600540072}" done="0">
    <text xml:space="preserve">Промокнуть и заболеть - риск, а дождь - причина
</text>
  </threadedComment>
  <threadedComment ref="E3" personId="{17370554-4CA5-5AD8-241B-6752814D12F9}" id="{00750036-00D0-4045-8E42-009B00550057}" done="0">
    <text xml:space="preserve">Важно вовремя успеть заметить симптомы наступления риска и принять соответствующие меры
</text>
  </threadedComment>
  <threadedComment ref="I3" personId="{17370554-4CA5-5AD8-241B-6752814D12F9}" id="{0040007E-0097-479B-81A9-00FF005100C9}" done="0">
    <text xml:space="preserve">Во избежание давления, взаимного влияния голосование должно быть тайным, обезличенным
</text>
  </threadedComment>
  <threadedComment ref="J3" personId="{17370554-4CA5-5AD8-241B-6752814D12F9}" id="{008B0041-007F-4618-B03D-00ED007E0087}" done="0">
    <text xml:space="preserve">Во избежание давления, взаимного влияния голосование должно быть тайным, обезличенным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A16"/>
  <sheetViews>
    <sheetView showGridLines="0" showZeros="0" tabSelected="1" zoomScale="115" zoomScaleNormal="115" workbookViewId="0">
      <pane xSplit="3" ySplit="4" topLeftCell="D5" activePane="bottomRight" state="frozen"/>
      <selection activeCell="C8" sqref="C8"/>
      <selection pane="topRight"/>
      <selection pane="bottomLeft"/>
      <selection pane="bottomRight" activeCell="Y9" sqref="Y9"/>
    </sheetView>
  </sheetViews>
  <sheetFormatPr defaultRowHeight="12.75" outlineLevelRow="1" outlineLevelCol="2"/>
  <cols>
    <col min="1" max="1" width="14.28515625" customWidth="1"/>
    <col min="2" max="2" width="8" customWidth="1"/>
    <col min="3" max="3" width="32.85546875" customWidth="1"/>
    <col min="4" max="4" width="23.140625" customWidth="1" outlineLevel="2"/>
    <col min="5" max="5" width="25" customWidth="1" outlineLevel="2"/>
    <col min="6" max="6" width="20" customWidth="1" outlineLevel="1"/>
    <col min="7" max="7" width="13" customWidth="1" outlineLevel="1"/>
    <col min="8" max="8" width="2.7109375" customWidth="1"/>
    <col min="9" max="9" width="16" customWidth="1" outlineLevel="1"/>
    <col min="10" max="10" width="15.5703125" customWidth="1" outlineLevel="1"/>
    <col min="11" max="11" width="15.42578125" customWidth="1" outlineLevel="1"/>
    <col min="12" max="12" width="2.5703125" customWidth="1"/>
    <col min="13" max="13" width="6.7109375" hidden="1" customWidth="1"/>
    <col min="14" max="15" width="6.28515625" hidden="1" customWidth="1"/>
    <col min="16" max="16" width="12.5703125" customWidth="1"/>
    <col min="17" max="17" width="10" customWidth="1" outlineLevel="1"/>
    <col min="18" max="18" width="10.42578125" customWidth="1" outlineLevel="1"/>
    <col min="19" max="19" width="9.85546875" customWidth="1" outlineLevel="1"/>
    <col min="20" max="20" width="2.42578125" customWidth="1"/>
    <col min="21" max="21" width="15" customWidth="1"/>
    <col min="22" max="22" width="13.5703125" customWidth="1"/>
    <col min="23" max="23" width="13.7109375" customWidth="1" outlineLevel="1"/>
    <col min="24" max="24" width="33.42578125" customWidth="1" outlineLevel="1"/>
    <col min="25" max="25" width="13.5703125" customWidth="1" outlineLevel="1"/>
    <col min="26" max="26" width="21.28515625" customWidth="1"/>
    <col min="27" max="27" width="27.85546875" customWidth="1"/>
  </cols>
  <sheetData>
    <row r="1" spans="1:27" ht="18.95" customHeight="1">
      <c r="A1" s="1" t="s">
        <v>0</v>
      </c>
      <c r="B1" s="2"/>
      <c r="C1" s="2" t="s">
        <v>137</v>
      </c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3"/>
      <c r="Y1" s="3"/>
      <c r="Z1" s="3"/>
      <c r="AA1" s="3"/>
    </row>
    <row r="2" spans="1:27" ht="13.7" customHeight="1">
      <c r="A2" s="4" t="s">
        <v>1</v>
      </c>
      <c r="B2" s="3"/>
      <c r="F2" s="5" t="s">
        <v>2</v>
      </c>
      <c r="G2" s="6"/>
      <c r="H2" s="7"/>
      <c r="I2" s="8" t="s">
        <v>3</v>
      </c>
      <c r="J2" s="9"/>
      <c r="K2" s="9"/>
      <c r="L2" s="9"/>
      <c r="M2" s="9"/>
      <c r="N2" s="9"/>
      <c r="O2" s="9"/>
      <c r="P2" s="10"/>
      <c r="Q2" s="11" t="s">
        <v>4</v>
      </c>
      <c r="R2" s="9"/>
      <c r="S2" s="9"/>
      <c r="T2" s="9"/>
      <c r="U2" s="10"/>
      <c r="V2" s="12">
        <f>ROUND(SUM(V5:V16)/COUNTIF(V5:V16,"&gt;0"),3)</f>
        <v>0.876</v>
      </c>
      <c r="W2" s="13"/>
      <c r="X2" s="13"/>
      <c r="Y2" s="13"/>
    </row>
    <row r="3" spans="1:27" ht="58.9" customHeight="1">
      <c r="A3" s="14" t="s">
        <v>5</v>
      </c>
      <c r="B3" s="15" t="s">
        <v>6</v>
      </c>
      <c r="C3" s="16" t="s">
        <v>7</v>
      </c>
      <c r="D3" s="17" t="s">
        <v>8</v>
      </c>
      <c r="E3" s="18" t="s">
        <v>9</v>
      </c>
      <c r="F3" s="17" t="s">
        <v>10</v>
      </c>
      <c r="G3" s="19" t="s">
        <v>11</v>
      </c>
      <c r="H3" s="19"/>
      <c r="I3" s="20" t="s">
        <v>12</v>
      </c>
      <c r="J3" s="14" t="s">
        <v>13</v>
      </c>
      <c r="K3" s="14" t="s">
        <v>14</v>
      </c>
      <c r="L3" s="14"/>
      <c r="M3" s="21" t="s">
        <v>15</v>
      </c>
      <c r="N3" s="21" t="s">
        <v>16</v>
      </c>
      <c r="O3" s="21" t="s">
        <v>17</v>
      </c>
      <c r="P3" s="16" t="s">
        <v>18</v>
      </c>
      <c r="Q3" s="20" t="s">
        <v>12</v>
      </c>
      <c r="R3" s="14" t="s">
        <v>13</v>
      </c>
      <c r="S3" s="14" t="s">
        <v>14</v>
      </c>
      <c r="T3" s="14"/>
      <c r="U3" s="16" t="s">
        <v>19</v>
      </c>
      <c r="V3" s="20" t="s">
        <v>20</v>
      </c>
      <c r="W3" s="20" t="s">
        <v>21</v>
      </c>
      <c r="X3" s="14" t="s">
        <v>22</v>
      </c>
      <c r="Y3" s="14" t="s">
        <v>23</v>
      </c>
      <c r="Z3" s="14" t="s">
        <v>24</v>
      </c>
      <c r="AA3" s="14" t="s">
        <v>25</v>
      </c>
    </row>
    <row r="4" spans="1:27" ht="42.6" customHeight="1" outlineLevel="1">
      <c r="A4" s="22" t="s">
        <v>26</v>
      </c>
      <c r="B4" s="22" t="s">
        <v>27</v>
      </c>
      <c r="C4" s="23" t="s">
        <v>28</v>
      </c>
      <c r="D4" s="24" t="s">
        <v>29</v>
      </c>
      <c r="E4" s="25" t="s">
        <v>30</v>
      </c>
      <c r="F4" s="24" t="s">
        <v>31</v>
      </c>
      <c r="G4" s="26" t="s">
        <v>32</v>
      </c>
      <c r="H4" s="26"/>
      <c r="I4" s="27" t="s">
        <v>33</v>
      </c>
      <c r="J4" s="22" t="s">
        <v>34</v>
      </c>
      <c r="K4" s="22" t="s">
        <v>35</v>
      </c>
      <c r="L4" s="22"/>
      <c r="M4" s="22"/>
      <c r="N4" s="22"/>
      <c r="O4" s="22"/>
      <c r="P4" s="23" t="s">
        <v>36</v>
      </c>
      <c r="Q4" s="27" t="s">
        <v>37</v>
      </c>
      <c r="R4" s="27" t="s">
        <v>38</v>
      </c>
      <c r="S4" s="27" t="s">
        <v>39</v>
      </c>
      <c r="T4" s="22"/>
      <c r="U4" s="23" t="s">
        <v>40</v>
      </c>
      <c r="V4" s="27" t="s">
        <v>41</v>
      </c>
      <c r="W4" s="27" t="s">
        <v>42</v>
      </c>
      <c r="X4" s="22" t="s">
        <v>43</v>
      </c>
      <c r="Y4" s="22" t="s">
        <v>44</v>
      </c>
      <c r="Z4" s="22" t="s">
        <v>45</v>
      </c>
      <c r="AA4" s="22" t="s">
        <v>46</v>
      </c>
    </row>
    <row r="5" spans="1:27" ht="27" customHeight="1">
      <c r="A5" s="28">
        <v>1</v>
      </c>
      <c r="B5" s="29" t="s">
        <v>47</v>
      </c>
      <c r="C5" s="30" t="s">
        <v>48</v>
      </c>
      <c r="D5" s="31" t="s">
        <v>106</v>
      </c>
      <c r="E5" s="32" t="s">
        <v>112</v>
      </c>
      <c r="F5" s="33" t="s">
        <v>84</v>
      </c>
      <c r="G5" s="34" t="s">
        <v>87</v>
      </c>
      <c r="H5" s="34"/>
      <c r="I5" s="35" t="s">
        <v>90</v>
      </c>
      <c r="J5" s="28" t="s">
        <v>95</v>
      </c>
      <c r="K5" s="28" t="s">
        <v>49</v>
      </c>
      <c r="L5" s="28"/>
      <c r="M5" s="36">
        <f t="shared" ref="M5:M16" si="0">IFERROR(VLOOKUP(I5,all_estimate,2,0),"")</f>
        <v>3</v>
      </c>
      <c r="N5" s="36">
        <f t="shared" ref="N5:N16" si="1">IFERROR(VLOOKUP(J5,all_estimate,2,0),"")</f>
        <v>1</v>
      </c>
      <c r="O5" s="36">
        <f t="shared" ref="O5:O16" si="2">IFERROR(VLOOKUP(K5,all_estimate,2,0),"")</f>
        <v>2</v>
      </c>
      <c r="P5" s="37">
        <f t="shared" ref="P5:P16" si="3">IFERROR(ROUND((SUM(M5:O5)) / (COUNTIF(M5:O5,"&gt;0")),1), 0)</f>
        <v>2</v>
      </c>
      <c r="Q5" s="38">
        <v>10</v>
      </c>
      <c r="R5" s="39">
        <v>8</v>
      </c>
      <c r="S5" s="39">
        <v>15</v>
      </c>
      <c r="T5" s="40"/>
      <c r="U5" s="41">
        <f t="shared" ref="U5:U16" si="4">IFERROR(ROUND((SUM(Q5:S5)) / (COUNTIF(Q5:S5,"&gt;0")),1), 0)</f>
        <v>11</v>
      </c>
      <c r="V5" s="42">
        <f t="shared" ref="V5:V16" si="5">ROUND(P5*U5/100,3)</f>
        <v>0.22</v>
      </c>
      <c r="W5" s="43" t="s">
        <v>85</v>
      </c>
      <c r="X5" s="28" t="s">
        <v>120</v>
      </c>
      <c r="Y5" s="28" t="s">
        <v>133</v>
      </c>
      <c r="Z5" s="44" t="s">
        <v>129</v>
      </c>
      <c r="AA5" s="44"/>
    </row>
    <row r="6" spans="1:27" ht="27" customHeight="1">
      <c r="A6" s="28">
        <v>1</v>
      </c>
      <c r="B6" s="29" t="s">
        <v>50</v>
      </c>
      <c r="C6" s="30" t="s">
        <v>138</v>
      </c>
      <c r="D6" s="31" t="s">
        <v>143</v>
      </c>
      <c r="E6" s="32" t="s">
        <v>148</v>
      </c>
      <c r="F6" s="33" t="s">
        <v>99</v>
      </c>
      <c r="G6" s="34" t="s">
        <v>87</v>
      </c>
      <c r="H6" s="34"/>
      <c r="I6" s="45" t="s">
        <v>90</v>
      </c>
      <c r="J6" s="28" t="s">
        <v>90</v>
      </c>
      <c r="K6" s="28" t="s">
        <v>49</v>
      </c>
      <c r="L6" s="28"/>
      <c r="M6" s="36">
        <f t="shared" si="0"/>
        <v>3</v>
      </c>
      <c r="N6" s="36">
        <f t="shared" si="1"/>
        <v>3</v>
      </c>
      <c r="O6" s="36">
        <f t="shared" si="2"/>
        <v>2</v>
      </c>
      <c r="P6" s="37">
        <f t="shared" si="3"/>
        <v>2.7</v>
      </c>
      <c r="Q6" s="38">
        <v>6</v>
      </c>
      <c r="R6" s="39">
        <v>2</v>
      </c>
      <c r="S6" s="39">
        <v>4</v>
      </c>
      <c r="T6" s="40"/>
      <c r="U6" s="41">
        <f t="shared" si="4"/>
        <v>4</v>
      </c>
      <c r="V6" s="42">
        <f t="shared" si="5"/>
        <v>0.108</v>
      </c>
      <c r="W6" s="43" t="s">
        <v>94</v>
      </c>
      <c r="X6" s="28" t="s">
        <v>121</v>
      </c>
      <c r="Y6" s="28" t="s">
        <v>133</v>
      </c>
      <c r="Z6" s="44" t="s">
        <v>130</v>
      </c>
      <c r="AA6" s="44"/>
    </row>
    <row r="7" spans="1:27" ht="27" customHeight="1">
      <c r="A7" s="28">
        <v>2</v>
      </c>
      <c r="B7" s="29" t="s">
        <v>51</v>
      </c>
      <c r="C7" s="30" t="s">
        <v>139</v>
      </c>
      <c r="D7" s="31" t="s">
        <v>144</v>
      </c>
      <c r="E7" s="32" t="s">
        <v>149</v>
      </c>
      <c r="F7" s="33" t="s">
        <v>88</v>
      </c>
      <c r="G7" s="34" t="s">
        <v>87</v>
      </c>
      <c r="H7" s="34"/>
      <c r="I7" s="45" t="s">
        <v>95</v>
      </c>
      <c r="J7" s="28" t="s">
        <v>95</v>
      </c>
      <c r="K7" s="28" t="s">
        <v>49</v>
      </c>
      <c r="L7" s="28"/>
      <c r="M7" s="36">
        <f t="shared" si="0"/>
        <v>1</v>
      </c>
      <c r="N7" s="36">
        <f t="shared" si="1"/>
        <v>1</v>
      </c>
      <c r="O7" s="36">
        <f t="shared" si="2"/>
        <v>2</v>
      </c>
      <c r="P7" s="37">
        <f t="shared" si="3"/>
        <v>1.3</v>
      </c>
      <c r="Q7" s="38">
        <v>20</v>
      </c>
      <c r="R7" s="39">
        <v>15</v>
      </c>
      <c r="S7" s="39">
        <v>22</v>
      </c>
      <c r="T7" s="40"/>
      <c r="U7" s="41">
        <f t="shared" si="4"/>
        <v>19</v>
      </c>
      <c r="V7" s="42">
        <f t="shared" si="5"/>
        <v>0.247</v>
      </c>
      <c r="W7" s="43" t="s">
        <v>89</v>
      </c>
      <c r="X7" s="28" t="s">
        <v>151</v>
      </c>
      <c r="Y7" s="28" t="s">
        <v>133</v>
      </c>
      <c r="Z7" s="44" t="s">
        <v>136</v>
      </c>
      <c r="AA7" s="44"/>
    </row>
    <row r="8" spans="1:27" ht="27" customHeight="1">
      <c r="A8" s="28">
        <v>2</v>
      </c>
      <c r="B8" s="29" t="s">
        <v>52</v>
      </c>
      <c r="C8" s="30" t="s">
        <v>140</v>
      </c>
      <c r="D8" s="31" t="s">
        <v>145</v>
      </c>
      <c r="E8" s="32" t="s">
        <v>150</v>
      </c>
      <c r="F8" s="33" t="s">
        <v>103</v>
      </c>
      <c r="G8" s="34" t="s">
        <v>87</v>
      </c>
      <c r="H8" s="34"/>
      <c r="I8" s="45" t="s">
        <v>49</v>
      </c>
      <c r="J8" s="28" t="s">
        <v>49</v>
      </c>
      <c r="K8" s="28" t="s">
        <v>90</v>
      </c>
      <c r="L8" s="28"/>
      <c r="M8" s="36">
        <f t="shared" si="0"/>
        <v>2</v>
      </c>
      <c r="N8" s="36">
        <f t="shared" si="1"/>
        <v>2</v>
      </c>
      <c r="O8" s="36">
        <f t="shared" si="2"/>
        <v>3</v>
      </c>
      <c r="P8" s="37">
        <f t="shared" si="3"/>
        <v>2.2999999999999998</v>
      </c>
      <c r="Q8" s="38">
        <v>9</v>
      </c>
      <c r="R8" s="39">
        <v>10</v>
      </c>
      <c r="S8" s="39">
        <v>4</v>
      </c>
      <c r="T8" s="40"/>
      <c r="U8" s="41">
        <f t="shared" si="4"/>
        <v>7.7</v>
      </c>
      <c r="V8" s="42">
        <f t="shared" si="5"/>
        <v>0.17699999999999999</v>
      </c>
      <c r="W8" s="43" t="s">
        <v>92</v>
      </c>
      <c r="X8" s="28" t="s">
        <v>152</v>
      </c>
      <c r="Y8" s="28" t="s">
        <v>135</v>
      </c>
      <c r="Z8" s="44" t="s">
        <v>136</v>
      </c>
      <c r="AA8" s="44"/>
    </row>
    <row r="9" spans="1:27" ht="27" customHeight="1">
      <c r="A9" s="28">
        <v>3</v>
      </c>
      <c r="B9" s="29" t="s">
        <v>53</v>
      </c>
      <c r="C9" s="30" t="s">
        <v>54</v>
      </c>
      <c r="D9" s="31" t="s">
        <v>108</v>
      </c>
      <c r="E9" s="32" t="s">
        <v>113</v>
      </c>
      <c r="F9" s="33" t="s">
        <v>96</v>
      </c>
      <c r="G9" s="34" t="s">
        <v>83</v>
      </c>
      <c r="H9" s="34"/>
      <c r="I9" s="45" t="s">
        <v>49</v>
      </c>
      <c r="J9" s="28" t="s">
        <v>49</v>
      </c>
      <c r="K9" s="28" t="s">
        <v>90</v>
      </c>
      <c r="L9" s="28"/>
      <c r="M9" s="36">
        <f t="shared" si="0"/>
        <v>2</v>
      </c>
      <c r="N9" s="36">
        <f t="shared" si="1"/>
        <v>2</v>
      </c>
      <c r="O9" s="36">
        <f t="shared" si="2"/>
        <v>3</v>
      </c>
      <c r="P9" s="37">
        <f t="shared" si="3"/>
        <v>2.2999999999999998</v>
      </c>
      <c r="Q9" s="38">
        <v>70</v>
      </c>
      <c r="R9" s="39">
        <v>80</v>
      </c>
      <c r="S9" s="39">
        <v>78</v>
      </c>
      <c r="T9" s="40"/>
      <c r="U9" s="41">
        <f t="shared" si="4"/>
        <v>76</v>
      </c>
      <c r="V9" s="42">
        <f t="shared" si="5"/>
        <v>1.748</v>
      </c>
      <c r="W9" s="43" t="s">
        <v>85</v>
      </c>
      <c r="X9" s="28" t="s">
        <v>122</v>
      </c>
      <c r="Y9" s="28" t="s">
        <v>135</v>
      </c>
      <c r="Z9" s="44" t="s">
        <v>136</v>
      </c>
      <c r="AA9" s="44"/>
    </row>
    <row r="10" spans="1:27" ht="27" customHeight="1">
      <c r="A10" s="28">
        <v>3</v>
      </c>
      <c r="B10" s="29" t="s">
        <v>55</v>
      </c>
      <c r="C10" t="s">
        <v>56</v>
      </c>
      <c r="D10" s="31" t="s">
        <v>106</v>
      </c>
      <c r="E10" s="32" t="s">
        <v>114</v>
      </c>
      <c r="F10" s="33" t="s">
        <v>104</v>
      </c>
      <c r="G10" s="34" t="s">
        <v>87</v>
      </c>
      <c r="H10" s="34"/>
      <c r="I10" s="45" t="s">
        <v>86</v>
      </c>
      <c r="J10" s="28" t="s">
        <v>90</v>
      </c>
      <c r="K10" s="28" t="s">
        <v>49</v>
      </c>
      <c r="L10" s="28"/>
      <c r="M10" s="36">
        <f t="shared" si="0"/>
        <v>4</v>
      </c>
      <c r="N10" s="36">
        <f t="shared" si="1"/>
        <v>3</v>
      </c>
      <c r="O10" s="36">
        <f t="shared" si="2"/>
        <v>2</v>
      </c>
      <c r="P10" s="37">
        <f t="shared" si="3"/>
        <v>3</v>
      </c>
      <c r="Q10" s="38">
        <v>40</v>
      </c>
      <c r="R10" s="39">
        <v>43</v>
      </c>
      <c r="S10" s="39">
        <v>20</v>
      </c>
      <c r="T10" s="40"/>
      <c r="U10" s="41">
        <f t="shared" si="4"/>
        <v>34.299999999999997</v>
      </c>
      <c r="V10" s="42">
        <f t="shared" si="5"/>
        <v>1.0289999999999999</v>
      </c>
      <c r="W10" s="43" t="s">
        <v>89</v>
      </c>
      <c r="X10" s="28" t="s">
        <v>123</v>
      </c>
      <c r="Y10" s="28" t="s">
        <v>134</v>
      </c>
      <c r="Z10" s="44" t="s">
        <v>132</v>
      </c>
      <c r="AA10" s="44"/>
    </row>
    <row r="11" spans="1:27" ht="27" customHeight="1">
      <c r="A11" s="28">
        <v>4</v>
      </c>
      <c r="B11" s="29" t="s">
        <v>57</v>
      </c>
      <c r="C11" s="30" t="s">
        <v>142</v>
      </c>
      <c r="D11" s="31" t="s">
        <v>107</v>
      </c>
      <c r="E11" s="32" t="s">
        <v>115</v>
      </c>
      <c r="F11" s="33" t="s">
        <v>100</v>
      </c>
      <c r="G11" s="34" t="s">
        <v>83</v>
      </c>
      <c r="H11" s="34"/>
      <c r="I11" s="45" t="s">
        <v>90</v>
      </c>
      <c r="J11" s="28" t="s">
        <v>49</v>
      </c>
      <c r="K11" s="28" t="s">
        <v>90</v>
      </c>
      <c r="L11" s="28"/>
      <c r="M11" s="36">
        <f t="shared" si="0"/>
        <v>3</v>
      </c>
      <c r="N11" s="36">
        <f t="shared" si="1"/>
        <v>2</v>
      </c>
      <c r="O11" s="36">
        <f t="shared" si="2"/>
        <v>3</v>
      </c>
      <c r="P11" s="37">
        <f t="shared" si="3"/>
        <v>2.7</v>
      </c>
      <c r="Q11" s="38">
        <v>50</v>
      </c>
      <c r="R11" s="39">
        <v>60</v>
      </c>
      <c r="S11" s="39">
        <v>58</v>
      </c>
      <c r="T11" s="40"/>
      <c r="U11" s="41">
        <f t="shared" si="4"/>
        <v>56</v>
      </c>
      <c r="V11" s="42">
        <f>ROUND(P11*U11/100,3)</f>
        <v>1.512</v>
      </c>
      <c r="W11" s="43" t="s">
        <v>89</v>
      </c>
      <c r="X11" s="28" t="s">
        <v>124</v>
      </c>
      <c r="Y11" s="28" t="s">
        <v>133</v>
      </c>
      <c r="Z11" s="44" t="s">
        <v>129</v>
      </c>
      <c r="AA11" s="44"/>
    </row>
    <row r="12" spans="1:27" ht="27" customHeight="1">
      <c r="A12" s="28">
        <v>4</v>
      </c>
      <c r="B12" s="29" t="s">
        <v>58</v>
      </c>
      <c r="C12" s="30" t="s">
        <v>59</v>
      </c>
      <c r="D12" s="31" t="s">
        <v>109</v>
      </c>
      <c r="E12" s="32" t="s">
        <v>116</v>
      </c>
      <c r="F12" s="33" t="s">
        <v>88</v>
      </c>
      <c r="G12" s="34" t="s">
        <v>87</v>
      </c>
      <c r="H12" s="34"/>
      <c r="I12" s="45" t="s">
        <v>86</v>
      </c>
      <c r="J12" s="28" t="s">
        <v>90</v>
      </c>
      <c r="K12" s="28" t="s">
        <v>82</v>
      </c>
      <c r="L12" s="28"/>
      <c r="M12" s="36">
        <f t="shared" si="0"/>
        <v>4</v>
      </c>
      <c r="N12" s="36">
        <f t="shared" si="1"/>
        <v>3</v>
      </c>
      <c r="O12" s="36">
        <f t="shared" si="2"/>
        <v>5</v>
      </c>
      <c r="P12" s="37">
        <f t="shared" si="3"/>
        <v>4</v>
      </c>
      <c r="Q12" s="38">
        <v>70</v>
      </c>
      <c r="R12" s="39">
        <v>76</v>
      </c>
      <c r="S12" s="39">
        <v>59</v>
      </c>
      <c r="T12" s="40"/>
      <c r="U12" s="41">
        <f t="shared" si="4"/>
        <v>68.3</v>
      </c>
      <c r="V12" s="42">
        <f t="shared" si="5"/>
        <v>2.7320000000000002</v>
      </c>
      <c r="W12" s="43" t="s">
        <v>89</v>
      </c>
      <c r="X12" s="28" t="s">
        <v>125</v>
      </c>
      <c r="Y12" s="28" t="s">
        <v>133</v>
      </c>
      <c r="Z12" s="44" t="s">
        <v>136</v>
      </c>
      <c r="AA12" s="44"/>
    </row>
    <row r="13" spans="1:27" ht="27" customHeight="1">
      <c r="A13" s="28">
        <v>5</v>
      </c>
      <c r="B13" s="29" t="s">
        <v>60</v>
      </c>
      <c r="C13" s="30" t="s">
        <v>61</v>
      </c>
      <c r="D13" s="31" t="s">
        <v>107</v>
      </c>
      <c r="E13" s="32" t="s">
        <v>117</v>
      </c>
      <c r="F13" s="33" t="s">
        <v>88</v>
      </c>
      <c r="G13" s="34" t="s">
        <v>87</v>
      </c>
      <c r="H13" s="34"/>
      <c r="I13" s="45" t="s">
        <v>82</v>
      </c>
      <c r="J13" s="28" t="s">
        <v>86</v>
      </c>
      <c r="K13" s="28" t="s">
        <v>82</v>
      </c>
      <c r="L13" s="28"/>
      <c r="M13" s="36">
        <f t="shared" si="0"/>
        <v>5</v>
      </c>
      <c r="N13" s="36">
        <f t="shared" si="1"/>
        <v>4</v>
      </c>
      <c r="O13" s="36">
        <f t="shared" si="2"/>
        <v>5</v>
      </c>
      <c r="P13" s="37">
        <f t="shared" si="3"/>
        <v>4.7</v>
      </c>
      <c r="Q13" s="38">
        <v>2</v>
      </c>
      <c r="R13" s="39">
        <v>4</v>
      </c>
      <c r="S13" s="39">
        <v>5</v>
      </c>
      <c r="T13" s="40"/>
      <c r="U13" s="41">
        <f t="shared" si="4"/>
        <v>3.7</v>
      </c>
      <c r="V13" s="42">
        <f t="shared" si="5"/>
        <v>0.17399999999999999</v>
      </c>
      <c r="W13" s="43" t="s">
        <v>94</v>
      </c>
      <c r="X13" s="28" t="s">
        <v>126</v>
      </c>
      <c r="Y13" s="28" t="s">
        <v>134</v>
      </c>
      <c r="Z13" s="44" t="s">
        <v>136</v>
      </c>
      <c r="AA13" s="44"/>
    </row>
    <row r="14" spans="1:27" ht="27" customHeight="1">
      <c r="A14" s="28">
        <v>5</v>
      </c>
      <c r="B14" s="29" t="s">
        <v>62</v>
      </c>
      <c r="C14" s="30" t="s">
        <v>63</v>
      </c>
      <c r="D14" s="31" t="s">
        <v>110</v>
      </c>
      <c r="E14" s="32" t="s">
        <v>118</v>
      </c>
      <c r="F14" s="33" t="s">
        <v>105</v>
      </c>
      <c r="G14" s="34" t="s">
        <v>83</v>
      </c>
      <c r="H14" s="34"/>
      <c r="I14" s="45" t="s">
        <v>86</v>
      </c>
      <c r="J14" s="28" t="s">
        <v>90</v>
      </c>
      <c r="K14" s="28" t="s">
        <v>90</v>
      </c>
      <c r="L14" s="28"/>
      <c r="M14" s="36">
        <f t="shared" si="0"/>
        <v>4</v>
      </c>
      <c r="N14" s="36">
        <f t="shared" si="1"/>
        <v>3</v>
      </c>
      <c r="O14" s="36">
        <f t="shared" si="2"/>
        <v>3</v>
      </c>
      <c r="P14" s="37">
        <f t="shared" si="3"/>
        <v>3.3</v>
      </c>
      <c r="Q14" s="38">
        <v>20</v>
      </c>
      <c r="R14" s="39">
        <v>10</v>
      </c>
      <c r="S14" s="39">
        <v>15</v>
      </c>
      <c r="T14" s="40"/>
      <c r="U14" s="41">
        <f t="shared" si="4"/>
        <v>15</v>
      </c>
      <c r="V14" s="42">
        <f t="shared" si="5"/>
        <v>0.495</v>
      </c>
      <c r="W14" s="43" t="s">
        <v>92</v>
      </c>
      <c r="X14" s="28" t="s">
        <v>127</v>
      </c>
      <c r="Y14" s="28" t="s">
        <v>133</v>
      </c>
      <c r="Z14" s="44" t="s">
        <v>131</v>
      </c>
      <c r="AA14" s="44"/>
    </row>
    <row r="15" spans="1:27" ht="27" customHeight="1">
      <c r="A15" s="28">
        <v>6</v>
      </c>
      <c r="B15" s="29" t="s">
        <v>64</v>
      </c>
      <c r="C15" s="30" t="s">
        <v>141</v>
      </c>
      <c r="D15" s="31" t="s">
        <v>146</v>
      </c>
      <c r="E15" s="32" t="s">
        <v>147</v>
      </c>
      <c r="F15" s="33" t="s">
        <v>98</v>
      </c>
      <c r="G15" s="34" t="s">
        <v>83</v>
      </c>
      <c r="H15" s="34"/>
      <c r="I15" s="45" t="s">
        <v>95</v>
      </c>
      <c r="J15" s="28" t="s">
        <v>49</v>
      </c>
      <c r="K15" s="28" t="s">
        <v>49</v>
      </c>
      <c r="L15" s="28"/>
      <c r="M15" s="36">
        <f t="shared" si="0"/>
        <v>1</v>
      </c>
      <c r="N15" s="36">
        <f t="shared" si="1"/>
        <v>2</v>
      </c>
      <c r="O15" s="36">
        <f t="shared" si="2"/>
        <v>2</v>
      </c>
      <c r="P15" s="37">
        <f t="shared" si="3"/>
        <v>1.7</v>
      </c>
      <c r="Q15" s="38">
        <v>90</v>
      </c>
      <c r="R15" s="39">
        <v>87</v>
      </c>
      <c r="S15" s="39">
        <v>78</v>
      </c>
      <c r="T15" s="40"/>
      <c r="U15" s="41">
        <f t="shared" si="4"/>
        <v>85</v>
      </c>
      <c r="V15" s="42">
        <f t="shared" si="5"/>
        <v>1.4450000000000001</v>
      </c>
      <c r="W15" s="43" t="s">
        <v>89</v>
      </c>
      <c r="X15" s="28" t="s">
        <v>153</v>
      </c>
      <c r="Y15" s="28" t="s">
        <v>135</v>
      </c>
      <c r="Z15" s="44" t="s">
        <v>136</v>
      </c>
      <c r="AA15" s="44"/>
    </row>
    <row r="16" spans="1:27" ht="27" customHeight="1">
      <c r="A16" s="28">
        <v>6</v>
      </c>
      <c r="B16" s="29" t="s">
        <v>65</v>
      </c>
      <c r="C16" s="30" t="s">
        <v>66</v>
      </c>
      <c r="D16" s="31" t="s">
        <v>111</v>
      </c>
      <c r="E16" s="32" t="s">
        <v>119</v>
      </c>
      <c r="F16" s="33" t="s">
        <v>91</v>
      </c>
      <c r="G16" s="34" t="s">
        <v>83</v>
      </c>
      <c r="H16" s="34"/>
      <c r="I16" s="45" t="s">
        <v>90</v>
      </c>
      <c r="J16" s="28" t="s">
        <v>49</v>
      </c>
      <c r="K16" s="28" t="s">
        <v>90</v>
      </c>
      <c r="L16" s="28"/>
      <c r="M16" s="36">
        <f t="shared" si="0"/>
        <v>3</v>
      </c>
      <c r="N16" s="36">
        <f t="shared" si="1"/>
        <v>2</v>
      </c>
      <c r="O16" s="36">
        <f t="shared" si="2"/>
        <v>3</v>
      </c>
      <c r="P16" s="37">
        <f t="shared" si="3"/>
        <v>2.7</v>
      </c>
      <c r="Q16" s="38">
        <v>20</v>
      </c>
      <c r="R16" s="39">
        <v>24</v>
      </c>
      <c r="S16" s="39">
        <v>26</v>
      </c>
      <c r="T16" s="40"/>
      <c r="U16" s="41">
        <f t="shared" si="4"/>
        <v>23.3</v>
      </c>
      <c r="V16" s="42">
        <f t="shared" si="5"/>
        <v>0.629</v>
      </c>
      <c r="W16" s="43" t="s">
        <v>85</v>
      </c>
      <c r="X16" s="28" t="s">
        <v>128</v>
      </c>
      <c r="Y16" s="28" t="s">
        <v>133</v>
      </c>
      <c r="Z16" s="44" t="s">
        <v>130</v>
      </c>
      <c r="AA16" s="44"/>
    </row>
  </sheetData>
  <autoFilter ref="A3:AA3"/>
  <conditionalFormatting sqref="I5:K16">
    <cfRule type="cellIs" dxfId="9" priority="13" operator="equal">
      <formula>"5 (критический)"</formula>
    </cfRule>
  </conditionalFormatting>
  <conditionalFormatting sqref="I5:K16">
    <cfRule type="cellIs" dxfId="8" priority="12" operator="equal">
      <formula>"4 (высокий)"</formula>
    </cfRule>
  </conditionalFormatting>
  <conditionalFormatting sqref="I5:K16">
    <cfRule type="cellIs" dxfId="7" priority="11" operator="equal">
      <formula>"3 (средний)"</formula>
    </cfRule>
  </conditionalFormatting>
  <conditionalFormatting sqref="I5:K16">
    <cfRule type="cellIs" dxfId="6" priority="10" operator="equal">
      <formula>"2 (ниже среднего)"</formula>
    </cfRule>
  </conditionalFormatting>
  <conditionalFormatting sqref="I5:K16">
    <cfRule type="cellIs" dxfId="5" priority="9" operator="equal">
      <formula>"1 (низкий)"</formula>
    </cfRule>
  </conditionalFormatting>
  <conditionalFormatting sqref="P5:P16">
    <cfRule type="cellIs" dxfId="4" priority="8" operator="greaterThan">
      <formula>4</formula>
    </cfRule>
  </conditionalFormatting>
  <conditionalFormatting sqref="P5:P16">
    <cfRule type="expression" dxfId="3" priority="7">
      <formula>AND(P5&gt;3,P5&lt;=4)</formula>
    </cfRule>
  </conditionalFormatting>
  <conditionalFormatting sqref="P5:P16">
    <cfRule type="expression" dxfId="2" priority="6">
      <formula>AND(P5&gt;2,P5&lt;=3)</formula>
    </cfRule>
  </conditionalFormatting>
  <conditionalFormatting sqref="P5:P16">
    <cfRule type="expression" dxfId="1" priority="5">
      <formula>AND(P5&gt;1,P5&lt;=2)</formula>
    </cfRule>
  </conditionalFormatting>
  <conditionalFormatting sqref="P5:P16">
    <cfRule type="expression" dxfId="0" priority="4">
      <formula>AND(P5&gt;0,P5&lt;=1)</formula>
    </cfRule>
  </conditionalFormatting>
  <conditionalFormatting sqref="Q5:S16 U5:U16">
    <cfRule type="dataBar" priority="2">
      <dataBar>
        <cfvo type="num" val="0"/>
        <cfvo type="num" val="100"/>
        <color theme="0" tint="-0.14999847407452621"/>
      </dataBar>
      <extLst xmlns:x14="http://schemas.microsoft.com/office/spreadsheetml/2009/9/main">
        <ext uri="{B025F937-C7B1-47D3-B67F-A62EFF666E3E}">
          <x14:id>{009C00B5-0018-442D-8D42-00DD0082000B}</x14:id>
        </ext>
      </extLst>
    </cfRule>
  </conditionalFormatting>
  <conditionalFormatting sqref="V5:V16">
    <cfRule type="iconSet" priority="1">
      <iconSet iconSet="5Rating">
        <cfvo type="percent" val="0"/>
        <cfvo type="num" val="0.1" gte="0"/>
        <cfvo type="num" val="1"/>
        <cfvo type="num" val="3" gte="0"/>
        <cfvo type="num" val="4"/>
      </iconSet>
    </cfRule>
  </conditionalFormatting>
  <dataValidations count="6">
    <dataValidation allowBlank="1" showInputMessage="1" sqref="T5:T16"/>
    <dataValidation type="list" allowBlank="1" showInputMessage="1" showErrorMessage="1" sqref="I5:K16">
      <formula1>risk_estimate</formula1>
    </dataValidation>
    <dataValidation type="custom" allowBlank="1" showInputMessage="1" showErrorMessage="1" errorTitle="Проверка вводимых значений" error="Допустимое значение: больше 0 и меньше 100" sqref="Q5:S16">
      <formula1>AND(Q5&gt;0, Q5&lt;100)</formula1>
    </dataValidation>
    <dataValidation type="list" allowBlank="1" showInputMessage="1" showErrorMessage="1" sqref="G5:G16">
      <formula1>Risk_Location</formula1>
    </dataValidation>
    <dataValidation type="list" allowBlank="1" showInputMessage="1" showErrorMessage="1" sqref="F5:F16">
      <formula1>Risk_by_Functional</formula1>
    </dataValidation>
    <dataValidation type="list" allowBlank="1" showInputMessage="1" showErrorMessage="1" sqref="W5:W16">
      <formula1>Risk_Management_Strategy</formula1>
    </dataValidation>
  </dataValidations>
  <printOptions horizontalCentered="1" verticalCentered="1"/>
  <pageMargins left="0.39370078740157477" right="0.39370078740157477" top="0.39370078740157477" bottom="0.39370078740157477" header="0.31496062992125984" footer="0.31496062992125984"/>
  <pageSetup paperSize="9" scale="95" orientation="landscape" r:id="rId1"/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009C00B5-0018-442D-8D42-00DD0082000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indexed="2"/>
              <x14:axisColor indexed="64"/>
            </x14:dataBar>
          </x14:cfRule>
          <xm:sqref>Q5:S16 U5:U16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N9"/>
  <sheetViews>
    <sheetView showGridLines="0" workbookViewId="0">
      <selection activeCell="C1" sqref="C1:C1048576"/>
    </sheetView>
  </sheetViews>
  <sheetFormatPr defaultRowHeight="12.75" outlineLevelCol="1"/>
  <cols>
    <col min="10" max="10" width="14.5703125" customWidth="1"/>
    <col min="11" max="11" width="10" hidden="1" customWidth="1" outlineLevel="1"/>
    <col min="12" max="12" width="14.7109375" hidden="1" customWidth="1" outlineLevel="1"/>
    <col min="13" max="13" width="10.5703125" hidden="1" customWidth="1" outlineLevel="1"/>
    <col min="14" max="14" width="9.140625" collapsed="1"/>
  </cols>
  <sheetData>
    <row r="1" spans="1:13" ht="18.95" customHeight="1">
      <c r="A1" s="1" t="str">
        <f>Project_Risks_Register!C1</f>
        <v>Проект Билеты Онлайн</v>
      </c>
    </row>
    <row r="2" spans="1:13" ht="5.85" customHeight="1"/>
    <row r="3" spans="1:13" ht="6.6" customHeight="1"/>
    <row r="4" spans="1:13" ht="25.5">
      <c r="K4" s="46" t="s">
        <v>67</v>
      </c>
      <c r="L4" s="46" t="s">
        <v>68</v>
      </c>
      <c r="M4" s="46" t="s">
        <v>69</v>
      </c>
    </row>
    <row r="5" spans="1:13" ht="17.25" customHeight="1">
      <c r="K5" s="47" t="s">
        <v>70</v>
      </c>
      <c r="L5" s="48" t="s">
        <v>71</v>
      </c>
      <c r="M5" s="47">
        <f>COUNTIFS(Risk_Assessment,"&gt;4",Risk_Assessment,"&lt;=5")</f>
        <v>1</v>
      </c>
    </row>
    <row r="6" spans="1:13" ht="17.25" customHeight="1">
      <c r="K6" s="47" t="s">
        <v>72</v>
      </c>
      <c r="L6" s="49" t="s">
        <v>73</v>
      </c>
      <c r="M6" s="47">
        <f>COUNTIFS(Risk_Assessment,"&gt;3",Risk_Assessment,"&lt;=4")</f>
        <v>2</v>
      </c>
    </row>
    <row r="7" spans="1:13" ht="17.25" customHeight="1">
      <c r="K7" s="47" t="s">
        <v>74</v>
      </c>
      <c r="L7" s="50" t="s">
        <v>75</v>
      </c>
      <c r="M7" s="47">
        <f>COUNTIFS(Risk_Assessment,"&gt;2",Risk_Assessment,"&lt;=3")</f>
        <v>6</v>
      </c>
    </row>
    <row r="8" spans="1:13" ht="17.25" customHeight="1">
      <c r="K8" s="47" t="s">
        <v>76</v>
      </c>
      <c r="L8" s="51" t="s">
        <v>77</v>
      </c>
      <c r="M8" s="47">
        <f>COUNTIFS(Risk_Assessment,"&gt;1",Risk_Assessment,"&lt;=2")</f>
        <v>3</v>
      </c>
    </row>
    <row r="9" spans="1:13" ht="17.25" customHeight="1">
      <c r="K9" s="47" t="s">
        <v>78</v>
      </c>
      <c r="L9" s="52" t="s">
        <v>79</v>
      </c>
      <c r="M9" s="47">
        <f>COUNTIFS(Risk_Assessment,"&gt;0",Risk_Assessment,"&lt;=1")</f>
        <v>0</v>
      </c>
    </row>
  </sheetData>
  <sheetProtection sheet="1" objects="1" scenarios="1"/>
  <printOptions horizontalCentered="1"/>
  <pageMargins left="0.39370078740157477" right="0.39370078740157477" top="0.74803149606299213" bottom="0.39370078740157477" header="0.31496062992125984" footer="0.31496062992125984"/>
  <pageSetup paperSize="9" scale="9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:H15"/>
  <sheetViews>
    <sheetView showGridLines="0" workbookViewId="0">
      <pane ySplit="1" topLeftCell="A2" activePane="bottomLeft" state="frozen"/>
      <selection activeCell="A14" sqref="A14"/>
      <selection pane="bottomLeft"/>
    </sheetView>
  </sheetViews>
  <sheetFormatPr defaultRowHeight="12.75"/>
  <cols>
    <col min="1" max="1" width="26.85546875" customWidth="1"/>
    <col min="2" max="2" width="6.7109375" customWidth="1"/>
    <col min="3" max="3" width="12.140625" customWidth="1"/>
    <col min="4" max="4" width="24.42578125" customWidth="1"/>
    <col min="5" max="5" width="3.5703125" customWidth="1"/>
    <col min="6" max="6" width="34.7109375" customWidth="1"/>
    <col min="7" max="7" width="11.28515625" customWidth="1"/>
    <col min="8" max="8" width="28.28515625" customWidth="1"/>
  </cols>
  <sheetData>
    <row r="1" spans="1:8" ht="14.25" customHeight="1">
      <c r="A1" s="53" t="s">
        <v>68</v>
      </c>
      <c r="B1" s="54" t="s">
        <v>80</v>
      </c>
      <c r="D1" s="54" t="s">
        <v>81</v>
      </c>
      <c r="F1" s="54" t="s">
        <v>10</v>
      </c>
      <c r="H1" s="54" t="s">
        <v>21</v>
      </c>
    </row>
    <row r="2" spans="1:8">
      <c r="A2" s="47" t="s">
        <v>82</v>
      </c>
      <c r="B2" s="47">
        <v>5</v>
      </c>
      <c r="D2" s="47" t="s">
        <v>83</v>
      </c>
      <c r="F2" s="47" t="s">
        <v>84</v>
      </c>
      <c r="H2" s="55" t="s">
        <v>85</v>
      </c>
    </row>
    <row r="3" spans="1:8">
      <c r="A3" s="47" t="s">
        <v>86</v>
      </c>
      <c r="B3" s="47">
        <v>4</v>
      </c>
      <c r="D3" s="47" t="s">
        <v>87</v>
      </c>
      <c r="F3" s="47" t="s">
        <v>88</v>
      </c>
      <c r="H3" s="55" t="s">
        <v>89</v>
      </c>
    </row>
    <row r="4" spans="1:8">
      <c r="A4" s="47" t="s">
        <v>90</v>
      </c>
      <c r="B4" s="47">
        <v>3</v>
      </c>
      <c r="F4" s="47" t="s">
        <v>91</v>
      </c>
      <c r="H4" s="55" t="s">
        <v>92</v>
      </c>
    </row>
    <row r="5" spans="1:8">
      <c r="A5" s="47" t="s">
        <v>49</v>
      </c>
      <c r="B5" s="47">
        <v>2</v>
      </c>
      <c r="F5" s="47" t="s">
        <v>93</v>
      </c>
      <c r="H5" s="55" t="s">
        <v>94</v>
      </c>
    </row>
    <row r="6" spans="1:8">
      <c r="A6" s="47" t="s">
        <v>95</v>
      </c>
      <c r="B6" s="47">
        <v>1</v>
      </c>
      <c r="F6" s="47" t="s">
        <v>96</v>
      </c>
    </row>
    <row r="7" spans="1:8">
      <c r="F7" s="47" t="s">
        <v>97</v>
      </c>
    </row>
    <row r="8" spans="1:8">
      <c r="F8" s="47" t="s">
        <v>98</v>
      </c>
    </row>
    <row r="9" spans="1:8">
      <c r="F9" s="47" t="s">
        <v>99</v>
      </c>
    </row>
    <row r="10" spans="1:8">
      <c r="F10" s="47" t="s">
        <v>100</v>
      </c>
    </row>
    <row r="11" spans="1:8">
      <c r="F11" s="47" t="s">
        <v>101</v>
      </c>
    </row>
    <row r="12" spans="1:8">
      <c r="F12" s="47" t="s">
        <v>102</v>
      </c>
    </row>
    <row r="13" spans="1:8">
      <c r="F13" s="47" t="s">
        <v>103</v>
      </c>
    </row>
    <row r="14" spans="1:8">
      <c r="F14" s="47" t="s">
        <v>104</v>
      </c>
    </row>
    <row r="15" spans="1:8">
      <c r="F15" s="47" t="s">
        <v>105</v>
      </c>
    </row>
  </sheetData>
  <sortState ref="F2:F11">
    <sortCondition ref="F2"/>
  </sortState>
  <printOptions horizontalCentered="1"/>
  <pageMargins left="0.39370078740157477" right="0.39370078740157477" top="0.39370078740157477" bottom="0.39370078740157477" header="0.31496062992125984" footer="0.31496062992125984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Project_Risks_Register</vt:lpstr>
      <vt:lpstr>Project_Risks_Dashboard</vt:lpstr>
      <vt:lpstr>Lists</vt:lpstr>
      <vt:lpstr>all_estimate</vt:lpstr>
      <vt:lpstr>Risk_Assessment</vt:lpstr>
      <vt:lpstr>Risk_by_Functional</vt:lpstr>
      <vt:lpstr>risk_estimate</vt:lpstr>
      <vt:lpstr>Risk_Location</vt:lpstr>
      <vt:lpstr>Risk_Management_Strategy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Южаков Александр Владимирович</dc:creator>
  <cp:lastModifiedBy>Татьяна Пучкова</cp:lastModifiedBy>
  <cp:revision>1</cp:revision>
  <dcterms:created xsi:type="dcterms:W3CDTF">2019-01-28T09:22:08Z</dcterms:created>
  <dcterms:modified xsi:type="dcterms:W3CDTF">2024-12-25T19:23:03Z</dcterms:modified>
</cp:coreProperties>
</file>