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W\Desktop\Travail AS étudiants\"/>
    </mc:Choice>
  </mc:AlternateContent>
  <bookViews>
    <workbookView xWindow="0" yWindow="0" windowWidth="19200" windowHeight="6730" firstSheet="3" activeTab="7"/>
  </bookViews>
  <sheets>
    <sheet name="semestre1_datascience" sheetId="1" r:id="rId1"/>
    <sheet name="semestre1_eco" sheetId="2" r:id="rId2"/>
    <sheet name="semestre1_global" sheetId="3" r:id="rId3"/>
    <sheet name="semestre2_datascience" sheetId="4" r:id="rId4"/>
    <sheet name="semestre2_eco" sheetId="5" r:id="rId5"/>
    <sheet name="semestre2_global" sheetId="6" r:id="rId6"/>
    <sheet name="bulletin_datascience" sheetId="7" r:id="rId7"/>
    <sheet name="bulletin_eco" sheetId="8" r:id="rId8"/>
  </sheets>
  <externalReferences>
    <externalReference r:id="rId9"/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8" l="1"/>
  <c r="C51" i="8"/>
  <c r="B51" i="8"/>
  <c r="D49" i="8"/>
  <c r="C49" i="8"/>
  <c r="B49" i="8"/>
  <c r="D48" i="8"/>
  <c r="C48" i="8"/>
  <c r="B48" i="8"/>
  <c r="D46" i="8"/>
  <c r="C46" i="8"/>
  <c r="B46" i="8"/>
  <c r="D45" i="8"/>
  <c r="C45" i="8"/>
  <c r="B45" i="8"/>
  <c r="D44" i="8"/>
  <c r="C44" i="8"/>
  <c r="B44" i="8"/>
  <c r="D42" i="8"/>
  <c r="B42" i="8"/>
  <c r="D41" i="8"/>
  <c r="C41" i="8"/>
  <c r="B41" i="8"/>
  <c r="D40" i="8"/>
  <c r="C40" i="8"/>
  <c r="B40" i="8"/>
  <c r="D39" i="8"/>
  <c r="C39" i="8"/>
  <c r="B39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1" i="8"/>
  <c r="C31" i="8"/>
  <c r="B31" i="8"/>
  <c r="D30" i="8"/>
  <c r="C30" i="8"/>
  <c r="B30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2" i="8"/>
  <c r="C22" i="8"/>
  <c r="B22" i="8"/>
  <c r="D21" i="8"/>
  <c r="C21" i="8"/>
  <c r="B21" i="8"/>
  <c r="D19" i="8"/>
  <c r="C19" i="8"/>
  <c r="B19" i="8"/>
  <c r="D18" i="8"/>
  <c r="C18" i="8"/>
  <c r="B18" i="8"/>
  <c r="D16" i="8"/>
  <c r="C16" i="8"/>
  <c r="B16" i="8"/>
  <c r="B10" i="8"/>
  <c r="B9" i="8"/>
  <c r="C54" i="7"/>
  <c r="C53" i="7"/>
  <c r="D51" i="7"/>
  <c r="E50" i="7"/>
  <c r="B52" i="7" s="1"/>
  <c r="E49" i="7"/>
  <c r="C49" i="7"/>
  <c r="B49" i="7"/>
  <c r="B48" i="7"/>
  <c r="B47" i="7"/>
  <c r="E47" i="7" s="1"/>
  <c r="B46" i="7"/>
  <c r="E46" i="7" s="1"/>
  <c r="B45" i="7" s="1"/>
  <c r="C43" i="7"/>
  <c r="B43" i="7"/>
  <c r="E43" i="7" s="1"/>
  <c r="E42" i="7"/>
  <c r="C42" i="7"/>
  <c r="B42" i="7"/>
  <c r="C41" i="7"/>
  <c r="B41" i="7"/>
  <c r="E41" i="7" s="1"/>
  <c r="B40" i="7" s="1"/>
  <c r="B39" i="7"/>
  <c r="E39" i="7" s="1"/>
  <c r="C38" i="7"/>
  <c r="B38" i="7"/>
  <c r="E38" i="7" s="1"/>
  <c r="E37" i="7"/>
  <c r="B37" i="7"/>
  <c r="C36" i="7"/>
  <c r="B36" i="7"/>
  <c r="E36" i="7" s="1"/>
  <c r="B35" i="7"/>
  <c r="E35" i="7" s="1"/>
  <c r="B34" i="7" s="1"/>
  <c r="E33" i="7"/>
  <c r="B32" i="7" s="1"/>
  <c r="B33" i="7"/>
  <c r="B31" i="7"/>
  <c r="E31" i="7" s="1"/>
  <c r="C30" i="7"/>
  <c r="B30" i="7"/>
  <c r="E30" i="7" s="1"/>
  <c r="C29" i="7"/>
  <c r="B29" i="7"/>
  <c r="E29" i="7" s="1"/>
  <c r="B28" i="7"/>
  <c r="E28" i="7" s="1"/>
  <c r="B27" i="7" s="1"/>
  <c r="B26" i="7"/>
  <c r="E26" i="7" s="1"/>
  <c r="E25" i="7"/>
  <c r="B25" i="7"/>
  <c r="B24" i="7"/>
  <c r="E24" i="7" s="1"/>
  <c r="B23" i="7" s="1"/>
  <c r="B22" i="7"/>
  <c r="E22" i="7" s="1"/>
  <c r="B21" i="7"/>
  <c r="E21" i="7" s="1"/>
  <c r="B20" i="7" s="1"/>
  <c r="B19" i="7"/>
  <c r="E19" i="7" s="1"/>
  <c r="B18" i="7" s="1"/>
  <c r="B17" i="7"/>
  <c r="E17" i="7" s="1"/>
  <c r="B16" i="7"/>
  <c r="E16" i="7" s="1"/>
  <c r="B15" i="7" s="1"/>
  <c r="C10" i="7"/>
  <c r="C9" i="7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14" i="4"/>
  <c r="C13" i="4"/>
  <c r="C12" i="4"/>
  <c r="C11" i="4"/>
  <c r="C10" i="4"/>
  <c r="C9" i="4"/>
  <c r="C8" i="4"/>
  <c r="C7" i="4"/>
  <c r="C6" i="4"/>
  <c r="C5" i="4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<sst xmlns="http://schemas.openxmlformats.org/spreadsheetml/2006/main" count="677" uniqueCount="163">
  <si>
    <t>Matières</t>
  </si>
  <si>
    <t>UE Mathématiques 1</t>
  </si>
  <si>
    <t>UE Statistiques 1</t>
  </si>
  <si>
    <t>UE Economie 1</t>
  </si>
  <si>
    <t>UE Informatique 1</t>
  </si>
  <si>
    <t>Rang</t>
  </si>
  <si>
    <t>Stage d'immersion</t>
  </si>
  <si>
    <t>Commerce international</t>
  </si>
  <si>
    <t>Organisation et Management des services statistiques</t>
  </si>
  <si>
    <t>Econométrie des séries temporelles</t>
  </si>
  <si>
    <t>Econométrie des variables qualitatives</t>
  </si>
  <si>
    <t>Programmation (Python)</t>
  </si>
  <si>
    <t>Logiciels d'analyse statistique / R</t>
  </si>
  <si>
    <t>Bases de données - Programmation WEB</t>
  </si>
  <si>
    <t>Data Mining</t>
  </si>
  <si>
    <t>Data Visualisation</t>
  </si>
  <si>
    <t>Techniques d'Expression</t>
  </si>
  <si>
    <t>Anglais 5</t>
  </si>
  <si>
    <t>Bases de données avancées</t>
  </si>
  <si>
    <t>Datawarehouse</t>
  </si>
  <si>
    <t>SIG</t>
  </si>
  <si>
    <t>NLP</t>
  </si>
  <si>
    <t>Big data et Cloud computing</t>
  </si>
  <si>
    <t>Webscrapping</t>
  </si>
  <si>
    <t>Marketing</t>
  </si>
  <si>
    <t>N°</t>
  </si>
  <si>
    <t>Matricule</t>
  </si>
  <si>
    <t>Nationalité</t>
  </si>
  <si>
    <t>Date de naissance</t>
  </si>
  <si>
    <t>Note1</t>
  </si>
  <si>
    <t>Note2</t>
  </si>
  <si>
    <t>Moyenne</t>
  </si>
  <si>
    <t>Moy Générale</t>
  </si>
  <si>
    <t>ATTISSO</t>
  </si>
  <si>
    <t>Kossivi Moïse</t>
  </si>
  <si>
    <t>Togolaise</t>
  </si>
  <si>
    <t>BA</t>
  </si>
  <si>
    <t xml:space="preserve">Abdou </t>
  </si>
  <si>
    <t>Sénégalaise</t>
  </si>
  <si>
    <t>BADJI</t>
  </si>
  <si>
    <t>Pape Mamadou</t>
  </si>
  <si>
    <t>BAH</t>
  </si>
  <si>
    <t>Fatoumata</t>
  </si>
  <si>
    <t>BOGNON</t>
  </si>
  <si>
    <t>Enagnon Justin</t>
  </si>
  <si>
    <t>Béninoise</t>
  </si>
  <si>
    <t>DAÏFERLE</t>
  </si>
  <si>
    <t>Marianne</t>
  </si>
  <si>
    <t>Camérounaise</t>
  </si>
  <si>
    <t>DIA</t>
  </si>
  <si>
    <t>Mouhammadou</t>
  </si>
  <si>
    <t>DIOP</t>
  </si>
  <si>
    <t>Papa Magatte</t>
  </si>
  <si>
    <t>Seydina Mouhamed</t>
  </si>
  <si>
    <t>DJEKONBE NDOASNAN</t>
  </si>
  <si>
    <t>Armand</t>
  </si>
  <si>
    <t>Tchadienne</t>
  </si>
  <si>
    <t>Politique économique</t>
  </si>
  <si>
    <t>Dossiers économiques</t>
  </si>
  <si>
    <t>Economie monétaire internationale</t>
  </si>
  <si>
    <t>Microéconomie avancée</t>
  </si>
  <si>
    <t>Economie informelle et marché du travail</t>
  </si>
  <si>
    <t>Statistiques bancaires</t>
  </si>
  <si>
    <t>Analyse financière</t>
  </si>
  <si>
    <t>Statistique des finances publiques</t>
  </si>
  <si>
    <t>DOSSEKOU</t>
  </si>
  <si>
    <t>Kouami Emmanuel</t>
  </si>
  <si>
    <t>GUEYE</t>
  </si>
  <si>
    <t>Aïssatou</t>
  </si>
  <si>
    <t>Awa</t>
  </si>
  <si>
    <t>JEAZE NGUEMEZI</t>
  </si>
  <si>
    <t>Josee Clemence</t>
  </si>
  <si>
    <t>KASSI MAMADOU</t>
  </si>
  <si>
    <t>Maxwell</t>
  </si>
  <si>
    <t>MARE</t>
  </si>
  <si>
    <t>Marc</t>
  </si>
  <si>
    <t>Burkinabé</t>
  </si>
  <si>
    <t>MEKONTCHOU NZONDE</t>
  </si>
  <si>
    <t>David Christ</t>
  </si>
  <si>
    <t>NDAO</t>
  </si>
  <si>
    <t>Saer</t>
  </si>
  <si>
    <t>NOBA</t>
  </si>
  <si>
    <t>Poko Ibrahim</t>
  </si>
  <si>
    <t>OUMSAORE</t>
  </si>
  <si>
    <t>Gilbert</t>
  </si>
  <si>
    <t>SAKHO</t>
  </si>
  <si>
    <t>Cheikh Oumar</t>
  </si>
  <si>
    <t>SALL</t>
  </si>
  <si>
    <t>Ndeye Khary</t>
  </si>
  <si>
    <t>SARR</t>
  </si>
  <si>
    <t>Mouhamadou Moustapha</t>
  </si>
  <si>
    <t>TCHAPDA KOUADJO</t>
  </si>
  <si>
    <t>Wilfred Rod</t>
  </si>
  <si>
    <t>TOURE</t>
  </si>
  <si>
    <t>Naba Amadou Seydou</t>
  </si>
  <si>
    <t>Malienne</t>
  </si>
  <si>
    <t>Ndeye Salla</t>
  </si>
  <si>
    <t>WADE</t>
  </si>
  <si>
    <t>Fatou Soumaya</t>
  </si>
  <si>
    <t xml:space="preserve">Moyenne </t>
  </si>
  <si>
    <t>UE Langue et expression 1</t>
  </si>
  <si>
    <t xml:space="preserve">Machine learning </t>
  </si>
  <si>
    <t>Visualisation de données avancée</t>
  </si>
  <si>
    <t>Programmation web</t>
  </si>
  <si>
    <t>Stage + Rédaction de Mémoire + Soutenance devant Jury</t>
  </si>
  <si>
    <t>Comptabilité nationale avancée</t>
  </si>
  <si>
    <t>Analyse conjoncturelle</t>
  </si>
  <si>
    <t>Méthodes de prévision</t>
  </si>
  <si>
    <t>Statistiques du tourisme</t>
  </si>
  <si>
    <t xml:space="preserve">Statistiques portuaires et du transport </t>
  </si>
  <si>
    <t>Heures d'absence</t>
  </si>
  <si>
    <t>Pénéalité</t>
  </si>
  <si>
    <t>Moyenne Annuelle</t>
  </si>
  <si>
    <t>Ecole Nationale de la Statistique et de l'Analyse Economique Pierre NDIAYE
ENSAE</t>
  </si>
  <si>
    <t>Année académique 2023-2024</t>
  </si>
  <si>
    <t>BULLETIN DE NOTES</t>
  </si>
  <si>
    <t>ANALYSTE STATISTICIEN</t>
  </si>
  <si>
    <t>3 ème année</t>
  </si>
  <si>
    <t>Mamadou SENE</t>
  </si>
  <si>
    <t>Né (e) le :</t>
  </si>
  <si>
    <t>Nationalité :</t>
  </si>
  <si>
    <t>Première inscription :</t>
  </si>
  <si>
    <t>PREMIER SEMESTRE</t>
  </si>
  <si>
    <t>Notes</t>
  </si>
  <si>
    <t>Crédits</t>
  </si>
  <si>
    <t>UE Stage</t>
  </si>
  <si>
    <t xml:space="preserve">Stage d’immersion </t>
  </si>
  <si>
    <t>-</t>
  </si>
  <si>
    <t>Préparation à l’insertion professionnelle </t>
  </si>
  <si>
    <t>UE Management</t>
  </si>
  <si>
    <t>UE Econométrie 2</t>
  </si>
  <si>
    <t xml:space="preserve">Econométrie des variables qualitatives </t>
  </si>
  <si>
    <t>UE : Théorie et Pratique des Enquêtes 4</t>
  </si>
  <si>
    <t>Pratique des enquêtes 3 : Traitement de données d’enquête</t>
  </si>
  <si>
    <t>Ethique, Qualité et Sécurité des données</t>
  </si>
  <si>
    <t>Archivage et diffusion des données d’enquête</t>
  </si>
  <si>
    <t>UE Informatique 5</t>
  </si>
  <si>
    <t xml:space="preserve"> Programmation WEB</t>
  </si>
  <si>
    <t>UE Langues et Expressions 5</t>
  </si>
  <si>
    <t>Anglais V</t>
  </si>
  <si>
    <t>UE : Economie avancée</t>
  </si>
  <si>
    <t>UE : Statistiques financières</t>
  </si>
  <si>
    <t xml:space="preserve">Marketing </t>
  </si>
  <si>
    <t>Machine learning</t>
  </si>
  <si>
    <t>DEUXIEME SEMESTRE</t>
  </si>
  <si>
    <t>UE : Méthodes économiques</t>
  </si>
  <si>
    <t>Programmation web en python</t>
  </si>
  <si>
    <t>Visualisation de données avancées</t>
  </si>
  <si>
    <t>UE Stage + Rédaction de Mémoire + 
Soutenance devant Jury</t>
  </si>
  <si>
    <t>MOYENNE ANNUELLE</t>
  </si>
  <si>
    <t>Classement général:</t>
  </si>
  <si>
    <t>/16</t>
  </si>
  <si>
    <t>APPRECIATION DU JURY:</t>
  </si>
  <si>
    <t>Nombre d'heures d'absence non justifiées</t>
  </si>
  <si>
    <t xml:space="preserve">Fait à Dakar le </t>
  </si>
  <si>
    <t>Kouami Emmanuel DOSSEKOU</t>
  </si>
  <si>
    <t xml:space="preserve">Logiciels d'analyse statistique / R </t>
  </si>
  <si>
    <t>UE Economie avancée</t>
  </si>
  <si>
    <t>UE Statistiques financières</t>
  </si>
  <si>
    <t>UE Méthodes économiques</t>
  </si>
  <si>
    <t>UE Statistique appliquées</t>
  </si>
  <si>
    <t>Statistiques portuaires et du transport</t>
  </si>
  <si>
    <t>Fait à Dakar 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</si>
</sst>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.0"/>
    <numFmt numFmtId="165" formatCode="[$-40C]mmm\-yy"/>
    <numFmt numFmtId="166" formatCode="[$-40C]d\ mmmm\ yyyy"/>
    <numFmt numFmtId="167" formatCode="[$-40C]mmm\-yy;@"/>
  </numFmts>
  <fonts count="35" x14ac:knownFonts="1">
    <font>
      <sz val="11"/>
      <color theme="1"/>
      <name val="Calibri"/>
      <family val="2"/>
      <scheme val="minor"/>
    </font>
    <font>
      <b/>
      <sz val="16"/>
      <color theme="1"/>
      <name val="Garamond"/>
      <family val="1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name val="Garamond"/>
      <family val="1"/>
    </font>
    <font>
      <sz val="14"/>
      <color theme="1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1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FFFFFF"/>
      <name val="Times New Roman"/>
      <family val="1"/>
    </font>
    <font>
      <sz val="12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b/>
      <sz val="12"/>
      <color theme="1"/>
      <name val="Calibri"/>
      <family val="2"/>
    </font>
    <font>
      <b/>
      <sz val="22"/>
      <name val="Times New Roman"/>
      <family val="1"/>
    </font>
    <font>
      <b/>
      <sz val="24"/>
      <name val="Times New Roman"/>
      <family val="1"/>
    </font>
    <font>
      <b/>
      <i/>
      <sz val="18"/>
      <name val="Times New Roman"/>
      <family val="1"/>
    </font>
    <font>
      <b/>
      <sz val="24"/>
      <color indexed="9"/>
      <name val="Times New Roman"/>
      <family val="1"/>
    </font>
    <font>
      <b/>
      <sz val="20"/>
      <name val="Arial"/>
      <family val="2"/>
    </font>
    <font>
      <sz val="16"/>
      <name val="Times New Roman"/>
      <family val="1"/>
    </font>
    <font>
      <b/>
      <sz val="18"/>
      <color indexed="9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scheme val="minor"/>
    </font>
    <font>
      <b/>
      <sz val="18"/>
      <name val="Times New Roman"/>
      <family val="1"/>
    </font>
    <font>
      <sz val="18"/>
      <name val="Calibri"/>
      <family val="2"/>
    </font>
    <font>
      <b/>
      <sz val="16"/>
      <name val="Times New Roman"/>
      <family val="1"/>
    </font>
    <font>
      <b/>
      <sz val="1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44546A"/>
        <bgColor rgb="FF44546A"/>
      </patternFill>
    </fill>
    <fill>
      <patternFill patternType="solid">
        <fgColor theme="0"/>
        <bgColor theme="0"/>
      </patternFill>
    </fill>
    <fill>
      <patternFill patternType="solid">
        <fgColor rgb="FFADB9CA"/>
        <bgColor rgb="FFADB9CA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1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135" wrapText="1"/>
    </xf>
    <xf numFmtId="0" fontId="2" fillId="0" borderId="1" xfId="0" applyFont="1" applyBorder="1" applyAlignment="1">
      <alignment horizontal="center" vertical="center" textRotation="135" wrapText="1"/>
    </xf>
    <xf numFmtId="0" fontId="3" fillId="0" borderId="1" xfId="0" applyFont="1" applyBorder="1"/>
    <xf numFmtId="0" fontId="2" fillId="0" borderId="1" xfId="0" applyFont="1" applyBorder="1" applyAlignment="1">
      <alignment vertical="center" textRotation="135" wrapText="1"/>
    </xf>
    <xf numFmtId="0" fontId="4" fillId="0" borderId="1" xfId="0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readingOrder="1"/>
    </xf>
    <xf numFmtId="0" fontId="6" fillId="0" borderId="3" xfId="1" applyFont="1" applyBorder="1" applyAlignment="1">
      <alignment horizontal="center" vertical="center" readingOrder="1"/>
    </xf>
    <xf numFmtId="0" fontId="6" fillId="0" borderId="4" xfId="1" applyFont="1" applyBorder="1" applyAlignment="1">
      <alignment horizontal="center" vertical="center" readingOrder="1"/>
    </xf>
    <xf numFmtId="0" fontId="6" fillId="0" borderId="1" xfId="1" applyFont="1" applyBorder="1" applyAlignment="1">
      <alignment horizontal="center" vertical="center" readingOrder="1"/>
    </xf>
    <xf numFmtId="0" fontId="6" fillId="0" borderId="1" xfId="1" applyFont="1" applyBorder="1" applyAlignment="1">
      <alignment horizontal="center" vertical="center" wrapText="1" readingOrder="1"/>
    </xf>
    <xf numFmtId="0" fontId="6" fillId="0" borderId="2" xfId="1" applyFont="1" applyBorder="1" applyAlignment="1">
      <alignment horizontal="center" vertical="center" wrapText="1" readingOrder="1"/>
    </xf>
    <xf numFmtId="0" fontId="6" fillId="0" borderId="3" xfId="1" applyFont="1" applyBorder="1" applyAlignment="1">
      <alignment horizontal="center" vertical="center" wrapText="1" readingOrder="1"/>
    </xf>
    <xf numFmtId="0" fontId="6" fillId="0" borderId="4" xfId="1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vertical="center"/>
    </xf>
    <xf numFmtId="0" fontId="6" fillId="0" borderId="1" xfId="1" applyFont="1" applyBorder="1" applyAlignment="1">
      <alignment horizontal="center" vertical="center" readingOrder="1"/>
    </xf>
    <xf numFmtId="0" fontId="6" fillId="0" borderId="1" xfId="1" applyFont="1" applyBorder="1" applyAlignment="1">
      <alignment horizontal="center" vertical="center" wrapText="1" readingOrder="1"/>
    </xf>
    <xf numFmtId="0" fontId="0" fillId="0" borderId="1" xfId="0" applyBorder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4" fontId="9" fillId="0" borderId="1" xfId="0" applyNumberFormat="1" applyFont="1" applyBorder="1"/>
    <xf numFmtId="0" fontId="0" fillId="0" borderId="1" xfId="0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9" fillId="0" borderId="5" xfId="0" applyNumberFormat="1" applyFont="1" applyBorder="1"/>
    <xf numFmtId="0" fontId="2" fillId="0" borderId="0" xfId="0" applyFont="1"/>
    <xf numFmtId="0" fontId="3" fillId="0" borderId="0" xfId="0" applyFont="1"/>
    <xf numFmtId="0" fontId="7" fillId="0" borderId="6" xfId="0" applyFont="1" applyFill="1" applyBorder="1"/>
    <xf numFmtId="2" fontId="0" fillId="0" borderId="0" xfId="0" applyNumberFormat="1"/>
    <xf numFmtId="164" fontId="9" fillId="3" borderId="1" xfId="0" applyNumberFormat="1" applyFont="1" applyFill="1" applyBorder="1"/>
    <xf numFmtId="0" fontId="10" fillId="0" borderId="1" xfId="0" applyFont="1" applyBorder="1" applyAlignment="1">
      <alignment horizontal="center"/>
    </xf>
    <xf numFmtId="2" fontId="9" fillId="0" borderId="1" xfId="0" applyNumberFormat="1" applyFont="1" applyBorder="1"/>
    <xf numFmtId="0" fontId="1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/>
    <xf numFmtId="49" fontId="12" fillId="0" borderId="0" xfId="0" applyNumberFormat="1" applyFont="1" applyAlignment="1">
      <alignment horizontal="center" wrapText="1"/>
    </xf>
    <xf numFmtId="0" fontId="0" fillId="0" borderId="0" xfId="0" applyFont="1" applyAlignment="1"/>
    <xf numFmtId="49" fontId="13" fillId="0" borderId="0" xfId="0" applyNumberFormat="1" applyFont="1" applyAlignment="1">
      <alignment horizontal="right"/>
    </xf>
    <xf numFmtId="0" fontId="14" fillId="4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4" fillId="5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14" fontId="15" fillId="0" borderId="7" xfId="0" applyNumberFormat="1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/>
    </xf>
    <xf numFmtId="0" fontId="10" fillId="0" borderId="8" xfId="0" applyFont="1" applyBorder="1"/>
    <xf numFmtId="14" fontId="15" fillId="0" borderId="0" xfId="0" applyNumberFormat="1" applyFont="1" applyAlignment="1">
      <alignment horizontal="center"/>
    </xf>
    <xf numFmtId="0" fontId="14" fillId="4" borderId="9" xfId="0" applyFont="1" applyFill="1" applyBorder="1" applyAlignment="1">
      <alignment horizontal="left"/>
    </xf>
    <xf numFmtId="0" fontId="10" fillId="0" borderId="10" xfId="0" applyFont="1" applyBorder="1"/>
    <xf numFmtId="0" fontId="10" fillId="0" borderId="11" xfId="0" applyFont="1" applyBorder="1"/>
    <xf numFmtId="0" fontId="18" fillId="0" borderId="12" xfId="0" applyFont="1" applyBorder="1" applyAlignment="1">
      <alignment horizontal="center"/>
    </xf>
    <xf numFmtId="165" fontId="18" fillId="0" borderId="9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 vertical="center"/>
    </xf>
    <xf numFmtId="0" fontId="10" fillId="0" borderId="13" xfId="0" applyFont="1" applyBorder="1"/>
    <xf numFmtId="0" fontId="15" fillId="0" borderId="7" xfId="0" applyFont="1" applyBorder="1" applyAlignment="1">
      <alignment horizontal="center"/>
    </xf>
    <xf numFmtId="0" fontId="12" fillId="6" borderId="7" xfId="0" applyFont="1" applyFill="1" applyBorder="1" applyAlignment="1">
      <alignment horizontal="left"/>
    </xf>
    <xf numFmtId="0" fontId="12" fillId="6" borderId="9" xfId="0" applyFont="1" applyFill="1" applyBorder="1" applyAlignment="1">
      <alignment horizontal="center"/>
    </xf>
    <xf numFmtId="0" fontId="15" fillId="0" borderId="7" xfId="0" applyFont="1" applyBorder="1" applyAlignment="1">
      <alignment vertical="center" wrapText="1"/>
    </xf>
    <xf numFmtId="0" fontId="15" fillId="0" borderId="7" xfId="0" quotePrefix="1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12" fillId="6" borderId="12" xfId="0" applyFont="1" applyFill="1" applyBorder="1" applyAlignment="1">
      <alignment horizontal="left"/>
    </xf>
    <xf numFmtId="0" fontId="20" fillId="0" borderId="7" xfId="0" applyFont="1" applyBorder="1" applyAlignment="1">
      <alignment horizontal="left" vertical="center"/>
    </xf>
    <xf numFmtId="0" fontId="12" fillId="6" borderId="13" xfId="0" applyFont="1" applyFill="1" applyBorder="1" applyAlignment="1">
      <alignment horizontal="left" wrapText="1"/>
    </xf>
    <xf numFmtId="0" fontId="12" fillId="6" borderId="9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vertical="center" wrapText="1"/>
    </xf>
    <xf numFmtId="0" fontId="12" fillId="6" borderId="9" xfId="0" applyFont="1" applyFill="1" applyBorder="1" applyAlignment="1">
      <alignment horizontal="center" vertical="center" wrapText="1"/>
    </xf>
    <xf numFmtId="2" fontId="21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49" fontId="18" fillId="0" borderId="0" xfId="0" applyNumberFormat="1" applyFont="1" applyAlignment="1">
      <alignment horizontal="left" vertical="center" wrapText="1"/>
    </xf>
    <xf numFmtId="166" fontId="18" fillId="0" borderId="0" xfId="0" applyNumberFormat="1" applyFont="1" applyAlignment="1">
      <alignment vertical="center" wrapText="1"/>
    </xf>
    <xf numFmtId="0" fontId="18" fillId="0" borderId="0" xfId="0" applyFont="1" applyAlignment="1">
      <alignment vertical="center" wrapText="1"/>
    </xf>
    <xf numFmtId="49" fontId="22" fillId="0" borderId="0" xfId="0" applyNumberFormat="1" applyFont="1" applyAlignment="1">
      <alignment horizontal="center" wrapText="1"/>
    </xf>
    <xf numFmtId="49" fontId="22" fillId="0" borderId="0" xfId="0" applyNumberFormat="1" applyFont="1" applyAlignment="1">
      <alignment horizontal="center"/>
    </xf>
    <xf numFmtId="49" fontId="23" fillId="0" borderId="0" xfId="0" applyNumberFormat="1" applyFont="1" applyAlignment="1">
      <alignment horizontal="center" wrapText="1"/>
    </xf>
    <xf numFmtId="49" fontId="23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right"/>
    </xf>
    <xf numFmtId="0" fontId="25" fillId="7" borderId="0" xfId="0" applyFont="1" applyFill="1" applyAlignment="1">
      <alignment horizontal="center"/>
    </xf>
    <xf numFmtId="0" fontId="25" fillId="8" borderId="0" xfId="0" applyFont="1" applyFill="1" applyAlignment="1">
      <alignment horizontal="center"/>
    </xf>
    <xf numFmtId="0" fontId="22" fillId="9" borderId="0" xfId="0" applyFont="1" applyFill="1" applyAlignment="1">
      <alignment horizontal="center"/>
    </xf>
    <xf numFmtId="0" fontId="22" fillId="9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right"/>
    </xf>
    <xf numFmtId="0" fontId="27" fillId="0" borderId="0" xfId="0" applyFont="1" applyAlignment="1">
      <alignment horizontal="right"/>
    </xf>
    <xf numFmtId="14" fontId="3" fillId="0" borderId="0" xfId="0" applyNumberFormat="1" applyFont="1" applyAlignment="1">
      <alignment horizontal="center"/>
    </xf>
    <xf numFmtId="167" fontId="27" fillId="0" borderId="0" xfId="0" applyNumberFormat="1" applyFont="1" applyAlignment="1">
      <alignment horizontal="center"/>
    </xf>
    <xf numFmtId="0" fontId="28" fillId="7" borderId="1" xfId="0" applyFont="1" applyFill="1" applyBorder="1" applyAlignment="1">
      <alignment horizontal="left"/>
    </xf>
    <xf numFmtId="0" fontId="29" fillId="0" borderId="1" xfId="0" applyFont="1" applyBorder="1" applyAlignment="1">
      <alignment horizontal="center"/>
    </xf>
    <xf numFmtId="167" fontId="29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1" fillId="9" borderId="1" xfId="0" applyFont="1" applyFill="1" applyBorder="1" applyAlignment="1">
      <alignment horizontal="left"/>
    </xf>
    <xf numFmtId="0" fontId="31" fillId="9" borderId="1" xfId="0" applyFont="1" applyFill="1" applyBorder="1" applyAlignment="1">
      <alignment horizontal="center"/>
    </xf>
    <xf numFmtId="0" fontId="32" fillId="0" borderId="1" xfId="1" applyFont="1" applyBorder="1" applyAlignment="1">
      <alignment vertical="center" wrapText="1"/>
    </xf>
    <xf numFmtId="0" fontId="32" fillId="0" borderId="1" xfId="1" applyFont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left" wrapText="1"/>
    </xf>
    <xf numFmtId="0" fontId="31" fillId="9" borderId="1" xfId="0" applyFont="1" applyFill="1" applyBorder="1" applyAlignment="1">
      <alignment vertical="center" wrapText="1"/>
    </xf>
    <xf numFmtId="0" fontId="31" fillId="9" borderId="1" xfId="0" applyFont="1" applyFill="1" applyBorder="1" applyAlignment="1">
      <alignment horizontal="center" vertical="center" wrapText="1"/>
    </xf>
    <xf numFmtId="2" fontId="32" fillId="0" borderId="1" xfId="1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right" vertical="center"/>
    </xf>
    <xf numFmtId="0" fontId="34" fillId="0" borderId="1" xfId="1" applyFont="1" applyBorder="1" applyAlignment="1">
      <alignment horizontal="center" vertical="center" wrapText="1"/>
    </xf>
    <xf numFmtId="0" fontId="34" fillId="0" borderId="2" xfId="1" applyFont="1" applyBorder="1" applyAlignment="1">
      <alignment horizontal="center" vertical="center" wrapText="1"/>
    </xf>
    <xf numFmtId="0" fontId="34" fillId="0" borderId="3" xfId="1" applyFont="1" applyBorder="1" applyAlignment="1">
      <alignment horizontal="center" vertical="center" wrapText="1"/>
    </xf>
    <xf numFmtId="0" fontId="34" fillId="0" borderId="4" xfId="1" applyFont="1" applyBorder="1" applyAlignment="1">
      <alignment horizontal="center" vertical="center" wrapText="1"/>
    </xf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horizontal="right" vertical="center" wrapText="1"/>
    </xf>
    <xf numFmtId="14" fontId="27" fillId="0" borderId="0" xfId="0" applyNumberFormat="1" applyFont="1" applyAlignment="1">
      <alignment vertical="center" wrapText="1"/>
    </xf>
  </cellXfs>
  <cellStyles count="2">
    <cellStyle name="Excel Built-in Normal" xfId="1"/>
    <cellStyle name="Normal" xfId="0" builtinId="0"/>
  </cellStyles>
  <dxfs count="3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723900</xdr:colOff>
      <xdr:row>0</xdr:row>
      <xdr:rowOff>228600</xdr:rowOff>
    </xdr:from>
    <xdr:ext cx="857250" cy="685800"/>
    <xdr:pic>
      <xdr:nvPicPr>
        <xdr:cNvPr id="2" name="image1.png">
          <a:extLst>
            <a:ext uri="{FF2B5EF4-FFF2-40B4-BE49-F238E27FC236}">
              <a16:creationId xmlns="" xmlns:a16="http://schemas.microsoft.com/office/drawing/2014/main" id="{029A9FC1-B224-4F75-9A9E-221EDA400EB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29100" y="228600"/>
          <a:ext cx="857250" cy="6858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5145128</xdr:colOff>
      <xdr:row>0</xdr:row>
      <xdr:rowOff>48846</xdr:rowOff>
    </xdr:from>
    <xdr:to>
      <xdr:col>3</xdr:col>
      <xdr:colOff>437986</xdr:colOff>
      <xdr:row>9</xdr:row>
      <xdr:rowOff>68547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3DC9C02C-D2CE-4B3C-96EB-FDEEF15E3AA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9278" y="48846"/>
          <a:ext cx="1960358" cy="16770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nit&#233;%20de%20Formation%20des%20AS\Bulletins%20des%20AS\Bulletins%20AS3\Bulletin%20AS3_new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nit&#233;%20de%20Formation%20des%20AS\Bulletins%20des%20AS\Bulletins%20AS3\Bulletin_AS3__2023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4"/>
      <sheetName val="Tron commun"/>
      <sheetName val="Option DS"/>
      <sheetName val="Option Eco"/>
      <sheetName val="Semestre 1 Ds"/>
      <sheetName val="Semestre 1 Eco"/>
      <sheetName val="Semestre 1"/>
      <sheetName val="Semestre 2 DS"/>
      <sheetName val="Semestre 2 Eco"/>
      <sheetName val="Feuil1 (2)"/>
      <sheetName val="Semestre 2"/>
      <sheetName val="Bulletin Eco"/>
    </sheetNames>
    <sheetDataSet>
      <sheetData sheetId="0"/>
      <sheetData sheetId="1">
        <row r="5">
          <cell r="C5" t="str">
            <v>Kossivi Moïse ATTISSO</v>
          </cell>
          <cell r="G5">
            <v>37220</v>
          </cell>
          <cell r="H5">
            <v>14.5</v>
          </cell>
          <cell r="I5">
            <v>12.5</v>
          </cell>
          <cell r="J5">
            <v>13.5</v>
          </cell>
          <cell r="K5">
            <v>12</v>
          </cell>
          <cell r="L5">
            <v>16</v>
          </cell>
          <cell r="M5">
            <v>14</v>
          </cell>
          <cell r="N5">
            <v>13</v>
          </cell>
          <cell r="O5">
            <v>11</v>
          </cell>
          <cell r="P5">
            <v>12</v>
          </cell>
          <cell r="Q5">
            <v>16.25</v>
          </cell>
          <cell r="S5">
            <v>16.25</v>
          </cell>
          <cell r="T5">
            <v>7.5</v>
          </cell>
          <cell r="V5">
            <v>7.5</v>
          </cell>
          <cell r="W5">
            <v>15</v>
          </cell>
          <cell r="Y5">
            <v>15</v>
          </cell>
          <cell r="Z5">
            <v>17</v>
          </cell>
          <cell r="AB5">
            <v>17</v>
          </cell>
          <cell r="AC5">
            <v>14</v>
          </cell>
          <cell r="AD5">
            <v>17</v>
          </cell>
          <cell r="AE5">
            <v>15.5</v>
          </cell>
          <cell r="AF5">
            <v>17</v>
          </cell>
          <cell r="AG5">
            <v>18.5</v>
          </cell>
          <cell r="AH5">
            <v>17.75</v>
          </cell>
          <cell r="AI5">
            <v>9.5</v>
          </cell>
          <cell r="AK5">
            <v>9.5</v>
          </cell>
          <cell r="AL5">
            <v>14.5</v>
          </cell>
          <cell r="AN5">
            <v>14.5</v>
          </cell>
          <cell r="AO5">
            <v>13</v>
          </cell>
          <cell r="AP5">
            <v>12.75</v>
          </cell>
        </row>
        <row r="6">
          <cell r="C6" t="str">
            <v>Abdou  BA</v>
          </cell>
          <cell r="G6">
            <v>37746</v>
          </cell>
          <cell r="H6">
            <v>20</v>
          </cell>
          <cell r="I6">
            <v>20</v>
          </cell>
          <cell r="J6">
            <v>20</v>
          </cell>
          <cell r="K6">
            <v>15</v>
          </cell>
          <cell r="L6">
            <v>18.75</v>
          </cell>
          <cell r="M6">
            <v>16.875</v>
          </cell>
          <cell r="N6">
            <v>10</v>
          </cell>
          <cell r="O6">
            <v>11</v>
          </cell>
          <cell r="P6">
            <v>10.5</v>
          </cell>
          <cell r="Q6">
            <v>13.75</v>
          </cell>
          <cell r="S6">
            <v>13.75</v>
          </cell>
          <cell r="T6">
            <v>13</v>
          </cell>
          <cell r="V6">
            <v>13</v>
          </cell>
          <cell r="W6">
            <v>13</v>
          </cell>
          <cell r="Y6">
            <v>13</v>
          </cell>
          <cell r="Z6">
            <v>10</v>
          </cell>
          <cell r="AB6">
            <v>10</v>
          </cell>
          <cell r="AC6">
            <v>11</v>
          </cell>
          <cell r="AD6">
            <v>12</v>
          </cell>
          <cell r="AE6">
            <v>11.5</v>
          </cell>
          <cell r="AF6">
            <v>18</v>
          </cell>
          <cell r="AG6">
            <v>17.5</v>
          </cell>
          <cell r="AH6">
            <v>17.75</v>
          </cell>
          <cell r="AI6">
            <v>10.5</v>
          </cell>
          <cell r="AK6">
            <v>10.5</v>
          </cell>
          <cell r="AL6">
            <v>12</v>
          </cell>
          <cell r="AN6">
            <v>12</v>
          </cell>
          <cell r="AO6">
            <v>14</v>
          </cell>
          <cell r="AP6">
            <v>6</v>
          </cell>
        </row>
        <row r="7">
          <cell r="C7" t="str">
            <v>Pape Mamadou BADJI</v>
          </cell>
          <cell r="G7">
            <v>38808</v>
          </cell>
          <cell r="H7">
            <v>14.5</v>
          </cell>
          <cell r="I7">
            <v>10</v>
          </cell>
          <cell r="J7">
            <v>12.25</v>
          </cell>
          <cell r="K7">
            <v>17.5</v>
          </cell>
          <cell r="L7">
            <v>18</v>
          </cell>
          <cell r="M7">
            <v>17.75</v>
          </cell>
          <cell r="N7">
            <v>9</v>
          </cell>
          <cell r="O7">
            <v>18</v>
          </cell>
          <cell r="P7">
            <v>13.5</v>
          </cell>
          <cell r="Q7">
            <v>17</v>
          </cell>
          <cell r="S7">
            <v>17</v>
          </cell>
          <cell r="T7">
            <v>14.75</v>
          </cell>
          <cell r="V7">
            <v>14.75</v>
          </cell>
          <cell r="W7">
            <v>16.75</v>
          </cell>
          <cell r="Y7">
            <v>16.75</v>
          </cell>
          <cell r="Z7">
            <v>15</v>
          </cell>
          <cell r="AB7">
            <v>15</v>
          </cell>
          <cell r="AC7">
            <v>19.5</v>
          </cell>
          <cell r="AD7">
            <v>17</v>
          </cell>
          <cell r="AE7">
            <v>18.25</v>
          </cell>
          <cell r="AF7">
            <v>18</v>
          </cell>
          <cell r="AG7">
            <v>18</v>
          </cell>
          <cell r="AH7">
            <v>18</v>
          </cell>
          <cell r="AI7">
            <v>17.75</v>
          </cell>
          <cell r="AK7">
            <v>17.75</v>
          </cell>
          <cell r="AL7">
            <v>14.75</v>
          </cell>
          <cell r="AN7">
            <v>14.75</v>
          </cell>
          <cell r="AO7">
            <v>14</v>
          </cell>
          <cell r="AP7">
            <v>17</v>
          </cell>
        </row>
        <row r="8">
          <cell r="C8" t="str">
            <v>Fatoumata BAH</v>
          </cell>
          <cell r="G8">
            <v>37551</v>
          </cell>
          <cell r="H8">
            <v>14.5</v>
          </cell>
          <cell r="I8">
            <v>16</v>
          </cell>
          <cell r="J8">
            <v>15.25</v>
          </cell>
          <cell r="K8">
            <v>14.5</v>
          </cell>
          <cell r="L8">
            <v>19</v>
          </cell>
          <cell r="M8">
            <v>16.75</v>
          </cell>
          <cell r="N8">
            <v>9</v>
          </cell>
          <cell r="O8">
            <v>13</v>
          </cell>
          <cell r="P8">
            <v>11</v>
          </cell>
          <cell r="Q8">
            <v>15</v>
          </cell>
          <cell r="S8">
            <v>15</v>
          </cell>
          <cell r="T8">
            <v>13.25</v>
          </cell>
          <cell r="V8">
            <v>13.25</v>
          </cell>
          <cell r="W8">
            <v>16</v>
          </cell>
          <cell r="Y8">
            <v>16</v>
          </cell>
          <cell r="Z8">
            <v>19</v>
          </cell>
          <cell r="AB8">
            <v>19</v>
          </cell>
          <cell r="AC8">
            <v>19.5</v>
          </cell>
          <cell r="AD8">
            <v>19</v>
          </cell>
          <cell r="AE8">
            <v>19.25</v>
          </cell>
          <cell r="AF8">
            <v>19</v>
          </cell>
          <cell r="AG8">
            <v>18.5</v>
          </cell>
          <cell r="AH8">
            <v>18.75</v>
          </cell>
          <cell r="AI8">
            <v>11.5</v>
          </cell>
          <cell r="AK8">
            <v>11.5</v>
          </cell>
          <cell r="AL8">
            <v>17.5</v>
          </cell>
          <cell r="AN8">
            <v>17.5</v>
          </cell>
          <cell r="AO8">
            <v>14</v>
          </cell>
          <cell r="AP8">
            <v>11</v>
          </cell>
        </row>
        <row r="9">
          <cell r="C9" t="str">
            <v>Enagnon Justin BOGNON</v>
          </cell>
          <cell r="G9">
            <v>37408</v>
          </cell>
          <cell r="H9">
            <v>9</v>
          </cell>
          <cell r="I9">
            <v>11</v>
          </cell>
          <cell r="J9">
            <v>10</v>
          </cell>
          <cell r="K9">
            <v>12</v>
          </cell>
          <cell r="L9">
            <v>15</v>
          </cell>
          <cell r="M9">
            <v>13.5</v>
          </cell>
          <cell r="N9">
            <v>5</v>
          </cell>
          <cell r="O9">
            <v>16</v>
          </cell>
          <cell r="P9">
            <v>10.5</v>
          </cell>
          <cell r="Q9">
            <v>13.5</v>
          </cell>
          <cell r="S9">
            <v>13.5</v>
          </cell>
          <cell r="T9">
            <v>16.25</v>
          </cell>
          <cell r="V9">
            <v>16.25</v>
          </cell>
          <cell r="W9">
            <v>15.5</v>
          </cell>
          <cell r="Y9">
            <v>15.5</v>
          </cell>
          <cell r="Z9">
            <v>18</v>
          </cell>
          <cell r="AB9">
            <v>18</v>
          </cell>
          <cell r="AC9">
            <v>17</v>
          </cell>
          <cell r="AD9">
            <v>16</v>
          </cell>
          <cell r="AE9">
            <v>16.5</v>
          </cell>
          <cell r="AF9">
            <v>13</v>
          </cell>
          <cell r="AG9">
            <v>17</v>
          </cell>
          <cell r="AH9">
            <v>15</v>
          </cell>
          <cell r="AI9">
            <v>9.5</v>
          </cell>
          <cell r="AK9">
            <v>9.5</v>
          </cell>
          <cell r="AL9">
            <v>14</v>
          </cell>
          <cell r="AN9">
            <v>14</v>
          </cell>
          <cell r="AO9">
            <v>14</v>
          </cell>
          <cell r="AP9">
            <v>11.5</v>
          </cell>
        </row>
        <row r="10">
          <cell r="C10" t="str">
            <v>Marianne DAÏFERLE</v>
          </cell>
          <cell r="G10">
            <v>38188</v>
          </cell>
          <cell r="H10">
            <v>17.5</v>
          </cell>
          <cell r="I10">
            <v>16.5</v>
          </cell>
          <cell r="J10">
            <v>17</v>
          </cell>
          <cell r="K10">
            <v>13</v>
          </cell>
          <cell r="L10">
            <v>16</v>
          </cell>
          <cell r="M10">
            <v>14.5</v>
          </cell>
          <cell r="N10">
            <v>11</v>
          </cell>
          <cell r="O10">
            <v>12</v>
          </cell>
          <cell r="P10">
            <v>11.5</v>
          </cell>
          <cell r="Q10">
            <v>17.5</v>
          </cell>
          <cell r="S10">
            <v>17.5</v>
          </cell>
          <cell r="T10">
            <v>8.5</v>
          </cell>
          <cell r="V10">
            <v>8.5</v>
          </cell>
          <cell r="W10">
            <v>15.75</v>
          </cell>
          <cell r="Y10">
            <v>15.75</v>
          </cell>
          <cell r="Z10">
            <v>17</v>
          </cell>
          <cell r="AB10">
            <v>17</v>
          </cell>
          <cell r="AC10">
            <v>15</v>
          </cell>
          <cell r="AD10">
            <v>12</v>
          </cell>
          <cell r="AE10">
            <v>13.5</v>
          </cell>
          <cell r="AF10">
            <v>17</v>
          </cell>
          <cell r="AG10">
            <v>18</v>
          </cell>
          <cell r="AH10">
            <v>17.5</v>
          </cell>
          <cell r="AI10">
            <v>12</v>
          </cell>
          <cell r="AK10">
            <v>12</v>
          </cell>
          <cell r="AL10">
            <v>14.5</v>
          </cell>
          <cell r="AN10">
            <v>14.5</v>
          </cell>
          <cell r="AO10">
            <v>14</v>
          </cell>
          <cell r="AP10">
            <v>14.75</v>
          </cell>
        </row>
        <row r="11">
          <cell r="C11" t="str">
            <v>Mouhammadou DIA</v>
          </cell>
          <cell r="G11">
            <v>38401</v>
          </cell>
          <cell r="H11">
            <v>15</v>
          </cell>
          <cell r="I11">
            <v>9.5</v>
          </cell>
          <cell r="J11">
            <v>12.25</v>
          </cell>
          <cell r="K11">
            <v>15</v>
          </cell>
          <cell r="L11">
            <v>13</v>
          </cell>
          <cell r="M11">
            <v>14</v>
          </cell>
          <cell r="N11">
            <v>10</v>
          </cell>
          <cell r="O11">
            <v>12</v>
          </cell>
          <cell r="P11">
            <v>11</v>
          </cell>
          <cell r="Q11">
            <v>10</v>
          </cell>
          <cell r="S11">
            <v>10</v>
          </cell>
          <cell r="T11">
            <v>11.75</v>
          </cell>
          <cell r="V11">
            <v>11.75</v>
          </cell>
          <cell r="W11">
            <v>15.75</v>
          </cell>
          <cell r="Y11">
            <v>15.75</v>
          </cell>
          <cell r="Z11">
            <v>18</v>
          </cell>
          <cell r="AB11">
            <v>18</v>
          </cell>
          <cell r="AC11">
            <v>15</v>
          </cell>
          <cell r="AD11">
            <v>14</v>
          </cell>
          <cell r="AE11">
            <v>14.5</v>
          </cell>
          <cell r="AF11">
            <v>18</v>
          </cell>
          <cell r="AG11">
            <v>17</v>
          </cell>
          <cell r="AH11">
            <v>17.5</v>
          </cell>
          <cell r="AI11">
            <v>10.5</v>
          </cell>
          <cell r="AK11">
            <v>10.5</v>
          </cell>
          <cell r="AL11">
            <v>14.5</v>
          </cell>
          <cell r="AN11">
            <v>14.5</v>
          </cell>
          <cell r="AO11">
            <v>13</v>
          </cell>
          <cell r="AP11">
            <v>8.5</v>
          </cell>
        </row>
        <row r="12">
          <cell r="C12" t="str">
            <v>Papa Magatte DIOP</v>
          </cell>
          <cell r="G12">
            <v>37300</v>
          </cell>
          <cell r="H12">
            <v>13.5</v>
          </cell>
          <cell r="I12">
            <v>9.5</v>
          </cell>
          <cell r="J12">
            <v>11.5</v>
          </cell>
          <cell r="K12">
            <v>14.5</v>
          </cell>
          <cell r="L12">
            <v>19</v>
          </cell>
          <cell r="M12">
            <v>16.75</v>
          </cell>
          <cell r="N12">
            <v>12</v>
          </cell>
          <cell r="O12">
            <v>12</v>
          </cell>
          <cell r="P12">
            <v>12</v>
          </cell>
          <cell r="Q12">
            <v>13.25</v>
          </cell>
          <cell r="S12">
            <v>13.25</v>
          </cell>
          <cell r="T12">
            <v>9.75</v>
          </cell>
          <cell r="V12">
            <v>9.75</v>
          </cell>
          <cell r="W12">
            <v>13.25</v>
          </cell>
          <cell r="Y12">
            <v>13.25</v>
          </cell>
          <cell r="Z12">
            <v>18</v>
          </cell>
          <cell r="AB12">
            <v>18</v>
          </cell>
          <cell r="AC12">
            <v>16</v>
          </cell>
          <cell r="AD12">
            <v>16</v>
          </cell>
          <cell r="AE12">
            <v>16</v>
          </cell>
          <cell r="AF12">
            <v>16.5</v>
          </cell>
          <cell r="AG12">
            <v>19.5</v>
          </cell>
          <cell r="AH12">
            <v>18</v>
          </cell>
          <cell r="AI12">
            <v>12</v>
          </cell>
          <cell r="AK12">
            <v>12</v>
          </cell>
          <cell r="AL12">
            <v>17</v>
          </cell>
          <cell r="AN12">
            <v>17</v>
          </cell>
          <cell r="AO12">
            <v>14</v>
          </cell>
          <cell r="AP12">
            <v>9.75</v>
          </cell>
        </row>
        <row r="13">
          <cell r="C13" t="str">
            <v>Seydina Mouhamed DIOP</v>
          </cell>
          <cell r="G13">
            <v>37822</v>
          </cell>
          <cell r="H13">
            <v>13</v>
          </cell>
          <cell r="I13">
            <v>9</v>
          </cell>
          <cell r="J13">
            <v>11</v>
          </cell>
          <cell r="K13">
            <v>12</v>
          </cell>
          <cell r="L13">
            <v>12</v>
          </cell>
          <cell r="M13">
            <v>12</v>
          </cell>
          <cell r="N13">
            <v>8</v>
          </cell>
          <cell r="O13">
            <v>12</v>
          </cell>
          <cell r="P13">
            <v>10</v>
          </cell>
          <cell r="Q13">
            <v>13.25</v>
          </cell>
          <cell r="S13">
            <v>13.25</v>
          </cell>
          <cell r="T13">
            <v>10</v>
          </cell>
          <cell r="V13">
            <v>10</v>
          </cell>
          <cell r="W13">
            <v>13.75</v>
          </cell>
          <cell r="Y13">
            <v>13.75</v>
          </cell>
          <cell r="Z13">
            <v>11</v>
          </cell>
          <cell r="AB13">
            <v>11</v>
          </cell>
          <cell r="AC13">
            <v>10</v>
          </cell>
          <cell r="AD13">
            <v>7</v>
          </cell>
          <cell r="AE13">
            <v>8.5</v>
          </cell>
          <cell r="AF13">
            <v>14</v>
          </cell>
          <cell r="AG13">
            <v>15</v>
          </cell>
          <cell r="AH13">
            <v>14.5</v>
          </cell>
          <cell r="AI13">
            <v>7</v>
          </cell>
          <cell r="AK13">
            <v>7</v>
          </cell>
          <cell r="AL13">
            <v>13.5</v>
          </cell>
          <cell r="AN13">
            <v>13.5</v>
          </cell>
          <cell r="AO13">
            <v>14</v>
          </cell>
          <cell r="AP13">
            <v>8</v>
          </cell>
        </row>
        <row r="14">
          <cell r="C14" t="str">
            <v>Armand DJEKONBE NDOASNAN</v>
          </cell>
          <cell r="G14">
            <v>37914</v>
          </cell>
          <cell r="H14">
            <v>9</v>
          </cell>
          <cell r="I14">
            <v>11.5</v>
          </cell>
          <cell r="J14">
            <v>10.25</v>
          </cell>
          <cell r="K14">
            <v>7</v>
          </cell>
          <cell r="L14">
            <v>17</v>
          </cell>
          <cell r="M14">
            <v>12</v>
          </cell>
          <cell r="N14">
            <v>4</v>
          </cell>
          <cell r="O14">
            <v>9</v>
          </cell>
          <cell r="P14">
            <v>6.5</v>
          </cell>
          <cell r="Q14">
            <v>14.25</v>
          </cell>
          <cell r="S14">
            <v>14.25</v>
          </cell>
          <cell r="T14">
            <v>9.5</v>
          </cell>
          <cell r="V14">
            <v>9.5</v>
          </cell>
          <cell r="W14">
            <v>15.25</v>
          </cell>
          <cell r="Y14">
            <v>15.25</v>
          </cell>
          <cell r="Z14">
            <v>19</v>
          </cell>
          <cell r="AB14">
            <v>19</v>
          </cell>
          <cell r="AC14">
            <v>15</v>
          </cell>
          <cell r="AD14">
            <v>16</v>
          </cell>
          <cell r="AE14">
            <v>15.5</v>
          </cell>
          <cell r="AF14">
            <v>17</v>
          </cell>
          <cell r="AG14">
            <v>17</v>
          </cell>
          <cell r="AH14">
            <v>17</v>
          </cell>
          <cell r="AI14">
            <v>7.5</v>
          </cell>
          <cell r="AK14">
            <v>7.5</v>
          </cell>
          <cell r="AL14">
            <v>12.5</v>
          </cell>
          <cell r="AN14">
            <v>12.5</v>
          </cell>
          <cell r="AO14">
            <v>13</v>
          </cell>
          <cell r="AP14">
            <v>11</v>
          </cell>
        </row>
        <row r="15">
          <cell r="C15" t="str">
            <v>Kouami Emmanuel DOSSEKOU</v>
          </cell>
          <cell r="G15">
            <v>38437</v>
          </cell>
          <cell r="H15">
            <v>7</v>
          </cell>
          <cell r="I15">
            <v>12</v>
          </cell>
          <cell r="J15">
            <v>9.5</v>
          </cell>
          <cell r="K15">
            <v>11</v>
          </cell>
          <cell r="L15">
            <v>10</v>
          </cell>
          <cell r="M15">
            <v>10.5</v>
          </cell>
          <cell r="N15">
            <v>8</v>
          </cell>
          <cell r="O15">
            <v>14</v>
          </cell>
          <cell r="P15">
            <v>11</v>
          </cell>
          <cell r="Q15">
            <v>13.25</v>
          </cell>
          <cell r="S15">
            <v>13.25</v>
          </cell>
          <cell r="T15">
            <v>8.75</v>
          </cell>
          <cell r="V15">
            <v>8.75</v>
          </cell>
          <cell r="W15">
            <v>14.25</v>
          </cell>
          <cell r="Y15">
            <v>14.25</v>
          </cell>
          <cell r="Z15">
            <v>12</v>
          </cell>
          <cell r="AB15">
            <v>12</v>
          </cell>
          <cell r="AC15">
            <v>12</v>
          </cell>
          <cell r="AD15">
            <v>15</v>
          </cell>
          <cell r="AE15">
            <v>13.5</v>
          </cell>
          <cell r="AF15">
            <v>17</v>
          </cell>
          <cell r="AG15">
            <v>17.5</v>
          </cell>
          <cell r="AH15">
            <v>17.25</v>
          </cell>
          <cell r="AI15">
            <v>10.5</v>
          </cell>
          <cell r="AK15">
            <v>10.5</v>
          </cell>
          <cell r="AL15">
            <v>18</v>
          </cell>
          <cell r="AN15">
            <v>18</v>
          </cell>
          <cell r="AO15">
            <v>15</v>
          </cell>
          <cell r="AP15">
            <v>7.75</v>
          </cell>
        </row>
        <row r="16">
          <cell r="C16" t="str">
            <v>Aïssatou GUEYE</v>
          </cell>
          <cell r="G16">
            <v>38276</v>
          </cell>
          <cell r="H16">
            <v>13</v>
          </cell>
          <cell r="I16">
            <v>10.5</v>
          </cell>
          <cell r="J16">
            <v>11.75</v>
          </cell>
          <cell r="K16">
            <v>14</v>
          </cell>
          <cell r="L16">
            <v>13</v>
          </cell>
          <cell r="M16">
            <v>13.5</v>
          </cell>
          <cell r="N16">
            <v>12</v>
          </cell>
          <cell r="O16">
            <v>12</v>
          </cell>
          <cell r="P16">
            <v>12</v>
          </cell>
          <cell r="Q16">
            <v>17</v>
          </cell>
          <cell r="S16">
            <v>17</v>
          </cell>
          <cell r="T16">
            <v>15</v>
          </cell>
          <cell r="V16">
            <v>15</v>
          </cell>
          <cell r="W16">
            <v>16</v>
          </cell>
          <cell r="Y16">
            <v>16</v>
          </cell>
          <cell r="Z16">
            <v>20</v>
          </cell>
          <cell r="AB16">
            <v>20</v>
          </cell>
          <cell r="AC16">
            <v>13</v>
          </cell>
          <cell r="AD16">
            <v>13</v>
          </cell>
          <cell r="AE16">
            <v>13</v>
          </cell>
          <cell r="AF16">
            <v>19.5</v>
          </cell>
          <cell r="AG16">
            <v>18.5</v>
          </cell>
          <cell r="AH16">
            <v>19</v>
          </cell>
          <cell r="AI16">
            <v>12</v>
          </cell>
          <cell r="AK16">
            <v>12</v>
          </cell>
          <cell r="AL16">
            <v>13</v>
          </cell>
          <cell r="AN16">
            <v>13</v>
          </cell>
          <cell r="AO16">
            <v>14</v>
          </cell>
          <cell r="AP16">
            <v>15.5</v>
          </cell>
        </row>
        <row r="17">
          <cell r="C17" t="str">
            <v>Awa GUEYE</v>
          </cell>
          <cell r="G17">
            <v>38299</v>
          </cell>
          <cell r="H17">
            <v>14.5</v>
          </cell>
          <cell r="I17">
            <v>11.5</v>
          </cell>
          <cell r="J17">
            <v>13</v>
          </cell>
          <cell r="K17">
            <v>13.5</v>
          </cell>
          <cell r="L17">
            <v>14.5</v>
          </cell>
          <cell r="M17">
            <v>14</v>
          </cell>
          <cell r="N17">
            <v>9</v>
          </cell>
          <cell r="O17">
            <v>12</v>
          </cell>
          <cell r="P17">
            <v>10.5</v>
          </cell>
          <cell r="Q17">
            <v>18.75</v>
          </cell>
          <cell r="S17">
            <v>18.75</v>
          </cell>
          <cell r="T17">
            <v>17</v>
          </cell>
          <cell r="V17">
            <v>17</v>
          </cell>
          <cell r="W17">
            <v>16.25</v>
          </cell>
          <cell r="Y17">
            <v>16.25</v>
          </cell>
          <cell r="Z17">
            <v>20</v>
          </cell>
          <cell r="AB17">
            <v>20</v>
          </cell>
          <cell r="AC17">
            <v>17</v>
          </cell>
          <cell r="AD17">
            <v>14</v>
          </cell>
          <cell r="AE17">
            <v>15.5</v>
          </cell>
          <cell r="AF17">
            <v>15</v>
          </cell>
          <cell r="AG17">
            <v>15.5</v>
          </cell>
          <cell r="AH17">
            <v>15.25</v>
          </cell>
          <cell r="AI17">
            <v>7.5</v>
          </cell>
          <cell r="AK17">
            <v>7.5</v>
          </cell>
          <cell r="AL17">
            <v>15</v>
          </cell>
          <cell r="AN17">
            <v>15</v>
          </cell>
          <cell r="AO17">
            <v>15</v>
          </cell>
          <cell r="AP17">
            <v>13.25</v>
          </cell>
        </row>
        <row r="18">
          <cell r="C18" t="str">
            <v>Josee Clemence JEAZE NGUEMEZI</v>
          </cell>
          <cell r="G18">
            <v>37039</v>
          </cell>
          <cell r="H18">
            <v>11</v>
          </cell>
          <cell r="I18">
            <v>15.5</v>
          </cell>
          <cell r="J18">
            <v>13.25</v>
          </cell>
          <cell r="K18">
            <v>18</v>
          </cell>
          <cell r="L18">
            <v>16</v>
          </cell>
          <cell r="M18">
            <v>17</v>
          </cell>
          <cell r="N18">
            <v>7</v>
          </cell>
          <cell r="O18">
            <v>16.5</v>
          </cell>
          <cell r="P18">
            <v>11.75</v>
          </cell>
          <cell r="Q18">
            <v>16.25</v>
          </cell>
          <cell r="S18">
            <v>16.25</v>
          </cell>
          <cell r="T18">
            <v>14.25</v>
          </cell>
          <cell r="V18">
            <v>14.25</v>
          </cell>
          <cell r="W18">
            <v>15.25</v>
          </cell>
          <cell r="Y18">
            <v>15.25</v>
          </cell>
          <cell r="Z18">
            <v>20</v>
          </cell>
          <cell r="AB18">
            <v>20</v>
          </cell>
          <cell r="AC18">
            <v>14</v>
          </cell>
          <cell r="AD18">
            <v>13</v>
          </cell>
          <cell r="AE18">
            <v>13.5</v>
          </cell>
          <cell r="AF18">
            <v>16.5</v>
          </cell>
          <cell r="AG18">
            <v>18</v>
          </cell>
          <cell r="AH18">
            <v>17.25</v>
          </cell>
          <cell r="AI18">
            <v>13.5</v>
          </cell>
          <cell r="AK18">
            <v>13.5</v>
          </cell>
          <cell r="AL18">
            <v>16</v>
          </cell>
          <cell r="AN18">
            <v>16</v>
          </cell>
          <cell r="AO18">
            <v>14</v>
          </cell>
          <cell r="AP18">
            <v>10.75</v>
          </cell>
        </row>
        <row r="19">
          <cell r="C19" t="str">
            <v>Maxwell KASSI MAMADOU</v>
          </cell>
          <cell r="G19">
            <v>38046</v>
          </cell>
          <cell r="H19">
            <v>13.5</v>
          </cell>
          <cell r="I19">
            <v>10</v>
          </cell>
          <cell r="J19">
            <v>11.75</v>
          </cell>
          <cell r="K19">
            <v>13</v>
          </cell>
          <cell r="L19">
            <v>16</v>
          </cell>
          <cell r="M19">
            <v>14.5</v>
          </cell>
          <cell r="N19">
            <v>13</v>
          </cell>
          <cell r="O19">
            <v>9</v>
          </cell>
          <cell r="P19">
            <v>11</v>
          </cell>
          <cell r="Q19">
            <v>17</v>
          </cell>
          <cell r="S19">
            <v>17</v>
          </cell>
          <cell r="T19">
            <v>7.5</v>
          </cell>
          <cell r="V19">
            <v>7.5</v>
          </cell>
          <cell r="W19">
            <v>13.75</v>
          </cell>
          <cell r="Y19">
            <v>13.75</v>
          </cell>
          <cell r="Z19">
            <v>8</v>
          </cell>
          <cell r="AB19">
            <v>8</v>
          </cell>
          <cell r="AC19">
            <v>12</v>
          </cell>
          <cell r="AD19">
            <v>9</v>
          </cell>
          <cell r="AE19">
            <v>10.5</v>
          </cell>
          <cell r="AF19">
            <v>16</v>
          </cell>
          <cell r="AG19">
            <v>17</v>
          </cell>
          <cell r="AH19">
            <v>16.5</v>
          </cell>
          <cell r="AI19">
            <v>11.5</v>
          </cell>
          <cell r="AK19">
            <v>11.5</v>
          </cell>
          <cell r="AL19">
            <v>11</v>
          </cell>
          <cell r="AN19">
            <v>11</v>
          </cell>
          <cell r="AO19">
            <v>14</v>
          </cell>
          <cell r="AP19">
            <v>9.75</v>
          </cell>
        </row>
        <row r="20">
          <cell r="C20" t="str">
            <v>Marc MARE</v>
          </cell>
          <cell r="G20">
            <v>37738</v>
          </cell>
          <cell r="H20">
            <v>14.5</v>
          </cell>
          <cell r="I20">
            <v>8</v>
          </cell>
          <cell r="J20">
            <v>11.25</v>
          </cell>
          <cell r="K20">
            <v>15</v>
          </cell>
          <cell r="L20">
            <v>18.5</v>
          </cell>
          <cell r="M20">
            <v>16.75</v>
          </cell>
          <cell r="N20">
            <v>15</v>
          </cell>
          <cell r="O20">
            <v>13</v>
          </cell>
          <cell r="P20">
            <v>14</v>
          </cell>
          <cell r="Q20">
            <v>12.25</v>
          </cell>
          <cell r="S20">
            <v>12.25</v>
          </cell>
          <cell r="T20">
            <v>7.5</v>
          </cell>
          <cell r="V20">
            <v>7.5</v>
          </cell>
          <cell r="W20">
            <v>15.75</v>
          </cell>
          <cell r="Y20">
            <v>15.75</v>
          </cell>
          <cell r="Z20">
            <v>20</v>
          </cell>
          <cell r="AB20">
            <v>20</v>
          </cell>
          <cell r="AC20">
            <v>15</v>
          </cell>
          <cell r="AD20">
            <v>17</v>
          </cell>
          <cell r="AE20">
            <v>16</v>
          </cell>
          <cell r="AF20">
            <v>17</v>
          </cell>
          <cell r="AG20">
            <v>18</v>
          </cell>
          <cell r="AH20">
            <v>17.5</v>
          </cell>
          <cell r="AI20">
            <v>16.5</v>
          </cell>
          <cell r="AK20">
            <v>16.5</v>
          </cell>
          <cell r="AL20">
            <v>14.5</v>
          </cell>
          <cell r="AN20">
            <v>14.5</v>
          </cell>
          <cell r="AO20">
            <v>14</v>
          </cell>
          <cell r="AP20">
            <v>12</v>
          </cell>
        </row>
        <row r="21">
          <cell r="C21" t="str">
            <v>David Christ MEKONTCHOU NZONDE</v>
          </cell>
          <cell r="G21">
            <v>38257</v>
          </cell>
          <cell r="H21">
            <v>20</v>
          </cell>
          <cell r="I21">
            <v>20</v>
          </cell>
          <cell r="J21">
            <v>20</v>
          </cell>
          <cell r="K21">
            <v>20</v>
          </cell>
          <cell r="L21">
            <v>20</v>
          </cell>
          <cell r="M21">
            <v>20</v>
          </cell>
          <cell r="N21">
            <v>17</v>
          </cell>
          <cell r="O21">
            <v>18.5</v>
          </cell>
          <cell r="P21">
            <v>17.75</v>
          </cell>
          <cell r="Q21">
            <v>19.5</v>
          </cell>
          <cell r="S21">
            <v>19.5</v>
          </cell>
          <cell r="T21">
            <v>17.5</v>
          </cell>
          <cell r="V21">
            <v>17.5</v>
          </cell>
          <cell r="W21">
            <v>17</v>
          </cell>
          <cell r="Y21">
            <v>17</v>
          </cell>
          <cell r="Z21">
            <v>20</v>
          </cell>
          <cell r="AB21">
            <v>20</v>
          </cell>
          <cell r="AC21">
            <v>19</v>
          </cell>
          <cell r="AD21">
            <v>17</v>
          </cell>
          <cell r="AE21">
            <v>18</v>
          </cell>
          <cell r="AF21">
            <v>18</v>
          </cell>
          <cell r="AG21">
            <v>19</v>
          </cell>
          <cell r="AH21">
            <v>18.5</v>
          </cell>
          <cell r="AI21">
            <v>18</v>
          </cell>
          <cell r="AK21">
            <v>18</v>
          </cell>
          <cell r="AL21">
            <v>17</v>
          </cell>
          <cell r="AN21">
            <v>17</v>
          </cell>
          <cell r="AO21">
            <v>16</v>
          </cell>
          <cell r="AP21">
            <v>13.75</v>
          </cell>
        </row>
        <row r="22">
          <cell r="C22" t="str">
            <v>Saer NDAO</v>
          </cell>
          <cell r="G22">
            <v>37795</v>
          </cell>
          <cell r="H22">
            <v>15.5</v>
          </cell>
          <cell r="I22">
            <v>9</v>
          </cell>
          <cell r="J22">
            <v>12.25</v>
          </cell>
          <cell r="K22">
            <v>14</v>
          </cell>
          <cell r="L22">
            <v>14</v>
          </cell>
          <cell r="M22">
            <v>14</v>
          </cell>
          <cell r="N22">
            <v>10</v>
          </cell>
          <cell r="O22">
            <v>10</v>
          </cell>
          <cell r="P22">
            <v>10</v>
          </cell>
          <cell r="Q22">
            <v>11.25</v>
          </cell>
          <cell r="S22">
            <v>11.25</v>
          </cell>
          <cell r="T22">
            <v>6.5</v>
          </cell>
          <cell r="V22">
            <v>6.5</v>
          </cell>
          <cell r="W22">
            <v>13.75</v>
          </cell>
          <cell r="Y22">
            <v>13.75</v>
          </cell>
          <cell r="Z22">
            <v>11</v>
          </cell>
          <cell r="AB22">
            <v>11</v>
          </cell>
          <cell r="AC22">
            <v>11</v>
          </cell>
          <cell r="AD22">
            <v>11</v>
          </cell>
          <cell r="AE22">
            <v>11</v>
          </cell>
          <cell r="AF22">
            <v>16.5</v>
          </cell>
          <cell r="AG22">
            <v>16</v>
          </cell>
          <cell r="AH22">
            <v>16.25</v>
          </cell>
          <cell r="AI22">
            <v>8</v>
          </cell>
          <cell r="AK22">
            <v>8</v>
          </cell>
          <cell r="AL22">
            <v>15.5</v>
          </cell>
          <cell r="AN22">
            <v>15.5</v>
          </cell>
          <cell r="AO22">
            <v>13</v>
          </cell>
          <cell r="AP22">
            <v>8.25</v>
          </cell>
        </row>
        <row r="23">
          <cell r="C23" t="str">
            <v>Poko Ibrahim NOBA</v>
          </cell>
          <cell r="G23">
            <v>38498</v>
          </cell>
          <cell r="H23">
            <v>12</v>
          </cell>
          <cell r="I23">
            <v>12.5</v>
          </cell>
          <cell r="J23">
            <v>12.25</v>
          </cell>
          <cell r="L23">
            <v>12</v>
          </cell>
          <cell r="M23">
            <v>12</v>
          </cell>
          <cell r="O23">
            <v>12</v>
          </cell>
          <cell r="P23">
            <v>12</v>
          </cell>
          <cell r="Q23">
            <v>13.25</v>
          </cell>
          <cell r="S23">
            <v>13.25</v>
          </cell>
          <cell r="T23">
            <v>8</v>
          </cell>
          <cell r="V23">
            <v>8</v>
          </cell>
          <cell r="W23">
            <v>15.75</v>
          </cell>
          <cell r="Y23">
            <v>15.75</v>
          </cell>
          <cell r="Z23">
            <v>15</v>
          </cell>
          <cell r="AB23">
            <v>15</v>
          </cell>
          <cell r="AC23">
            <v>11</v>
          </cell>
          <cell r="AD23">
            <v>14</v>
          </cell>
          <cell r="AE23">
            <v>12.5</v>
          </cell>
          <cell r="AF23">
            <v>18</v>
          </cell>
          <cell r="AG23">
            <v>17</v>
          </cell>
          <cell r="AH23">
            <v>17.5</v>
          </cell>
          <cell r="AI23">
            <v>7</v>
          </cell>
          <cell r="AK23">
            <v>7</v>
          </cell>
          <cell r="AL23">
            <v>15.5</v>
          </cell>
          <cell r="AN23">
            <v>15.5</v>
          </cell>
          <cell r="AO23">
            <v>13</v>
          </cell>
        </row>
        <row r="24">
          <cell r="C24" t="str">
            <v>Gilbert OUMSAORE</v>
          </cell>
          <cell r="G24">
            <v>38352</v>
          </cell>
          <cell r="H24">
            <v>13</v>
          </cell>
          <cell r="I24">
            <v>7.5</v>
          </cell>
          <cell r="J24">
            <v>10.25</v>
          </cell>
          <cell r="K24">
            <v>10</v>
          </cell>
          <cell r="L24">
            <v>17.5</v>
          </cell>
          <cell r="M24">
            <v>13.75</v>
          </cell>
          <cell r="N24">
            <v>8</v>
          </cell>
          <cell r="O24">
            <v>12</v>
          </cell>
          <cell r="P24">
            <v>10</v>
          </cell>
          <cell r="Q24">
            <v>12.75</v>
          </cell>
          <cell r="S24">
            <v>12.75</v>
          </cell>
          <cell r="T24">
            <v>7.75</v>
          </cell>
          <cell r="V24">
            <v>7.75</v>
          </cell>
          <cell r="W24">
            <v>15.25</v>
          </cell>
          <cell r="Y24">
            <v>15.25</v>
          </cell>
          <cell r="Z24">
            <v>19</v>
          </cell>
          <cell r="AB24">
            <v>19</v>
          </cell>
          <cell r="AC24">
            <v>12</v>
          </cell>
          <cell r="AD24">
            <v>15</v>
          </cell>
          <cell r="AE24">
            <v>13.5</v>
          </cell>
          <cell r="AF24">
            <v>13</v>
          </cell>
          <cell r="AG24">
            <v>15</v>
          </cell>
          <cell r="AH24">
            <v>14</v>
          </cell>
          <cell r="AI24">
            <v>8</v>
          </cell>
          <cell r="AK24">
            <v>8</v>
          </cell>
          <cell r="AL24">
            <v>14.75</v>
          </cell>
          <cell r="AN24">
            <v>14.75</v>
          </cell>
          <cell r="AO24">
            <v>15</v>
          </cell>
          <cell r="AP24">
            <v>10.25</v>
          </cell>
        </row>
        <row r="25">
          <cell r="C25" t="str">
            <v>Cheikh Oumar SAKHO</v>
          </cell>
          <cell r="G25">
            <v>36991</v>
          </cell>
          <cell r="H25">
            <v>16.5</v>
          </cell>
          <cell r="I25">
            <v>9.5</v>
          </cell>
          <cell r="J25">
            <v>13</v>
          </cell>
          <cell r="K25">
            <v>17</v>
          </cell>
          <cell r="L25">
            <v>15</v>
          </cell>
          <cell r="M25">
            <v>16</v>
          </cell>
          <cell r="N25">
            <v>11</v>
          </cell>
          <cell r="O25">
            <v>14</v>
          </cell>
          <cell r="P25">
            <v>12.5</v>
          </cell>
          <cell r="Q25">
            <v>14</v>
          </cell>
          <cell r="S25">
            <v>14</v>
          </cell>
          <cell r="T25">
            <v>6.25</v>
          </cell>
          <cell r="V25">
            <v>6.25</v>
          </cell>
          <cell r="W25">
            <v>14.5</v>
          </cell>
          <cell r="Y25">
            <v>14.5</v>
          </cell>
          <cell r="Z25">
            <v>13</v>
          </cell>
          <cell r="AB25">
            <v>13</v>
          </cell>
          <cell r="AC25">
            <v>13</v>
          </cell>
          <cell r="AD25">
            <v>12</v>
          </cell>
          <cell r="AE25">
            <v>12.5</v>
          </cell>
          <cell r="AF25">
            <v>16</v>
          </cell>
          <cell r="AG25">
            <v>16</v>
          </cell>
          <cell r="AH25">
            <v>16</v>
          </cell>
          <cell r="AI25">
            <v>11</v>
          </cell>
          <cell r="AK25">
            <v>11</v>
          </cell>
          <cell r="AL25">
            <v>15.5</v>
          </cell>
          <cell r="AN25">
            <v>15.5</v>
          </cell>
          <cell r="AO25">
            <v>15</v>
          </cell>
          <cell r="AP25">
            <v>11</v>
          </cell>
        </row>
        <row r="26">
          <cell r="C26" t="str">
            <v>Ndeye Khary SALL</v>
          </cell>
          <cell r="G26">
            <v>38416</v>
          </cell>
          <cell r="H26">
            <v>17</v>
          </cell>
          <cell r="I26">
            <v>20</v>
          </cell>
          <cell r="J26">
            <v>18.5</v>
          </cell>
          <cell r="K26">
            <v>13</v>
          </cell>
          <cell r="L26">
            <v>16</v>
          </cell>
          <cell r="M26">
            <v>14.5</v>
          </cell>
          <cell r="N26">
            <v>9</v>
          </cell>
          <cell r="O26">
            <v>10</v>
          </cell>
          <cell r="P26">
            <v>9.5</v>
          </cell>
          <cell r="Q26">
            <v>15.75</v>
          </cell>
          <cell r="S26">
            <v>15.75</v>
          </cell>
          <cell r="T26">
            <v>13.75</v>
          </cell>
          <cell r="V26">
            <v>13.75</v>
          </cell>
          <cell r="W26">
            <v>15.25</v>
          </cell>
          <cell r="Y26">
            <v>15.25</v>
          </cell>
          <cell r="Z26">
            <v>13</v>
          </cell>
          <cell r="AB26">
            <v>13</v>
          </cell>
          <cell r="AC26">
            <v>18</v>
          </cell>
          <cell r="AD26">
            <v>14</v>
          </cell>
          <cell r="AE26">
            <v>16</v>
          </cell>
          <cell r="AF26">
            <v>15</v>
          </cell>
          <cell r="AG26">
            <v>17</v>
          </cell>
          <cell r="AH26">
            <v>16</v>
          </cell>
          <cell r="AI26">
            <v>10</v>
          </cell>
          <cell r="AK26">
            <v>10</v>
          </cell>
          <cell r="AL26">
            <v>14</v>
          </cell>
          <cell r="AN26">
            <v>14</v>
          </cell>
          <cell r="AO26">
            <v>15</v>
          </cell>
          <cell r="AP26">
            <v>13.75</v>
          </cell>
        </row>
        <row r="27">
          <cell r="C27" t="str">
            <v>Mouhamadou Moustapha SARR</v>
          </cell>
          <cell r="G27">
            <v>37266</v>
          </cell>
          <cell r="H27">
            <v>12.5</v>
          </cell>
          <cell r="I27">
            <v>12.5</v>
          </cell>
          <cell r="J27">
            <v>12.5</v>
          </cell>
          <cell r="K27">
            <v>17</v>
          </cell>
          <cell r="L27">
            <v>12</v>
          </cell>
          <cell r="M27">
            <v>14.5</v>
          </cell>
          <cell r="N27">
            <v>8</v>
          </cell>
          <cell r="O27">
            <v>12</v>
          </cell>
          <cell r="P27">
            <v>10</v>
          </cell>
          <cell r="Q27">
            <v>13.25</v>
          </cell>
          <cell r="S27">
            <v>13.25</v>
          </cell>
          <cell r="T27">
            <v>5.25</v>
          </cell>
          <cell r="V27">
            <v>5.25</v>
          </cell>
          <cell r="W27">
            <v>13</v>
          </cell>
          <cell r="Y27">
            <v>13</v>
          </cell>
          <cell r="Z27">
            <v>11</v>
          </cell>
          <cell r="AB27">
            <v>11</v>
          </cell>
          <cell r="AC27">
            <v>13</v>
          </cell>
          <cell r="AD27">
            <v>9</v>
          </cell>
          <cell r="AE27">
            <v>11</v>
          </cell>
          <cell r="AF27">
            <v>12</v>
          </cell>
          <cell r="AG27">
            <v>17</v>
          </cell>
          <cell r="AH27">
            <v>14.5</v>
          </cell>
          <cell r="AI27">
            <v>6.5</v>
          </cell>
          <cell r="AK27">
            <v>6.5</v>
          </cell>
          <cell r="AL27">
            <v>15</v>
          </cell>
          <cell r="AN27">
            <v>15</v>
          </cell>
          <cell r="AO27">
            <v>16</v>
          </cell>
          <cell r="AP27">
            <v>8.75</v>
          </cell>
        </row>
        <row r="28">
          <cell r="C28" t="str">
            <v>Wilfred Rod TCHAPDA KOUADJO</v>
          </cell>
          <cell r="G28">
            <v>37628</v>
          </cell>
          <cell r="H28">
            <v>20</v>
          </cell>
          <cell r="I28">
            <v>20</v>
          </cell>
          <cell r="J28">
            <v>20</v>
          </cell>
          <cell r="K28">
            <v>20</v>
          </cell>
          <cell r="L28">
            <v>20</v>
          </cell>
          <cell r="M28">
            <v>20</v>
          </cell>
          <cell r="N28">
            <v>12</v>
          </cell>
          <cell r="O28">
            <v>17</v>
          </cell>
          <cell r="P28">
            <v>14.5</v>
          </cell>
          <cell r="Q28">
            <v>18.25</v>
          </cell>
          <cell r="S28">
            <v>18.25</v>
          </cell>
          <cell r="T28">
            <v>15.5</v>
          </cell>
          <cell r="V28">
            <v>15.5</v>
          </cell>
          <cell r="W28">
            <v>16.25</v>
          </cell>
          <cell r="Y28">
            <v>16.25</v>
          </cell>
          <cell r="Z28">
            <v>17</v>
          </cell>
          <cell r="AB28">
            <v>17</v>
          </cell>
          <cell r="AC28">
            <v>19</v>
          </cell>
          <cell r="AD28">
            <v>19</v>
          </cell>
          <cell r="AE28">
            <v>19</v>
          </cell>
          <cell r="AF28">
            <v>16</v>
          </cell>
          <cell r="AG28">
            <v>16</v>
          </cell>
          <cell r="AH28">
            <v>16</v>
          </cell>
          <cell r="AI28">
            <v>16.75</v>
          </cell>
          <cell r="AK28">
            <v>16.75</v>
          </cell>
          <cell r="AL28">
            <v>18</v>
          </cell>
          <cell r="AN28">
            <v>18</v>
          </cell>
          <cell r="AO28">
            <v>16</v>
          </cell>
          <cell r="AP28">
            <v>16.25</v>
          </cell>
        </row>
        <row r="29">
          <cell r="C29" t="str">
            <v>Naba Amadou Seydou TOURE</v>
          </cell>
          <cell r="G29">
            <v>37914</v>
          </cell>
          <cell r="H29">
            <v>10.5</v>
          </cell>
          <cell r="I29">
            <v>8.5</v>
          </cell>
          <cell r="J29">
            <v>9.5</v>
          </cell>
          <cell r="K29">
            <v>10</v>
          </cell>
          <cell r="L29">
            <v>12</v>
          </cell>
          <cell r="M29">
            <v>11</v>
          </cell>
          <cell r="O29">
            <v>8</v>
          </cell>
          <cell r="P29">
            <v>8</v>
          </cell>
          <cell r="Q29">
            <v>14.75</v>
          </cell>
          <cell r="S29">
            <v>14.75</v>
          </cell>
          <cell r="T29">
            <v>8.25</v>
          </cell>
          <cell r="V29">
            <v>8.25</v>
          </cell>
          <cell r="W29">
            <v>13.75</v>
          </cell>
          <cell r="Y29">
            <v>13.75</v>
          </cell>
          <cell r="Z29">
            <v>15</v>
          </cell>
          <cell r="AB29">
            <v>15</v>
          </cell>
          <cell r="AC29">
            <v>12</v>
          </cell>
          <cell r="AD29">
            <v>15</v>
          </cell>
          <cell r="AE29">
            <v>13.5</v>
          </cell>
          <cell r="AF29">
            <v>17.5</v>
          </cell>
          <cell r="AG29">
            <v>19</v>
          </cell>
          <cell r="AH29">
            <v>18.25</v>
          </cell>
          <cell r="AI29">
            <v>4.5</v>
          </cell>
          <cell r="AK29">
            <v>4.5</v>
          </cell>
          <cell r="AL29">
            <v>14.75</v>
          </cell>
          <cell r="AN29">
            <v>14.75</v>
          </cell>
          <cell r="AO29">
            <v>14</v>
          </cell>
          <cell r="AP29">
            <v>11.5</v>
          </cell>
        </row>
        <row r="30">
          <cell r="C30" t="str">
            <v>Ndeye Salla TOURE</v>
          </cell>
          <cell r="G30">
            <v>39029</v>
          </cell>
          <cell r="H30">
            <v>17</v>
          </cell>
          <cell r="I30">
            <v>10.5</v>
          </cell>
          <cell r="J30">
            <v>13.75</v>
          </cell>
          <cell r="K30">
            <v>15.5</v>
          </cell>
          <cell r="L30">
            <v>13</v>
          </cell>
          <cell r="M30">
            <v>14.25</v>
          </cell>
          <cell r="N30">
            <v>8</v>
          </cell>
          <cell r="O30">
            <v>12</v>
          </cell>
          <cell r="P30">
            <v>10</v>
          </cell>
          <cell r="Q30">
            <v>15</v>
          </cell>
          <cell r="S30">
            <v>15</v>
          </cell>
          <cell r="T30">
            <v>15</v>
          </cell>
          <cell r="V30">
            <v>15</v>
          </cell>
          <cell r="W30">
            <v>15.75</v>
          </cell>
          <cell r="Y30">
            <v>15.75</v>
          </cell>
          <cell r="Z30">
            <v>13</v>
          </cell>
          <cell r="AB30">
            <v>13</v>
          </cell>
          <cell r="AC30">
            <v>15</v>
          </cell>
          <cell r="AD30">
            <v>16</v>
          </cell>
          <cell r="AE30">
            <v>15.5</v>
          </cell>
          <cell r="AF30">
            <v>18</v>
          </cell>
          <cell r="AG30">
            <v>19</v>
          </cell>
          <cell r="AH30">
            <v>18.5</v>
          </cell>
          <cell r="AI30">
            <v>14.5</v>
          </cell>
          <cell r="AK30">
            <v>14.5</v>
          </cell>
          <cell r="AL30">
            <v>15</v>
          </cell>
          <cell r="AN30">
            <v>15</v>
          </cell>
          <cell r="AO30">
            <v>14</v>
          </cell>
          <cell r="AP30">
            <v>11.5</v>
          </cell>
        </row>
        <row r="31">
          <cell r="C31" t="str">
            <v>Fatou Soumaya WADE</v>
          </cell>
          <cell r="G31">
            <v>38296</v>
          </cell>
          <cell r="H31">
            <v>9.5</v>
          </cell>
          <cell r="I31">
            <v>17.5</v>
          </cell>
          <cell r="J31">
            <v>13.5</v>
          </cell>
          <cell r="K31">
            <v>16</v>
          </cell>
          <cell r="L31">
            <v>17</v>
          </cell>
          <cell r="M31">
            <v>16.5</v>
          </cell>
          <cell r="N31">
            <v>5</v>
          </cell>
          <cell r="O31">
            <v>15.5</v>
          </cell>
          <cell r="P31">
            <v>10.25</v>
          </cell>
          <cell r="Q31">
            <v>15.75</v>
          </cell>
          <cell r="S31">
            <v>15.75</v>
          </cell>
          <cell r="T31">
            <v>15.5</v>
          </cell>
          <cell r="V31">
            <v>15.5</v>
          </cell>
          <cell r="W31">
            <v>16.25</v>
          </cell>
          <cell r="Y31">
            <v>16.25</v>
          </cell>
          <cell r="Z31">
            <v>20</v>
          </cell>
          <cell r="AB31">
            <v>20</v>
          </cell>
          <cell r="AC31">
            <v>18</v>
          </cell>
          <cell r="AD31">
            <v>18.5</v>
          </cell>
          <cell r="AE31">
            <v>18.25</v>
          </cell>
          <cell r="AF31">
            <v>17</v>
          </cell>
          <cell r="AG31">
            <v>18</v>
          </cell>
          <cell r="AH31">
            <v>17.5</v>
          </cell>
          <cell r="AI31">
            <v>11</v>
          </cell>
          <cell r="AK31">
            <v>11</v>
          </cell>
          <cell r="AL31">
            <v>16</v>
          </cell>
          <cell r="AN31">
            <v>16</v>
          </cell>
          <cell r="AO31">
            <v>16</v>
          </cell>
          <cell r="AP31">
            <v>15.75</v>
          </cell>
        </row>
      </sheetData>
      <sheetData sheetId="2"/>
      <sheetData sheetId="3">
        <row r="5">
          <cell r="B5">
            <v>11</v>
          </cell>
          <cell r="C5" t="str">
            <v>Kouami Emmanuel DOSSEKOU</v>
          </cell>
          <cell r="D5" t="str">
            <v>DOSSEKOU</v>
          </cell>
          <cell r="E5" t="str">
            <v>Kouami Emmanuel</v>
          </cell>
          <cell r="F5" t="str">
            <v>Togolaise</v>
          </cell>
        </row>
        <row r="6">
          <cell r="B6">
            <v>12</v>
          </cell>
          <cell r="C6" t="str">
            <v>Aïssatou GUEYE</v>
          </cell>
          <cell r="D6" t="str">
            <v>GUEYE</v>
          </cell>
          <cell r="E6" t="str">
            <v>Aïssatou</v>
          </cell>
          <cell r="F6" t="str">
            <v>Sénégalaise</v>
          </cell>
        </row>
        <row r="7">
          <cell r="B7">
            <v>13</v>
          </cell>
          <cell r="C7" t="str">
            <v>Awa GUEYE</v>
          </cell>
          <cell r="D7" t="str">
            <v>GUEYE</v>
          </cell>
          <cell r="E7" t="str">
            <v>Awa</v>
          </cell>
          <cell r="F7" t="str">
            <v>Sénégalaise</v>
          </cell>
        </row>
        <row r="8">
          <cell r="B8">
            <v>14</v>
          </cell>
          <cell r="C8" t="str">
            <v>Josee Clemence JEAZE NGUEMEZI</v>
          </cell>
          <cell r="D8" t="str">
            <v>JEAZE NGUEMEZI</v>
          </cell>
          <cell r="E8" t="str">
            <v>Josee Clemence</v>
          </cell>
          <cell r="F8" t="str">
            <v>Camérounaise</v>
          </cell>
        </row>
        <row r="9">
          <cell r="B9">
            <v>15</v>
          </cell>
          <cell r="C9" t="str">
            <v>Maxwell KASSI MAMADOU</v>
          </cell>
          <cell r="D9" t="str">
            <v>KASSI MAMADOU</v>
          </cell>
          <cell r="E9" t="str">
            <v>Maxwell</v>
          </cell>
          <cell r="F9" t="str">
            <v>Camérounaise</v>
          </cell>
        </row>
        <row r="10">
          <cell r="B10">
            <v>16</v>
          </cell>
          <cell r="C10" t="str">
            <v>Marc MARE</v>
          </cell>
          <cell r="D10" t="str">
            <v>MARE</v>
          </cell>
          <cell r="E10" t="str">
            <v>Marc</v>
          </cell>
          <cell r="F10" t="str">
            <v>Burkinabé</v>
          </cell>
        </row>
        <row r="11">
          <cell r="B11">
            <v>17</v>
          </cell>
          <cell r="C11" t="str">
            <v>David Christ MEKONTCHOU NZONDE</v>
          </cell>
          <cell r="D11" t="str">
            <v>MEKONTCHOU NZONDE</v>
          </cell>
          <cell r="E11" t="str">
            <v>David Christ</v>
          </cell>
          <cell r="F11" t="str">
            <v>Camérounaise</v>
          </cell>
        </row>
        <row r="12">
          <cell r="B12">
            <v>18</v>
          </cell>
          <cell r="C12" t="str">
            <v>Saer NDAO</v>
          </cell>
          <cell r="D12" t="str">
            <v>NDAO</v>
          </cell>
          <cell r="E12" t="str">
            <v>Saer</v>
          </cell>
          <cell r="F12" t="str">
            <v>Sénégalaise</v>
          </cell>
        </row>
        <row r="13">
          <cell r="B13">
            <v>19</v>
          </cell>
          <cell r="C13" t="str">
            <v>Poko Ibrahim NOBA</v>
          </cell>
          <cell r="D13" t="str">
            <v>NOBA</v>
          </cell>
          <cell r="E13" t="str">
            <v>Poko Ibrahim</v>
          </cell>
          <cell r="F13" t="str">
            <v>Burkinabé</v>
          </cell>
        </row>
        <row r="14">
          <cell r="B14">
            <v>20</v>
          </cell>
          <cell r="C14" t="str">
            <v>Gilbert OUMSAORE</v>
          </cell>
          <cell r="D14" t="str">
            <v>OUMSAORE</v>
          </cell>
          <cell r="E14" t="str">
            <v>Gilbert</v>
          </cell>
          <cell r="F14" t="str">
            <v>Burkinabé</v>
          </cell>
        </row>
        <row r="15">
          <cell r="B15">
            <v>21</v>
          </cell>
          <cell r="C15" t="str">
            <v>Cheikh Oumar SAKHO</v>
          </cell>
          <cell r="D15" t="str">
            <v>SAKHO</v>
          </cell>
          <cell r="E15" t="str">
            <v>Cheikh Oumar</v>
          </cell>
          <cell r="F15" t="str">
            <v>Sénégalaise</v>
          </cell>
        </row>
        <row r="16">
          <cell r="B16">
            <v>22</v>
          </cell>
          <cell r="C16" t="str">
            <v>Ndeye Khary SALL</v>
          </cell>
          <cell r="D16" t="str">
            <v>SALL</v>
          </cell>
          <cell r="E16" t="str">
            <v>Ndeye Khary</v>
          </cell>
          <cell r="F16" t="str">
            <v>Sénégalaise</v>
          </cell>
        </row>
        <row r="17">
          <cell r="B17">
            <v>23</v>
          </cell>
          <cell r="C17" t="str">
            <v>Mouhamadou Moustapha SARR</v>
          </cell>
          <cell r="D17" t="str">
            <v>SARR</v>
          </cell>
          <cell r="E17" t="str">
            <v>Mouhamadou Moustapha</v>
          </cell>
          <cell r="F17" t="str">
            <v>Sénégalaise</v>
          </cell>
        </row>
        <row r="18">
          <cell r="B18">
            <v>24</v>
          </cell>
          <cell r="C18" t="str">
            <v>Wilfred Rod TCHAPDA KOUADJO</v>
          </cell>
          <cell r="D18" t="str">
            <v>TCHAPDA KOUADJO</v>
          </cell>
          <cell r="E18" t="str">
            <v>Wilfred Rod</v>
          </cell>
          <cell r="F18" t="str">
            <v>Camérounaise</v>
          </cell>
        </row>
        <row r="19">
          <cell r="B19">
            <v>25</v>
          </cell>
          <cell r="C19" t="str">
            <v>Naba Amadou Seydou TOURE</v>
          </cell>
          <cell r="D19" t="str">
            <v>TOURE</v>
          </cell>
          <cell r="E19" t="str">
            <v>Naba Amadou Seydou</v>
          </cell>
          <cell r="F19" t="str">
            <v>Malienne</v>
          </cell>
        </row>
        <row r="20">
          <cell r="B20">
            <v>26</v>
          </cell>
          <cell r="C20" t="str">
            <v>Ndeye Salla TOURE</v>
          </cell>
          <cell r="D20" t="str">
            <v>TOURE</v>
          </cell>
          <cell r="E20" t="str">
            <v>Ndeye Salla</v>
          </cell>
          <cell r="F20" t="str">
            <v>Sénégalaise</v>
          </cell>
        </row>
        <row r="21">
          <cell r="B21">
            <v>27</v>
          </cell>
          <cell r="C21" t="str">
            <v>Fatou Soumaya WADE</v>
          </cell>
          <cell r="D21" t="str">
            <v>WADE</v>
          </cell>
          <cell r="E21" t="str">
            <v>Fatou Soumaya</v>
          </cell>
          <cell r="F21" t="str">
            <v>Sénégalaise</v>
          </cell>
        </row>
      </sheetData>
      <sheetData sheetId="4"/>
      <sheetData sheetId="5">
        <row r="5">
          <cell r="C5" t="str">
            <v>Kouami Emmanuel DOSSEKOU</v>
          </cell>
          <cell r="AQ5">
            <v>11.375</v>
          </cell>
          <cell r="AR5">
            <v>7</v>
          </cell>
          <cell r="AS5">
            <v>12</v>
          </cell>
          <cell r="AT5">
            <v>9.5</v>
          </cell>
          <cell r="AU5">
            <v>11</v>
          </cell>
          <cell r="AV5">
            <v>10</v>
          </cell>
          <cell r="AW5">
            <v>10.5</v>
          </cell>
          <cell r="AX5">
            <v>8</v>
          </cell>
          <cell r="AY5">
            <v>14</v>
          </cell>
          <cell r="AZ5">
            <v>11</v>
          </cell>
          <cell r="BA5">
            <v>13.25</v>
          </cell>
          <cell r="BB5">
            <v>0</v>
          </cell>
          <cell r="BC5">
            <v>13.25</v>
          </cell>
          <cell r="BD5">
            <v>8.75</v>
          </cell>
          <cell r="BE5">
            <v>0</v>
          </cell>
          <cell r="BF5">
            <v>8.75</v>
          </cell>
          <cell r="BG5">
            <v>14.25</v>
          </cell>
          <cell r="BH5">
            <v>0</v>
          </cell>
          <cell r="BI5">
            <v>14.25</v>
          </cell>
          <cell r="BJ5">
            <v>12</v>
          </cell>
          <cell r="BK5">
            <v>0</v>
          </cell>
          <cell r="BL5">
            <v>12</v>
          </cell>
          <cell r="BM5">
            <v>12</v>
          </cell>
          <cell r="BN5">
            <v>15</v>
          </cell>
        </row>
        <row r="6">
          <cell r="C6" t="str">
            <v>Aïssatou GUEYE</v>
          </cell>
          <cell r="AQ6">
            <v>14.75</v>
          </cell>
          <cell r="AR6">
            <v>13</v>
          </cell>
          <cell r="AS6">
            <v>10.5</v>
          </cell>
          <cell r="AT6">
            <v>11.75</v>
          </cell>
          <cell r="AU6">
            <v>14</v>
          </cell>
          <cell r="AV6">
            <v>13</v>
          </cell>
          <cell r="AW6">
            <v>13.5</v>
          </cell>
          <cell r="AX6">
            <v>12</v>
          </cell>
          <cell r="AY6">
            <v>12</v>
          </cell>
          <cell r="AZ6">
            <v>12</v>
          </cell>
          <cell r="BA6">
            <v>17</v>
          </cell>
          <cell r="BB6">
            <v>0</v>
          </cell>
          <cell r="BC6">
            <v>17</v>
          </cell>
          <cell r="BD6">
            <v>15</v>
          </cell>
          <cell r="BE6">
            <v>0</v>
          </cell>
          <cell r="BF6">
            <v>15</v>
          </cell>
          <cell r="BG6">
            <v>16</v>
          </cell>
          <cell r="BH6">
            <v>0</v>
          </cell>
          <cell r="BI6">
            <v>16</v>
          </cell>
          <cell r="BJ6">
            <v>20</v>
          </cell>
          <cell r="BK6">
            <v>0</v>
          </cell>
          <cell r="BL6">
            <v>20</v>
          </cell>
          <cell r="BM6">
            <v>13</v>
          </cell>
          <cell r="BN6">
            <v>13</v>
          </cell>
        </row>
        <row r="7">
          <cell r="C7" t="str">
            <v>Awa GUEYE</v>
          </cell>
          <cell r="AQ7">
            <v>14.125</v>
          </cell>
          <cell r="AR7">
            <v>14.5</v>
          </cell>
          <cell r="AS7">
            <v>11.5</v>
          </cell>
          <cell r="AT7">
            <v>13</v>
          </cell>
          <cell r="AU7">
            <v>13.5</v>
          </cell>
          <cell r="AV7">
            <v>14.5</v>
          </cell>
          <cell r="AW7">
            <v>14</v>
          </cell>
          <cell r="AX7">
            <v>9</v>
          </cell>
          <cell r="AY7">
            <v>12</v>
          </cell>
          <cell r="AZ7">
            <v>10.5</v>
          </cell>
          <cell r="BA7">
            <v>18.75</v>
          </cell>
          <cell r="BB7">
            <v>0</v>
          </cell>
          <cell r="BC7">
            <v>18.75</v>
          </cell>
          <cell r="BD7">
            <v>17</v>
          </cell>
          <cell r="BE7">
            <v>0</v>
          </cell>
          <cell r="BF7">
            <v>17</v>
          </cell>
          <cell r="BG7">
            <v>16.25</v>
          </cell>
          <cell r="BH7">
            <v>0</v>
          </cell>
          <cell r="BI7">
            <v>16.25</v>
          </cell>
          <cell r="BJ7">
            <v>20</v>
          </cell>
          <cell r="BK7">
            <v>0</v>
          </cell>
          <cell r="BL7">
            <v>20</v>
          </cell>
          <cell r="BM7">
            <v>17</v>
          </cell>
          <cell r="BN7">
            <v>14</v>
          </cell>
        </row>
        <row r="8">
          <cell r="C8" t="str">
            <v>Josee Clemence JEAZE NGUEMEZI</v>
          </cell>
          <cell r="AQ8">
            <v>12.375</v>
          </cell>
          <cell r="AR8">
            <v>11</v>
          </cell>
          <cell r="AS8">
            <v>15.5</v>
          </cell>
          <cell r="AT8">
            <v>13.25</v>
          </cell>
          <cell r="AU8">
            <v>18</v>
          </cell>
          <cell r="AV8">
            <v>16</v>
          </cell>
          <cell r="AW8">
            <v>17</v>
          </cell>
          <cell r="AX8">
            <v>7</v>
          </cell>
          <cell r="AY8">
            <v>16.5</v>
          </cell>
          <cell r="AZ8">
            <v>11.75</v>
          </cell>
          <cell r="BA8">
            <v>16.25</v>
          </cell>
          <cell r="BB8">
            <v>0</v>
          </cell>
          <cell r="BC8">
            <v>16.25</v>
          </cell>
          <cell r="BD8">
            <v>14.25</v>
          </cell>
          <cell r="BE8">
            <v>0</v>
          </cell>
          <cell r="BF8">
            <v>14.25</v>
          </cell>
          <cell r="BG8">
            <v>15.25</v>
          </cell>
          <cell r="BH8">
            <v>0</v>
          </cell>
          <cell r="BI8">
            <v>15.25</v>
          </cell>
          <cell r="BJ8">
            <v>20</v>
          </cell>
          <cell r="BK8">
            <v>0</v>
          </cell>
          <cell r="BL8">
            <v>20</v>
          </cell>
          <cell r="BM8">
            <v>14</v>
          </cell>
          <cell r="BN8">
            <v>13</v>
          </cell>
        </row>
        <row r="9">
          <cell r="C9" t="str">
            <v>Maxwell KASSI MAMADOU</v>
          </cell>
          <cell r="AQ9">
            <v>11.875</v>
          </cell>
          <cell r="AR9">
            <v>13.5</v>
          </cell>
          <cell r="AS9">
            <v>10</v>
          </cell>
          <cell r="AT9">
            <v>11.75</v>
          </cell>
          <cell r="AU9">
            <v>13</v>
          </cell>
          <cell r="AV9">
            <v>16</v>
          </cell>
          <cell r="AW9">
            <v>14.5</v>
          </cell>
          <cell r="AX9">
            <v>13</v>
          </cell>
          <cell r="AY9">
            <v>9</v>
          </cell>
          <cell r="AZ9">
            <v>11</v>
          </cell>
          <cell r="BA9">
            <v>17</v>
          </cell>
          <cell r="BB9">
            <v>0</v>
          </cell>
          <cell r="BC9">
            <v>17</v>
          </cell>
          <cell r="BD9">
            <v>7.5</v>
          </cell>
          <cell r="BE9">
            <v>0</v>
          </cell>
          <cell r="BF9">
            <v>7.5</v>
          </cell>
          <cell r="BG9">
            <v>13.75</v>
          </cell>
          <cell r="BH9">
            <v>0</v>
          </cell>
          <cell r="BI9">
            <v>13.75</v>
          </cell>
          <cell r="BJ9">
            <v>8</v>
          </cell>
          <cell r="BK9">
            <v>0</v>
          </cell>
          <cell r="BL9">
            <v>8</v>
          </cell>
          <cell r="BM9">
            <v>12</v>
          </cell>
          <cell r="BN9">
            <v>9</v>
          </cell>
        </row>
        <row r="10">
          <cell r="C10" t="str">
            <v>Marc MARE</v>
          </cell>
          <cell r="AQ10">
            <v>13</v>
          </cell>
          <cell r="AR10">
            <v>14.5</v>
          </cell>
          <cell r="AS10">
            <v>8</v>
          </cell>
          <cell r="AT10">
            <v>11.25</v>
          </cell>
          <cell r="AU10">
            <v>15</v>
          </cell>
          <cell r="AV10">
            <v>18.5</v>
          </cell>
          <cell r="AW10">
            <v>16.75</v>
          </cell>
          <cell r="AX10">
            <v>15</v>
          </cell>
          <cell r="AY10">
            <v>13</v>
          </cell>
          <cell r="AZ10">
            <v>14</v>
          </cell>
          <cell r="BA10">
            <v>12.25</v>
          </cell>
          <cell r="BB10">
            <v>0</v>
          </cell>
          <cell r="BC10">
            <v>12.25</v>
          </cell>
          <cell r="BD10">
            <v>7.5</v>
          </cell>
          <cell r="BE10">
            <v>0</v>
          </cell>
          <cell r="BF10">
            <v>7.5</v>
          </cell>
          <cell r="BG10">
            <v>15.75</v>
          </cell>
          <cell r="BH10">
            <v>0</v>
          </cell>
          <cell r="BI10">
            <v>15.75</v>
          </cell>
          <cell r="BJ10">
            <v>20</v>
          </cell>
          <cell r="BK10">
            <v>0</v>
          </cell>
          <cell r="BL10">
            <v>20</v>
          </cell>
          <cell r="BM10">
            <v>15</v>
          </cell>
          <cell r="BN10">
            <v>17</v>
          </cell>
        </row>
        <row r="11">
          <cell r="C11" t="str">
            <v>David Christ MEKONTCHOU NZONDE</v>
          </cell>
          <cell r="AQ11">
            <v>14.875</v>
          </cell>
          <cell r="AR11">
            <v>20</v>
          </cell>
          <cell r="AS11">
            <v>20</v>
          </cell>
          <cell r="AT11">
            <v>20</v>
          </cell>
          <cell r="AU11">
            <v>20</v>
          </cell>
          <cell r="AV11">
            <v>20</v>
          </cell>
          <cell r="AW11">
            <v>20</v>
          </cell>
          <cell r="AX11">
            <v>17</v>
          </cell>
          <cell r="AY11">
            <v>18.5</v>
          </cell>
          <cell r="AZ11">
            <v>17.75</v>
          </cell>
          <cell r="BA11">
            <v>19.5</v>
          </cell>
          <cell r="BB11">
            <v>0</v>
          </cell>
          <cell r="BC11">
            <v>19.5</v>
          </cell>
          <cell r="BD11">
            <v>17.5</v>
          </cell>
          <cell r="BE11">
            <v>0</v>
          </cell>
          <cell r="BF11">
            <v>17.5</v>
          </cell>
          <cell r="BG11">
            <v>17</v>
          </cell>
          <cell r="BH11">
            <v>0</v>
          </cell>
          <cell r="BI11">
            <v>17</v>
          </cell>
          <cell r="BJ11">
            <v>20</v>
          </cell>
          <cell r="BK11">
            <v>0</v>
          </cell>
          <cell r="BL11">
            <v>20</v>
          </cell>
          <cell r="BM11">
            <v>19</v>
          </cell>
          <cell r="BN11">
            <v>17</v>
          </cell>
        </row>
        <row r="12">
          <cell r="C12" t="str">
            <v>Saer NDAO</v>
          </cell>
          <cell r="AQ12">
            <v>10.625</v>
          </cell>
          <cell r="AR12">
            <v>15.5</v>
          </cell>
          <cell r="AS12">
            <v>9</v>
          </cell>
          <cell r="AT12">
            <v>12.25</v>
          </cell>
          <cell r="AU12">
            <v>14</v>
          </cell>
          <cell r="AV12">
            <v>14</v>
          </cell>
          <cell r="AW12">
            <v>14</v>
          </cell>
          <cell r="AX12">
            <v>10</v>
          </cell>
          <cell r="AY12">
            <v>10</v>
          </cell>
          <cell r="AZ12">
            <v>10</v>
          </cell>
          <cell r="BA12">
            <v>11.25</v>
          </cell>
          <cell r="BB12">
            <v>0</v>
          </cell>
          <cell r="BC12">
            <v>11.25</v>
          </cell>
          <cell r="BD12">
            <v>6.5</v>
          </cell>
          <cell r="BE12">
            <v>0</v>
          </cell>
          <cell r="BF12">
            <v>6.5</v>
          </cell>
          <cell r="BG12">
            <v>13.75</v>
          </cell>
          <cell r="BH12">
            <v>0</v>
          </cell>
          <cell r="BI12">
            <v>13.75</v>
          </cell>
          <cell r="BJ12">
            <v>11</v>
          </cell>
          <cell r="BK12">
            <v>0</v>
          </cell>
          <cell r="BL12">
            <v>11</v>
          </cell>
          <cell r="BM12">
            <v>11</v>
          </cell>
          <cell r="BN12">
            <v>11</v>
          </cell>
        </row>
        <row r="13">
          <cell r="C13" t="str">
            <v>Poko Ibrahim NOBA</v>
          </cell>
          <cell r="AQ13">
            <v>13</v>
          </cell>
          <cell r="AR13">
            <v>12</v>
          </cell>
          <cell r="AS13">
            <v>12.5</v>
          </cell>
          <cell r="AT13">
            <v>12.25</v>
          </cell>
          <cell r="AU13">
            <v>0</v>
          </cell>
          <cell r="AV13">
            <v>12</v>
          </cell>
          <cell r="AW13">
            <v>12</v>
          </cell>
          <cell r="AX13">
            <v>0</v>
          </cell>
          <cell r="AY13">
            <v>12</v>
          </cell>
          <cell r="AZ13">
            <v>12</v>
          </cell>
          <cell r="BA13">
            <v>13.25</v>
          </cell>
          <cell r="BB13">
            <v>0</v>
          </cell>
          <cell r="BC13">
            <v>13.25</v>
          </cell>
          <cell r="BD13">
            <v>8</v>
          </cell>
          <cell r="BE13">
            <v>0</v>
          </cell>
          <cell r="BF13">
            <v>8</v>
          </cell>
          <cell r="BG13">
            <v>15.75</v>
          </cell>
          <cell r="BH13">
            <v>0</v>
          </cell>
          <cell r="BI13">
            <v>15.75</v>
          </cell>
          <cell r="BJ13">
            <v>15</v>
          </cell>
          <cell r="BK13">
            <v>0</v>
          </cell>
          <cell r="BL13">
            <v>15</v>
          </cell>
          <cell r="BM13">
            <v>11</v>
          </cell>
          <cell r="BN13">
            <v>14</v>
          </cell>
        </row>
        <row r="14">
          <cell r="C14" t="str">
            <v>Gilbert OUMSAORE</v>
          </cell>
          <cell r="AQ14">
            <v>12.625</v>
          </cell>
          <cell r="AR14">
            <v>13</v>
          </cell>
          <cell r="AS14">
            <v>7.5</v>
          </cell>
          <cell r="AT14">
            <v>10.25</v>
          </cell>
          <cell r="AU14">
            <v>10</v>
          </cell>
          <cell r="AV14">
            <v>17.5</v>
          </cell>
          <cell r="AW14">
            <v>13.75</v>
          </cell>
          <cell r="AX14">
            <v>8</v>
          </cell>
          <cell r="AY14">
            <v>12</v>
          </cell>
          <cell r="AZ14">
            <v>10</v>
          </cell>
          <cell r="BA14">
            <v>12.75</v>
          </cell>
          <cell r="BB14">
            <v>0</v>
          </cell>
          <cell r="BC14">
            <v>12.75</v>
          </cell>
          <cell r="BD14">
            <v>7.75</v>
          </cell>
          <cell r="BE14">
            <v>0</v>
          </cell>
          <cell r="BF14">
            <v>7.75</v>
          </cell>
          <cell r="BG14">
            <v>15.25</v>
          </cell>
          <cell r="BH14">
            <v>0</v>
          </cell>
          <cell r="BI14">
            <v>15.25</v>
          </cell>
          <cell r="BJ14">
            <v>19</v>
          </cell>
          <cell r="BK14">
            <v>0</v>
          </cell>
          <cell r="BL14">
            <v>19</v>
          </cell>
          <cell r="BM14">
            <v>12</v>
          </cell>
          <cell r="BN14">
            <v>15</v>
          </cell>
        </row>
        <row r="15">
          <cell r="C15" t="str">
            <v>Cheikh Oumar SAKHO</v>
          </cell>
          <cell r="AQ15">
            <v>13</v>
          </cell>
          <cell r="AR15">
            <v>16.5</v>
          </cell>
          <cell r="AS15">
            <v>9.5</v>
          </cell>
          <cell r="AT15">
            <v>13</v>
          </cell>
          <cell r="AU15">
            <v>17</v>
          </cell>
          <cell r="AV15">
            <v>15</v>
          </cell>
          <cell r="AW15">
            <v>16</v>
          </cell>
          <cell r="AX15">
            <v>11</v>
          </cell>
          <cell r="AY15">
            <v>14</v>
          </cell>
          <cell r="AZ15">
            <v>12.5</v>
          </cell>
          <cell r="BA15">
            <v>14</v>
          </cell>
          <cell r="BB15">
            <v>0</v>
          </cell>
          <cell r="BC15">
            <v>14</v>
          </cell>
          <cell r="BD15">
            <v>6.25</v>
          </cell>
          <cell r="BE15">
            <v>0</v>
          </cell>
          <cell r="BF15">
            <v>6.25</v>
          </cell>
          <cell r="BG15">
            <v>14.5</v>
          </cell>
          <cell r="BH15">
            <v>0</v>
          </cell>
          <cell r="BI15">
            <v>14.5</v>
          </cell>
          <cell r="BJ15">
            <v>13</v>
          </cell>
          <cell r="BK15">
            <v>0</v>
          </cell>
          <cell r="BL15">
            <v>13</v>
          </cell>
          <cell r="BM15">
            <v>13</v>
          </cell>
          <cell r="BN15">
            <v>12</v>
          </cell>
        </row>
        <row r="16">
          <cell r="C16" t="str">
            <v>Ndeye Khary SALL</v>
          </cell>
          <cell r="AQ16">
            <v>14.375</v>
          </cell>
          <cell r="AR16">
            <v>17</v>
          </cell>
          <cell r="AS16">
            <v>20</v>
          </cell>
          <cell r="AT16">
            <v>18.5</v>
          </cell>
          <cell r="AU16">
            <v>13</v>
          </cell>
          <cell r="AV16">
            <v>16</v>
          </cell>
          <cell r="AW16">
            <v>14.5</v>
          </cell>
          <cell r="AX16">
            <v>9</v>
          </cell>
          <cell r="AY16">
            <v>10</v>
          </cell>
          <cell r="AZ16">
            <v>9.5</v>
          </cell>
          <cell r="BA16">
            <v>15.75</v>
          </cell>
          <cell r="BB16">
            <v>0</v>
          </cell>
          <cell r="BC16">
            <v>15.75</v>
          </cell>
          <cell r="BD16">
            <v>13.75</v>
          </cell>
          <cell r="BE16">
            <v>0</v>
          </cell>
          <cell r="BF16">
            <v>13.75</v>
          </cell>
          <cell r="BG16">
            <v>15.25</v>
          </cell>
          <cell r="BH16">
            <v>0</v>
          </cell>
          <cell r="BI16">
            <v>15.25</v>
          </cell>
          <cell r="BJ16">
            <v>13</v>
          </cell>
          <cell r="BK16">
            <v>0</v>
          </cell>
          <cell r="BL16">
            <v>13</v>
          </cell>
          <cell r="BM16">
            <v>18</v>
          </cell>
          <cell r="BN16">
            <v>14</v>
          </cell>
        </row>
        <row r="17">
          <cell r="C17" t="str">
            <v>Mouhamadou Moustapha SARR</v>
          </cell>
          <cell r="AQ17">
            <v>12.375</v>
          </cell>
          <cell r="AR17">
            <v>12.5</v>
          </cell>
          <cell r="AS17">
            <v>12.5</v>
          </cell>
          <cell r="AT17">
            <v>12.5</v>
          </cell>
          <cell r="AU17">
            <v>17</v>
          </cell>
          <cell r="AV17">
            <v>12</v>
          </cell>
          <cell r="AW17">
            <v>14.5</v>
          </cell>
          <cell r="AX17">
            <v>8</v>
          </cell>
          <cell r="AY17">
            <v>12</v>
          </cell>
          <cell r="AZ17">
            <v>10</v>
          </cell>
          <cell r="BA17">
            <v>13.25</v>
          </cell>
          <cell r="BB17">
            <v>0</v>
          </cell>
          <cell r="BC17">
            <v>13.25</v>
          </cell>
          <cell r="BD17">
            <v>5.25</v>
          </cell>
          <cell r="BE17">
            <v>0</v>
          </cell>
          <cell r="BF17">
            <v>5.25</v>
          </cell>
          <cell r="BG17">
            <v>13</v>
          </cell>
          <cell r="BH17">
            <v>0</v>
          </cell>
          <cell r="BI17">
            <v>13</v>
          </cell>
          <cell r="BJ17">
            <v>11</v>
          </cell>
          <cell r="BK17">
            <v>0</v>
          </cell>
          <cell r="BL17">
            <v>11</v>
          </cell>
          <cell r="BM17">
            <v>13</v>
          </cell>
          <cell r="BN17">
            <v>9</v>
          </cell>
        </row>
        <row r="18">
          <cell r="C18" t="str">
            <v>Wilfred Rod TCHAPDA KOUADJO</v>
          </cell>
          <cell r="AQ18">
            <v>16.125</v>
          </cell>
          <cell r="AR18">
            <v>20</v>
          </cell>
          <cell r="AS18">
            <v>20</v>
          </cell>
          <cell r="AT18">
            <v>20</v>
          </cell>
          <cell r="AU18">
            <v>20</v>
          </cell>
          <cell r="AV18">
            <v>20</v>
          </cell>
          <cell r="AW18">
            <v>20</v>
          </cell>
          <cell r="AX18">
            <v>12</v>
          </cell>
          <cell r="AY18">
            <v>17</v>
          </cell>
          <cell r="AZ18">
            <v>14.5</v>
          </cell>
          <cell r="BA18">
            <v>18.25</v>
          </cell>
          <cell r="BB18">
            <v>0</v>
          </cell>
          <cell r="BC18">
            <v>18.25</v>
          </cell>
          <cell r="BD18">
            <v>15.5</v>
          </cell>
          <cell r="BE18">
            <v>0</v>
          </cell>
          <cell r="BF18">
            <v>15.5</v>
          </cell>
          <cell r="BG18">
            <v>16.25</v>
          </cell>
          <cell r="BH18">
            <v>0</v>
          </cell>
          <cell r="BI18">
            <v>16.25</v>
          </cell>
          <cell r="BJ18">
            <v>17</v>
          </cell>
          <cell r="BK18">
            <v>0</v>
          </cell>
          <cell r="BL18">
            <v>17</v>
          </cell>
          <cell r="BM18">
            <v>19</v>
          </cell>
          <cell r="BN18">
            <v>19</v>
          </cell>
        </row>
        <row r="19">
          <cell r="C19" t="str">
            <v>Naba Amadou Seydou TOURE</v>
          </cell>
          <cell r="AQ19">
            <v>12.75</v>
          </cell>
          <cell r="AR19">
            <v>10.5</v>
          </cell>
          <cell r="AS19">
            <v>8.5</v>
          </cell>
          <cell r="AT19">
            <v>9.5</v>
          </cell>
          <cell r="AU19">
            <v>10</v>
          </cell>
          <cell r="AV19">
            <v>12</v>
          </cell>
          <cell r="AW19">
            <v>11</v>
          </cell>
          <cell r="AX19">
            <v>0</v>
          </cell>
          <cell r="AY19">
            <v>8</v>
          </cell>
          <cell r="AZ19">
            <v>8</v>
          </cell>
          <cell r="BA19">
            <v>14.75</v>
          </cell>
          <cell r="BB19">
            <v>0</v>
          </cell>
          <cell r="BC19">
            <v>14.75</v>
          </cell>
          <cell r="BD19">
            <v>8.25</v>
          </cell>
          <cell r="BE19">
            <v>0</v>
          </cell>
          <cell r="BF19">
            <v>8.25</v>
          </cell>
          <cell r="BG19">
            <v>13.75</v>
          </cell>
          <cell r="BH19">
            <v>0</v>
          </cell>
          <cell r="BI19">
            <v>13.75</v>
          </cell>
          <cell r="BJ19">
            <v>15</v>
          </cell>
          <cell r="BK19">
            <v>0</v>
          </cell>
          <cell r="BL19">
            <v>15</v>
          </cell>
          <cell r="BM19">
            <v>12</v>
          </cell>
          <cell r="BN19">
            <v>15</v>
          </cell>
        </row>
        <row r="20">
          <cell r="C20" t="str">
            <v>Ndeye Salla TOURE</v>
          </cell>
          <cell r="AQ20">
            <v>12.75</v>
          </cell>
          <cell r="AR20">
            <v>17</v>
          </cell>
          <cell r="AS20">
            <v>10.5</v>
          </cell>
          <cell r="AT20">
            <v>13.75</v>
          </cell>
          <cell r="AU20">
            <v>15.5</v>
          </cell>
          <cell r="AV20">
            <v>13</v>
          </cell>
          <cell r="AW20">
            <v>14.25</v>
          </cell>
          <cell r="AX20">
            <v>8</v>
          </cell>
          <cell r="AY20">
            <v>12</v>
          </cell>
          <cell r="AZ20">
            <v>10</v>
          </cell>
          <cell r="BA20">
            <v>15</v>
          </cell>
          <cell r="BB20">
            <v>0</v>
          </cell>
          <cell r="BC20">
            <v>15</v>
          </cell>
          <cell r="BD20">
            <v>15</v>
          </cell>
          <cell r="BE20">
            <v>0</v>
          </cell>
          <cell r="BF20">
            <v>15</v>
          </cell>
          <cell r="BG20">
            <v>15.75</v>
          </cell>
          <cell r="BH20">
            <v>0</v>
          </cell>
          <cell r="BI20">
            <v>15.75</v>
          </cell>
          <cell r="BJ20">
            <v>13</v>
          </cell>
          <cell r="BK20">
            <v>0</v>
          </cell>
          <cell r="BL20">
            <v>13</v>
          </cell>
          <cell r="BM20">
            <v>15</v>
          </cell>
          <cell r="BN20">
            <v>16</v>
          </cell>
        </row>
        <row r="21">
          <cell r="C21" t="str">
            <v>Fatou Soumaya WADE</v>
          </cell>
          <cell r="AQ21">
            <v>15.875</v>
          </cell>
          <cell r="AR21">
            <v>9.5</v>
          </cell>
          <cell r="AS21">
            <v>17.5</v>
          </cell>
          <cell r="AT21">
            <v>13.5</v>
          </cell>
          <cell r="AU21">
            <v>16</v>
          </cell>
          <cell r="AV21">
            <v>17</v>
          </cell>
          <cell r="AW21">
            <v>16.5</v>
          </cell>
          <cell r="AX21">
            <v>5</v>
          </cell>
          <cell r="AY21">
            <v>15.5</v>
          </cell>
          <cell r="AZ21">
            <v>10.25</v>
          </cell>
          <cell r="BA21">
            <v>15.75</v>
          </cell>
          <cell r="BB21">
            <v>0</v>
          </cell>
          <cell r="BC21">
            <v>15.75</v>
          </cell>
          <cell r="BD21">
            <v>15.5</v>
          </cell>
          <cell r="BE21">
            <v>0</v>
          </cell>
          <cell r="BF21">
            <v>15.5</v>
          </cell>
          <cell r="BG21">
            <v>16.25</v>
          </cell>
          <cell r="BH21">
            <v>0</v>
          </cell>
          <cell r="BI21">
            <v>16.25</v>
          </cell>
          <cell r="BJ21">
            <v>20</v>
          </cell>
          <cell r="BK21">
            <v>0</v>
          </cell>
          <cell r="BL21">
            <v>20</v>
          </cell>
          <cell r="BM21">
            <v>18</v>
          </cell>
          <cell r="BN21">
            <v>18.5</v>
          </cell>
        </row>
      </sheetData>
      <sheetData sheetId="6"/>
      <sheetData sheetId="7"/>
      <sheetData sheetId="8">
        <row r="5">
          <cell r="C5" t="str">
            <v>Kouami Emmanuel DOSSEKOU</v>
          </cell>
          <cell r="D5" t="str">
            <v>DOSSEKOU</v>
          </cell>
          <cell r="E5" t="str">
            <v>Kouami Emmanuel</v>
          </cell>
          <cell r="F5" t="str">
            <v>Togolaise</v>
          </cell>
          <cell r="G5">
            <v>38437</v>
          </cell>
          <cell r="H5">
            <v>11</v>
          </cell>
          <cell r="I5">
            <v>15</v>
          </cell>
          <cell r="K5">
            <v>10</v>
          </cell>
          <cell r="L5">
            <v>12</v>
          </cell>
        </row>
        <row r="6">
          <cell r="C6" t="str">
            <v>Aïssatou GUEYE</v>
          </cell>
          <cell r="D6" t="str">
            <v>GUEYE</v>
          </cell>
          <cell r="E6" t="str">
            <v>Aïssatou</v>
          </cell>
          <cell r="F6" t="str">
            <v>Sénégalaise</v>
          </cell>
          <cell r="G6">
            <v>38276</v>
          </cell>
        </row>
        <row r="7">
          <cell r="C7" t="str">
            <v>Awa GUEYE</v>
          </cell>
          <cell r="D7" t="str">
            <v>GUEYE</v>
          </cell>
          <cell r="E7" t="str">
            <v>Awa</v>
          </cell>
          <cell r="F7" t="str">
            <v>Sénégalaise</v>
          </cell>
          <cell r="G7">
            <v>38299</v>
          </cell>
        </row>
        <row r="8">
          <cell r="C8" t="str">
            <v>Josee Clemence JEAZE NGUEMEZI</v>
          </cell>
          <cell r="D8" t="str">
            <v>JEAZE NGUEMEZI</v>
          </cell>
          <cell r="E8" t="str">
            <v>Josee Clemence</v>
          </cell>
          <cell r="F8" t="str">
            <v>Camérounaise</v>
          </cell>
          <cell r="G8">
            <v>37039</v>
          </cell>
        </row>
        <row r="9">
          <cell r="C9" t="str">
            <v>Maxwell KASSI MAMADOU</v>
          </cell>
          <cell r="D9" t="str">
            <v>KASSI MAMADOU</v>
          </cell>
          <cell r="E9" t="str">
            <v>Maxwell</v>
          </cell>
          <cell r="F9" t="str">
            <v>Camérounaise</v>
          </cell>
          <cell r="G9">
            <v>38046</v>
          </cell>
        </row>
        <row r="10">
          <cell r="C10" t="str">
            <v>Marc MARE</v>
          </cell>
          <cell r="D10" t="str">
            <v>MARE</v>
          </cell>
          <cell r="E10" t="str">
            <v>Marc</v>
          </cell>
          <cell r="F10" t="str">
            <v>Burkinabé</v>
          </cell>
          <cell r="G10">
            <v>37738</v>
          </cell>
        </row>
        <row r="11">
          <cell r="C11" t="str">
            <v>David Christ MEKONTCHOU NZONDE</v>
          </cell>
          <cell r="D11" t="str">
            <v>MEKONTCHOU NZONDE</v>
          </cell>
          <cell r="E11" t="str">
            <v>David Christ</v>
          </cell>
          <cell r="F11" t="str">
            <v>Camérounaise</v>
          </cell>
          <cell r="G11">
            <v>38257</v>
          </cell>
        </row>
        <row r="12">
          <cell r="C12" t="str">
            <v>Saer NDAO</v>
          </cell>
          <cell r="D12" t="str">
            <v>NDAO</v>
          </cell>
          <cell r="E12" t="str">
            <v>Saer</v>
          </cell>
          <cell r="F12" t="str">
            <v>Sénégalaise</v>
          </cell>
          <cell r="G12">
            <v>37795</v>
          </cell>
        </row>
        <row r="13">
          <cell r="C13" t="str">
            <v>Poko Ibrahim NOBA</v>
          </cell>
          <cell r="D13" t="str">
            <v>NOBA</v>
          </cell>
          <cell r="E13" t="str">
            <v>Poko Ibrahim</v>
          </cell>
          <cell r="F13" t="str">
            <v>Burkinabé</v>
          </cell>
          <cell r="G13">
            <v>38498</v>
          </cell>
        </row>
        <row r="14">
          <cell r="C14" t="str">
            <v>Gilbert OUMSAORE</v>
          </cell>
          <cell r="D14" t="str">
            <v>OUMSAORE</v>
          </cell>
          <cell r="E14" t="str">
            <v>Gilbert</v>
          </cell>
          <cell r="F14" t="str">
            <v>Burkinabé</v>
          </cell>
          <cell r="G14">
            <v>38352</v>
          </cell>
        </row>
        <row r="15">
          <cell r="C15" t="str">
            <v>Cheikh Oumar SAKHO</v>
          </cell>
          <cell r="D15" t="str">
            <v>SAKHO</v>
          </cell>
          <cell r="E15" t="str">
            <v>Cheikh Oumar</v>
          </cell>
          <cell r="F15" t="str">
            <v>Sénégalaise</v>
          </cell>
          <cell r="G15">
            <v>36991</v>
          </cell>
        </row>
        <row r="16">
          <cell r="C16" t="str">
            <v>Ndeye Khary SALL</v>
          </cell>
          <cell r="D16" t="str">
            <v>SALL</v>
          </cell>
          <cell r="E16" t="str">
            <v>Ndeye Khary</v>
          </cell>
          <cell r="F16" t="str">
            <v>Sénégalaise</v>
          </cell>
          <cell r="G16">
            <v>38416</v>
          </cell>
        </row>
        <row r="17">
          <cell r="C17" t="str">
            <v>Mouhamadou Moustapha SARR</v>
          </cell>
          <cell r="D17" t="str">
            <v>SARR</v>
          </cell>
          <cell r="E17" t="str">
            <v>Mouhamadou Moustapha</v>
          </cell>
          <cell r="F17" t="str">
            <v>Sénégalaise</v>
          </cell>
          <cell r="G17">
            <v>37266</v>
          </cell>
        </row>
        <row r="18">
          <cell r="C18" t="str">
            <v>Wilfred Rod TCHAPDA KOUADJO</v>
          </cell>
          <cell r="D18" t="str">
            <v>TCHAPDA KOUADJO</v>
          </cell>
          <cell r="E18" t="str">
            <v>Wilfred Rod</v>
          </cell>
          <cell r="F18" t="str">
            <v>Camérounaise</v>
          </cell>
          <cell r="G18">
            <v>37628</v>
          </cell>
        </row>
        <row r="19">
          <cell r="C19" t="str">
            <v>Naba Amadou Seydou TOURE</v>
          </cell>
          <cell r="D19" t="str">
            <v>TOURE</v>
          </cell>
          <cell r="E19" t="str">
            <v>Naba Amadou Seydou</v>
          </cell>
          <cell r="F19" t="str">
            <v>Malienne</v>
          </cell>
          <cell r="G19">
            <v>37914</v>
          </cell>
        </row>
        <row r="20">
          <cell r="C20" t="str">
            <v>Ndeye Salla TOURE</v>
          </cell>
          <cell r="D20" t="str">
            <v>TOURE</v>
          </cell>
          <cell r="E20" t="str">
            <v>Ndeye Salla</v>
          </cell>
          <cell r="F20" t="str">
            <v>Sénégalaise</v>
          </cell>
          <cell r="G20">
            <v>39029</v>
          </cell>
        </row>
        <row r="21">
          <cell r="C21" t="str">
            <v>Fatou Soumaya WADE</v>
          </cell>
          <cell r="D21" t="str">
            <v>WADE</v>
          </cell>
          <cell r="E21" t="str">
            <v>Fatou Soumaya</v>
          </cell>
          <cell r="F21" t="str">
            <v>Sénégalaise</v>
          </cell>
          <cell r="G21">
            <v>38296</v>
          </cell>
        </row>
      </sheetData>
      <sheetData sheetId="9"/>
      <sheetData sheetId="10"/>
      <sheetData sheetId="11">
        <row r="8">
          <cell r="B8" t="str">
            <v>Kouami Emmanuel DOSSEKOU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ieres"/>
      <sheetName val="Specialisation; Economie"/>
      <sheetName val="Listes"/>
      <sheetName val="NOTES_AS3_éco"/>
      <sheetName val=" AS3 DATA SCIENCE"/>
      <sheetName val="récap"/>
      <sheetName val="Bulletin DS"/>
      <sheetName val="Bulletin"/>
    </sheetNames>
    <sheetDataSet>
      <sheetData sheetId="0"/>
      <sheetData sheetId="1"/>
      <sheetData sheetId="2"/>
      <sheetData sheetId="3"/>
      <sheetData sheetId="4">
        <row r="2">
          <cell r="F2" t="str">
            <v>Note 1</v>
          </cell>
          <cell r="G2" t="str">
            <v>Note 2</v>
          </cell>
          <cell r="H2" t="str">
            <v>Moyenne</v>
          </cell>
          <cell r="I2" t="str">
            <v>Note 1</v>
          </cell>
          <cell r="J2" t="str">
            <v>Note 2</v>
          </cell>
          <cell r="K2" t="str">
            <v>Moyenne</v>
          </cell>
          <cell r="L2" t="str">
            <v>Note 1</v>
          </cell>
          <cell r="M2" t="str">
            <v>Note 2</v>
          </cell>
          <cell r="N2" t="str">
            <v>Moyenne</v>
          </cell>
          <cell r="O2" t="str">
            <v>Note 1</v>
          </cell>
          <cell r="P2" t="str">
            <v>Note 2</v>
          </cell>
          <cell r="Q2" t="str">
            <v>Moyenne</v>
          </cell>
          <cell r="R2" t="str">
            <v>Note 1</v>
          </cell>
          <cell r="S2" t="str">
            <v>Note 2</v>
          </cell>
          <cell r="T2" t="str">
            <v>Moyenne</v>
          </cell>
          <cell r="U2" t="str">
            <v>Note 1</v>
          </cell>
          <cell r="V2" t="str">
            <v>Note 2</v>
          </cell>
          <cell r="W2" t="str">
            <v>Moyenne</v>
          </cell>
          <cell r="X2" t="str">
            <v>Note 1</v>
          </cell>
          <cell r="Y2" t="str">
            <v>Note 2</v>
          </cell>
          <cell r="Z2" t="str">
            <v>Moyenne</v>
          </cell>
          <cell r="AA2" t="str">
            <v>Note 1</v>
          </cell>
          <cell r="AB2" t="str">
            <v>Note 2</v>
          </cell>
          <cell r="AC2" t="str">
            <v>Moyenne</v>
          </cell>
          <cell r="AD2" t="str">
            <v>Note 1</v>
          </cell>
          <cell r="AE2" t="str">
            <v>Note 2</v>
          </cell>
          <cell r="AF2" t="str">
            <v>Moyenne</v>
          </cell>
          <cell r="AG2" t="str">
            <v>Note 1</v>
          </cell>
          <cell r="AH2" t="str">
            <v>Note 2</v>
          </cell>
          <cell r="AI2" t="str">
            <v>Moyenne</v>
          </cell>
          <cell r="AJ2" t="str">
            <v>Note 1</v>
          </cell>
          <cell r="AK2" t="str">
            <v>Note 2</v>
          </cell>
          <cell r="AL2" t="str">
            <v>Moyenne</v>
          </cell>
          <cell r="AM2" t="str">
            <v>Note 1</v>
          </cell>
          <cell r="AN2" t="str">
            <v>Note 2</v>
          </cell>
          <cell r="AO2" t="str">
            <v>Moyenne</v>
          </cell>
          <cell r="AP2" t="str">
            <v>Note 1</v>
          </cell>
          <cell r="AQ2" t="str">
            <v>Note 2</v>
          </cell>
          <cell r="AR2" t="str">
            <v>Moyenne</v>
          </cell>
          <cell r="AS2" t="str">
            <v>Note 1</v>
          </cell>
          <cell r="AT2" t="str">
            <v>Note 2</v>
          </cell>
          <cell r="AU2" t="str">
            <v>Moyenne</v>
          </cell>
          <cell r="AV2" t="str">
            <v>Note 1</v>
          </cell>
          <cell r="AW2" t="str">
            <v>Note 2</v>
          </cell>
          <cell r="AX2" t="str">
            <v>Moyenne</v>
          </cell>
          <cell r="AY2" t="str">
            <v>Note 1</v>
          </cell>
          <cell r="AZ2" t="str">
            <v>Note 2</v>
          </cell>
          <cell r="BA2" t="str">
            <v>Moyenne</v>
          </cell>
          <cell r="BB2" t="str">
            <v>Note 1</v>
          </cell>
          <cell r="BC2" t="str">
            <v>Note 2</v>
          </cell>
          <cell r="BD2" t="str">
            <v>Moyenne</v>
          </cell>
          <cell r="BE2" t="str">
            <v>Note 1</v>
          </cell>
          <cell r="BF2" t="str">
            <v>Note 2</v>
          </cell>
          <cell r="BG2" t="str">
            <v>Moyenne</v>
          </cell>
          <cell r="BH2" t="str">
            <v>Note 1</v>
          </cell>
          <cell r="BI2" t="str">
            <v>Note 2</v>
          </cell>
          <cell r="BJ2" t="str">
            <v>Moyenne</v>
          </cell>
          <cell r="BK2" t="str">
            <v>Note 1</v>
          </cell>
          <cell r="BL2" t="str">
            <v>Note 2</v>
          </cell>
          <cell r="BM2" t="str">
            <v>Moyenne</v>
          </cell>
          <cell r="BN2" t="str">
            <v>Note 1</v>
          </cell>
          <cell r="BO2" t="str">
            <v>Note 2</v>
          </cell>
          <cell r="BP2" t="str">
            <v>Moyenne</v>
          </cell>
          <cell r="BQ2" t="str">
            <v>Note 1</v>
          </cell>
          <cell r="BR2" t="str">
            <v>Note 2</v>
          </cell>
          <cell r="BS2" t="str">
            <v>Moyenne</v>
          </cell>
          <cell r="BT2" t="str">
            <v>Note 1</v>
          </cell>
          <cell r="BU2" t="str">
            <v>Note 2</v>
          </cell>
          <cell r="BV2" t="str">
            <v>Moyenne</v>
          </cell>
          <cell r="BW2" t="str">
            <v>Note 1</v>
          </cell>
          <cell r="BX2" t="str">
            <v>Note 2(encadreur)</v>
          </cell>
          <cell r="BY2" t="str">
            <v>Moyenne</v>
          </cell>
        </row>
        <row r="3">
          <cell r="B3" t="str">
            <v>FAYE</v>
          </cell>
          <cell r="C3" t="str">
            <v>Doudou Malick  FAYE</v>
          </cell>
          <cell r="D3">
            <v>37630</v>
          </cell>
          <cell r="E3" t="str">
            <v>Sénégalaise</v>
          </cell>
          <cell r="F3">
            <v>16</v>
          </cell>
          <cell r="H3">
            <v>16</v>
          </cell>
          <cell r="I3">
            <v>14</v>
          </cell>
          <cell r="K3">
            <v>14</v>
          </cell>
          <cell r="L3">
            <v>16</v>
          </cell>
          <cell r="N3">
            <v>16</v>
          </cell>
          <cell r="O3">
            <v>15</v>
          </cell>
          <cell r="Q3">
            <v>15</v>
          </cell>
          <cell r="R3">
            <v>15</v>
          </cell>
          <cell r="S3">
            <v>17</v>
          </cell>
          <cell r="T3">
            <v>16</v>
          </cell>
          <cell r="V3">
            <v>14</v>
          </cell>
          <cell r="W3">
            <v>14</v>
          </cell>
          <cell r="X3">
            <v>14.88</v>
          </cell>
          <cell r="Z3">
            <v>14.88</v>
          </cell>
          <cell r="AA3">
            <v>14</v>
          </cell>
          <cell r="AC3">
            <v>14</v>
          </cell>
          <cell r="AD3">
            <v>15</v>
          </cell>
          <cell r="AF3">
            <v>15</v>
          </cell>
          <cell r="AG3">
            <v>11.5</v>
          </cell>
          <cell r="AH3">
            <v>17</v>
          </cell>
          <cell r="AI3">
            <v>14.25</v>
          </cell>
          <cell r="AJ3">
            <v>16</v>
          </cell>
          <cell r="AK3">
            <v>12</v>
          </cell>
          <cell r="AL3">
            <v>14</v>
          </cell>
          <cell r="AM3">
            <v>9</v>
          </cell>
          <cell r="AO3">
            <v>9</v>
          </cell>
          <cell r="AP3">
            <v>13</v>
          </cell>
          <cell r="AR3">
            <v>13</v>
          </cell>
          <cell r="AS3">
            <v>17</v>
          </cell>
          <cell r="AU3">
            <v>17</v>
          </cell>
          <cell r="AV3">
            <v>17</v>
          </cell>
          <cell r="AW3">
            <v>18</v>
          </cell>
          <cell r="AX3">
            <v>17.5</v>
          </cell>
          <cell r="AY3">
            <v>17.5</v>
          </cell>
          <cell r="BA3">
            <v>17.5</v>
          </cell>
          <cell r="BB3">
            <v>15</v>
          </cell>
          <cell r="BC3">
            <v>15.5</v>
          </cell>
          <cell r="BD3">
            <v>15.25</v>
          </cell>
          <cell r="BE3">
            <v>16</v>
          </cell>
          <cell r="BG3">
            <v>16</v>
          </cell>
          <cell r="BH3">
            <v>14</v>
          </cell>
          <cell r="BI3">
            <v>14</v>
          </cell>
          <cell r="BJ3">
            <v>14</v>
          </cell>
          <cell r="BK3">
            <v>15</v>
          </cell>
          <cell r="BL3">
            <v>12</v>
          </cell>
          <cell r="BM3">
            <v>13.5</v>
          </cell>
          <cell r="BN3">
            <v>17</v>
          </cell>
          <cell r="BO3">
            <v>18</v>
          </cell>
          <cell r="BP3">
            <v>17.5</v>
          </cell>
          <cell r="BQ3">
            <v>16</v>
          </cell>
          <cell r="BS3">
            <v>16</v>
          </cell>
          <cell r="BT3">
            <v>16</v>
          </cell>
          <cell r="BV3">
            <v>16</v>
          </cell>
          <cell r="BW3">
            <v>16</v>
          </cell>
          <cell r="BX3">
            <v>16.420000000000002</v>
          </cell>
          <cell r="BY3">
            <v>16.084</v>
          </cell>
          <cell r="BZ3">
            <v>0</v>
          </cell>
          <cell r="CA3">
            <v>0</v>
          </cell>
          <cell r="CB3">
            <v>15.616016666666665</v>
          </cell>
          <cell r="CD3">
            <v>1</v>
          </cell>
          <cell r="CF3" t="str">
            <v>A obtenu le diplôme d'Analyste Statiscien</v>
          </cell>
          <cell r="CH3">
            <v>16.29</v>
          </cell>
          <cell r="CI3">
            <v>16.11</v>
          </cell>
          <cell r="CJ3">
            <v>15.994227779999999</v>
          </cell>
        </row>
        <row r="4">
          <cell r="B4" t="str">
            <v>NDOYE</v>
          </cell>
          <cell r="C4" t="str">
            <v>Demba NDOYE</v>
          </cell>
          <cell r="D4">
            <v>36269</v>
          </cell>
          <cell r="E4" t="str">
            <v>Sénégalaise</v>
          </cell>
          <cell r="F4">
            <v>13</v>
          </cell>
          <cell r="H4">
            <v>13</v>
          </cell>
          <cell r="I4">
            <v>11</v>
          </cell>
          <cell r="K4">
            <v>11</v>
          </cell>
          <cell r="L4">
            <v>18</v>
          </cell>
          <cell r="N4">
            <v>18</v>
          </cell>
          <cell r="O4">
            <v>14</v>
          </cell>
          <cell r="Q4">
            <v>14</v>
          </cell>
          <cell r="R4">
            <v>12</v>
          </cell>
          <cell r="S4">
            <v>17</v>
          </cell>
          <cell r="T4">
            <v>14.5</v>
          </cell>
          <cell r="V4">
            <v>14.75</v>
          </cell>
          <cell r="W4">
            <v>14.75</v>
          </cell>
          <cell r="X4">
            <v>14</v>
          </cell>
          <cell r="Z4">
            <v>14</v>
          </cell>
          <cell r="AA4">
            <v>15</v>
          </cell>
          <cell r="AC4">
            <v>15</v>
          </cell>
          <cell r="AD4">
            <v>15</v>
          </cell>
          <cell r="AF4">
            <v>15</v>
          </cell>
          <cell r="AG4">
            <v>13.5</v>
          </cell>
          <cell r="AH4">
            <v>16</v>
          </cell>
          <cell r="AI4">
            <v>14.75</v>
          </cell>
          <cell r="AJ4">
            <v>12.5</v>
          </cell>
          <cell r="AK4">
            <v>13</v>
          </cell>
          <cell r="AL4">
            <v>12.75</v>
          </cell>
          <cell r="AM4">
            <v>12.5</v>
          </cell>
          <cell r="AO4">
            <v>12.5</v>
          </cell>
          <cell r="AP4">
            <v>13</v>
          </cell>
          <cell r="AR4">
            <v>13</v>
          </cell>
          <cell r="AS4">
            <v>15</v>
          </cell>
          <cell r="AU4">
            <v>15</v>
          </cell>
          <cell r="AV4">
            <v>13</v>
          </cell>
          <cell r="AW4">
            <v>20</v>
          </cell>
          <cell r="AX4">
            <v>16.5</v>
          </cell>
          <cell r="AY4">
            <v>14.5</v>
          </cell>
          <cell r="BA4">
            <v>14.5</v>
          </cell>
          <cell r="BB4">
            <v>14</v>
          </cell>
          <cell r="BC4">
            <v>14.5</v>
          </cell>
          <cell r="BD4">
            <v>14.25</v>
          </cell>
          <cell r="BE4">
            <v>14</v>
          </cell>
          <cell r="BG4">
            <v>14</v>
          </cell>
          <cell r="BH4">
            <v>15.5</v>
          </cell>
          <cell r="BI4">
            <v>15.5</v>
          </cell>
          <cell r="BJ4">
            <v>15.5</v>
          </cell>
          <cell r="BK4">
            <v>15</v>
          </cell>
          <cell r="BL4">
            <v>14</v>
          </cell>
          <cell r="BM4">
            <v>14.5</v>
          </cell>
          <cell r="BN4">
            <v>15</v>
          </cell>
          <cell r="BO4">
            <v>18</v>
          </cell>
          <cell r="BP4">
            <v>16.5</v>
          </cell>
          <cell r="BQ4">
            <v>16</v>
          </cell>
          <cell r="BS4">
            <v>16</v>
          </cell>
          <cell r="BT4">
            <v>10</v>
          </cell>
          <cell r="BV4">
            <v>10</v>
          </cell>
          <cell r="BW4">
            <v>14</v>
          </cell>
          <cell r="BY4">
            <v>14</v>
          </cell>
          <cell r="BZ4">
            <v>5</v>
          </cell>
          <cell r="CA4">
            <v>0</v>
          </cell>
          <cell r="CB4">
            <v>14.285416666666666</v>
          </cell>
          <cell r="CD4">
            <v>4</v>
          </cell>
          <cell r="CF4" t="str">
            <v>A obtenu le diplôme d'Analyste Statiscien</v>
          </cell>
          <cell r="CH4">
            <v>13.08</v>
          </cell>
          <cell r="CI4">
            <v>13.14</v>
          </cell>
          <cell r="CJ4">
            <v>13.501805559999999</v>
          </cell>
        </row>
        <row r="5">
          <cell r="B5" t="str">
            <v>SENE</v>
          </cell>
          <cell r="C5" t="str">
            <v>Mamadou SENE</v>
          </cell>
          <cell r="D5">
            <v>36441</v>
          </cell>
          <cell r="E5" t="str">
            <v>Sénégalaise</v>
          </cell>
          <cell r="F5">
            <v>15</v>
          </cell>
          <cell r="H5">
            <v>15</v>
          </cell>
          <cell r="I5">
            <v>13</v>
          </cell>
          <cell r="K5">
            <v>13</v>
          </cell>
          <cell r="L5">
            <v>12.5</v>
          </cell>
          <cell r="N5">
            <v>12.5</v>
          </cell>
          <cell r="O5">
            <v>15</v>
          </cell>
          <cell r="Q5">
            <v>15</v>
          </cell>
          <cell r="R5">
            <v>14</v>
          </cell>
          <cell r="S5">
            <v>17.5</v>
          </cell>
          <cell r="T5">
            <v>15.75</v>
          </cell>
          <cell r="V5">
            <v>14.75</v>
          </cell>
          <cell r="W5">
            <v>14.75</v>
          </cell>
          <cell r="X5">
            <v>12</v>
          </cell>
          <cell r="Z5">
            <v>12</v>
          </cell>
          <cell r="AA5">
            <v>14</v>
          </cell>
          <cell r="AC5">
            <v>14</v>
          </cell>
          <cell r="AD5">
            <v>12.5</v>
          </cell>
          <cell r="AF5">
            <v>12.5</v>
          </cell>
          <cell r="AG5">
            <v>14.5</v>
          </cell>
          <cell r="AH5">
            <v>14.5</v>
          </cell>
          <cell r="AI5">
            <v>14.5</v>
          </cell>
          <cell r="AJ5">
            <v>14</v>
          </cell>
          <cell r="AK5">
            <v>13.5</v>
          </cell>
          <cell r="AL5">
            <v>13.75</v>
          </cell>
          <cell r="AM5">
            <v>13</v>
          </cell>
          <cell r="AO5">
            <v>13</v>
          </cell>
          <cell r="AP5">
            <v>9</v>
          </cell>
          <cell r="AR5">
            <v>9</v>
          </cell>
          <cell r="AS5">
            <v>16</v>
          </cell>
          <cell r="AU5">
            <v>16</v>
          </cell>
          <cell r="AV5">
            <v>14</v>
          </cell>
          <cell r="AW5">
            <v>18</v>
          </cell>
          <cell r="AX5">
            <v>16</v>
          </cell>
          <cell r="AY5">
            <v>13.5</v>
          </cell>
          <cell r="BA5">
            <v>13.5</v>
          </cell>
          <cell r="BB5">
            <v>13</v>
          </cell>
          <cell r="BC5">
            <v>11</v>
          </cell>
          <cell r="BD5">
            <v>12</v>
          </cell>
          <cell r="BE5">
            <v>14</v>
          </cell>
          <cell r="BG5">
            <v>14</v>
          </cell>
          <cell r="BH5">
            <v>13.5</v>
          </cell>
          <cell r="BI5">
            <v>13.5</v>
          </cell>
          <cell r="BJ5">
            <v>13.5</v>
          </cell>
          <cell r="BK5">
            <v>14</v>
          </cell>
          <cell r="BL5">
            <v>12</v>
          </cell>
          <cell r="BM5">
            <v>13</v>
          </cell>
          <cell r="BN5">
            <v>14</v>
          </cell>
          <cell r="BO5">
            <v>16</v>
          </cell>
          <cell r="BP5">
            <v>15</v>
          </cell>
          <cell r="BQ5">
            <v>16</v>
          </cell>
          <cell r="BS5">
            <v>16</v>
          </cell>
          <cell r="BT5">
            <v>14</v>
          </cell>
          <cell r="BV5">
            <v>14</v>
          </cell>
          <cell r="BW5">
            <v>14.5</v>
          </cell>
          <cell r="BX5">
            <v>17.5</v>
          </cell>
          <cell r="BY5">
            <v>15.1</v>
          </cell>
          <cell r="BZ5">
            <v>4</v>
          </cell>
          <cell r="CA5">
            <v>0</v>
          </cell>
          <cell r="CB5">
            <v>14.43375</v>
          </cell>
          <cell r="CD5">
            <v>3</v>
          </cell>
          <cell r="CF5" t="str">
            <v>A obtenu le diplôme d'Analyste Statiscien</v>
          </cell>
          <cell r="CH5">
            <v>12.68</v>
          </cell>
          <cell r="CI5">
            <v>14.18</v>
          </cell>
          <cell r="CJ5">
            <v>13.764583330000001</v>
          </cell>
        </row>
        <row r="6">
          <cell r="B6" t="str">
            <v>SOW</v>
          </cell>
          <cell r="C6" t="str">
            <v>Ousmane SOW</v>
          </cell>
          <cell r="D6">
            <v>37242</v>
          </cell>
          <cell r="E6" t="str">
            <v>Sénégalaise</v>
          </cell>
          <cell r="F6">
            <v>14</v>
          </cell>
          <cell r="H6">
            <v>14</v>
          </cell>
          <cell r="I6">
            <v>13</v>
          </cell>
          <cell r="K6">
            <v>13</v>
          </cell>
          <cell r="L6">
            <v>15</v>
          </cell>
          <cell r="N6">
            <v>15</v>
          </cell>
          <cell r="O6">
            <v>14</v>
          </cell>
          <cell r="Q6">
            <v>14</v>
          </cell>
          <cell r="R6">
            <v>15</v>
          </cell>
          <cell r="S6">
            <v>18</v>
          </cell>
          <cell r="T6">
            <v>16.5</v>
          </cell>
          <cell r="V6">
            <v>15</v>
          </cell>
          <cell r="W6">
            <v>15</v>
          </cell>
          <cell r="X6">
            <v>10.25</v>
          </cell>
          <cell r="Z6">
            <v>10.25</v>
          </cell>
          <cell r="AA6">
            <v>13.5</v>
          </cell>
          <cell r="AC6">
            <v>13.5</v>
          </cell>
          <cell r="AD6">
            <v>15.5</v>
          </cell>
          <cell r="AF6">
            <v>15.5</v>
          </cell>
          <cell r="AG6">
            <v>12</v>
          </cell>
          <cell r="AH6">
            <v>15</v>
          </cell>
          <cell r="AI6">
            <v>13.5</v>
          </cell>
          <cell r="AJ6">
            <v>13.5</v>
          </cell>
          <cell r="AK6">
            <v>13.5</v>
          </cell>
          <cell r="AL6">
            <v>13.5</v>
          </cell>
          <cell r="AM6">
            <v>17</v>
          </cell>
          <cell r="AO6">
            <v>17</v>
          </cell>
          <cell r="AP6">
            <v>15</v>
          </cell>
          <cell r="AR6">
            <v>15</v>
          </cell>
          <cell r="AS6">
            <v>18.5</v>
          </cell>
          <cell r="AU6">
            <v>18.5</v>
          </cell>
          <cell r="AV6">
            <v>16</v>
          </cell>
          <cell r="AW6">
            <v>20</v>
          </cell>
          <cell r="AX6">
            <v>18</v>
          </cell>
          <cell r="AY6">
            <v>15.5</v>
          </cell>
          <cell r="BA6">
            <v>15.5</v>
          </cell>
          <cell r="BB6">
            <v>14</v>
          </cell>
          <cell r="BC6">
            <v>15</v>
          </cell>
          <cell r="BD6">
            <v>14.5</v>
          </cell>
          <cell r="BE6">
            <v>15</v>
          </cell>
          <cell r="BG6">
            <v>15</v>
          </cell>
          <cell r="BH6">
            <v>15</v>
          </cell>
          <cell r="BI6">
            <v>15</v>
          </cell>
          <cell r="BJ6">
            <v>15</v>
          </cell>
          <cell r="BK6">
            <v>13</v>
          </cell>
          <cell r="BL6">
            <v>17</v>
          </cell>
          <cell r="BM6">
            <v>15</v>
          </cell>
          <cell r="BN6">
            <v>18</v>
          </cell>
          <cell r="BO6">
            <v>16</v>
          </cell>
          <cell r="BP6">
            <v>17</v>
          </cell>
          <cell r="BQ6">
            <v>16</v>
          </cell>
          <cell r="BS6">
            <v>16</v>
          </cell>
          <cell r="BT6">
            <v>15.5</v>
          </cell>
          <cell r="BV6">
            <v>15.5</v>
          </cell>
          <cell r="BW6">
            <v>15</v>
          </cell>
          <cell r="BY6">
            <v>15</v>
          </cell>
          <cell r="BZ6">
            <v>2</v>
          </cell>
          <cell r="CA6">
            <v>0</v>
          </cell>
          <cell r="CB6">
            <v>15.085416666666667</v>
          </cell>
          <cell r="CD6">
            <v>2</v>
          </cell>
          <cell r="CF6" t="str">
            <v>A obtenu le diplôme d'Analyste Statiscien</v>
          </cell>
          <cell r="CH6">
            <v>14.67</v>
          </cell>
          <cell r="CI6">
            <v>15.12</v>
          </cell>
          <cell r="CJ6">
            <v>14.958472220000001</v>
          </cell>
        </row>
        <row r="7">
          <cell r="C7" t="str">
            <v>Coef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1.5</v>
          </cell>
          <cell r="O7">
            <v>0</v>
          </cell>
          <cell r="P7">
            <v>0</v>
          </cell>
          <cell r="Q7">
            <v>1.5</v>
          </cell>
          <cell r="R7">
            <v>0</v>
          </cell>
          <cell r="S7">
            <v>0</v>
          </cell>
          <cell r="T7">
            <v>1.5</v>
          </cell>
          <cell r="U7">
            <v>0</v>
          </cell>
          <cell r="V7">
            <v>0</v>
          </cell>
          <cell r="W7">
            <v>1.5</v>
          </cell>
          <cell r="X7">
            <v>0</v>
          </cell>
          <cell r="Y7">
            <v>0</v>
          </cell>
          <cell r="Z7">
            <v>1.5</v>
          </cell>
          <cell r="AA7">
            <v>0</v>
          </cell>
          <cell r="AB7">
            <v>0</v>
          </cell>
          <cell r="AC7">
            <v>1</v>
          </cell>
          <cell r="AD7">
            <v>0</v>
          </cell>
          <cell r="AE7">
            <v>0</v>
          </cell>
          <cell r="AF7">
            <v>1.5</v>
          </cell>
          <cell r="AG7">
            <v>0</v>
          </cell>
          <cell r="AH7">
            <v>0</v>
          </cell>
          <cell r="AI7">
            <v>1.5</v>
          </cell>
          <cell r="AJ7">
            <v>0</v>
          </cell>
          <cell r="AK7">
            <v>0</v>
          </cell>
          <cell r="AL7">
            <v>1.5</v>
          </cell>
          <cell r="AM7">
            <v>0</v>
          </cell>
          <cell r="AN7">
            <v>0</v>
          </cell>
          <cell r="AO7">
            <v>1</v>
          </cell>
          <cell r="AP7">
            <v>0</v>
          </cell>
          <cell r="AQ7">
            <v>0</v>
          </cell>
          <cell r="AR7">
            <v>1</v>
          </cell>
          <cell r="AS7">
            <v>0</v>
          </cell>
          <cell r="AT7">
            <v>0</v>
          </cell>
          <cell r="AU7">
            <v>1.5</v>
          </cell>
          <cell r="AV7">
            <v>0</v>
          </cell>
          <cell r="AW7">
            <v>0</v>
          </cell>
          <cell r="AX7">
            <v>2</v>
          </cell>
          <cell r="AY7">
            <v>0</v>
          </cell>
          <cell r="AZ7">
            <v>0</v>
          </cell>
          <cell r="BA7">
            <v>1.5</v>
          </cell>
          <cell r="BB7">
            <v>0</v>
          </cell>
          <cell r="BC7">
            <v>0</v>
          </cell>
          <cell r="BD7">
            <v>2</v>
          </cell>
          <cell r="BE7">
            <v>0</v>
          </cell>
          <cell r="BF7">
            <v>0</v>
          </cell>
          <cell r="BG7">
            <v>2</v>
          </cell>
          <cell r="BH7">
            <v>0</v>
          </cell>
          <cell r="BI7">
            <v>0</v>
          </cell>
          <cell r="BJ7">
            <v>1.5</v>
          </cell>
          <cell r="BK7">
            <v>0</v>
          </cell>
          <cell r="BL7">
            <v>0</v>
          </cell>
          <cell r="BM7">
            <v>1.5</v>
          </cell>
          <cell r="BN7">
            <v>0</v>
          </cell>
          <cell r="BO7">
            <v>0</v>
          </cell>
          <cell r="BP7">
            <v>2.5</v>
          </cell>
          <cell r="BQ7">
            <v>0</v>
          </cell>
          <cell r="BR7">
            <v>0</v>
          </cell>
          <cell r="BS7">
            <v>2</v>
          </cell>
          <cell r="BT7">
            <v>0</v>
          </cell>
          <cell r="BU7">
            <v>0</v>
          </cell>
          <cell r="BV7">
            <v>1.5</v>
          </cell>
          <cell r="BW7">
            <v>0</v>
          </cell>
          <cell r="BX7">
            <v>0</v>
          </cell>
          <cell r="BY7">
            <v>24</v>
          </cell>
          <cell r="BZ7">
            <v>60</v>
          </cell>
          <cell r="CB7">
            <v>60</v>
          </cell>
        </row>
      </sheetData>
      <sheetData sheetId="5">
        <row r="1">
          <cell r="B1" t="str">
            <v>Nom</v>
          </cell>
          <cell r="C1" t="str">
            <v>Prenoms</v>
          </cell>
          <cell r="D1" t="str">
            <v>Moyenne Annuelle</v>
          </cell>
          <cell r="E1" t="str">
            <v>Rang annuelle</v>
          </cell>
          <cell r="F1" t="str">
            <v xml:space="preserve">Moyenne AS2 </v>
          </cell>
          <cell r="G1" t="str">
            <v>Moyenne AS1</v>
          </cell>
          <cell r="H1" t="str">
            <v>Moyenne Promo</v>
          </cell>
          <cell r="I1" t="str">
            <v>Rang promo</v>
          </cell>
        </row>
        <row r="2">
          <cell r="B2" t="str">
            <v>Jean-Luc</v>
          </cell>
          <cell r="C2" t="str">
            <v>Jean-Luc BATABATI</v>
          </cell>
          <cell r="D2">
            <v>15.125416666666666</v>
          </cell>
          <cell r="E2">
            <v>3</v>
          </cell>
          <cell r="F2">
            <v>15.53</v>
          </cell>
          <cell r="G2">
            <v>15.79</v>
          </cell>
          <cell r="H2">
            <v>15.48180556</v>
          </cell>
          <cell r="I2">
            <v>3</v>
          </cell>
        </row>
        <row r="3">
          <cell r="B3" t="str">
            <v>Aboubicre Sadikh</v>
          </cell>
          <cell r="C3" t="str">
            <v>Aboubicre Sadikh CISSE</v>
          </cell>
          <cell r="D3">
            <v>14.919999999999998</v>
          </cell>
          <cell r="E3">
            <v>6</v>
          </cell>
          <cell r="F3">
            <v>14.36</v>
          </cell>
          <cell r="G3">
            <v>13.4</v>
          </cell>
          <cell r="H3">
            <v>14.22666667</v>
          </cell>
          <cell r="I3">
            <v>9</v>
          </cell>
        </row>
        <row r="4">
          <cell r="B4" t="str">
            <v>Aissatou Sega</v>
          </cell>
          <cell r="C4" t="str">
            <v>Aissatou Sega DIALLO</v>
          </cell>
          <cell r="D4">
            <v>14.049375</v>
          </cell>
          <cell r="E4">
            <v>11</v>
          </cell>
          <cell r="F4">
            <v>14.55</v>
          </cell>
          <cell r="G4">
            <v>14.77</v>
          </cell>
          <cell r="H4">
            <v>14.45645833</v>
          </cell>
          <cell r="I4">
            <v>7</v>
          </cell>
        </row>
        <row r="5">
          <cell r="B5" t="str">
            <v>Amath</v>
          </cell>
          <cell r="C5" t="str">
            <v>Amath DIOP</v>
          </cell>
          <cell r="D5">
            <v>14.292833333333332</v>
          </cell>
          <cell r="E5">
            <v>9</v>
          </cell>
          <cell r="F5">
            <v>13.64</v>
          </cell>
          <cell r="G5">
            <v>13.87</v>
          </cell>
          <cell r="H5">
            <v>13.93427778</v>
          </cell>
          <cell r="I5">
            <v>10</v>
          </cell>
        </row>
        <row r="6">
          <cell r="B6" t="str">
            <v>Mistalengar Ives</v>
          </cell>
          <cell r="C6" t="str">
            <v>Mistalengar Ives DJERAKEI</v>
          </cell>
          <cell r="D6">
            <v>13.135416666666666</v>
          </cell>
          <cell r="E6">
            <v>14</v>
          </cell>
          <cell r="F6">
            <v>13.7</v>
          </cell>
          <cell r="G6">
            <v>12.7</v>
          </cell>
          <cell r="H6">
            <v>13.17847222</v>
          </cell>
          <cell r="I6">
            <v>14</v>
          </cell>
        </row>
        <row r="7">
          <cell r="B7" t="str">
            <v>Ibrahima</v>
          </cell>
          <cell r="C7" t="str">
            <v>Ibrahima Faro</v>
          </cell>
          <cell r="D7">
            <v>15.065833333333334</v>
          </cell>
          <cell r="E7">
            <v>5</v>
          </cell>
          <cell r="F7">
            <v>14.85</v>
          </cell>
          <cell r="G7">
            <v>14.35</v>
          </cell>
          <cell r="H7">
            <v>14.75527778</v>
          </cell>
          <cell r="I7">
            <v>6</v>
          </cell>
        </row>
        <row r="8">
          <cell r="B8" t="str">
            <v>Prosper</v>
          </cell>
          <cell r="C8" t="str">
            <v>Prosper LAWA FOUMSOU</v>
          </cell>
          <cell r="D8">
            <v>15.281666666666666</v>
          </cell>
          <cell r="E8">
            <v>2</v>
          </cell>
          <cell r="F8">
            <v>15.91</v>
          </cell>
          <cell r="G8">
            <v>15.97</v>
          </cell>
          <cell r="H8">
            <v>15.720555555555556</v>
          </cell>
          <cell r="I8">
            <v>2</v>
          </cell>
        </row>
        <row r="9">
          <cell r="B9" t="str">
            <v>Babacar</v>
          </cell>
          <cell r="C9" t="str">
            <v>Babacar SANDING</v>
          </cell>
          <cell r="D9">
            <v>13.681199999999999</v>
          </cell>
          <cell r="E9">
            <v>12</v>
          </cell>
          <cell r="F9">
            <v>14.66</v>
          </cell>
          <cell r="G9">
            <v>14.87</v>
          </cell>
          <cell r="H9">
            <v>14.40373333</v>
          </cell>
          <cell r="I9">
            <v>8</v>
          </cell>
        </row>
        <row r="10">
          <cell r="B10" t="str">
            <v>Samba</v>
          </cell>
          <cell r="C10" t="str">
            <v>Samba SOW</v>
          </cell>
          <cell r="D10">
            <v>14.717733333333335</v>
          </cell>
          <cell r="E10">
            <v>7</v>
          </cell>
          <cell r="F10">
            <v>14.84</v>
          </cell>
          <cell r="G10">
            <v>15.54</v>
          </cell>
          <cell r="H10">
            <v>15.03257778</v>
          </cell>
          <cell r="I10">
            <v>4</v>
          </cell>
        </row>
        <row r="11">
          <cell r="B11" t="str">
            <v>Papa Mouhamed</v>
          </cell>
          <cell r="C11" t="str">
            <v>Papa Mouhamed BADIANE</v>
          </cell>
          <cell r="D11">
            <v>13.192672413793103</v>
          </cell>
          <cell r="E11">
            <v>13</v>
          </cell>
          <cell r="H11">
            <v>13.192672413793103</v>
          </cell>
          <cell r="I11">
            <v>13</v>
          </cell>
        </row>
        <row r="12">
          <cell r="B12" t="str">
            <v>Mame Thierno</v>
          </cell>
          <cell r="C12" t="str">
            <v>Mame Thierno GUEYE</v>
          </cell>
          <cell r="D12">
            <v>13.009913793103449</v>
          </cell>
          <cell r="E12">
            <v>15</v>
          </cell>
          <cell r="H12">
            <v>13.009913793103449</v>
          </cell>
          <cell r="I12">
            <v>15</v>
          </cell>
        </row>
        <row r="13">
          <cell r="B13" t="str">
            <v>Birane</v>
          </cell>
          <cell r="C13" t="str">
            <v>Birane NIANG</v>
          </cell>
          <cell r="D13">
            <v>12.773706896551724</v>
          </cell>
          <cell r="E13">
            <v>16</v>
          </cell>
          <cell r="H13">
            <v>12.773706896551724</v>
          </cell>
          <cell r="I13">
            <v>16</v>
          </cell>
        </row>
        <row r="14">
          <cell r="B14" t="str">
            <v>Doudou Malick</v>
          </cell>
          <cell r="C14" t="str">
            <v>Doudou Malick  FAYE</v>
          </cell>
          <cell r="D14">
            <v>15.582683333333332</v>
          </cell>
          <cell r="E14">
            <v>1</v>
          </cell>
          <cell r="F14">
            <v>16.29</v>
          </cell>
          <cell r="G14">
            <v>16.11</v>
          </cell>
          <cell r="H14">
            <v>15.994227779999999</v>
          </cell>
          <cell r="I14">
            <v>1</v>
          </cell>
        </row>
        <row r="15">
          <cell r="B15" t="str">
            <v>Demba</v>
          </cell>
          <cell r="C15" t="str">
            <v>Demba NDOYE</v>
          </cell>
          <cell r="D15">
            <v>14.285416666666666</v>
          </cell>
          <cell r="E15">
            <v>10</v>
          </cell>
          <cell r="F15">
            <v>13.08</v>
          </cell>
          <cell r="G15">
            <v>13.14</v>
          </cell>
          <cell r="H15">
            <v>13.501805559999999</v>
          </cell>
          <cell r="I15">
            <v>12</v>
          </cell>
        </row>
        <row r="16">
          <cell r="B16" t="str">
            <v>Mamadou</v>
          </cell>
          <cell r="C16" t="str">
            <v>Mamadou SENE</v>
          </cell>
          <cell r="D16">
            <v>14.43375</v>
          </cell>
          <cell r="E16">
            <v>8</v>
          </cell>
          <cell r="F16">
            <v>12.68</v>
          </cell>
          <cell r="G16">
            <v>14.18</v>
          </cell>
          <cell r="H16">
            <v>13.764583330000001</v>
          </cell>
          <cell r="I16">
            <v>11</v>
          </cell>
        </row>
        <row r="17">
          <cell r="B17" t="str">
            <v>Ousmane</v>
          </cell>
          <cell r="C17" t="str">
            <v>Ousmane SOW</v>
          </cell>
          <cell r="D17">
            <v>15.085416666666667</v>
          </cell>
          <cell r="E17">
            <v>4</v>
          </cell>
          <cell r="F17">
            <v>14.67</v>
          </cell>
          <cell r="G17">
            <v>15.12</v>
          </cell>
          <cell r="H17">
            <v>14.958472220000001</v>
          </cell>
          <cell r="I17">
            <v>5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4"/>
  <sheetViews>
    <sheetView workbookViewId="0">
      <selection activeCell="D18" sqref="D18"/>
    </sheetView>
  </sheetViews>
  <sheetFormatPr baseColWidth="10" defaultRowHeight="14.5" x14ac:dyDescent="0.35"/>
  <sheetData>
    <row r="1" spans="1:66" ht="21" x14ac:dyDescent="0.5">
      <c r="A1" s="1" t="s">
        <v>0</v>
      </c>
      <c r="B1" s="1"/>
      <c r="C1" s="1"/>
      <c r="D1" s="1"/>
      <c r="E1" s="1"/>
      <c r="F1" s="1"/>
      <c r="G1" s="1"/>
      <c r="H1" s="2" t="s">
        <v>1</v>
      </c>
      <c r="I1" s="2"/>
      <c r="J1" s="2"/>
      <c r="K1" s="2"/>
      <c r="L1" s="2"/>
      <c r="M1" s="2"/>
      <c r="N1" s="2"/>
      <c r="O1" s="2"/>
      <c r="P1" s="2"/>
      <c r="Q1" s="2" t="s">
        <v>2</v>
      </c>
      <c r="R1" s="2"/>
      <c r="S1" s="2"/>
      <c r="T1" s="2"/>
      <c r="U1" s="2"/>
      <c r="V1" s="2"/>
      <c r="W1" s="2" t="s">
        <v>3</v>
      </c>
      <c r="X1" s="2"/>
      <c r="Y1" s="2"/>
      <c r="Z1" s="2"/>
      <c r="AA1" s="2"/>
      <c r="AB1" s="2"/>
      <c r="AC1" s="2"/>
      <c r="AD1" s="2"/>
      <c r="AE1" s="2"/>
      <c r="AF1" s="2" t="s">
        <v>4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4"/>
      <c r="BN1" s="5" t="s">
        <v>5</v>
      </c>
    </row>
    <row r="2" spans="1:66" ht="21" x14ac:dyDescent="0.35">
      <c r="A2" s="6"/>
      <c r="B2" s="6"/>
      <c r="C2" s="6"/>
      <c r="D2" s="6"/>
      <c r="E2" s="6"/>
      <c r="F2" s="6"/>
      <c r="G2" s="6"/>
      <c r="H2" s="7" t="s">
        <v>6</v>
      </c>
      <c r="I2" s="8"/>
      <c r="J2" s="9"/>
      <c r="K2" s="10" t="s">
        <v>7</v>
      </c>
      <c r="L2" s="10"/>
      <c r="M2" s="10"/>
      <c r="N2" s="11" t="s">
        <v>8</v>
      </c>
      <c r="O2" s="11"/>
      <c r="P2" s="11"/>
      <c r="Q2" s="11" t="s">
        <v>9</v>
      </c>
      <c r="R2" s="11"/>
      <c r="S2" s="11"/>
      <c r="T2" s="11" t="s">
        <v>10</v>
      </c>
      <c r="U2" s="11"/>
      <c r="V2" s="11"/>
      <c r="W2" s="11" t="s">
        <v>11</v>
      </c>
      <c r="X2" s="11"/>
      <c r="Y2" s="11"/>
      <c r="Z2" s="12" t="s">
        <v>12</v>
      </c>
      <c r="AA2" s="13"/>
      <c r="AB2" s="14"/>
      <c r="AC2" s="11" t="s">
        <v>13</v>
      </c>
      <c r="AD2" s="11"/>
      <c r="AE2" s="11"/>
      <c r="AF2" s="11" t="s">
        <v>14</v>
      </c>
      <c r="AG2" s="11"/>
      <c r="AH2" s="11"/>
      <c r="AI2" s="12" t="s">
        <v>15</v>
      </c>
      <c r="AJ2" s="13"/>
      <c r="AK2" s="14"/>
      <c r="AL2" s="12" t="s">
        <v>16</v>
      </c>
      <c r="AM2" s="13"/>
      <c r="AN2" s="14"/>
      <c r="AO2" s="11" t="s">
        <v>17</v>
      </c>
      <c r="AP2" s="11"/>
      <c r="AQ2" s="11"/>
      <c r="AR2" s="12" t="s">
        <v>18</v>
      </c>
      <c r="AS2" s="13"/>
      <c r="AT2" s="14"/>
      <c r="AU2" s="12" t="s">
        <v>19</v>
      </c>
      <c r="AV2" s="13"/>
      <c r="AW2" s="14"/>
      <c r="AX2" s="12" t="s">
        <v>20</v>
      </c>
      <c r="AY2" s="13"/>
      <c r="AZ2" s="14"/>
      <c r="BA2" s="12" t="s">
        <v>21</v>
      </c>
      <c r="BB2" s="13"/>
      <c r="BC2" s="14"/>
      <c r="BD2" s="12" t="s">
        <v>22</v>
      </c>
      <c r="BE2" s="13"/>
      <c r="BF2" s="14"/>
      <c r="BG2" s="12" t="s">
        <v>23</v>
      </c>
      <c r="BH2" s="13"/>
      <c r="BI2" s="14"/>
      <c r="BJ2" s="12" t="s">
        <v>24</v>
      </c>
      <c r="BK2" s="13"/>
      <c r="BL2" s="14"/>
      <c r="BM2" s="15"/>
      <c r="BN2" s="6"/>
    </row>
    <row r="3" spans="1:66" ht="21" x14ac:dyDescent="0.35">
      <c r="A3" s="6"/>
      <c r="B3" s="6"/>
      <c r="C3" s="6"/>
      <c r="D3" s="6"/>
      <c r="E3" s="6"/>
      <c r="F3" s="6"/>
      <c r="G3" s="6"/>
      <c r="H3" s="16"/>
      <c r="I3" s="16"/>
      <c r="J3" s="16">
        <v>3.5</v>
      </c>
      <c r="K3" s="16"/>
      <c r="L3" s="16"/>
      <c r="M3" s="16">
        <v>3.5</v>
      </c>
      <c r="N3" s="17"/>
      <c r="O3" s="17"/>
      <c r="P3" s="17">
        <v>2</v>
      </c>
      <c r="Q3" s="17"/>
      <c r="R3" s="17"/>
      <c r="S3" s="17">
        <v>3</v>
      </c>
      <c r="T3" s="17"/>
      <c r="U3" s="17"/>
      <c r="V3" s="17">
        <v>2</v>
      </c>
      <c r="W3" s="17"/>
      <c r="X3" s="17"/>
      <c r="Y3" s="17">
        <v>2.5</v>
      </c>
      <c r="Z3" s="17"/>
      <c r="AA3" s="17"/>
      <c r="AB3" s="17">
        <v>1.5</v>
      </c>
      <c r="AC3" s="17"/>
      <c r="AD3" s="17"/>
      <c r="AE3" s="17">
        <v>3</v>
      </c>
      <c r="AF3" s="17"/>
      <c r="AG3" s="17"/>
      <c r="AH3" s="17">
        <v>1.5</v>
      </c>
      <c r="AI3" s="17"/>
      <c r="AJ3" s="17"/>
      <c r="AK3" s="17">
        <v>2</v>
      </c>
      <c r="AL3" s="17"/>
      <c r="AM3" s="17"/>
      <c r="AN3" s="17">
        <v>1.5</v>
      </c>
      <c r="AO3" s="17"/>
      <c r="AP3" s="17"/>
      <c r="AQ3" s="17">
        <v>2</v>
      </c>
      <c r="AR3" s="17"/>
      <c r="AS3" s="17"/>
      <c r="AT3" s="17">
        <v>1.5</v>
      </c>
      <c r="AU3" s="17"/>
      <c r="AV3" s="17"/>
      <c r="AW3" s="17">
        <v>2</v>
      </c>
      <c r="AX3" s="17"/>
      <c r="AY3" s="17"/>
      <c r="AZ3" s="17">
        <v>1.5</v>
      </c>
      <c r="BA3" s="17"/>
      <c r="BB3" s="17"/>
      <c r="BC3" s="17">
        <v>2</v>
      </c>
      <c r="BD3" s="17"/>
      <c r="BE3" s="17"/>
      <c r="BF3" s="17">
        <v>2</v>
      </c>
      <c r="BG3" s="17"/>
      <c r="BH3" s="17"/>
      <c r="BI3" s="17">
        <v>1.5</v>
      </c>
      <c r="BJ3" s="17"/>
      <c r="BK3" s="17"/>
      <c r="BL3" s="17">
        <v>1.5</v>
      </c>
      <c r="BM3" s="15"/>
      <c r="BN3" s="6"/>
    </row>
    <row r="4" spans="1:66" ht="21" x14ac:dyDescent="0.5">
      <c r="A4" s="18" t="s">
        <v>25</v>
      </c>
      <c r="B4" s="19" t="s">
        <v>26</v>
      </c>
      <c r="C4" s="19"/>
      <c r="D4" s="19"/>
      <c r="E4" s="19"/>
      <c r="F4" s="19" t="s">
        <v>27</v>
      </c>
      <c r="G4" s="19" t="s">
        <v>28</v>
      </c>
      <c r="H4" s="20" t="s">
        <v>29</v>
      </c>
      <c r="I4" s="20" t="s">
        <v>30</v>
      </c>
      <c r="J4" s="20" t="s">
        <v>31</v>
      </c>
      <c r="K4" s="20" t="s">
        <v>29</v>
      </c>
      <c r="L4" s="20" t="s">
        <v>30</v>
      </c>
      <c r="M4" s="20" t="s">
        <v>31</v>
      </c>
      <c r="N4" s="20" t="s">
        <v>29</v>
      </c>
      <c r="O4" s="20" t="s">
        <v>30</v>
      </c>
      <c r="P4" s="20" t="s">
        <v>31</v>
      </c>
      <c r="Q4" s="20" t="s">
        <v>29</v>
      </c>
      <c r="R4" s="20" t="s">
        <v>30</v>
      </c>
      <c r="S4" s="20" t="s">
        <v>31</v>
      </c>
      <c r="T4" s="20" t="s">
        <v>29</v>
      </c>
      <c r="U4" s="20" t="s">
        <v>30</v>
      </c>
      <c r="V4" s="20" t="s">
        <v>31</v>
      </c>
      <c r="W4" s="20" t="s">
        <v>29</v>
      </c>
      <c r="X4" s="20" t="s">
        <v>30</v>
      </c>
      <c r="Y4" s="20" t="s">
        <v>31</v>
      </c>
      <c r="Z4" s="20" t="s">
        <v>29</v>
      </c>
      <c r="AA4" s="20" t="s">
        <v>30</v>
      </c>
      <c r="AB4" s="20" t="s">
        <v>31</v>
      </c>
      <c r="AC4" s="20" t="s">
        <v>29</v>
      </c>
      <c r="AD4" s="20" t="s">
        <v>30</v>
      </c>
      <c r="AE4" s="20" t="s">
        <v>31</v>
      </c>
      <c r="AF4" s="20" t="s">
        <v>29</v>
      </c>
      <c r="AG4" s="20" t="s">
        <v>30</v>
      </c>
      <c r="AH4" s="20" t="s">
        <v>31</v>
      </c>
      <c r="AI4" s="20" t="s">
        <v>29</v>
      </c>
      <c r="AJ4" s="20" t="s">
        <v>30</v>
      </c>
      <c r="AK4" s="20" t="s">
        <v>31</v>
      </c>
      <c r="AL4" s="20" t="s">
        <v>29</v>
      </c>
      <c r="AM4" s="20" t="s">
        <v>30</v>
      </c>
      <c r="AN4" s="20" t="s">
        <v>31</v>
      </c>
      <c r="AO4" s="20" t="s">
        <v>29</v>
      </c>
      <c r="AP4" s="20" t="s">
        <v>30</v>
      </c>
      <c r="AQ4" s="20" t="s">
        <v>31</v>
      </c>
      <c r="AR4" s="20" t="s">
        <v>29</v>
      </c>
      <c r="AS4" s="20" t="s">
        <v>30</v>
      </c>
      <c r="AT4" s="20" t="s">
        <v>31</v>
      </c>
      <c r="AU4" s="20" t="s">
        <v>29</v>
      </c>
      <c r="AV4" s="20" t="s">
        <v>30</v>
      </c>
      <c r="AW4" s="20" t="s">
        <v>31</v>
      </c>
      <c r="AX4" s="20" t="s">
        <v>29</v>
      </c>
      <c r="AY4" s="20" t="s">
        <v>30</v>
      </c>
      <c r="AZ4" s="20" t="s">
        <v>31</v>
      </c>
      <c r="BA4" s="20" t="s">
        <v>29</v>
      </c>
      <c r="BB4" s="20" t="s">
        <v>30</v>
      </c>
      <c r="BC4" s="20" t="s">
        <v>31</v>
      </c>
      <c r="BD4" s="20" t="s">
        <v>29</v>
      </c>
      <c r="BE4" s="20" t="s">
        <v>30</v>
      </c>
      <c r="BF4" s="20" t="s">
        <v>31</v>
      </c>
      <c r="BG4" s="20" t="s">
        <v>29</v>
      </c>
      <c r="BH4" s="20" t="s">
        <v>30</v>
      </c>
      <c r="BI4" s="20" t="s">
        <v>31</v>
      </c>
      <c r="BJ4" s="20" t="s">
        <v>29</v>
      </c>
      <c r="BK4" s="20" t="s">
        <v>30</v>
      </c>
      <c r="BL4" s="20" t="s">
        <v>31</v>
      </c>
      <c r="BM4" s="21" t="s">
        <v>32</v>
      </c>
      <c r="BN4" s="4" t="s">
        <v>5</v>
      </c>
    </row>
    <row r="5" spans="1:66" ht="15.5" x14ac:dyDescent="0.35">
      <c r="A5" s="18"/>
      <c r="B5" s="18">
        <v>1</v>
      </c>
      <c r="C5" s="18" t="str">
        <f>CONCATENATE(E5," ",D5)</f>
        <v>Kossivi Moïse ATTISSO</v>
      </c>
      <c r="D5" s="22" t="s">
        <v>33</v>
      </c>
      <c r="E5" s="22" t="s">
        <v>34</v>
      </c>
      <c r="F5" s="22" t="s">
        <v>35</v>
      </c>
      <c r="G5" s="23">
        <v>37220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25"/>
      <c r="BN5" s="26"/>
    </row>
    <row r="6" spans="1:66" ht="15.5" x14ac:dyDescent="0.35">
      <c r="A6" s="18"/>
      <c r="B6" s="18">
        <v>2</v>
      </c>
      <c r="C6" s="18" t="str">
        <f t="shared" ref="C6:C14" si="0">CONCATENATE(E6," ",D6)</f>
        <v>Abdou  BA</v>
      </c>
      <c r="D6" s="22" t="s">
        <v>36</v>
      </c>
      <c r="E6" s="22" t="s">
        <v>37</v>
      </c>
      <c r="F6" s="22" t="s">
        <v>38</v>
      </c>
      <c r="G6" s="23">
        <v>37746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25"/>
      <c r="BN6" s="26"/>
    </row>
    <row r="7" spans="1:66" ht="15.5" x14ac:dyDescent="0.35">
      <c r="A7" s="18"/>
      <c r="B7" s="18">
        <v>3</v>
      </c>
      <c r="C7" s="18" t="str">
        <f t="shared" si="0"/>
        <v>Pape Mamadou BADJI</v>
      </c>
      <c r="D7" s="22" t="s">
        <v>39</v>
      </c>
      <c r="E7" s="22" t="s">
        <v>40</v>
      </c>
      <c r="F7" s="22" t="s">
        <v>38</v>
      </c>
      <c r="G7" s="23">
        <v>38808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25"/>
      <c r="BN7" s="26"/>
    </row>
    <row r="8" spans="1:66" ht="15.5" x14ac:dyDescent="0.35">
      <c r="A8" s="18"/>
      <c r="B8" s="18">
        <v>4</v>
      </c>
      <c r="C8" s="18" t="str">
        <f t="shared" si="0"/>
        <v>Fatoumata BAH</v>
      </c>
      <c r="D8" s="22" t="s">
        <v>41</v>
      </c>
      <c r="E8" s="22" t="s">
        <v>42</v>
      </c>
      <c r="F8" s="22" t="s">
        <v>38</v>
      </c>
      <c r="G8" s="23">
        <v>37551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25"/>
      <c r="BN8" s="26"/>
    </row>
    <row r="9" spans="1:66" ht="15.5" x14ac:dyDescent="0.35">
      <c r="A9" s="18"/>
      <c r="B9" s="18">
        <v>5</v>
      </c>
      <c r="C9" s="18" t="str">
        <f t="shared" si="0"/>
        <v>Enagnon Justin BOGNON</v>
      </c>
      <c r="D9" s="22" t="s">
        <v>43</v>
      </c>
      <c r="E9" s="22" t="s">
        <v>44</v>
      </c>
      <c r="F9" s="22" t="s">
        <v>45</v>
      </c>
      <c r="G9" s="23">
        <v>37408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25"/>
      <c r="BN9" s="26"/>
    </row>
    <row r="10" spans="1:66" ht="15.5" x14ac:dyDescent="0.35">
      <c r="A10" s="18"/>
      <c r="B10" s="18">
        <v>6</v>
      </c>
      <c r="C10" s="18" t="str">
        <f t="shared" si="0"/>
        <v>Marianne DAÏFERLE</v>
      </c>
      <c r="D10" s="22" t="s">
        <v>46</v>
      </c>
      <c r="E10" s="22" t="s">
        <v>47</v>
      </c>
      <c r="F10" s="22" t="s">
        <v>48</v>
      </c>
      <c r="G10" s="23">
        <v>38188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25"/>
      <c r="BN10" s="26"/>
    </row>
    <row r="11" spans="1:66" ht="15.5" x14ac:dyDescent="0.35">
      <c r="A11" s="18"/>
      <c r="B11" s="18">
        <v>7</v>
      </c>
      <c r="C11" s="18" t="str">
        <f t="shared" si="0"/>
        <v>Mouhammadou DIA</v>
      </c>
      <c r="D11" s="22" t="s">
        <v>49</v>
      </c>
      <c r="E11" s="22" t="s">
        <v>50</v>
      </c>
      <c r="F11" s="22" t="s">
        <v>38</v>
      </c>
      <c r="G11" s="23">
        <v>38401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25"/>
      <c r="BN11" s="26"/>
    </row>
    <row r="12" spans="1:66" ht="15.5" x14ac:dyDescent="0.35">
      <c r="A12" s="18"/>
      <c r="B12" s="18">
        <v>8</v>
      </c>
      <c r="C12" s="18" t="str">
        <f t="shared" si="0"/>
        <v>Papa Magatte DIOP</v>
      </c>
      <c r="D12" s="22" t="s">
        <v>51</v>
      </c>
      <c r="E12" s="22" t="s">
        <v>52</v>
      </c>
      <c r="F12" s="22" t="s">
        <v>38</v>
      </c>
      <c r="G12" s="23">
        <v>37300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25"/>
      <c r="BN12" s="26"/>
    </row>
    <row r="13" spans="1:66" ht="15.5" x14ac:dyDescent="0.35">
      <c r="A13" s="18"/>
      <c r="B13" s="18">
        <v>9</v>
      </c>
      <c r="C13" s="18" t="str">
        <f t="shared" si="0"/>
        <v>Seydina Mouhamed DIOP</v>
      </c>
      <c r="D13" s="22" t="s">
        <v>51</v>
      </c>
      <c r="E13" s="22" t="s">
        <v>53</v>
      </c>
      <c r="F13" s="22" t="s">
        <v>38</v>
      </c>
      <c r="G13" s="23">
        <v>37822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25"/>
      <c r="BN13" s="26"/>
    </row>
    <row r="14" spans="1:66" ht="15.5" x14ac:dyDescent="0.35">
      <c r="A14" s="18"/>
      <c r="B14" s="18">
        <v>10</v>
      </c>
      <c r="C14" s="18" t="str">
        <f t="shared" si="0"/>
        <v>Armand DJEKONBE NDOASNAN</v>
      </c>
      <c r="D14" s="22" t="s">
        <v>54</v>
      </c>
      <c r="E14" s="22" t="s">
        <v>55</v>
      </c>
      <c r="F14" s="22" t="s">
        <v>56</v>
      </c>
      <c r="G14" s="23">
        <v>37914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25"/>
      <c r="BN14" s="26"/>
    </row>
  </sheetData>
  <mergeCells count="24">
    <mergeCell ref="BG2:BI2"/>
    <mergeCell ref="BJ2:BL2"/>
    <mergeCell ref="AO2:AQ2"/>
    <mergeCell ref="AR2:AT2"/>
    <mergeCell ref="AU2:AW2"/>
    <mergeCell ref="AX2:AZ2"/>
    <mergeCell ref="BA2:BC2"/>
    <mergeCell ref="BD2:BF2"/>
    <mergeCell ref="W2:Y2"/>
    <mergeCell ref="Z2:AB2"/>
    <mergeCell ref="AC2:AE2"/>
    <mergeCell ref="AF2:AH2"/>
    <mergeCell ref="AI2:AK2"/>
    <mergeCell ref="AL2:AN2"/>
    <mergeCell ref="A1:G1"/>
    <mergeCell ref="H1:P1"/>
    <mergeCell ref="Q1:V1"/>
    <mergeCell ref="W1:AE1"/>
    <mergeCell ref="AF1:AQ1"/>
    <mergeCell ref="H2:J2"/>
    <mergeCell ref="K2:M2"/>
    <mergeCell ref="N2:P2"/>
    <mergeCell ref="Q2:S2"/>
    <mergeCell ref="T2:V2"/>
  </mergeCells>
  <conditionalFormatting sqref="H4:H14 I5:AQ14">
    <cfRule type="expression" dxfId="311" priority="33">
      <formula>K$4=Moyenne</formula>
    </cfRule>
  </conditionalFormatting>
  <conditionalFormatting sqref="I4">
    <cfRule type="expression" dxfId="309" priority="34">
      <formula>P$4=Moyenne</formula>
    </cfRule>
  </conditionalFormatting>
  <conditionalFormatting sqref="J4">
    <cfRule type="expression" dxfId="307" priority="35">
      <formula>P$4=Moyenne</formula>
    </cfRule>
  </conditionalFormatting>
  <conditionalFormatting sqref="K4">
    <cfRule type="expression" dxfId="305" priority="31">
      <formula>P$4=Moyenne</formula>
    </cfRule>
  </conditionalFormatting>
  <conditionalFormatting sqref="L4">
    <cfRule type="expression" dxfId="303" priority="32">
      <formula>Y$4=Moyenne</formula>
    </cfRule>
  </conditionalFormatting>
  <conditionalFormatting sqref="N4">
    <cfRule type="expression" dxfId="301" priority="29">
      <formula>Y$4=Moyenne</formula>
    </cfRule>
  </conditionalFormatting>
  <conditionalFormatting sqref="O4">
    <cfRule type="expression" dxfId="299" priority="30">
      <formula>AQ$4=Moyenne</formula>
    </cfRule>
  </conditionalFormatting>
  <conditionalFormatting sqref="M4">
    <cfRule type="expression" dxfId="297" priority="36">
      <formula>Y$4=Moyenne</formula>
    </cfRule>
  </conditionalFormatting>
  <conditionalFormatting sqref="BM4">
    <cfRule type="expression" dxfId="295" priority="37">
      <formula>#REF!=Moyenne</formula>
    </cfRule>
  </conditionalFormatting>
  <conditionalFormatting sqref="Q4">
    <cfRule type="expression" dxfId="293" priority="27">
      <formula>AE$4=Moyenne</formula>
    </cfRule>
  </conditionalFormatting>
  <conditionalFormatting sqref="P4">
    <cfRule type="expression" dxfId="291" priority="28">
      <formula>AQ$4=Moyenne</formula>
    </cfRule>
  </conditionalFormatting>
  <conditionalFormatting sqref="T4">
    <cfRule type="expression" dxfId="289" priority="26">
      <formula>AH$4=Moyenne</formula>
    </cfRule>
  </conditionalFormatting>
  <conditionalFormatting sqref="BM5:BM14">
    <cfRule type="expression" dxfId="287" priority="25">
      <formula>BV$4=Moyenne</formula>
    </cfRule>
  </conditionalFormatting>
  <conditionalFormatting sqref="W4">
    <cfRule type="expression" dxfId="285" priority="38">
      <formula>AQ$4=Moyenne</formula>
    </cfRule>
  </conditionalFormatting>
  <conditionalFormatting sqref="BA4">
    <cfRule type="expression" dxfId="283" priority="24">
      <formula>CJ$4=Moyenne</formula>
    </cfRule>
  </conditionalFormatting>
  <conditionalFormatting sqref="Y4">
    <cfRule type="expression" dxfId="281" priority="39">
      <formula>BN$4=Moyenne</formula>
    </cfRule>
  </conditionalFormatting>
  <conditionalFormatting sqref="Z4">
    <cfRule type="expression" dxfId="279" priority="21">
      <formula>AQ$4=Moyenne</formula>
    </cfRule>
  </conditionalFormatting>
  <conditionalFormatting sqref="AA4 AG4 AD4 BE4 BB4">
    <cfRule type="expression" dxfId="277" priority="22">
      <formula>BN$4=Moyenne</formula>
    </cfRule>
  </conditionalFormatting>
  <conditionalFormatting sqref="AB4 AE4 AH4 BC4 BF4">
    <cfRule type="expression" dxfId="275" priority="23">
      <formula>BN$4=Moyenne</formula>
    </cfRule>
  </conditionalFormatting>
  <conditionalFormatting sqref="AJ4">
    <cfRule type="expression" dxfId="273" priority="19">
      <formula>BT$4=Moyenne</formula>
    </cfRule>
  </conditionalFormatting>
  <conditionalFormatting sqref="AK4">
    <cfRule type="expression" dxfId="271" priority="20">
      <formula>BT$4=Moyenne</formula>
    </cfRule>
  </conditionalFormatting>
  <conditionalFormatting sqref="AF4">
    <cfRule type="expression" dxfId="269" priority="40">
      <formula>#REF!=Moyenne</formula>
    </cfRule>
  </conditionalFormatting>
  <conditionalFormatting sqref="X4">
    <cfRule type="expression" dxfId="267" priority="41">
      <formula>BN$4=Moyenne</formula>
    </cfRule>
  </conditionalFormatting>
  <conditionalFormatting sqref="U4">
    <cfRule type="expression" dxfId="265" priority="42">
      <formula>#REF!=Moyenne</formula>
    </cfRule>
  </conditionalFormatting>
  <conditionalFormatting sqref="V4">
    <cfRule type="expression" dxfId="263" priority="43">
      <formula>#REF!=Moyenne</formula>
    </cfRule>
  </conditionalFormatting>
  <conditionalFormatting sqref="AI4">
    <cfRule type="expression" dxfId="261" priority="44">
      <formula>#REF!=Moyenne</formula>
    </cfRule>
  </conditionalFormatting>
  <conditionalFormatting sqref="AM4">
    <cfRule type="expression" dxfId="259" priority="16">
      <formula>BW$4=Moyenne</formula>
    </cfRule>
  </conditionalFormatting>
  <conditionalFormatting sqref="AN4">
    <cfRule type="expression" dxfId="257" priority="17">
      <formula>BW$4=Moyenne</formula>
    </cfRule>
  </conditionalFormatting>
  <conditionalFormatting sqref="AL4">
    <cfRule type="expression" dxfId="255" priority="18">
      <formula>#REF!=Moyenne</formula>
    </cfRule>
  </conditionalFormatting>
  <conditionalFormatting sqref="AP4">
    <cfRule type="expression" dxfId="253" priority="45">
      <formula>BW$4=Moyenne</formula>
    </cfRule>
  </conditionalFormatting>
  <conditionalFormatting sqref="AO4">
    <cfRule type="expression" dxfId="251" priority="46">
      <formula>BN$4=Moyenne</formula>
    </cfRule>
  </conditionalFormatting>
  <conditionalFormatting sqref="AQ4">
    <cfRule type="expression" dxfId="249" priority="47">
      <formula>BW$4=Moyenne</formula>
    </cfRule>
  </conditionalFormatting>
  <conditionalFormatting sqref="AR4">
    <cfRule type="expression" dxfId="247" priority="9">
      <formula>BF$4=Moyenne</formula>
    </cfRule>
  </conditionalFormatting>
  <conditionalFormatting sqref="AW4">
    <cfRule type="expression" dxfId="245" priority="10">
      <formula>CL$4=Moyenne</formula>
    </cfRule>
  </conditionalFormatting>
  <conditionalFormatting sqref="AY4">
    <cfRule type="expression" dxfId="243" priority="7">
      <formula>CL$4=Moyenne</formula>
    </cfRule>
  </conditionalFormatting>
  <conditionalFormatting sqref="AZ4">
    <cfRule type="expression" dxfId="241" priority="8">
      <formula>CL$4=Moyenne</formula>
    </cfRule>
  </conditionalFormatting>
  <conditionalFormatting sqref="BH4">
    <cfRule type="expression" dxfId="239" priority="5">
      <formula>CR$4=Moyenne</formula>
    </cfRule>
  </conditionalFormatting>
  <conditionalFormatting sqref="BI4">
    <cfRule type="expression" dxfId="237" priority="6">
      <formula>CR$4=Moyenne</formula>
    </cfRule>
  </conditionalFormatting>
  <conditionalFormatting sqref="BD4">
    <cfRule type="expression" dxfId="235" priority="11">
      <formula>#REF!=Moyenne</formula>
    </cfRule>
  </conditionalFormatting>
  <conditionalFormatting sqref="AV4">
    <cfRule type="expression" dxfId="233" priority="12">
      <formula>CL$4=Moyenne</formula>
    </cfRule>
  </conditionalFormatting>
  <conditionalFormatting sqref="AS4">
    <cfRule type="expression" dxfId="231" priority="13">
      <formula>#REF!=Moyenne</formula>
    </cfRule>
  </conditionalFormatting>
  <conditionalFormatting sqref="AT4">
    <cfRule type="expression" dxfId="229" priority="14">
      <formula>#REF!=Moyenne</formula>
    </cfRule>
  </conditionalFormatting>
  <conditionalFormatting sqref="BG4">
    <cfRule type="expression" dxfId="227" priority="15">
      <formula>#REF!=Moyenne</formula>
    </cfRule>
  </conditionalFormatting>
  <conditionalFormatting sqref="BK4">
    <cfRule type="expression" dxfId="225" priority="2">
      <formula>CU$4=Moyenne</formula>
    </cfRule>
  </conditionalFormatting>
  <conditionalFormatting sqref="BL4">
    <cfRule type="expression" dxfId="223" priority="3">
      <formula>CU$4=Moyenne</formula>
    </cfRule>
  </conditionalFormatting>
  <conditionalFormatting sqref="BJ4">
    <cfRule type="expression" dxfId="221" priority="4">
      <formula>#REF!=Moyenne</formula>
    </cfRule>
  </conditionalFormatting>
  <conditionalFormatting sqref="R4">
    <cfRule type="expression" dxfId="219" priority="48">
      <formula>#REF!=Moyenne</formula>
    </cfRule>
  </conditionalFormatting>
  <conditionalFormatting sqref="AC4">
    <cfRule type="expression" dxfId="217" priority="49">
      <formula>#REF!=Moyenne</formula>
    </cfRule>
  </conditionalFormatting>
  <conditionalFormatting sqref="S4">
    <cfRule type="expression" dxfId="215" priority="50">
      <formula>#REF!=Moyenne</formula>
    </cfRule>
  </conditionalFormatting>
  <conditionalFormatting sqref="AU4">
    <cfRule type="expression" dxfId="213" priority="51">
      <formula>#REF!=Moyenne</formula>
    </cfRule>
  </conditionalFormatting>
  <conditionalFormatting sqref="AX4">
    <cfRule type="expression" dxfId="211" priority="52">
      <formula>#REF!=Moyenne</formula>
    </cfRule>
  </conditionalFormatting>
  <conditionalFormatting sqref="BM5:BM14">
    <cfRule type="cellIs" dxfId="209" priority="1" operator="less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1"/>
  <sheetViews>
    <sheetView workbookViewId="0">
      <selection activeCell="H5" sqref="H5:BQ21"/>
    </sheetView>
  </sheetViews>
  <sheetFormatPr baseColWidth="10" defaultRowHeight="14.5" x14ac:dyDescent="0.35"/>
  <sheetData>
    <row r="1" spans="1:69" ht="21" x14ac:dyDescent="0.5">
      <c r="A1" s="1" t="s">
        <v>0</v>
      </c>
      <c r="B1" s="1"/>
      <c r="C1" s="1"/>
      <c r="D1" s="1"/>
      <c r="E1" s="1"/>
      <c r="F1" s="1"/>
      <c r="G1" s="1"/>
      <c r="H1" s="2" t="s">
        <v>1</v>
      </c>
      <c r="I1" s="2"/>
      <c r="J1" s="2"/>
      <c r="K1" s="2"/>
      <c r="L1" s="2"/>
      <c r="M1" s="2"/>
      <c r="N1" s="2"/>
      <c r="O1" s="2"/>
      <c r="P1" s="2"/>
      <c r="Q1" s="2" t="s">
        <v>2</v>
      </c>
      <c r="R1" s="2"/>
      <c r="S1" s="2"/>
      <c r="T1" s="2"/>
      <c r="U1" s="2"/>
      <c r="V1" s="2"/>
      <c r="W1" s="2" t="s">
        <v>3</v>
      </c>
      <c r="X1" s="2"/>
      <c r="Y1" s="2"/>
      <c r="Z1" s="2"/>
      <c r="AA1" s="2"/>
      <c r="AB1" s="2"/>
      <c r="AC1" s="2"/>
      <c r="AD1" s="2"/>
      <c r="AE1" s="2"/>
      <c r="AF1" s="2" t="s">
        <v>4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4"/>
      <c r="BQ1" s="5" t="s">
        <v>5</v>
      </c>
    </row>
    <row r="2" spans="1:69" ht="21" x14ac:dyDescent="0.35">
      <c r="A2" s="6"/>
      <c r="B2" s="6"/>
      <c r="C2" s="6"/>
      <c r="D2" s="6"/>
      <c r="E2" s="6"/>
      <c r="F2" s="6"/>
      <c r="G2" s="6"/>
      <c r="H2" s="7" t="s">
        <v>6</v>
      </c>
      <c r="I2" s="8"/>
      <c r="J2" s="9"/>
      <c r="K2" s="10" t="s">
        <v>7</v>
      </c>
      <c r="L2" s="10"/>
      <c r="M2" s="10"/>
      <c r="N2" s="11" t="s">
        <v>8</v>
      </c>
      <c r="O2" s="11"/>
      <c r="P2" s="11"/>
      <c r="Q2" s="11" t="s">
        <v>9</v>
      </c>
      <c r="R2" s="11"/>
      <c r="S2" s="11"/>
      <c r="T2" s="11" t="s">
        <v>10</v>
      </c>
      <c r="U2" s="11"/>
      <c r="V2" s="11"/>
      <c r="W2" s="11" t="s">
        <v>11</v>
      </c>
      <c r="X2" s="11"/>
      <c r="Y2" s="11"/>
      <c r="Z2" s="12" t="s">
        <v>12</v>
      </c>
      <c r="AA2" s="13"/>
      <c r="AB2" s="14"/>
      <c r="AC2" s="11" t="s">
        <v>13</v>
      </c>
      <c r="AD2" s="11"/>
      <c r="AE2" s="11"/>
      <c r="AF2" s="11" t="s">
        <v>14</v>
      </c>
      <c r="AG2" s="11"/>
      <c r="AH2" s="11"/>
      <c r="AI2" s="12" t="s">
        <v>15</v>
      </c>
      <c r="AJ2" s="13"/>
      <c r="AK2" s="14"/>
      <c r="AL2" s="12" t="s">
        <v>16</v>
      </c>
      <c r="AM2" s="13"/>
      <c r="AN2" s="14"/>
      <c r="AO2" s="11" t="s">
        <v>17</v>
      </c>
      <c r="AP2" s="11"/>
      <c r="AQ2" s="11"/>
      <c r="AR2" s="12" t="s">
        <v>57</v>
      </c>
      <c r="AS2" s="13"/>
      <c r="AT2" s="14"/>
      <c r="AU2" s="12" t="s">
        <v>58</v>
      </c>
      <c r="AV2" s="13"/>
      <c r="AW2" s="14"/>
      <c r="AX2" s="12" t="s">
        <v>59</v>
      </c>
      <c r="AY2" s="13"/>
      <c r="AZ2" s="14"/>
      <c r="BA2" s="12" t="s">
        <v>60</v>
      </c>
      <c r="BB2" s="13"/>
      <c r="BC2" s="14"/>
      <c r="BD2" s="12" t="s">
        <v>61</v>
      </c>
      <c r="BE2" s="13"/>
      <c r="BF2" s="14"/>
      <c r="BG2" s="12" t="s">
        <v>62</v>
      </c>
      <c r="BH2" s="13"/>
      <c r="BI2" s="14"/>
      <c r="BJ2" s="12" t="s">
        <v>63</v>
      </c>
      <c r="BK2" s="13"/>
      <c r="BL2" s="14"/>
      <c r="BM2" s="12" t="s">
        <v>64</v>
      </c>
      <c r="BN2" s="13"/>
      <c r="BO2" s="14"/>
      <c r="BP2" s="15"/>
      <c r="BQ2" s="6"/>
    </row>
    <row r="3" spans="1:69" ht="21" x14ac:dyDescent="0.35">
      <c r="A3" s="6"/>
      <c r="B3" s="6"/>
      <c r="C3" s="6"/>
      <c r="D3" s="6"/>
      <c r="E3" s="6"/>
      <c r="F3" s="6"/>
      <c r="G3" s="6"/>
      <c r="H3" s="16"/>
      <c r="I3" s="16"/>
      <c r="J3" s="16">
        <v>3.5</v>
      </c>
      <c r="K3" s="16"/>
      <c r="L3" s="16"/>
      <c r="M3" s="16">
        <v>3.5</v>
      </c>
      <c r="N3" s="17"/>
      <c r="O3" s="17"/>
      <c r="P3" s="17">
        <v>2</v>
      </c>
      <c r="Q3" s="17"/>
      <c r="R3" s="17"/>
      <c r="S3" s="17">
        <v>3</v>
      </c>
      <c r="T3" s="17"/>
      <c r="U3" s="17"/>
      <c r="V3" s="17">
        <v>2</v>
      </c>
      <c r="W3" s="17"/>
      <c r="X3" s="17"/>
      <c r="Y3" s="17">
        <v>2.5</v>
      </c>
      <c r="Z3" s="17"/>
      <c r="AA3" s="17"/>
      <c r="AB3" s="17">
        <v>1.5</v>
      </c>
      <c r="AC3" s="17"/>
      <c r="AD3" s="17"/>
      <c r="AE3" s="17">
        <v>3</v>
      </c>
      <c r="AF3" s="17"/>
      <c r="AG3" s="17"/>
      <c r="AH3" s="17">
        <v>1.5</v>
      </c>
      <c r="AI3" s="17"/>
      <c r="AJ3" s="17"/>
      <c r="AK3" s="17">
        <v>2</v>
      </c>
      <c r="AL3" s="17"/>
      <c r="AM3" s="17"/>
      <c r="AN3" s="17">
        <v>1.5</v>
      </c>
      <c r="AO3" s="17"/>
      <c r="AP3" s="17"/>
      <c r="AQ3" s="17">
        <v>2</v>
      </c>
      <c r="AR3" s="17"/>
      <c r="AS3" s="17"/>
      <c r="AT3" s="17">
        <v>2</v>
      </c>
      <c r="AU3" s="17"/>
      <c r="AV3" s="17"/>
      <c r="AW3" s="17">
        <v>1</v>
      </c>
      <c r="AX3" s="17"/>
      <c r="AY3" s="17"/>
      <c r="AZ3" s="17">
        <v>2</v>
      </c>
      <c r="BA3" s="17"/>
      <c r="BB3" s="17"/>
      <c r="BC3" s="17">
        <v>2</v>
      </c>
      <c r="BD3" s="17"/>
      <c r="BE3" s="17"/>
      <c r="BF3" s="17">
        <v>1</v>
      </c>
      <c r="BG3" s="17"/>
      <c r="BH3" s="17"/>
      <c r="BI3" s="17">
        <v>1</v>
      </c>
      <c r="BJ3" s="17"/>
      <c r="BK3" s="17"/>
      <c r="BL3" s="17">
        <v>1</v>
      </c>
      <c r="BM3" s="17"/>
      <c r="BN3" s="17"/>
      <c r="BO3" s="17">
        <v>1</v>
      </c>
      <c r="BP3" s="15"/>
      <c r="BQ3" s="6"/>
    </row>
    <row r="4" spans="1:69" ht="21" x14ac:dyDescent="0.5">
      <c r="A4" s="18" t="s">
        <v>25</v>
      </c>
      <c r="B4" s="19" t="s">
        <v>26</v>
      </c>
      <c r="C4" s="19"/>
      <c r="D4" s="19"/>
      <c r="E4" s="19"/>
      <c r="F4" s="19" t="s">
        <v>27</v>
      </c>
      <c r="G4" s="19" t="s">
        <v>28</v>
      </c>
      <c r="H4" s="20" t="s">
        <v>29</v>
      </c>
      <c r="I4" s="20" t="s">
        <v>30</v>
      </c>
      <c r="J4" s="20" t="s">
        <v>31</v>
      </c>
      <c r="K4" s="20" t="s">
        <v>29</v>
      </c>
      <c r="L4" s="20" t="s">
        <v>30</v>
      </c>
      <c r="M4" s="20" t="s">
        <v>31</v>
      </c>
      <c r="N4" s="20" t="s">
        <v>29</v>
      </c>
      <c r="O4" s="20" t="s">
        <v>30</v>
      </c>
      <c r="P4" s="20" t="s">
        <v>31</v>
      </c>
      <c r="Q4" s="20" t="s">
        <v>29</v>
      </c>
      <c r="R4" s="20" t="s">
        <v>30</v>
      </c>
      <c r="S4" s="20" t="s">
        <v>31</v>
      </c>
      <c r="T4" s="20" t="s">
        <v>29</v>
      </c>
      <c r="U4" s="20" t="s">
        <v>30</v>
      </c>
      <c r="V4" s="20" t="s">
        <v>31</v>
      </c>
      <c r="W4" s="20" t="s">
        <v>29</v>
      </c>
      <c r="X4" s="20" t="s">
        <v>30</v>
      </c>
      <c r="Y4" s="20" t="s">
        <v>31</v>
      </c>
      <c r="Z4" s="20" t="s">
        <v>29</v>
      </c>
      <c r="AA4" s="20" t="s">
        <v>30</v>
      </c>
      <c r="AB4" s="20" t="s">
        <v>31</v>
      </c>
      <c r="AC4" s="20" t="s">
        <v>29</v>
      </c>
      <c r="AD4" s="20" t="s">
        <v>30</v>
      </c>
      <c r="AE4" s="20" t="s">
        <v>31</v>
      </c>
      <c r="AF4" s="20" t="s">
        <v>29</v>
      </c>
      <c r="AG4" s="20" t="s">
        <v>30</v>
      </c>
      <c r="AH4" s="20" t="s">
        <v>31</v>
      </c>
      <c r="AI4" s="20" t="s">
        <v>29</v>
      </c>
      <c r="AJ4" s="20" t="s">
        <v>30</v>
      </c>
      <c r="AK4" s="20" t="s">
        <v>31</v>
      </c>
      <c r="AL4" s="20" t="s">
        <v>29</v>
      </c>
      <c r="AM4" s="20" t="s">
        <v>30</v>
      </c>
      <c r="AN4" s="20" t="s">
        <v>31</v>
      </c>
      <c r="AO4" s="20" t="s">
        <v>29</v>
      </c>
      <c r="AP4" s="20" t="s">
        <v>30</v>
      </c>
      <c r="AQ4" s="20" t="s">
        <v>31</v>
      </c>
      <c r="AR4" s="20" t="s">
        <v>29</v>
      </c>
      <c r="AS4" s="20" t="s">
        <v>30</v>
      </c>
      <c r="AT4" s="20" t="s">
        <v>31</v>
      </c>
      <c r="AU4" s="20" t="s">
        <v>29</v>
      </c>
      <c r="AV4" s="20" t="s">
        <v>30</v>
      </c>
      <c r="AW4" s="20" t="s">
        <v>31</v>
      </c>
      <c r="AX4" s="20" t="s">
        <v>29</v>
      </c>
      <c r="AY4" s="20" t="s">
        <v>30</v>
      </c>
      <c r="AZ4" s="20" t="s">
        <v>31</v>
      </c>
      <c r="BA4" s="20" t="s">
        <v>29</v>
      </c>
      <c r="BB4" s="20" t="s">
        <v>30</v>
      </c>
      <c r="BC4" s="20" t="s">
        <v>31</v>
      </c>
      <c r="BD4" s="20" t="s">
        <v>29</v>
      </c>
      <c r="BE4" s="20" t="s">
        <v>30</v>
      </c>
      <c r="BF4" s="20" t="s">
        <v>31</v>
      </c>
      <c r="BG4" s="20" t="s">
        <v>29</v>
      </c>
      <c r="BH4" s="20" t="s">
        <v>30</v>
      </c>
      <c r="BI4" s="20" t="s">
        <v>31</v>
      </c>
      <c r="BJ4" s="20" t="s">
        <v>29</v>
      </c>
      <c r="BK4" s="20" t="s">
        <v>30</v>
      </c>
      <c r="BL4" s="20" t="s">
        <v>31</v>
      </c>
      <c r="BM4" s="20" t="s">
        <v>29</v>
      </c>
      <c r="BN4" s="20" t="s">
        <v>30</v>
      </c>
      <c r="BO4" s="20" t="s">
        <v>31</v>
      </c>
      <c r="BP4" s="21" t="s">
        <v>32</v>
      </c>
      <c r="BQ4" s="4" t="s">
        <v>5</v>
      </c>
    </row>
    <row r="5" spans="1:69" ht="15.5" x14ac:dyDescent="0.35">
      <c r="A5" s="18"/>
      <c r="B5" s="18">
        <v>11</v>
      </c>
      <c r="C5" s="18" t="str">
        <f t="shared" ref="C5:C21" si="0">CONCATENATE(E5," ",D5)</f>
        <v>Kouami Emmanuel DOSSEKOU</v>
      </c>
      <c r="D5" s="22" t="s">
        <v>65</v>
      </c>
      <c r="E5" s="22" t="s">
        <v>66</v>
      </c>
      <c r="F5" s="22" t="s">
        <v>35</v>
      </c>
      <c r="G5" s="23">
        <v>38437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25"/>
      <c r="BQ5" s="26"/>
    </row>
    <row r="6" spans="1:69" ht="15.5" x14ac:dyDescent="0.35">
      <c r="A6" s="18"/>
      <c r="B6" s="18">
        <v>12</v>
      </c>
      <c r="C6" s="18" t="str">
        <f t="shared" si="0"/>
        <v>Aïssatou GUEYE</v>
      </c>
      <c r="D6" s="22" t="s">
        <v>67</v>
      </c>
      <c r="E6" s="22" t="s">
        <v>68</v>
      </c>
      <c r="F6" s="22" t="s">
        <v>38</v>
      </c>
      <c r="G6" s="23">
        <v>38276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25"/>
      <c r="BQ6" s="26"/>
    </row>
    <row r="7" spans="1:69" ht="15.5" x14ac:dyDescent="0.35">
      <c r="A7" s="18"/>
      <c r="B7" s="18">
        <v>13</v>
      </c>
      <c r="C7" s="18" t="str">
        <f t="shared" si="0"/>
        <v>Awa GUEYE</v>
      </c>
      <c r="D7" s="22" t="s">
        <v>67</v>
      </c>
      <c r="E7" s="22" t="s">
        <v>69</v>
      </c>
      <c r="F7" s="22" t="s">
        <v>38</v>
      </c>
      <c r="G7" s="23">
        <v>38299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25"/>
      <c r="BQ7" s="26"/>
    </row>
    <row r="8" spans="1:69" ht="15.5" x14ac:dyDescent="0.35">
      <c r="A8" s="18"/>
      <c r="B8" s="18">
        <v>14</v>
      </c>
      <c r="C8" s="18" t="str">
        <f t="shared" si="0"/>
        <v>Josee Clemence JEAZE NGUEMEZI</v>
      </c>
      <c r="D8" s="22" t="s">
        <v>70</v>
      </c>
      <c r="E8" s="22" t="s">
        <v>71</v>
      </c>
      <c r="F8" s="22" t="s">
        <v>48</v>
      </c>
      <c r="G8" s="23">
        <v>37039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25"/>
      <c r="BQ8" s="26"/>
    </row>
    <row r="9" spans="1:69" ht="15.5" x14ac:dyDescent="0.35">
      <c r="A9" s="18"/>
      <c r="B9" s="18">
        <v>15</v>
      </c>
      <c r="C9" s="18" t="str">
        <f t="shared" si="0"/>
        <v>Maxwell KASSI MAMADOU</v>
      </c>
      <c r="D9" s="22" t="s">
        <v>72</v>
      </c>
      <c r="E9" s="22" t="s">
        <v>73</v>
      </c>
      <c r="F9" s="22" t="s">
        <v>48</v>
      </c>
      <c r="G9" s="23">
        <v>38046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25"/>
      <c r="BQ9" s="26"/>
    </row>
    <row r="10" spans="1:69" ht="15.5" x14ac:dyDescent="0.35">
      <c r="A10" s="18"/>
      <c r="B10" s="18">
        <v>16</v>
      </c>
      <c r="C10" s="18" t="str">
        <f t="shared" si="0"/>
        <v>Marc MARE</v>
      </c>
      <c r="D10" s="22" t="s">
        <v>74</v>
      </c>
      <c r="E10" s="22" t="s">
        <v>75</v>
      </c>
      <c r="F10" s="22" t="s">
        <v>76</v>
      </c>
      <c r="G10" s="23">
        <v>37738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25"/>
      <c r="BQ10" s="26"/>
    </row>
    <row r="11" spans="1:69" ht="15.5" x14ac:dyDescent="0.35">
      <c r="A11" s="18"/>
      <c r="B11" s="18">
        <v>17</v>
      </c>
      <c r="C11" s="18" t="str">
        <f t="shared" si="0"/>
        <v>David Christ MEKONTCHOU NZONDE</v>
      </c>
      <c r="D11" s="22" t="s">
        <v>77</v>
      </c>
      <c r="E11" s="22" t="s">
        <v>78</v>
      </c>
      <c r="F11" s="22" t="s">
        <v>48</v>
      </c>
      <c r="G11" s="23">
        <v>38257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25"/>
      <c r="BQ11" s="26"/>
    </row>
    <row r="12" spans="1:69" ht="15.5" x14ac:dyDescent="0.35">
      <c r="A12" s="18"/>
      <c r="B12" s="18">
        <v>18</v>
      </c>
      <c r="C12" s="18" t="str">
        <f t="shared" si="0"/>
        <v>Saer NDAO</v>
      </c>
      <c r="D12" s="22" t="s">
        <v>79</v>
      </c>
      <c r="E12" s="22" t="s">
        <v>80</v>
      </c>
      <c r="F12" s="22" t="s">
        <v>38</v>
      </c>
      <c r="G12" s="27">
        <v>37795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25"/>
      <c r="BQ12" s="26"/>
    </row>
    <row r="13" spans="1:69" ht="15.5" x14ac:dyDescent="0.35">
      <c r="A13" s="28"/>
      <c r="B13" s="18">
        <v>19</v>
      </c>
      <c r="C13" s="18" t="str">
        <f t="shared" si="0"/>
        <v>Poko Ibrahim NOBA</v>
      </c>
      <c r="D13" s="22" t="s">
        <v>81</v>
      </c>
      <c r="E13" s="22" t="s">
        <v>82</v>
      </c>
      <c r="F13" s="22" t="s">
        <v>76</v>
      </c>
      <c r="G13" s="27">
        <v>38498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25"/>
      <c r="BQ13" s="26"/>
    </row>
    <row r="14" spans="1:69" ht="21" x14ac:dyDescent="0.5">
      <c r="A14" s="29"/>
      <c r="B14" s="18">
        <v>20</v>
      </c>
      <c r="C14" s="18" t="str">
        <f t="shared" si="0"/>
        <v>Gilbert OUMSAORE</v>
      </c>
      <c r="D14" s="22" t="s">
        <v>83</v>
      </c>
      <c r="E14" s="22" t="s">
        <v>84</v>
      </c>
      <c r="F14" s="22" t="s">
        <v>76</v>
      </c>
      <c r="G14" s="27">
        <v>38352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25"/>
      <c r="BQ14" s="26"/>
    </row>
    <row r="15" spans="1:69" ht="21" x14ac:dyDescent="0.5">
      <c r="A15" s="29"/>
      <c r="B15" s="18">
        <v>21</v>
      </c>
      <c r="C15" s="18" t="str">
        <f t="shared" si="0"/>
        <v>Cheikh Oumar SAKHO</v>
      </c>
      <c r="D15" s="22" t="s">
        <v>85</v>
      </c>
      <c r="E15" s="22" t="s">
        <v>86</v>
      </c>
      <c r="F15" s="22" t="s">
        <v>38</v>
      </c>
      <c r="G15" s="27">
        <v>36991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25"/>
      <c r="BQ15" s="26"/>
    </row>
    <row r="16" spans="1:69" ht="21" x14ac:dyDescent="0.5">
      <c r="A16" s="29"/>
      <c r="B16" s="18">
        <v>22</v>
      </c>
      <c r="C16" s="18" t="str">
        <f t="shared" si="0"/>
        <v>Ndeye Khary SALL</v>
      </c>
      <c r="D16" s="22" t="s">
        <v>87</v>
      </c>
      <c r="E16" s="22" t="s">
        <v>88</v>
      </c>
      <c r="F16" s="22" t="s">
        <v>38</v>
      </c>
      <c r="G16" s="27">
        <v>38416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25"/>
      <c r="BQ16" s="26"/>
    </row>
    <row r="17" spans="1:69" ht="21" x14ac:dyDescent="0.5">
      <c r="A17" s="29"/>
      <c r="B17" s="18">
        <v>23</v>
      </c>
      <c r="C17" s="18" t="str">
        <f t="shared" si="0"/>
        <v>Mouhamadou Moustapha SARR</v>
      </c>
      <c r="D17" s="22" t="s">
        <v>89</v>
      </c>
      <c r="E17" s="22" t="s">
        <v>90</v>
      </c>
      <c r="F17" s="22" t="s">
        <v>38</v>
      </c>
      <c r="G17" s="27">
        <v>37266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25"/>
      <c r="BQ17" s="26"/>
    </row>
    <row r="18" spans="1:69" ht="21" x14ac:dyDescent="0.5">
      <c r="A18" s="29"/>
      <c r="B18" s="18">
        <v>24</v>
      </c>
      <c r="C18" s="18" t="str">
        <f t="shared" si="0"/>
        <v>Wilfred Rod TCHAPDA KOUADJO</v>
      </c>
      <c r="D18" s="22" t="s">
        <v>91</v>
      </c>
      <c r="E18" s="22" t="s">
        <v>92</v>
      </c>
      <c r="F18" s="22" t="s">
        <v>48</v>
      </c>
      <c r="G18" s="27">
        <v>37628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25"/>
      <c r="BQ18" s="26"/>
    </row>
    <row r="19" spans="1:69" ht="21" x14ac:dyDescent="0.5">
      <c r="A19" s="29"/>
      <c r="B19" s="18">
        <v>25</v>
      </c>
      <c r="C19" s="18" t="str">
        <f t="shared" si="0"/>
        <v>Naba Amadou Seydou TOURE</v>
      </c>
      <c r="D19" s="22" t="s">
        <v>93</v>
      </c>
      <c r="E19" s="22" t="s">
        <v>94</v>
      </c>
      <c r="F19" s="22" t="s">
        <v>95</v>
      </c>
      <c r="G19" s="27">
        <v>37914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25"/>
      <c r="BQ19" s="26"/>
    </row>
    <row r="20" spans="1:69" ht="21" x14ac:dyDescent="0.5">
      <c r="A20" s="29"/>
      <c r="B20" s="18">
        <v>26</v>
      </c>
      <c r="C20" s="18" t="str">
        <f t="shared" si="0"/>
        <v>Ndeye Salla TOURE</v>
      </c>
      <c r="D20" s="22" t="s">
        <v>93</v>
      </c>
      <c r="E20" s="22" t="s">
        <v>96</v>
      </c>
      <c r="F20" s="22" t="s">
        <v>38</v>
      </c>
      <c r="G20" s="27">
        <v>39029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25"/>
      <c r="BQ20" s="26"/>
    </row>
    <row r="21" spans="1:69" ht="21" x14ac:dyDescent="0.5">
      <c r="A21" s="29"/>
      <c r="B21" s="18">
        <v>27</v>
      </c>
      <c r="C21" s="18" t="str">
        <f t="shared" si="0"/>
        <v>Fatou Soumaya WADE</v>
      </c>
      <c r="D21" s="22" t="s">
        <v>97</v>
      </c>
      <c r="E21" s="22" t="s">
        <v>98</v>
      </c>
      <c r="F21" s="22" t="s">
        <v>38</v>
      </c>
      <c r="G21" s="27">
        <v>38296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25"/>
      <c r="BQ21" s="26"/>
    </row>
  </sheetData>
  <mergeCells count="25">
    <mergeCell ref="BG2:BI2"/>
    <mergeCell ref="BJ2:BL2"/>
    <mergeCell ref="BM2:BO2"/>
    <mergeCell ref="AO2:AQ2"/>
    <mergeCell ref="AR2:AT2"/>
    <mergeCell ref="AU2:AW2"/>
    <mergeCell ref="AX2:AZ2"/>
    <mergeCell ref="BA2:BC2"/>
    <mergeCell ref="BD2:BF2"/>
    <mergeCell ref="W2:Y2"/>
    <mergeCell ref="Z2:AB2"/>
    <mergeCell ref="AC2:AE2"/>
    <mergeCell ref="AF2:AH2"/>
    <mergeCell ref="AI2:AK2"/>
    <mergeCell ref="AL2:AN2"/>
    <mergeCell ref="A1:G1"/>
    <mergeCell ref="H1:P1"/>
    <mergeCell ref="Q1:V1"/>
    <mergeCell ref="W1:AE1"/>
    <mergeCell ref="AF1:AQ1"/>
    <mergeCell ref="H2:J2"/>
    <mergeCell ref="K2:M2"/>
    <mergeCell ref="N2:P2"/>
    <mergeCell ref="Q2:S2"/>
    <mergeCell ref="T2:V2"/>
  </mergeCells>
  <conditionalFormatting sqref="H4:H21 I5:AQ21">
    <cfRule type="expression" dxfId="207" priority="38">
      <formula>K$4=Moyenne</formula>
    </cfRule>
  </conditionalFormatting>
  <conditionalFormatting sqref="I4">
    <cfRule type="expression" dxfId="205" priority="39">
      <formula>P$4=Moyenne</formula>
    </cfRule>
  </conditionalFormatting>
  <conditionalFormatting sqref="J4">
    <cfRule type="expression" dxfId="203" priority="40">
      <formula>P$4=Moyenne</formula>
    </cfRule>
  </conditionalFormatting>
  <conditionalFormatting sqref="K4">
    <cfRule type="expression" dxfId="201" priority="36">
      <formula>P$4=Moyenne</formula>
    </cfRule>
  </conditionalFormatting>
  <conditionalFormatting sqref="L4">
    <cfRule type="expression" dxfId="199" priority="37">
      <formula>Y$4=Moyenne</formula>
    </cfRule>
  </conditionalFormatting>
  <conditionalFormatting sqref="N4">
    <cfRule type="expression" dxfId="197" priority="34">
      <formula>Y$4=Moyenne</formula>
    </cfRule>
  </conditionalFormatting>
  <conditionalFormatting sqref="O4">
    <cfRule type="expression" dxfId="195" priority="35">
      <formula>AQ$4=Moyenne</formula>
    </cfRule>
  </conditionalFormatting>
  <conditionalFormatting sqref="M4">
    <cfRule type="expression" dxfId="193" priority="41">
      <formula>Y$4=Moyenne</formula>
    </cfRule>
  </conditionalFormatting>
  <conditionalFormatting sqref="BP4">
    <cfRule type="expression" dxfId="191" priority="42">
      <formula>#REF!=Moyenne</formula>
    </cfRule>
  </conditionalFormatting>
  <conditionalFormatting sqref="Q4">
    <cfRule type="expression" dxfId="189" priority="32">
      <formula>AE$4=Moyenne</formula>
    </cfRule>
  </conditionalFormatting>
  <conditionalFormatting sqref="P4">
    <cfRule type="expression" dxfId="187" priority="33">
      <formula>AQ$4=Moyenne</formula>
    </cfRule>
  </conditionalFormatting>
  <conditionalFormatting sqref="T4">
    <cfRule type="expression" dxfId="185" priority="31">
      <formula>AH$4=Moyenne</formula>
    </cfRule>
  </conditionalFormatting>
  <conditionalFormatting sqref="BP5:BP21">
    <cfRule type="expression" dxfId="183" priority="30">
      <formula>BY$4=Moyenne</formula>
    </cfRule>
  </conditionalFormatting>
  <conditionalFormatting sqref="W4">
    <cfRule type="expression" dxfId="181" priority="43">
      <formula>AQ$4=Moyenne</formula>
    </cfRule>
  </conditionalFormatting>
  <conditionalFormatting sqref="BA4">
    <cfRule type="expression" dxfId="179" priority="29">
      <formula>CM$4=Moyenne</formula>
    </cfRule>
  </conditionalFormatting>
  <conditionalFormatting sqref="Y4">
    <cfRule type="expression" dxfId="177" priority="44">
      <formula>BQ$4=Moyenne</formula>
    </cfRule>
  </conditionalFormatting>
  <conditionalFormatting sqref="Z4">
    <cfRule type="expression" dxfId="175" priority="26">
      <formula>AQ$4=Moyenne</formula>
    </cfRule>
  </conditionalFormatting>
  <conditionalFormatting sqref="AA4 AG4 AD4 BE4 BB4">
    <cfRule type="expression" dxfId="173" priority="27">
      <formula>BQ$4=Moyenne</formula>
    </cfRule>
  </conditionalFormatting>
  <conditionalFormatting sqref="AB4 AE4 AH4 BC4 BF4">
    <cfRule type="expression" dxfId="171" priority="28">
      <formula>BQ$4=Moyenne</formula>
    </cfRule>
  </conditionalFormatting>
  <conditionalFormatting sqref="AJ4">
    <cfRule type="expression" dxfId="169" priority="24">
      <formula>BW$4=Moyenne</formula>
    </cfRule>
  </conditionalFormatting>
  <conditionalFormatting sqref="AK4">
    <cfRule type="expression" dxfId="167" priority="25">
      <formula>BW$4=Moyenne</formula>
    </cfRule>
  </conditionalFormatting>
  <conditionalFormatting sqref="AF4">
    <cfRule type="expression" dxfId="165" priority="45">
      <formula>#REF!=Moyenne</formula>
    </cfRule>
  </conditionalFormatting>
  <conditionalFormatting sqref="X4">
    <cfRule type="expression" dxfId="163" priority="46">
      <formula>BQ$4=Moyenne</formula>
    </cfRule>
  </conditionalFormatting>
  <conditionalFormatting sqref="U4">
    <cfRule type="expression" dxfId="161" priority="47">
      <formula>#REF!=Moyenne</formula>
    </cfRule>
  </conditionalFormatting>
  <conditionalFormatting sqref="V4">
    <cfRule type="expression" dxfId="159" priority="48">
      <formula>#REF!=Moyenne</formula>
    </cfRule>
  </conditionalFormatting>
  <conditionalFormatting sqref="AI4">
    <cfRule type="expression" dxfId="157" priority="49">
      <formula>#REF!=Moyenne</formula>
    </cfRule>
  </conditionalFormatting>
  <conditionalFormatting sqref="AM4">
    <cfRule type="expression" dxfId="155" priority="21">
      <formula>BZ$4=Moyenne</formula>
    </cfRule>
  </conditionalFormatting>
  <conditionalFormatting sqref="AN4">
    <cfRule type="expression" dxfId="153" priority="22">
      <formula>BZ$4=Moyenne</formula>
    </cfRule>
  </conditionalFormatting>
  <conditionalFormatting sqref="AL4">
    <cfRule type="expression" dxfId="151" priority="23">
      <formula>#REF!=Moyenne</formula>
    </cfRule>
  </conditionalFormatting>
  <conditionalFormatting sqref="AP4">
    <cfRule type="expression" dxfId="149" priority="50">
      <formula>BZ$4=Moyenne</formula>
    </cfRule>
  </conditionalFormatting>
  <conditionalFormatting sqref="AO4">
    <cfRule type="expression" dxfId="147" priority="51">
      <formula>BQ$4=Moyenne</formula>
    </cfRule>
  </conditionalFormatting>
  <conditionalFormatting sqref="AQ4">
    <cfRule type="expression" dxfId="145" priority="52">
      <formula>BZ$4=Moyenne</formula>
    </cfRule>
  </conditionalFormatting>
  <conditionalFormatting sqref="AR4">
    <cfRule type="expression" dxfId="143" priority="10">
      <formula>BF$4=Moyenne</formula>
    </cfRule>
  </conditionalFormatting>
  <conditionalFormatting sqref="AU4">
    <cfRule type="expression" dxfId="141" priority="11">
      <formula>BO$4=Moyenne</formula>
    </cfRule>
  </conditionalFormatting>
  <conditionalFormatting sqref="AW4">
    <cfRule type="expression" dxfId="139" priority="12">
      <formula>CO$4=Moyenne</formula>
    </cfRule>
  </conditionalFormatting>
  <conditionalFormatting sqref="AX4">
    <cfRule type="expression" dxfId="137" priority="7">
      <formula>BO$4=Moyenne</formula>
    </cfRule>
  </conditionalFormatting>
  <conditionalFormatting sqref="AY4">
    <cfRule type="expression" dxfId="135" priority="8">
      <formula>CO$4=Moyenne</formula>
    </cfRule>
  </conditionalFormatting>
  <conditionalFormatting sqref="AZ4">
    <cfRule type="expression" dxfId="133" priority="9">
      <formula>CO$4=Moyenne</formula>
    </cfRule>
  </conditionalFormatting>
  <conditionalFormatting sqref="BH4">
    <cfRule type="expression" dxfId="131" priority="5">
      <formula>CU$4=Moyenne</formula>
    </cfRule>
  </conditionalFormatting>
  <conditionalFormatting sqref="BI4">
    <cfRule type="expression" dxfId="129" priority="6">
      <formula>CU$4=Moyenne</formula>
    </cfRule>
  </conditionalFormatting>
  <conditionalFormatting sqref="BD4">
    <cfRule type="expression" dxfId="127" priority="13">
      <formula>#REF!=Moyenne</formula>
    </cfRule>
  </conditionalFormatting>
  <conditionalFormatting sqref="AV4">
    <cfRule type="expression" dxfId="125" priority="14">
      <formula>CO$4=Moyenne</formula>
    </cfRule>
  </conditionalFormatting>
  <conditionalFormatting sqref="AS4">
    <cfRule type="expression" dxfId="123" priority="15">
      <formula>#REF!=Moyenne</formula>
    </cfRule>
  </conditionalFormatting>
  <conditionalFormatting sqref="AT4">
    <cfRule type="expression" dxfId="121" priority="16">
      <formula>#REF!=Moyenne</formula>
    </cfRule>
  </conditionalFormatting>
  <conditionalFormatting sqref="BG4">
    <cfRule type="expression" dxfId="119" priority="17">
      <formula>#REF!=Moyenne</formula>
    </cfRule>
  </conditionalFormatting>
  <conditionalFormatting sqref="BK4">
    <cfRule type="expression" dxfId="117" priority="2">
      <formula>CX$4=Moyenne</formula>
    </cfRule>
  </conditionalFormatting>
  <conditionalFormatting sqref="BL4">
    <cfRule type="expression" dxfId="115" priority="3">
      <formula>CX$4=Moyenne</formula>
    </cfRule>
  </conditionalFormatting>
  <conditionalFormatting sqref="BJ4">
    <cfRule type="expression" dxfId="113" priority="4">
      <formula>#REF!=Moyenne</formula>
    </cfRule>
  </conditionalFormatting>
  <conditionalFormatting sqref="BN4">
    <cfRule type="expression" dxfId="111" priority="18">
      <formula>CX$4=Moyenne</formula>
    </cfRule>
  </conditionalFormatting>
  <conditionalFormatting sqref="BM4">
    <cfRule type="expression" dxfId="109" priority="19">
      <formula>CO$4=Moyenne</formula>
    </cfRule>
  </conditionalFormatting>
  <conditionalFormatting sqref="BO4">
    <cfRule type="expression" dxfId="107" priority="20">
      <formula>CX$4=Moyenne</formula>
    </cfRule>
  </conditionalFormatting>
  <conditionalFormatting sqref="R4">
    <cfRule type="expression" dxfId="105" priority="53">
      <formula>#REF!=Moyenne</formula>
    </cfRule>
  </conditionalFormatting>
  <conditionalFormatting sqref="AC4">
    <cfRule type="expression" dxfId="103" priority="54">
      <formula>#REF!=Moyenne</formula>
    </cfRule>
  </conditionalFormatting>
  <conditionalFormatting sqref="S4">
    <cfRule type="expression" dxfId="101" priority="55">
      <formula>#REF!=Moyenne</formula>
    </cfRule>
  </conditionalFormatting>
  <conditionalFormatting sqref="BP5:BP21">
    <cfRule type="cellIs" dxfId="99" priority="1" operator="lessThan">
      <formula>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J12" sqref="J12"/>
    </sheetView>
  </sheetViews>
  <sheetFormatPr baseColWidth="10" defaultRowHeight="14.5" x14ac:dyDescent="0.35"/>
  <sheetData>
    <row r="1" spans="1:8" ht="18" x14ac:dyDescent="0.4">
      <c r="A1" s="19" t="s">
        <v>26</v>
      </c>
      <c r="B1" s="19"/>
      <c r="C1" s="19"/>
      <c r="D1" s="19"/>
      <c r="E1" s="19" t="s">
        <v>27</v>
      </c>
      <c r="F1" s="19" t="s">
        <v>28</v>
      </c>
      <c r="G1" t="s">
        <v>99</v>
      </c>
      <c r="H1" s="30" t="s">
        <v>5</v>
      </c>
    </row>
    <row r="2" spans="1:8" ht="15.5" x14ac:dyDescent="0.35">
      <c r="A2" s="18">
        <v>1</v>
      </c>
      <c r="B2" s="18" t="str">
        <f>CONCATENATE(D2," ",C2)</f>
        <v>Kossivi Moïse ATTISSO</v>
      </c>
      <c r="C2" s="22" t="s">
        <v>33</v>
      </c>
      <c r="D2" s="22" t="s">
        <v>34</v>
      </c>
      <c r="E2" s="22" t="s">
        <v>35</v>
      </c>
      <c r="F2" s="23">
        <v>37220</v>
      </c>
      <c r="G2" s="31"/>
    </row>
    <row r="3" spans="1:8" ht="15.5" x14ac:dyDescent="0.35">
      <c r="A3" s="18">
        <v>2</v>
      </c>
      <c r="B3" s="18" t="str">
        <f t="shared" ref="B3:B28" si="0">CONCATENATE(D3," ",C3)</f>
        <v>Abdou  BA</v>
      </c>
      <c r="C3" s="22" t="s">
        <v>36</v>
      </c>
      <c r="D3" s="22" t="s">
        <v>37</v>
      </c>
      <c r="E3" s="22" t="s">
        <v>38</v>
      </c>
      <c r="F3" s="23">
        <v>37746</v>
      </c>
      <c r="G3" s="31"/>
    </row>
    <row r="4" spans="1:8" ht="15.5" x14ac:dyDescent="0.35">
      <c r="A4" s="18">
        <v>3</v>
      </c>
      <c r="B4" s="18" t="str">
        <f t="shared" si="0"/>
        <v>Pape Mamadou BADJI</v>
      </c>
      <c r="C4" s="22" t="s">
        <v>39</v>
      </c>
      <c r="D4" s="22" t="s">
        <v>40</v>
      </c>
      <c r="E4" s="22" t="s">
        <v>38</v>
      </c>
      <c r="F4" s="23">
        <v>38808</v>
      </c>
      <c r="G4" s="31"/>
    </row>
    <row r="5" spans="1:8" ht="15.5" x14ac:dyDescent="0.35">
      <c r="A5" s="18">
        <v>4</v>
      </c>
      <c r="B5" s="18" t="str">
        <f t="shared" si="0"/>
        <v>Fatoumata BAH</v>
      </c>
      <c r="C5" s="22" t="s">
        <v>41</v>
      </c>
      <c r="D5" s="22" t="s">
        <v>42</v>
      </c>
      <c r="E5" s="22" t="s">
        <v>38</v>
      </c>
      <c r="F5" s="23">
        <v>37551</v>
      </c>
      <c r="G5" s="31"/>
    </row>
    <row r="6" spans="1:8" ht="15.5" x14ac:dyDescent="0.35">
      <c r="A6" s="18">
        <v>5</v>
      </c>
      <c r="B6" s="18" t="str">
        <f t="shared" si="0"/>
        <v>Enagnon Justin BOGNON</v>
      </c>
      <c r="C6" s="22" t="s">
        <v>43</v>
      </c>
      <c r="D6" s="22" t="s">
        <v>44</v>
      </c>
      <c r="E6" s="22" t="s">
        <v>45</v>
      </c>
      <c r="F6" s="23">
        <v>37408</v>
      </c>
      <c r="G6" s="31"/>
    </row>
    <row r="7" spans="1:8" ht="15.5" x14ac:dyDescent="0.35">
      <c r="A7" s="18">
        <v>6</v>
      </c>
      <c r="B7" s="18" t="str">
        <f t="shared" si="0"/>
        <v>Marianne DAÏFERLE</v>
      </c>
      <c r="C7" s="22" t="s">
        <v>46</v>
      </c>
      <c r="D7" s="22" t="s">
        <v>47</v>
      </c>
      <c r="E7" s="22" t="s">
        <v>48</v>
      </c>
      <c r="F7" s="23">
        <v>38188</v>
      </c>
      <c r="G7" s="31"/>
    </row>
    <row r="8" spans="1:8" ht="15.5" x14ac:dyDescent="0.35">
      <c r="A8" s="18">
        <v>7</v>
      </c>
      <c r="B8" s="18" t="str">
        <f t="shared" si="0"/>
        <v>Mouhammadou DIA</v>
      </c>
      <c r="C8" s="22" t="s">
        <v>49</v>
      </c>
      <c r="D8" s="22" t="s">
        <v>50</v>
      </c>
      <c r="E8" s="22" t="s">
        <v>38</v>
      </c>
      <c r="F8" s="23">
        <v>38401</v>
      </c>
      <c r="G8" s="31"/>
    </row>
    <row r="9" spans="1:8" ht="15.5" x14ac:dyDescent="0.35">
      <c r="A9" s="18">
        <v>8</v>
      </c>
      <c r="B9" s="18" t="str">
        <f t="shared" si="0"/>
        <v>Papa Magatte DIOP</v>
      </c>
      <c r="C9" s="22" t="s">
        <v>51</v>
      </c>
      <c r="D9" s="22" t="s">
        <v>52</v>
      </c>
      <c r="E9" s="22" t="s">
        <v>38</v>
      </c>
      <c r="F9" s="23">
        <v>37300</v>
      </c>
      <c r="G9" s="31"/>
    </row>
    <row r="10" spans="1:8" ht="15.5" x14ac:dyDescent="0.35">
      <c r="A10" s="18">
        <v>9</v>
      </c>
      <c r="B10" s="18" t="str">
        <f t="shared" si="0"/>
        <v>Seydina Mouhamed DIOP</v>
      </c>
      <c r="C10" s="22" t="s">
        <v>51</v>
      </c>
      <c r="D10" s="22" t="s">
        <v>53</v>
      </c>
      <c r="E10" s="22" t="s">
        <v>38</v>
      </c>
      <c r="F10" s="23">
        <v>37822</v>
      </c>
      <c r="G10" s="31"/>
    </row>
    <row r="11" spans="1:8" ht="15.5" x14ac:dyDescent="0.35">
      <c r="A11" s="18">
        <v>10</v>
      </c>
      <c r="B11" s="18" t="str">
        <f t="shared" si="0"/>
        <v>Armand DJEKONBE NDOASNAN</v>
      </c>
      <c r="C11" s="22" t="s">
        <v>54</v>
      </c>
      <c r="D11" s="22" t="s">
        <v>55</v>
      </c>
      <c r="E11" s="22" t="s">
        <v>56</v>
      </c>
      <c r="F11" s="23">
        <v>37914</v>
      </c>
      <c r="G11" s="31"/>
    </row>
    <row r="12" spans="1:8" ht="15.5" x14ac:dyDescent="0.35">
      <c r="A12" s="18">
        <v>11</v>
      </c>
      <c r="B12" s="18" t="str">
        <f t="shared" si="0"/>
        <v>Kouami Emmanuel DOSSEKOU</v>
      </c>
      <c r="C12" s="22" t="s">
        <v>65</v>
      </c>
      <c r="D12" s="22" t="s">
        <v>66</v>
      </c>
      <c r="E12" s="22" t="s">
        <v>35</v>
      </c>
      <c r="F12" s="23">
        <v>38437</v>
      </c>
      <c r="G12" s="31"/>
    </row>
    <row r="13" spans="1:8" ht="15.5" x14ac:dyDescent="0.35">
      <c r="A13" s="18">
        <v>12</v>
      </c>
      <c r="B13" s="18" t="str">
        <f t="shared" si="0"/>
        <v>Aïssatou GUEYE</v>
      </c>
      <c r="C13" s="22" t="s">
        <v>67</v>
      </c>
      <c r="D13" s="22" t="s">
        <v>68</v>
      </c>
      <c r="E13" s="22" t="s">
        <v>38</v>
      </c>
      <c r="F13" s="23">
        <v>38276</v>
      </c>
      <c r="G13" s="31"/>
    </row>
    <row r="14" spans="1:8" ht="15.5" x14ac:dyDescent="0.35">
      <c r="A14" s="18">
        <v>13</v>
      </c>
      <c r="B14" s="18" t="str">
        <f t="shared" si="0"/>
        <v>Awa GUEYE</v>
      </c>
      <c r="C14" s="22" t="s">
        <v>67</v>
      </c>
      <c r="D14" s="22" t="s">
        <v>69</v>
      </c>
      <c r="E14" s="22" t="s">
        <v>38</v>
      </c>
      <c r="F14" s="23">
        <v>38299</v>
      </c>
      <c r="G14" s="31"/>
    </row>
    <row r="15" spans="1:8" ht="15.5" x14ac:dyDescent="0.35">
      <c r="A15" s="18">
        <v>14</v>
      </c>
      <c r="B15" s="18" t="str">
        <f t="shared" si="0"/>
        <v>Josee Clemence JEAZE NGUEMEZI</v>
      </c>
      <c r="C15" s="22" t="s">
        <v>70</v>
      </c>
      <c r="D15" s="22" t="s">
        <v>71</v>
      </c>
      <c r="E15" s="22" t="s">
        <v>48</v>
      </c>
      <c r="F15" s="23">
        <v>37039</v>
      </c>
      <c r="G15" s="31"/>
    </row>
    <row r="16" spans="1:8" ht="15.5" x14ac:dyDescent="0.35">
      <c r="A16" s="18">
        <v>15</v>
      </c>
      <c r="B16" s="18" t="str">
        <f t="shared" si="0"/>
        <v>Maxwell KASSI MAMADOU</v>
      </c>
      <c r="C16" s="22" t="s">
        <v>72</v>
      </c>
      <c r="D16" s="22" t="s">
        <v>73</v>
      </c>
      <c r="E16" s="22" t="s">
        <v>48</v>
      </c>
      <c r="F16" s="23">
        <v>38046</v>
      </c>
      <c r="G16" s="31"/>
    </row>
    <row r="17" spans="1:7" ht="15.5" x14ac:dyDescent="0.35">
      <c r="A17" s="18">
        <v>16</v>
      </c>
      <c r="B17" s="18" t="str">
        <f t="shared" si="0"/>
        <v>Marc MARE</v>
      </c>
      <c r="C17" s="22" t="s">
        <v>74</v>
      </c>
      <c r="D17" s="22" t="s">
        <v>75</v>
      </c>
      <c r="E17" s="22" t="s">
        <v>76</v>
      </c>
      <c r="F17" s="23">
        <v>37738</v>
      </c>
      <c r="G17" s="31"/>
    </row>
    <row r="18" spans="1:7" ht="15.5" x14ac:dyDescent="0.35">
      <c r="A18" s="18">
        <v>17</v>
      </c>
      <c r="B18" s="18" t="str">
        <f t="shared" si="0"/>
        <v>David Christ MEKONTCHOU NZONDE</v>
      </c>
      <c r="C18" s="22" t="s">
        <v>77</v>
      </c>
      <c r="D18" s="22" t="s">
        <v>78</v>
      </c>
      <c r="E18" s="22" t="s">
        <v>48</v>
      </c>
      <c r="F18" s="23">
        <v>38257</v>
      </c>
      <c r="G18" s="31"/>
    </row>
    <row r="19" spans="1:7" ht="15.5" x14ac:dyDescent="0.35">
      <c r="A19" s="18">
        <v>18</v>
      </c>
      <c r="B19" s="18" t="str">
        <f t="shared" si="0"/>
        <v>Saer NDAO</v>
      </c>
      <c r="C19" s="22" t="s">
        <v>79</v>
      </c>
      <c r="D19" s="22" t="s">
        <v>80</v>
      </c>
      <c r="E19" s="22" t="s">
        <v>38</v>
      </c>
      <c r="F19" s="27">
        <v>37795</v>
      </c>
      <c r="G19" s="31"/>
    </row>
    <row r="20" spans="1:7" ht="15.5" x14ac:dyDescent="0.35">
      <c r="A20" s="18">
        <v>19</v>
      </c>
      <c r="B20" s="18" t="str">
        <f t="shared" si="0"/>
        <v>Poko Ibrahim NOBA</v>
      </c>
      <c r="C20" s="22" t="s">
        <v>81</v>
      </c>
      <c r="D20" s="22" t="s">
        <v>82</v>
      </c>
      <c r="E20" s="22" t="s">
        <v>76</v>
      </c>
      <c r="F20" s="27">
        <v>38498</v>
      </c>
      <c r="G20" s="31"/>
    </row>
    <row r="21" spans="1:7" ht="15.5" x14ac:dyDescent="0.35">
      <c r="A21" s="18">
        <v>20</v>
      </c>
      <c r="B21" s="18" t="str">
        <f t="shared" si="0"/>
        <v>Gilbert OUMSAORE</v>
      </c>
      <c r="C21" s="22" t="s">
        <v>83</v>
      </c>
      <c r="D21" s="22" t="s">
        <v>84</v>
      </c>
      <c r="E21" s="22" t="s">
        <v>76</v>
      </c>
      <c r="F21" s="27">
        <v>38352</v>
      </c>
      <c r="G21" s="31"/>
    </row>
    <row r="22" spans="1:7" ht="15.5" x14ac:dyDescent="0.35">
      <c r="A22" s="18">
        <v>21</v>
      </c>
      <c r="B22" s="18" t="str">
        <f t="shared" si="0"/>
        <v>Cheikh Oumar SAKHO</v>
      </c>
      <c r="C22" s="22" t="s">
        <v>85</v>
      </c>
      <c r="D22" s="22" t="s">
        <v>86</v>
      </c>
      <c r="E22" s="22" t="s">
        <v>38</v>
      </c>
      <c r="F22" s="27">
        <v>36991</v>
      </c>
      <c r="G22" s="31"/>
    </row>
    <row r="23" spans="1:7" ht="15.5" x14ac:dyDescent="0.35">
      <c r="A23" s="18">
        <v>22</v>
      </c>
      <c r="B23" s="18" t="str">
        <f t="shared" si="0"/>
        <v>Ndeye Khary SALL</v>
      </c>
      <c r="C23" s="22" t="s">
        <v>87</v>
      </c>
      <c r="D23" s="22" t="s">
        <v>88</v>
      </c>
      <c r="E23" s="22" t="s">
        <v>38</v>
      </c>
      <c r="F23" s="27">
        <v>38416</v>
      </c>
      <c r="G23" s="31"/>
    </row>
    <row r="24" spans="1:7" ht="15.5" x14ac:dyDescent="0.35">
      <c r="A24" s="18">
        <v>23</v>
      </c>
      <c r="B24" s="18" t="str">
        <f t="shared" si="0"/>
        <v>Mouhamadou Moustapha SARR</v>
      </c>
      <c r="C24" s="22" t="s">
        <v>89</v>
      </c>
      <c r="D24" s="22" t="s">
        <v>90</v>
      </c>
      <c r="E24" s="22" t="s">
        <v>38</v>
      </c>
      <c r="F24" s="27">
        <v>37266</v>
      </c>
      <c r="G24" s="31"/>
    </row>
    <row r="25" spans="1:7" ht="15.5" x14ac:dyDescent="0.35">
      <c r="A25" s="18">
        <v>24</v>
      </c>
      <c r="B25" s="18" t="str">
        <f t="shared" si="0"/>
        <v>Wilfred Rod TCHAPDA KOUADJO</v>
      </c>
      <c r="C25" s="22" t="s">
        <v>91</v>
      </c>
      <c r="D25" s="22" t="s">
        <v>92</v>
      </c>
      <c r="E25" s="22" t="s">
        <v>48</v>
      </c>
      <c r="F25" s="27">
        <v>37628</v>
      </c>
      <c r="G25" s="31"/>
    </row>
    <row r="26" spans="1:7" ht="15.5" x14ac:dyDescent="0.35">
      <c r="A26" s="18">
        <v>25</v>
      </c>
      <c r="B26" s="18" t="str">
        <f t="shared" si="0"/>
        <v>Naba Amadou Seydou TOURE</v>
      </c>
      <c r="C26" s="22" t="s">
        <v>93</v>
      </c>
      <c r="D26" s="22" t="s">
        <v>94</v>
      </c>
      <c r="E26" s="22" t="s">
        <v>95</v>
      </c>
      <c r="F26" s="27">
        <v>37914</v>
      </c>
      <c r="G26" s="31"/>
    </row>
    <row r="27" spans="1:7" ht="15.5" x14ac:dyDescent="0.35">
      <c r="A27" s="18">
        <v>26</v>
      </c>
      <c r="B27" s="18" t="str">
        <f t="shared" si="0"/>
        <v>Ndeye Salla TOURE</v>
      </c>
      <c r="C27" s="22" t="s">
        <v>93</v>
      </c>
      <c r="D27" s="22" t="s">
        <v>96</v>
      </c>
      <c r="E27" s="22" t="s">
        <v>38</v>
      </c>
      <c r="F27" s="27">
        <v>39029</v>
      </c>
      <c r="G27" s="31"/>
    </row>
    <row r="28" spans="1:7" ht="15.5" x14ac:dyDescent="0.35">
      <c r="A28" s="18">
        <v>27</v>
      </c>
      <c r="B28" s="18" t="str">
        <f t="shared" si="0"/>
        <v>Fatou Soumaya WADE</v>
      </c>
      <c r="C28" s="22" t="s">
        <v>97</v>
      </c>
      <c r="D28" s="22" t="s">
        <v>98</v>
      </c>
      <c r="E28" s="22" t="s">
        <v>38</v>
      </c>
      <c r="F28" s="27">
        <v>38296</v>
      </c>
      <c r="G28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sqref="A1:U14"/>
    </sheetView>
  </sheetViews>
  <sheetFormatPr baseColWidth="10" defaultRowHeight="14.5" x14ac:dyDescent="0.35"/>
  <sheetData>
    <row r="1" spans="1:21" ht="21" x14ac:dyDescent="0.5">
      <c r="A1" s="1" t="s">
        <v>0</v>
      </c>
      <c r="B1" s="1"/>
      <c r="C1" s="1"/>
      <c r="D1" s="1"/>
      <c r="E1" s="1"/>
      <c r="F1" s="1"/>
      <c r="G1" s="1"/>
      <c r="H1" s="2" t="s">
        <v>1</v>
      </c>
      <c r="I1" s="2"/>
      <c r="J1" s="2"/>
      <c r="K1" s="2"/>
      <c r="L1" s="2"/>
      <c r="M1" s="2"/>
      <c r="N1" s="2"/>
      <c r="O1" s="2"/>
      <c r="P1" s="2"/>
      <c r="Q1" s="2" t="s">
        <v>100</v>
      </c>
      <c r="R1" s="2"/>
      <c r="S1" s="2"/>
      <c r="T1" s="4"/>
      <c r="U1" s="5" t="s">
        <v>5</v>
      </c>
    </row>
    <row r="2" spans="1:21" ht="21" x14ac:dyDescent="0.35">
      <c r="A2" s="6"/>
      <c r="B2" s="6"/>
      <c r="C2" s="6"/>
      <c r="D2" s="6"/>
      <c r="E2" s="6"/>
      <c r="F2" s="6"/>
      <c r="G2" s="6"/>
      <c r="H2" s="7" t="s">
        <v>101</v>
      </c>
      <c r="I2" s="8"/>
      <c r="J2" s="9"/>
      <c r="K2" s="10" t="s">
        <v>102</v>
      </c>
      <c r="L2" s="10"/>
      <c r="M2" s="10"/>
      <c r="N2" s="11" t="s">
        <v>103</v>
      </c>
      <c r="O2" s="11"/>
      <c r="P2" s="11"/>
      <c r="Q2" s="11" t="s">
        <v>104</v>
      </c>
      <c r="R2" s="11"/>
      <c r="S2" s="11"/>
      <c r="T2" s="15"/>
      <c r="U2" s="6"/>
    </row>
    <row r="3" spans="1:21" ht="21" x14ac:dyDescent="0.35">
      <c r="A3" s="6"/>
      <c r="B3" s="6"/>
      <c r="C3" s="6"/>
      <c r="D3" s="6"/>
      <c r="E3" s="6"/>
      <c r="F3" s="6"/>
      <c r="G3" s="6"/>
      <c r="H3" s="16"/>
      <c r="I3" s="16"/>
      <c r="J3" s="16">
        <v>2</v>
      </c>
      <c r="K3" s="16"/>
      <c r="L3" s="16"/>
      <c r="M3" s="16">
        <v>1</v>
      </c>
      <c r="N3" s="17"/>
      <c r="O3" s="17"/>
      <c r="P3" s="17">
        <v>2</v>
      </c>
      <c r="Q3" s="17"/>
      <c r="R3" s="17"/>
      <c r="S3" s="17"/>
      <c r="T3" s="15"/>
      <c r="U3" s="6"/>
    </row>
    <row r="4" spans="1:21" ht="21" x14ac:dyDescent="0.5">
      <c r="A4" s="18" t="s">
        <v>25</v>
      </c>
      <c r="B4" s="19" t="s">
        <v>26</v>
      </c>
      <c r="C4" s="19"/>
      <c r="D4" s="19"/>
      <c r="E4" s="19"/>
      <c r="F4" s="19" t="s">
        <v>27</v>
      </c>
      <c r="G4" s="19" t="s">
        <v>28</v>
      </c>
      <c r="H4" s="20" t="s">
        <v>29</v>
      </c>
      <c r="I4" s="20" t="s">
        <v>30</v>
      </c>
      <c r="J4" s="20" t="s">
        <v>31</v>
      </c>
      <c r="K4" s="20" t="s">
        <v>29</v>
      </c>
      <c r="L4" s="20" t="s">
        <v>30</v>
      </c>
      <c r="M4" s="20" t="s">
        <v>31</v>
      </c>
      <c r="N4" s="20" t="s">
        <v>29</v>
      </c>
      <c r="O4" s="20" t="s">
        <v>30</v>
      </c>
      <c r="P4" s="20" t="s">
        <v>31</v>
      </c>
      <c r="Q4" s="20" t="s">
        <v>29</v>
      </c>
      <c r="R4" s="20" t="s">
        <v>30</v>
      </c>
      <c r="S4" s="20" t="s">
        <v>31</v>
      </c>
      <c r="T4" s="21" t="s">
        <v>32</v>
      </c>
      <c r="U4" s="4" t="s">
        <v>5</v>
      </c>
    </row>
    <row r="5" spans="1:21" ht="15.5" x14ac:dyDescent="0.35">
      <c r="A5" s="18"/>
      <c r="B5" s="18">
        <v>1</v>
      </c>
      <c r="C5" s="18" t="str">
        <f>CONCATENATE(E5," ",D5)</f>
        <v>Kossivi Moïse ATTISSO</v>
      </c>
      <c r="D5" s="22" t="s">
        <v>33</v>
      </c>
      <c r="E5" s="22" t="s">
        <v>34</v>
      </c>
      <c r="F5" s="22" t="s">
        <v>35</v>
      </c>
      <c r="G5" s="23">
        <v>37220</v>
      </c>
      <c r="H5" s="24"/>
      <c r="I5" s="24"/>
      <c r="J5" s="32"/>
      <c r="K5" s="33"/>
      <c r="L5" s="33"/>
      <c r="M5" s="32"/>
      <c r="N5" s="18"/>
      <c r="O5" s="34"/>
      <c r="P5" s="32"/>
      <c r="Q5" s="35"/>
      <c r="R5" s="34"/>
      <c r="S5" s="32"/>
      <c r="T5" s="25"/>
      <c r="U5" s="26"/>
    </row>
    <row r="6" spans="1:21" ht="15.5" x14ac:dyDescent="0.35">
      <c r="A6" s="18"/>
      <c r="B6" s="18">
        <v>2</v>
      </c>
      <c r="C6" s="18" t="str">
        <f t="shared" ref="C6:C14" si="0">CONCATENATE(E6," ",D6)</f>
        <v>Abdou  BA</v>
      </c>
      <c r="D6" s="22" t="s">
        <v>36</v>
      </c>
      <c r="E6" s="22" t="s">
        <v>37</v>
      </c>
      <c r="F6" s="22" t="s">
        <v>38</v>
      </c>
      <c r="G6" s="23">
        <v>37746</v>
      </c>
      <c r="H6" s="24"/>
      <c r="I6" s="24"/>
      <c r="J6" s="32"/>
      <c r="K6" s="33"/>
      <c r="L6" s="33"/>
      <c r="M6" s="32"/>
      <c r="N6" s="18"/>
      <c r="O6" s="34"/>
      <c r="P6" s="32"/>
      <c r="Q6" s="35"/>
      <c r="R6" s="34"/>
      <c r="S6" s="32"/>
      <c r="T6" s="25"/>
      <c r="U6" s="26"/>
    </row>
    <row r="7" spans="1:21" ht="15.5" x14ac:dyDescent="0.35">
      <c r="A7" s="18"/>
      <c r="B7" s="18">
        <v>3</v>
      </c>
      <c r="C7" s="18" t="str">
        <f t="shared" si="0"/>
        <v>Pape Mamadou BADJI</v>
      </c>
      <c r="D7" s="22" t="s">
        <v>39</v>
      </c>
      <c r="E7" s="22" t="s">
        <v>40</v>
      </c>
      <c r="F7" s="22" t="s">
        <v>38</v>
      </c>
      <c r="G7" s="23">
        <v>38808</v>
      </c>
      <c r="H7" s="24"/>
      <c r="I7" s="24"/>
      <c r="J7" s="32"/>
      <c r="K7" s="33"/>
      <c r="L7" s="33"/>
      <c r="M7" s="32"/>
      <c r="N7" s="18"/>
      <c r="O7" s="34"/>
      <c r="P7" s="32"/>
      <c r="Q7" s="35"/>
      <c r="R7" s="34"/>
      <c r="S7" s="32"/>
      <c r="T7" s="25"/>
      <c r="U7" s="26"/>
    </row>
    <row r="8" spans="1:21" ht="15.5" x14ac:dyDescent="0.35">
      <c r="A8" s="18"/>
      <c r="B8" s="18">
        <v>4</v>
      </c>
      <c r="C8" s="18" t="str">
        <f t="shared" si="0"/>
        <v>Fatoumata BAH</v>
      </c>
      <c r="D8" s="22" t="s">
        <v>41</v>
      </c>
      <c r="E8" s="22" t="s">
        <v>42</v>
      </c>
      <c r="F8" s="22" t="s">
        <v>38</v>
      </c>
      <c r="G8" s="23">
        <v>37551</v>
      </c>
      <c r="H8" s="24"/>
      <c r="I8" s="24"/>
      <c r="J8" s="32"/>
      <c r="K8" s="33"/>
      <c r="L8" s="33"/>
      <c r="M8" s="32"/>
      <c r="N8" s="18"/>
      <c r="O8" s="34"/>
      <c r="P8" s="32"/>
      <c r="Q8" s="35"/>
      <c r="R8" s="34"/>
      <c r="S8" s="32"/>
      <c r="T8" s="25"/>
      <c r="U8" s="26"/>
    </row>
    <row r="9" spans="1:21" ht="15.5" x14ac:dyDescent="0.35">
      <c r="A9" s="18"/>
      <c r="B9" s="18">
        <v>5</v>
      </c>
      <c r="C9" s="18" t="str">
        <f t="shared" si="0"/>
        <v>Enagnon Justin BOGNON</v>
      </c>
      <c r="D9" s="22" t="s">
        <v>43</v>
      </c>
      <c r="E9" s="22" t="s">
        <v>44</v>
      </c>
      <c r="F9" s="22" t="s">
        <v>45</v>
      </c>
      <c r="G9" s="23">
        <v>37408</v>
      </c>
      <c r="H9" s="24"/>
      <c r="I9" s="24"/>
      <c r="J9" s="32"/>
      <c r="K9" s="33"/>
      <c r="L9" s="33"/>
      <c r="M9" s="32"/>
      <c r="N9" s="18"/>
      <c r="O9" s="34"/>
      <c r="P9" s="32"/>
      <c r="Q9" s="35"/>
      <c r="R9" s="34"/>
      <c r="S9" s="32"/>
      <c r="T9" s="25"/>
      <c r="U9" s="26"/>
    </row>
    <row r="10" spans="1:21" ht="15.5" x14ac:dyDescent="0.35">
      <c r="A10" s="18"/>
      <c r="B10" s="18">
        <v>6</v>
      </c>
      <c r="C10" s="18" t="str">
        <f t="shared" si="0"/>
        <v>Marianne DAÏFERLE</v>
      </c>
      <c r="D10" s="22" t="s">
        <v>46</v>
      </c>
      <c r="E10" s="22" t="s">
        <v>47</v>
      </c>
      <c r="F10" s="22" t="s">
        <v>48</v>
      </c>
      <c r="G10" s="23">
        <v>38188</v>
      </c>
      <c r="H10" s="24"/>
      <c r="I10" s="24"/>
      <c r="J10" s="32"/>
      <c r="K10" s="33"/>
      <c r="L10" s="33"/>
      <c r="M10" s="32"/>
      <c r="N10" s="18"/>
      <c r="O10" s="34"/>
      <c r="P10" s="32"/>
      <c r="Q10" s="35"/>
      <c r="R10" s="34"/>
      <c r="S10" s="32"/>
      <c r="T10" s="25"/>
      <c r="U10" s="26"/>
    </row>
    <row r="11" spans="1:21" ht="15.5" x14ac:dyDescent="0.35">
      <c r="A11" s="18"/>
      <c r="B11" s="18">
        <v>7</v>
      </c>
      <c r="C11" s="18" t="str">
        <f t="shared" si="0"/>
        <v>Mouhammadou DIA</v>
      </c>
      <c r="D11" s="22" t="s">
        <v>49</v>
      </c>
      <c r="E11" s="22" t="s">
        <v>50</v>
      </c>
      <c r="F11" s="22" t="s">
        <v>38</v>
      </c>
      <c r="G11" s="23">
        <v>38401</v>
      </c>
      <c r="H11" s="24"/>
      <c r="I11" s="24"/>
      <c r="J11" s="32"/>
      <c r="K11" s="33"/>
      <c r="L11" s="33"/>
      <c r="M11" s="32"/>
      <c r="N11" s="18"/>
      <c r="O11" s="34"/>
      <c r="P11" s="32"/>
      <c r="Q11" s="35"/>
      <c r="R11" s="34"/>
      <c r="S11" s="32"/>
      <c r="T11" s="25"/>
      <c r="U11" s="26"/>
    </row>
    <row r="12" spans="1:21" ht="15.5" x14ac:dyDescent="0.35">
      <c r="A12" s="18"/>
      <c r="B12" s="18">
        <v>8</v>
      </c>
      <c r="C12" s="18" t="str">
        <f t="shared" si="0"/>
        <v>Papa Magatte DIOP</v>
      </c>
      <c r="D12" s="22" t="s">
        <v>51</v>
      </c>
      <c r="E12" s="22" t="s">
        <v>52</v>
      </c>
      <c r="F12" s="22" t="s">
        <v>38</v>
      </c>
      <c r="G12" s="23">
        <v>37300</v>
      </c>
      <c r="H12" s="24"/>
      <c r="I12" s="24"/>
      <c r="J12" s="32"/>
      <c r="K12" s="33"/>
      <c r="L12" s="33"/>
      <c r="M12" s="32"/>
      <c r="N12" s="18"/>
      <c r="O12" s="34"/>
      <c r="P12" s="32"/>
      <c r="Q12" s="35"/>
      <c r="R12" s="34"/>
      <c r="S12" s="32"/>
      <c r="T12" s="25"/>
      <c r="U12" s="26"/>
    </row>
    <row r="13" spans="1:21" ht="15.5" x14ac:dyDescent="0.35">
      <c r="A13" s="18"/>
      <c r="B13" s="18">
        <v>9</v>
      </c>
      <c r="C13" s="18" t="str">
        <f t="shared" si="0"/>
        <v>Seydina Mouhamed DIOP</v>
      </c>
      <c r="D13" s="22" t="s">
        <v>51</v>
      </c>
      <c r="E13" s="22" t="s">
        <v>53</v>
      </c>
      <c r="F13" s="22" t="s">
        <v>38</v>
      </c>
      <c r="G13" s="23">
        <v>37822</v>
      </c>
      <c r="H13" s="24"/>
      <c r="I13" s="24"/>
      <c r="J13" s="32"/>
      <c r="K13" s="33"/>
      <c r="L13" s="33"/>
      <c r="M13" s="32"/>
      <c r="N13" s="18"/>
      <c r="O13" s="34"/>
      <c r="P13" s="32"/>
      <c r="Q13" s="35"/>
      <c r="R13" s="34"/>
      <c r="S13" s="32"/>
      <c r="T13" s="25"/>
      <c r="U13" s="26"/>
    </row>
    <row r="14" spans="1:21" ht="15.5" x14ac:dyDescent="0.35">
      <c r="A14" s="18"/>
      <c r="B14" s="18">
        <v>10</v>
      </c>
      <c r="C14" s="18" t="str">
        <f t="shared" si="0"/>
        <v>Armand DJEKONBE NDOASNAN</v>
      </c>
      <c r="D14" s="22" t="s">
        <v>54</v>
      </c>
      <c r="E14" s="22" t="s">
        <v>55</v>
      </c>
      <c r="F14" s="22" t="s">
        <v>56</v>
      </c>
      <c r="G14" s="23">
        <v>37914</v>
      </c>
      <c r="H14" s="24"/>
      <c r="I14" s="24"/>
      <c r="J14" s="32"/>
      <c r="K14" s="33"/>
      <c r="L14" s="33"/>
      <c r="M14" s="32"/>
      <c r="N14" s="18"/>
      <c r="O14" s="34"/>
      <c r="P14" s="32"/>
      <c r="Q14" s="35"/>
      <c r="R14" s="34"/>
      <c r="S14" s="32"/>
      <c r="T14" s="25"/>
      <c r="U14" s="26"/>
    </row>
  </sheetData>
  <mergeCells count="7">
    <mergeCell ref="A1:G1"/>
    <mergeCell ref="H1:P1"/>
    <mergeCell ref="Q1:S1"/>
    <mergeCell ref="H2:J2"/>
    <mergeCell ref="K2:M2"/>
    <mergeCell ref="N2:P2"/>
    <mergeCell ref="Q2:S2"/>
  </mergeCells>
  <conditionalFormatting sqref="H4:H14">
    <cfRule type="expression" dxfId="97" priority="6">
      <formula>K$4=Moyenne</formula>
    </cfRule>
  </conditionalFormatting>
  <conditionalFormatting sqref="I4:I14 Q4">
    <cfRule type="expression" dxfId="95" priority="7">
      <formula>P$4=Moyenne</formula>
    </cfRule>
  </conditionalFormatting>
  <conditionalFormatting sqref="J4:J14">
    <cfRule type="expression" dxfId="93" priority="8">
      <formula>P$4=Moyenne</formula>
    </cfRule>
  </conditionalFormatting>
  <conditionalFormatting sqref="K4">
    <cfRule type="expression" dxfId="91" priority="5">
      <formula>P$4=Moyenne</formula>
    </cfRule>
  </conditionalFormatting>
  <conditionalFormatting sqref="R4">
    <cfRule type="expression" dxfId="89" priority="9">
      <formula>AG$4=Moyenne</formula>
    </cfRule>
  </conditionalFormatting>
  <conditionalFormatting sqref="T4">
    <cfRule type="expression" dxfId="87" priority="10">
      <formula>#REF!=Moyenne</formula>
    </cfRule>
  </conditionalFormatting>
  <conditionalFormatting sqref="S4">
    <cfRule type="expression" dxfId="85" priority="4">
      <formula>AG$4=Moyenne</formula>
    </cfRule>
  </conditionalFormatting>
  <conditionalFormatting sqref="R5:R14">
    <cfRule type="expression" dxfId="83" priority="11">
      <formula>#REF!=Moyenne</formula>
    </cfRule>
  </conditionalFormatting>
  <conditionalFormatting sqref="Q5:Q14">
    <cfRule type="expression" dxfId="81" priority="12">
      <formula>#REF!=Moyenne</formula>
    </cfRule>
  </conditionalFormatting>
  <conditionalFormatting sqref="S5:S14">
    <cfRule type="expression" dxfId="79" priority="3">
      <formula>V$4=Moyenne</formula>
    </cfRule>
  </conditionalFormatting>
  <conditionalFormatting sqref="K5:K14">
    <cfRule type="expression" dxfId="77" priority="13">
      <formula>#REF!=Moyenne</formula>
    </cfRule>
  </conditionalFormatting>
  <conditionalFormatting sqref="O5:O14 L5:L14">
    <cfRule type="expression" dxfId="75" priority="14">
      <formula>#REF!=Moyenne</formula>
    </cfRule>
  </conditionalFormatting>
  <conditionalFormatting sqref="L4">
    <cfRule type="expression" dxfId="73" priority="15">
      <formula>#REF!=Moyenne</formula>
    </cfRule>
  </conditionalFormatting>
  <conditionalFormatting sqref="N4:N14">
    <cfRule type="expression" dxfId="71" priority="16">
      <formula>#REF!=Moyenne</formula>
    </cfRule>
  </conditionalFormatting>
  <conditionalFormatting sqref="O4">
    <cfRule type="expression" dxfId="69" priority="17">
      <formula>#REF!=Moyenne</formula>
    </cfRule>
  </conditionalFormatting>
  <conditionalFormatting sqref="M4">
    <cfRule type="expression" dxfId="67" priority="18">
      <formula>#REF!=Moyenne</formula>
    </cfRule>
  </conditionalFormatting>
  <conditionalFormatting sqref="P4">
    <cfRule type="expression" dxfId="65" priority="19">
      <formula>#REF!=Moyenne</formula>
    </cfRule>
  </conditionalFormatting>
  <conditionalFormatting sqref="P5:P14 M5:M14">
    <cfRule type="expression" dxfId="63" priority="20">
      <formula>#REF!=Moyenne</formula>
    </cfRule>
  </conditionalFormatting>
  <conditionalFormatting sqref="T5:T14">
    <cfRule type="expression" dxfId="61" priority="2">
      <formula>AC$4=Moyenne</formula>
    </cfRule>
  </conditionalFormatting>
  <conditionalFormatting sqref="T5:T14">
    <cfRule type="cellIs" dxfId="59" priority="1" operator="lessThan">
      <formula>12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>
      <selection sqref="A1:AB21"/>
    </sheetView>
  </sheetViews>
  <sheetFormatPr baseColWidth="10" defaultRowHeight="14.5" x14ac:dyDescent="0.35"/>
  <sheetData>
    <row r="1" spans="1:28" ht="21" x14ac:dyDescent="0.5">
      <c r="A1" s="1" t="s">
        <v>0</v>
      </c>
      <c r="B1" s="1"/>
      <c r="C1" s="1"/>
      <c r="D1" s="1"/>
      <c r="E1" s="1"/>
      <c r="F1" s="1"/>
      <c r="G1" s="1"/>
      <c r="H1" s="2" t="s">
        <v>1</v>
      </c>
      <c r="I1" s="2"/>
      <c r="J1" s="2"/>
      <c r="K1" s="2"/>
      <c r="L1" s="2"/>
      <c r="M1" s="2"/>
      <c r="N1" s="2"/>
      <c r="O1" s="2"/>
      <c r="P1" s="2"/>
      <c r="Q1" s="2" t="s">
        <v>2</v>
      </c>
      <c r="R1" s="2"/>
      <c r="S1" s="2"/>
      <c r="T1" s="2"/>
      <c r="U1" s="2"/>
      <c r="V1" s="2"/>
      <c r="W1" s="2" t="s">
        <v>3</v>
      </c>
      <c r="X1" s="2"/>
      <c r="Y1" s="2"/>
      <c r="Z1" s="3"/>
      <c r="AA1" s="4"/>
      <c r="AB1" s="5" t="s">
        <v>5</v>
      </c>
    </row>
    <row r="2" spans="1:28" ht="21" x14ac:dyDescent="0.35">
      <c r="A2" s="6"/>
      <c r="B2" s="6"/>
      <c r="C2" s="6"/>
      <c r="D2" s="6"/>
      <c r="E2" s="6"/>
      <c r="F2" s="6"/>
      <c r="G2" s="6"/>
      <c r="H2" s="7" t="s">
        <v>105</v>
      </c>
      <c r="I2" s="8"/>
      <c r="J2" s="9"/>
      <c r="K2" s="10" t="s">
        <v>106</v>
      </c>
      <c r="L2" s="10"/>
      <c r="M2" s="10"/>
      <c r="N2" s="11" t="s">
        <v>107</v>
      </c>
      <c r="O2" s="11"/>
      <c r="P2" s="11"/>
      <c r="Q2" s="11" t="s">
        <v>108</v>
      </c>
      <c r="R2" s="11"/>
      <c r="S2" s="11"/>
      <c r="T2" s="11" t="s">
        <v>109</v>
      </c>
      <c r="U2" s="11"/>
      <c r="V2" s="11"/>
      <c r="W2" s="11" t="s">
        <v>104</v>
      </c>
      <c r="X2" s="11"/>
      <c r="Y2" s="11"/>
      <c r="Z2" s="17"/>
      <c r="AA2" s="15"/>
      <c r="AB2" s="6"/>
    </row>
    <row r="3" spans="1:28" ht="21" x14ac:dyDescent="0.35">
      <c r="A3" s="6"/>
      <c r="B3" s="6"/>
      <c r="C3" s="6"/>
      <c r="D3" s="6"/>
      <c r="E3" s="6"/>
      <c r="F3" s="6"/>
      <c r="G3" s="6"/>
      <c r="H3" s="16"/>
      <c r="I3" s="16"/>
      <c r="J3" s="16">
        <v>2</v>
      </c>
      <c r="K3" s="16"/>
      <c r="L3" s="16"/>
      <c r="M3" s="16">
        <v>1</v>
      </c>
      <c r="N3" s="17"/>
      <c r="O3" s="17"/>
      <c r="P3" s="17">
        <v>2</v>
      </c>
      <c r="Q3" s="17"/>
      <c r="R3" s="17"/>
      <c r="S3" s="17">
        <v>1</v>
      </c>
      <c r="T3" s="17"/>
      <c r="U3" s="17"/>
      <c r="V3" s="17">
        <v>1</v>
      </c>
      <c r="W3" s="17"/>
      <c r="X3" s="17"/>
      <c r="Y3" s="17">
        <v>1</v>
      </c>
      <c r="Z3" s="17"/>
      <c r="AA3" s="15"/>
      <c r="AB3" s="6"/>
    </row>
    <row r="4" spans="1:28" ht="21" x14ac:dyDescent="0.5">
      <c r="A4" s="18" t="s">
        <v>25</v>
      </c>
      <c r="B4" s="19" t="s">
        <v>26</v>
      </c>
      <c r="C4" s="19"/>
      <c r="D4" s="19"/>
      <c r="E4" s="19"/>
      <c r="F4" s="19" t="s">
        <v>27</v>
      </c>
      <c r="G4" s="19" t="s">
        <v>28</v>
      </c>
      <c r="H4" s="20" t="s">
        <v>29</v>
      </c>
      <c r="I4" s="20" t="s">
        <v>30</v>
      </c>
      <c r="J4" s="20" t="s">
        <v>31</v>
      </c>
      <c r="K4" s="20" t="s">
        <v>29</v>
      </c>
      <c r="L4" s="20" t="s">
        <v>30</v>
      </c>
      <c r="M4" s="20" t="s">
        <v>31</v>
      </c>
      <c r="N4" s="20" t="s">
        <v>29</v>
      </c>
      <c r="O4" s="20" t="s">
        <v>30</v>
      </c>
      <c r="P4" s="20" t="s">
        <v>31</v>
      </c>
      <c r="Q4" s="20" t="s">
        <v>29</v>
      </c>
      <c r="R4" s="20" t="s">
        <v>30</v>
      </c>
      <c r="S4" s="20" t="s">
        <v>31</v>
      </c>
      <c r="T4" s="20" t="s">
        <v>29</v>
      </c>
      <c r="U4" s="20" t="s">
        <v>30</v>
      </c>
      <c r="V4" s="20" t="s">
        <v>31</v>
      </c>
      <c r="W4" s="20" t="s">
        <v>29</v>
      </c>
      <c r="X4" s="20" t="s">
        <v>30</v>
      </c>
      <c r="Y4" s="20" t="s">
        <v>31</v>
      </c>
      <c r="Z4" s="20" t="s">
        <v>31</v>
      </c>
      <c r="AA4" s="21" t="s">
        <v>32</v>
      </c>
      <c r="AB4" s="4" t="s">
        <v>5</v>
      </c>
    </row>
    <row r="5" spans="1:28" ht="15.5" x14ac:dyDescent="0.35">
      <c r="A5" s="18"/>
      <c r="B5" s="18">
        <v>11</v>
      </c>
      <c r="C5" s="18" t="str">
        <f t="shared" ref="C5:C21" si="0">CONCATENATE(E5," ",D5)</f>
        <v>Kouami Emmanuel DOSSEKOU</v>
      </c>
      <c r="D5" s="22" t="s">
        <v>65</v>
      </c>
      <c r="E5" s="22" t="s">
        <v>66</v>
      </c>
      <c r="F5" s="22" t="s">
        <v>35</v>
      </c>
      <c r="G5" s="23">
        <v>38437</v>
      </c>
      <c r="H5" s="24">
        <v>11</v>
      </c>
      <c r="I5" s="24">
        <v>15</v>
      </c>
      <c r="J5" s="32"/>
      <c r="K5" s="33">
        <v>10</v>
      </c>
      <c r="L5" s="33">
        <v>12</v>
      </c>
      <c r="M5" s="32"/>
      <c r="N5" s="18"/>
      <c r="O5" s="34"/>
      <c r="P5" s="32"/>
      <c r="Q5" s="22"/>
      <c r="R5" s="22"/>
      <c r="S5" s="32"/>
      <c r="T5" s="36"/>
      <c r="U5" s="36"/>
      <c r="V5" s="32"/>
      <c r="W5" s="37"/>
      <c r="X5" s="37"/>
      <c r="Y5" s="32"/>
      <c r="Z5" s="32"/>
      <c r="AA5" s="25"/>
      <c r="AB5" s="26"/>
    </row>
    <row r="6" spans="1:28" ht="15.5" x14ac:dyDescent="0.35">
      <c r="A6" s="18"/>
      <c r="B6" s="18">
        <v>12</v>
      </c>
      <c r="C6" s="18" t="str">
        <f t="shared" si="0"/>
        <v>Aïssatou GUEYE</v>
      </c>
      <c r="D6" s="22" t="s">
        <v>67</v>
      </c>
      <c r="E6" s="22" t="s">
        <v>68</v>
      </c>
      <c r="F6" s="22" t="s">
        <v>38</v>
      </c>
      <c r="G6" s="23">
        <v>38276</v>
      </c>
      <c r="H6" s="24"/>
      <c r="I6" s="24"/>
      <c r="J6" s="32"/>
      <c r="K6" s="33"/>
      <c r="L6" s="33"/>
      <c r="M6" s="32"/>
      <c r="N6" s="18"/>
      <c r="O6" s="34"/>
      <c r="P6" s="32"/>
      <c r="Q6" s="22"/>
      <c r="R6" s="22"/>
      <c r="S6" s="32"/>
      <c r="T6" s="36"/>
      <c r="U6" s="36"/>
      <c r="V6" s="32"/>
      <c r="W6" s="37"/>
      <c r="X6" s="37"/>
      <c r="Y6" s="32"/>
      <c r="Z6" s="32"/>
      <c r="AA6" s="25"/>
      <c r="AB6" s="26"/>
    </row>
    <row r="7" spans="1:28" ht="15.5" x14ac:dyDescent="0.35">
      <c r="A7" s="18"/>
      <c r="B7" s="18">
        <v>13</v>
      </c>
      <c r="C7" s="18" t="str">
        <f t="shared" si="0"/>
        <v>Awa GUEYE</v>
      </c>
      <c r="D7" s="22" t="s">
        <v>67</v>
      </c>
      <c r="E7" s="22" t="s">
        <v>69</v>
      </c>
      <c r="F7" s="22" t="s">
        <v>38</v>
      </c>
      <c r="G7" s="23">
        <v>38299</v>
      </c>
      <c r="H7" s="24"/>
      <c r="I7" s="24"/>
      <c r="J7" s="32"/>
      <c r="K7" s="33"/>
      <c r="L7" s="33"/>
      <c r="M7" s="32"/>
      <c r="N7" s="18"/>
      <c r="O7" s="34"/>
      <c r="P7" s="32"/>
      <c r="Q7" s="22"/>
      <c r="R7" s="22"/>
      <c r="S7" s="32"/>
      <c r="T7" s="36"/>
      <c r="U7" s="36"/>
      <c r="V7" s="32"/>
      <c r="W7" s="37"/>
      <c r="X7" s="37"/>
      <c r="Y7" s="32"/>
      <c r="Z7" s="32"/>
      <c r="AA7" s="25"/>
      <c r="AB7" s="26"/>
    </row>
    <row r="8" spans="1:28" ht="15.5" x14ac:dyDescent="0.35">
      <c r="A8" s="18"/>
      <c r="B8" s="18">
        <v>14</v>
      </c>
      <c r="C8" s="18" t="str">
        <f t="shared" si="0"/>
        <v>Josee Clemence JEAZE NGUEMEZI</v>
      </c>
      <c r="D8" s="22" t="s">
        <v>70</v>
      </c>
      <c r="E8" s="22" t="s">
        <v>71</v>
      </c>
      <c r="F8" s="22" t="s">
        <v>48</v>
      </c>
      <c r="G8" s="23">
        <v>37039</v>
      </c>
      <c r="H8" s="24"/>
      <c r="I8" s="24"/>
      <c r="J8" s="32"/>
      <c r="K8" s="33"/>
      <c r="L8" s="33"/>
      <c r="M8" s="32"/>
      <c r="N8" s="18"/>
      <c r="O8" s="34"/>
      <c r="P8" s="32"/>
      <c r="Q8" s="22"/>
      <c r="R8" s="22"/>
      <c r="S8" s="32"/>
      <c r="T8" s="36"/>
      <c r="U8" s="36"/>
      <c r="V8" s="32"/>
      <c r="W8" s="37"/>
      <c r="X8" s="37"/>
      <c r="Y8" s="32"/>
      <c r="Z8" s="32"/>
      <c r="AA8" s="25"/>
      <c r="AB8" s="26"/>
    </row>
    <row r="9" spans="1:28" ht="15.5" x14ac:dyDescent="0.35">
      <c r="A9" s="18"/>
      <c r="B9" s="18">
        <v>15</v>
      </c>
      <c r="C9" s="18" t="str">
        <f t="shared" si="0"/>
        <v>Maxwell KASSI MAMADOU</v>
      </c>
      <c r="D9" s="22" t="s">
        <v>72</v>
      </c>
      <c r="E9" s="22" t="s">
        <v>73</v>
      </c>
      <c r="F9" s="22" t="s">
        <v>48</v>
      </c>
      <c r="G9" s="23">
        <v>38046</v>
      </c>
      <c r="H9" s="24"/>
      <c r="I9" s="24"/>
      <c r="J9" s="32"/>
      <c r="K9" s="33"/>
      <c r="L9" s="33"/>
      <c r="M9" s="32"/>
      <c r="N9" s="18"/>
      <c r="O9" s="34"/>
      <c r="P9" s="32"/>
      <c r="Q9" s="22"/>
      <c r="R9" s="22"/>
      <c r="S9" s="32"/>
      <c r="T9" s="36"/>
      <c r="U9" s="36"/>
      <c r="V9" s="32"/>
      <c r="W9" s="37"/>
      <c r="X9" s="37"/>
      <c r="Y9" s="32"/>
      <c r="Z9" s="32"/>
      <c r="AA9" s="25"/>
      <c r="AB9" s="26"/>
    </row>
    <row r="10" spans="1:28" ht="15.5" x14ac:dyDescent="0.35">
      <c r="A10" s="18"/>
      <c r="B10" s="18">
        <v>16</v>
      </c>
      <c r="C10" s="18" t="str">
        <f t="shared" si="0"/>
        <v>Marc MARE</v>
      </c>
      <c r="D10" s="22" t="s">
        <v>74</v>
      </c>
      <c r="E10" s="22" t="s">
        <v>75</v>
      </c>
      <c r="F10" s="22" t="s">
        <v>76</v>
      </c>
      <c r="G10" s="23">
        <v>37738</v>
      </c>
      <c r="H10" s="24"/>
      <c r="I10" s="24"/>
      <c r="J10" s="32"/>
      <c r="K10" s="33"/>
      <c r="L10" s="33"/>
      <c r="M10" s="32"/>
      <c r="N10" s="18"/>
      <c r="O10" s="34"/>
      <c r="P10" s="32"/>
      <c r="Q10" s="22"/>
      <c r="R10" s="22"/>
      <c r="S10" s="32"/>
      <c r="T10" s="36"/>
      <c r="U10" s="36"/>
      <c r="V10" s="32"/>
      <c r="W10" s="37"/>
      <c r="X10" s="37"/>
      <c r="Y10" s="32"/>
      <c r="Z10" s="32"/>
      <c r="AA10" s="25"/>
      <c r="AB10" s="26"/>
    </row>
    <row r="11" spans="1:28" ht="15.5" x14ac:dyDescent="0.35">
      <c r="A11" s="18"/>
      <c r="B11" s="18">
        <v>17</v>
      </c>
      <c r="C11" s="18" t="str">
        <f t="shared" si="0"/>
        <v>David Christ MEKONTCHOU NZONDE</v>
      </c>
      <c r="D11" s="22" t="s">
        <v>77</v>
      </c>
      <c r="E11" s="22" t="s">
        <v>78</v>
      </c>
      <c r="F11" s="22" t="s">
        <v>48</v>
      </c>
      <c r="G11" s="23">
        <v>38257</v>
      </c>
      <c r="H11" s="24"/>
      <c r="I11" s="24"/>
      <c r="J11" s="32"/>
      <c r="K11" s="33"/>
      <c r="L11" s="33"/>
      <c r="M11" s="32"/>
      <c r="N11" s="18"/>
      <c r="O11" s="34"/>
      <c r="P11" s="32"/>
      <c r="Q11" s="22"/>
      <c r="R11" s="22"/>
      <c r="S11" s="32"/>
      <c r="T11" s="36"/>
      <c r="U11" s="36"/>
      <c r="V11" s="32"/>
      <c r="W11" s="37"/>
      <c r="X11" s="37"/>
      <c r="Y11" s="32"/>
      <c r="Z11" s="32"/>
      <c r="AA11" s="25"/>
      <c r="AB11" s="26"/>
    </row>
    <row r="12" spans="1:28" ht="15.5" x14ac:dyDescent="0.35">
      <c r="A12" s="18"/>
      <c r="B12" s="18">
        <v>18</v>
      </c>
      <c r="C12" s="18" t="str">
        <f t="shared" si="0"/>
        <v>Saer NDAO</v>
      </c>
      <c r="D12" s="22" t="s">
        <v>79</v>
      </c>
      <c r="E12" s="22" t="s">
        <v>80</v>
      </c>
      <c r="F12" s="22" t="s">
        <v>38</v>
      </c>
      <c r="G12" s="27">
        <v>37795</v>
      </c>
      <c r="H12" s="24"/>
      <c r="I12" s="24"/>
      <c r="J12" s="32"/>
      <c r="K12" s="33"/>
      <c r="L12" s="33"/>
      <c r="M12" s="32"/>
      <c r="N12" s="18"/>
      <c r="O12" s="34"/>
      <c r="P12" s="32"/>
      <c r="Q12" s="22"/>
      <c r="R12" s="22"/>
      <c r="S12" s="32"/>
      <c r="T12" s="36"/>
      <c r="U12" s="36"/>
      <c r="V12" s="32"/>
      <c r="W12" s="37"/>
      <c r="X12" s="37"/>
      <c r="Y12" s="32"/>
      <c r="Z12" s="32"/>
      <c r="AA12" s="25"/>
      <c r="AB12" s="26"/>
    </row>
    <row r="13" spans="1:28" ht="15.5" x14ac:dyDescent="0.35">
      <c r="A13" s="28"/>
      <c r="B13" s="18">
        <v>19</v>
      </c>
      <c r="C13" s="18" t="str">
        <f t="shared" si="0"/>
        <v>Poko Ibrahim NOBA</v>
      </c>
      <c r="D13" s="22" t="s">
        <v>81</v>
      </c>
      <c r="E13" s="22" t="s">
        <v>82</v>
      </c>
      <c r="F13" s="22" t="s">
        <v>76</v>
      </c>
      <c r="G13" s="27">
        <v>38498</v>
      </c>
      <c r="H13" s="24"/>
      <c r="I13" s="24"/>
      <c r="J13" s="32"/>
      <c r="K13" s="33"/>
      <c r="L13" s="33"/>
      <c r="M13" s="32"/>
      <c r="N13" s="34"/>
      <c r="O13" s="34"/>
      <c r="P13" s="32"/>
      <c r="Q13" s="38"/>
      <c r="R13" s="38"/>
      <c r="S13" s="32"/>
      <c r="T13" s="36"/>
      <c r="U13" s="36"/>
      <c r="V13" s="32"/>
      <c r="W13" s="37"/>
      <c r="X13" s="37"/>
      <c r="Y13" s="32"/>
      <c r="Z13" s="32"/>
      <c r="AA13" s="25"/>
      <c r="AB13" s="26"/>
    </row>
    <row r="14" spans="1:28" ht="21" x14ac:dyDescent="0.5">
      <c r="A14" s="29"/>
      <c r="B14" s="18">
        <v>20</v>
      </c>
      <c r="C14" s="18" t="str">
        <f t="shared" si="0"/>
        <v>Gilbert OUMSAORE</v>
      </c>
      <c r="D14" s="22" t="s">
        <v>83</v>
      </c>
      <c r="E14" s="22" t="s">
        <v>84</v>
      </c>
      <c r="F14" s="22" t="s">
        <v>76</v>
      </c>
      <c r="G14" s="27">
        <v>38352</v>
      </c>
      <c r="H14" s="24"/>
      <c r="I14" s="24"/>
      <c r="J14" s="32"/>
      <c r="K14" s="33"/>
      <c r="L14" s="33"/>
      <c r="M14" s="32"/>
      <c r="N14" s="34"/>
      <c r="O14" s="34"/>
      <c r="P14" s="32"/>
      <c r="Q14" s="18"/>
      <c r="R14" s="4"/>
      <c r="S14" s="32"/>
      <c r="T14" s="36"/>
      <c r="U14" s="36"/>
      <c r="V14" s="32"/>
      <c r="W14" s="37"/>
      <c r="X14" s="37"/>
      <c r="Y14" s="32"/>
      <c r="Z14" s="32"/>
      <c r="AA14" s="25"/>
      <c r="AB14" s="26"/>
    </row>
    <row r="15" spans="1:28" ht="21" x14ac:dyDescent="0.5">
      <c r="A15" s="29"/>
      <c r="B15" s="18">
        <v>21</v>
      </c>
      <c r="C15" s="18" t="str">
        <f t="shared" si="0"/>
        <v>Cheikh Oumar SAKHO</v>
      </c>
      <c r="D15" s="22" t="s">
        <v>85</v>
      </c>
      <c r="E15" s="22" t="s">
        <v>86</v>
      </c>
      <c r="F15" s="22" t="s">
        <v>38</v>
      </c>
      <c r="G15" s="27">
        <v>36991</v>
      </c>
      <c r="H15" s="24"/>
      <c r="I15" s="24"/>
      <c r="J15" s="32"/>
      <c r="K15" s="33"/>
      <c r="L15" s="33"/>
      <c r="M15" s="32"/>
      <c r="N15" s="34"/>
      <c r="O15" s="34"/>
      <c r="P15" s="32"/>
      <c r="Q15" s="18"/>
      <c r="R15" s="4"/>
      <c r="S15" s="32"/>
      <c r="T15" s="36"/>
      <c r="U15" s="36"/>
      <c r="V15" s="32"/>
      <c r="W15" s="37"/>
      <c r="X15" s="37"/>
      <c r="Y15" s="32"/>
      <c r="Z15" s="32"/>
      <c r="AA15" s="25"/>
      <c r="AB15" s="26"/>
    </row>
    <row r="16" spans="1:28" ht="21" x14ac:dyDescent="0.5">
      <c r="A16" s="29"/>
      <c r="B16" s="18">
        <v>22</v>
      </c>
      <c r="C16" s="18" t="str">
        <f t="shared" si="0"/>
        <v>Ndeye Khary SALL</v>
      </c>
      <c r="D16" s="22" t="s">
        <v>87</v>
      </c>
      <c r="E16" s="22" t="s">
        <v>88</v>
      </c>
      <c r="F16" s="22" t="s">
        <v>38</v>
      </c>
      <c r="G16" s="27">
        <v>38416</v>
      </c>
      <c r="H16" s="24"/>
      <c r="I16" s="24"/>
      <c r="J16" s="32"/>
      <c r="K16" s="33"/>
      <c r="L16" s="33"/>
      <c r="M16" s="32"/>
      <c r="N16" s="34"/>
      <c r="O16" s="34"/>
      <c r="P16" s="32"/>
      <c r="Q16" s="18"/>
      <c r="R16" s="4"/>
      <c r="S16" s="32"/>
      <c r="T16" s="36"/>
      <c r="U16" s="36"/>
      <c r="V16" s="32"/>
      <c r="W16" s="37"/>
      <c r="X16" s="37"/>
      <c r="Y16" s="32"/>
      <c r="Z16" s="32"/>
      <c r="AA16" s="25"/>
      <c r="AB16" s="26"/>
    </row>
    <row r="17" spans="1:28" ht="21" x14ac:dyDescent="0.5">
      <c r="A17" s="29"/>
      <c r="B17" s="18">
        <v>23</v>
      </c>
      <c r="C17" s="18" t="str">
        <f t="shared" si="0"/>
        <v>Mouhamadou Moustapha SARR</v>
      </c>
      <c r="D17" s="22" t="s">
        <v>89</v>
      </c>
      <c r="E17" s="22" t="s">
        <v>90</v>
      </c>
      <c r="F17" s="22" t="s">
        <v>38</v>
      </c>
      <c r="G17" s="27">
        <v>37266</v>
      </c>
      <c r="H17" s="24"/>
      <c r="I17" s="24"/>
      <c r="J17" s="32"/>
      <c r="K17" s="33"/>
      <c r="L17" s="33"/>
      <c r="M17" s="32"/>
      <c r="N17" s="34"/>
      <c r="O17" s="34"/>
      <c r="P17" s="32"/>
      <c r="Q17" s="18"/>
      <c r="R17" s="4"/>
      <c r="S17" s="32"/>
      <c r="T17" s="36"/>
      <c r="U17" s="36"/>
      <c r="V17" s="32"/>
      <c r="W17" s="37"/>
      <c r="X17" s="37"/>
      <c r="Y17" s="32"/>
      <c r="Z17" s="32"/>
      <c r="AA17" s="25"/>
      <c r="AB17" s="26"/>
    </row>
    <row r="18" spans="1:28" ht="21" x14ac:dyDescent="0.5">
      <c r="A18" s="29"/>
      <c r="B18" s="18">
        <v>24</v>
      </c>
      <c r="C18" s="18" t="str">
        <f t="shared" si="0"/>
        <v>Wilfred Rod TCHAPDA KOUADJO</v>
      </c>
      <c r="D18" s="22" t="s">
        <v>91</v>
      </c>
      <c r="E18" s="22" t="s">
        <v>92</v>
      </c>
      <c r="F18" s="22" t="s">
        <v>48</v>
      </c>
      <c r="G18" s="27">
        <v>37628</v>
      </c>
      <c r="H18" s="24"/>
      <c r="I18" s="24"/>
      <c r="J18" s="32"/>
      <c r="K18" s="33"/>
      <c r="L18" s="33"/>
      <c r="M18" s="32"/>
      <c r="N18" s="34"/>
      <c r="O18" s="34"/>
      <c r="P18" s="32"/>
      <c r="Q18" s="18"/>
      <c r="R18" s="4"/>
      <c r="S18" s="32"/>
      <c r="T18" s="36"/>
      <c r="U18" s="36"/>
      <c r="V18" s="32"/>
      <c r="W18" s="37"/>
      <c r="X18" s="37"/>
      <c r="Y18" s="32"/>
      <c r="Z18" s="32"/>
      <c r="AA18" s="25"/>
      <c r="AB18" s="26"/>
    </row>
    <row r="19" spans="1:28" ht="21" x14ac:dyDescent="0.5">
      <c r="A19" s="29"/>
      <c r="B19" s="18">
        <v>25</v>
      </c>
      <c r="C19" s="18" t="str">
        <f t="shared" si="0"/>
        <v>Naba Amadou Seydou TOURE</v>
      </c>
      <c r="D19" s="22" t="s">
        <v>93</v>
      </c>
      <c r="E19" s="22" t="s">
        <v>94</v>
      </c>
      <c r="F19" s="22" t="s">
        <v>95</v>
      </c>
      <c r="G19" s="27">
        <v>37914</v>
      </c>
      <c r="H19" s="24"/>
      <c r="I19" s="24"/>
      <c r="J19" s="32"/>
      <c r="K19" s="33"/>
      <c r="L19" s="33"/>
      <c r="M19" s="32"/>
      <c r="N19" s="34"/>
      <c r="O19" s="34"/>
      <c r="P19" s="32"/>
      <c r="Q19" s="18"/>
      <c r="R19" s="4"/>
      <c r="S19" s="32"/>
      <c r="T19" s="36"/>
      <c r="U19" s="36"/>
      <c r="V19" s="32"/>
      <c r="W19" s="37"/>
      <c r="X19" s="37"/>
      <c r="Y19" s="32"/>
      <c r="Z19" s="32"/>
      <c r="AA19" s="25"/>
      <c r="AB19" s="26"/>
    </row>
    <row r="20" spans="1:28" ht="21" x14ac:dyDescent="0.5">
      <c r="A20" s="29"/>
      <c r="B20" s="18">
        <v>26</v>
      </c>
      <c r="C20" s="18" t="str">
        <f t="shared" si="0"/>
        <v>Ndeye Salla TOURE</v>
      </c>
      <c r="D20" s="22" t="s">
        <v>93</v>
      </c>
      <c r="E20" s="22" t="s">
        <v>96</v>
      </c>
      <c r="F20" s="22" t="s">
        <v>38</v>
      </c>
      <c r="G20" s="27">
        <v>39029</v>
      </c>
      <c r="H20" s="24"/>
      <c r="I20" s="24"/>
      <c r="J20" s="32"/>
      <c r="K20" s="33"/>
      <c r="L20" s="33"/>
      <c r="M20" s="32"/>
      <c r="N20" s="34"/>
      <c r="O20" s="34"/>
      <c r="P20" s="32"/>
      <c r="Q20" s="18"/>
      <c r="R20" s="4"/>
      <c r="S20" s="32"/>
      <c r="T20" s="36"/>
      <c r="U20" s="36"/>
      <c r="V20" s="32"/>
      <c r="W20" s="37"/>
      <c r="X20" s="37"/>
      <c r="Y20" s="32"/>
      <c r="Z20" s="32"/>
      <c r="AA20" s="25"/>
      <c r="AB20" s="26"/>
    </row>
    <row r="21" spans="1:28" ht="21" x14ac:dyDescent="0.5">
      <c r="A21" s="29"/>
      <c r="B21" s="18">
        <v>27</v>
      </c>
      <c r="C21" s="18" t="str">
        <f t="shared" si="0"/>
        <v>Fatou Soumaya WADE</v>
      </c>
      <c r="D21" s="22" t="s">
        <v>97</v>
      </c>
      <c r="E21" s="22" t="s">
        <v>98</v>
      </c>
      <c r="F21" s="22" t="s">
        <v>38</v>
      </c>
      <c r="G21" s="27">
        <v>38296</v>
      </c>
      <c r="H21" s="24"/>
      <c r="I21" s="24"/>
      <c r="J21" s="32"/>
      <c r="K21" s="33"/>
      <c r="L21" s="33"/>
      <c r="M21" s="32"/>
      <c r="N21" s="34"/>
      <c r="O21" s="34"/>
      <c r="P21" s="32"/>
      <c r="Q21" s="18"/>
      <c r="R21" s="4"/>
      <c r="S21" s="32"/>
      <c r="T21" s="36"/>
      <c r="U21" s="36"/>
      <c r="V21" s="32"/>
      <c r="W21" s="37"/>
      <c r="X21" s="37"/>
      <c r="Y21" s="32"/>
      <c r="Z21" s="32"/>
      <c r="AA21" s="25"/>
      <c r="AB21" s="26"/>
    </row>
  </sheetData>
  <mergeCells count="10">
    <mergeCell ref="A1:G1"/>
    <mergeCell ref="H1:P1"/>
    <mergeCell ref="Q1:V1"/>
    <mergeCell ref="W1:Y1"/>
    <mergeCell ref="H2:J2"/>
    <mergeCell ref="K2:M2"/>
    <mergeCell ref="N2:P2"/>
    <mergeCell ref="Q2:S2"/>
    <mergeCell ref="T2:V2"/>
    <mergeCell ref="W2:Y2"/>
  </mergeCells>
  <conditionalFormatting sqref="K5:K12 Q5:Q12">
    <cfRule type="expression" dxfId="57" priority="10">
      <formula>S$4=Moyenne</formula>
    </cfRule>
  </conditionalFormatting>
  <conditionalFormatting sqref="H4:H12 Z5:Z21">
    <cfRule type="expression" dxfId="55" priority="11">
      <formula>K$4=Moyenne</formula>
    </cfRule>
  </conditionalFormatting>
  <conditionalFormatting sqref="O5:O12 L5:L12">
    <cfRule type="expression" dxfId="53" priority="12">
      <formula>V$4=Moyenne</formula>
    </cfRule>
  </conditionalFormatting>
  <conditionalFormatting sqref="T5:U12">
    <cfRule type="expression" dxfId="51" priority="13">
      <formula>#REF!=Moyenne</formula>
    </cfRule>
  </conditionalFormatting>
  <conditionalFormatting sqref="I4:I12 R5:R12">
    <cfRule type="expression" dxfId="49" priority="14">
      <formula>P$4=Moyenne</formula>
    </cfRule>
  </conditionalFormatting>
  <conditionalFormatting sqref="J4:J21 M5:M21 P5:P21 S5:S21">
    <cfRule type="expression" dxfId="47" priority="15">
      <formula>P$4=Moyenne</formula>
    </cfRule>
  </conditionalFormatting>
  <conditionalFormatting sqref="K4">
    <cfRule type="expression" dxfId="45" priority="8">
      <formula>P$4=Moyenne</formula>
    </cfRule>
  </conditionalFormatting>
  <conditionalFormatting sqref="L4">
    <cfRule type="expression" dxfId="43" priority="9">
      <formula>Y$4=Moyenne</formula>
    </cfRule>
  </conditionalFormatting>
  <conditionalFormatting sqref="N4:N12">
    <cfRule type="expression" dxfId="41" priority="7">
      <formula>Y$4=Moyenne</formula>
    </cfRule>
  </conditionalFormatting>
  <conditionalFormatting sqref="M4">
    <cfRule type="expression" dxfId="39" priority="16">
      <formula>Y$4=Moyenne</formula>
    </cfRule>
  </conditionalFormatting>
  <conditionalFormatting sqref="AA4">
    <cfRule type="expression" dxfId="37" priority="17">
      <formula>#REF!=Moyenne</formula>
    </cfRule>
  </conditionalFormatting>
  <conditionalFormatting sqref="Z4">
    <cfRule type="expression" dxfId="35" priority="5">
      <formula>AN$4=Moyenne</formula>
    </cfRule>
  </conditionalFormatting>
  <conditionalFormatting sqref="R4">
    <cfRule type="expression" dxfId="33" priority="6">
      <formula>Z$4=Moyenne</formula>
    </cfRule>
  </conditionalFormatting>
  <conditionalFormatting sqref="H13:H21">
    <cfRule type="expression" dxfId="31" priority="4">
      <formula>K$4=Moyenne</formula>
    </cfRule>
  </conditionalFormatting>
  <conditionalFormatting sqref="Y4">
    <cfRule type="expression" dxfId="29" priority="18">
      <formula>AB$4=Moyenne</formula>
    </cfRule>
  </conditionalFormatting>
  <conditionalFormatting sqref="N13:O21">
    <cfRule type="expression" dxfId="27" priority="3">
      <formula>X$4=Moyenne</formula>
    </cfRule>
  </conditionalFormatting>
  <conditionalFormatting sqref="X4">
    <cfRule type="expression" dxfId="25" priority="19">
      <formula>AB$4=Moyenne</formula>
    </cfRule>
  </conditionalFormatting>
  <conditionalFormatting sqref="U4">
    <cfRule type="expression" dxfId="23" priority="20">
      <formula>#REF!=Moyenne</formula>
    </cfRule>
  </conditionalFormatting>
  <conditionalFormatting sqref="V4">
    <cfRule type="expression" dxfId="21" priority="21">
      <formula>#REF!=Moyenne</formula>
    </cfRule>
  </conditionalFormatting>
  <conditionalFormatting sqref="S4">
    <cfRule type="expression" dxfId="19" priority="22">
      <formula>Z$4=Moyenne</formula>
    </cfRule>
  </conditionalFormatting>
  <conditionalFormatting sqref="X5:X12">
    <cfRule type="expression" dxfId="17" priority="23">
      <formula>#REF!=Moyenne</formula>
    </cfRule>
  </conditionalFormatting>
  <conditionalFormatting sqref="O4">
    <cfRule type="expression" dxfId="15" priority="24">
      <formula>#REF!=Moyenne</formula>
    </cfRule>
  </conditionalFormatting>
  <conditionalFormatting sqref="W5:W12">
    <cfRule type="expression" dxfId="13" priority="25">
      <formula>#REF!=Moyenne</formula>
    </cfRule>
  </conditionalFormatting>
  <conditionalFormatting sqref="Q4 T4">
    <cfRule type="expression" dxfId="11" priority="26">
      <formula>#REF!=Moyenne</formula>
    </cfRule>
  </conditionalFormatting>
  <conditionalFormatting sqref="P4">
    <cfRule type="expression" dxfId="9" priority="27">
      <formula>#REF!=Moyenne</formula>
    </cfRule>
  </conditionalFormatting>
  <conditionalFormatting sqref="Y5:Y21 V5:V21">
    <cfRule type="expression" dxfId="7" priority="28">
      <formula>#REF!=Moyenne</formula>
    </cfRule>
  </conditionalFormatting>
  <conditionalFormatting sqref="W4">
    <cfRule type="expression" dxfId="5" priority="29">
      <formula>#REF!=Moyenne</formula>
    </cfRule>
  </conditionalFormatting>
  <conditionalFormatting sqref="AA5:AA21">
    <cfRule type="expression" dxfId="3" priority="2">
      <formula>AJ$4=Moyenne</formula>
    </cfRule>
  </conditionalFormatting>
  <conditionalFormatting sqref="AA5:AA21">
    <cfRule type="cellIs" dxfId="1" priority="1" operator="less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sqref="A1:I28"/>
    </sheetView>
  </sheetViews>
  <sheetFormatPr baseColWidth="10" defaultRowHeight="14.5" x14ac:dyDescent="0.35"/>
  <sheetData>
    <row r="1" spans="1:9" ht="18" x14ac:dyDescent="0.4">
      <c r="A1" s="19"/>
      <c r="B1" s="19" t="s">
        <v>27</v>
      </c>
      <c r="C1" s="19" t="s">
        <v>28</v>
      </c>
      <c r="D1" t="s">
        <v>99</v>
      </c>
      <c r="E1" s="30" t="s">
        <v>5</v>
      </c>
      <c r="F1" s="30" t="s">
        <v>110</v>
      </c>
      <c r="G1" s="30" t="s">
        <v>111</v>
      </c>
      <c r="H1" s="30" t="s">
        <v>112</v>
      </c>
      <c r="I1" s="30" t="s">
        <v>5</v>
      </c>
    </row>
    <row r="2" spans="1:9" ht="15.5" x14ac:dyDescent="0.35">
      <c r="A2" s="22" t="s">
        <v>34</v>
      </c>
      <c r="B2" s="22" t="s">
        <v>35</v>
      </c>
      <c r="C2" s="23">
        <v>37220</v>
      </c>
    </row>
    <row r="3" spans="1:9" ht="15.5" x14ac:dyDescent="0.35">
      <c r="A3" s="22" t="s">
        <v>37</v>
      </c>
      <c r="B3" s="22" t="s">
        <v>38</v>
      </c>
      <c r="C3" s="23">
        <v>37746</v>
      </c>
    </row>
    <row r="4" spans="1:9" ht="15.5" x14ac:dyDescent="0.35">
      <c r="A4" s="22" t="s">
        <v>40</v>
      </c>
      <c r="B4" s="22" t="s">
        <v>38</v>
      </c>
      <c r="C4" s="23">
        <v>38808</v>
      </c>
    </row>
    <row r="5" spans="1:9" ht="15.5" x14ac:dyDescent="0.35">
      <c r="A5" s="22" t="s">
        <v>42</v>
      </c>
      <c r="B5" s="22" t="s">
        <v>38</v>
      </c>
      <c r="C5" s="23">
        <v>37551</v>
      </c>
    </row>
    <row r="6" spans="1:9" ht="15.5" x14ac:dyDescent="0.35">
      <c r="A6" s="22" t="s">
        <v>44</v>
      </c>
      <c r="B6" s="22" t="s">
        <v>45</v>
      </c>
      <c r="C6" s="23">
        <v>37408</v>
      </c>
    </row>
    <row r="7" spans="1:9" ht="15.5" x14ac:dyDescent="0.35">
      <c r="A7" s="22" t="s">
        <v>47</v>
      </c>
      <c r="B7" s="22" t="s">
        <v>48</v>
      </c>
      <c r="C7" s="23">
        <v>38188</v>
      </c>
    </row>
    <row r="8" spans="1:9" ht="15.5" x14ac:dyDescent="0.35">
      <c r="A8" s="22" t="s">
        <v>50</v>
      </c>
      <c r="B8" s="22" t="s">
        <v>38</v>
      </c>
      <c r="C8" s="23">
        <v>38401</v>
      </c>
    </row>
    <row r="9" spans="1:9" ht="15.5" x14ac:dyDescent="0.35">
      <c r="A9" s="22" t="s">
        <v>52</v>
      </c>
      <c r="B9" s="22" t="s">
        <v>38</v>
      </c>
      <c r="C9" s="23">
        <v>37300</v>
      </c>
    </row>
    <row r="10" spans="1:9" ht="15.5" x14ac:dyDescent="0.35">
      <c r="A10" s="22" t="s">
        <v>53</v>
      </c>
      <c r="B10" s="22" t="s">
        <v>38</v>
      </c>
      <c r="C10" s="23">
        <v>37822</v>
      </c>
    </row>
    <row r="11" spans="1:9" ht="15.5" x14ac:dyDescent="0.35">
      <c r="A11" s="22" t="s">
        <v>55</v>
      </c>
      <c r="B11" s="22" t="s">
        <v>56</v>
      </c>
      <c r="C11" s="23">
        <v>37914</v>
      </c>
    </row>
    <row r="12" spans="1:9" ht="15.5" x14ac:dyDescent="0.35">
      <c r="A12" s="22" t="s">
        <v>66</v>
      </c>
      <c r="B12" s="22" t="s">
        <v>35</v>
      </c>
      <c r="C12" s="23">
        <v>38437</v>
      </c>
    </row>
    <row r="13" spans="1:9" ht="15.5" x14ac:dyDescent="0.35">
      <c r="A13" s="22" t="s">
        <v>68</v>
      </c>
      <c r="B13" s="22" t="s">
        <v>38</v>
      </c>
      <c r="C13" s="23">
        <v>38276</v>
      </c>
    </row>
    <row r="14" spans="1:9" ht="15.5" x14ac:dyDescent="0.35">
      <c r="A14" s="22" t="s">
        <v>69</v>
      </c>
      <c r="B14" s="22" t="s">
        <v>38</v>
      </c>
      <c r="C14" s="23">
        <v>38299</v>
      </c>
    </row>
    <row r="15" spans="1:9" ht="15.5" x14ac:dyDescent="0.35">
      <c r="A15" s="22" t="s">
        <v>71</v>
      </c>
      <c r="B15" s="22" t="s">
        <v>48</v>
      </c>
      <c r="C15" s="23">
        <v>37039</v>
      </c>
    </row>
    <row r="16" spans="1:9" ht="15.5" x14ac:dyDescent="0.35">
      <c r="A16" s="22" t="s">
        <v>73</v>
      </c>
      <c r="B16" s="22" t="s">
        <v>48</v>
      </c>
      <c r="C16" s="23">
        <v>38046</v>
      </c>
    </row>
    <row r="17" spans="1:3" ht="15.5" x14ac:dyDescent="0.35">
      <c r="A17" s="22" t="s">
        <v>75</v>
      </c>
      <c r="B17" s="22" t="s">
        <v>76</v>
      </c>
      <c r="C17" s="23">
        <v>37738</v>
      </c>
    </row>
    <row r="18" spans="1:3" ht="15.5" x14ac:dyDescent="0.35">
      <c r="A18" s="22" t="s">
        <v>78</v>
      </c>
      <c r="B18" s="22" t="s">
        <v>48</v>
      </c>
      <c r="C18" s="23">
        <v>38257</v>
      </c>
    </row>
    <row r="19" spans="1:3" ht="15.5" x14ac:dyDescent="0.35">
      <c r="A19" s="22" t="s">
        <v>80</v>
      </c>
      <c r="B19" s="22" t="s">
        <v>38</v>
      </c>
      <c r="C19" s="27">
        <v>37795</v>
      </c>
    </row>
    <row r="20" spans="1:3" ht="15.5" x14ac:dyDescent="0.35">
      <c r="A20" s="22" t="s">
        <v>82</v>
      </c>
      <c r="B20" s="22" t="s">
        <v>76</v>
      </c>
      <c r="C20" s="27">
        <v>38498</v>
      </c>
    </row>
    <row r="21" spans="1:3" ht="15.5" x14ac:dyDescent="0.35">
      <c r="A21" s="22" t="s">
        <v>84</v>
      </c>
      <c r="B21" s="22" t="s">
        <v>76</v>
      </c>
      <c r="C21" s="27">
        <v>38352</v>
      </c>
    </row>
    <row r="22" spans="1:3" ht="15.5" x14ac:dyDescent="0.35">
      <c r="A22" s="22" t="s">
        <v>86</v>
      </c>
      <c r="B22" s="22" t="s">
        <v>38</v>
      </c>
      <c r="C22" s="27">
        <v>36991</v>
      </c>
    </row>
    <row r="23" spans="1:3" ht="15.5" x14ac:dyDescent="0.35">
      <c r="A23" s="22" t="s">
        <v>88</v>
      </c>
      <c r="B23" s="22" t="s">
        <v>38</v>
      </c>
      <c r="C23" s="27">
        <v>38416</v>
      </c>
    </row>
    <row r="24" spans="1:3" ht="15.5" x14ac:dyDescent="0.35">
      <c r="A24" s="22" t="s">
        <v>90</v>
      </c>
      <c r="B24" s="22" t="s">
        <v>38</v>
      </c>
      <c r="C24" s="27">
        <v>37266</v>
      </c>
    </row>
    <row r="25" spans="1:3" ht="15.5" x14ac:dyDescent="0.35">
      <c r="A25" s="22" t="s">
        <v>92</v>
      </c>
      <c r="B25" s="22" t="s">
        <v>48</v>
      </c>
      <c r="C25" s="27">
        <v>37628</v>
      </c>
    </row>
    <row r="26" spans="1:3" ht="15.5" x14ac:dyDescent="0.35">
      <c r="A26" s="22" t="s">
        <v>94</v>
      </c>
      <c r="B26" s="22" t="s">
        <v>95</v>
      </c>
      <c r="C26" s="27">
        <v>37914</v>
      </c>
    </row>
    <row r="27" spans="1:3" ht="15.5" x14ac:dyDescent="0.35">
      <c r="A27" s="22" t="s">
        <v>96</v>
      </c>
      <c r="B27" s="22" t="s">
        <v>38</v>
      </c>
      <c r="C27" s="27">
        <v>39029</v>
      </c>
    </row>
    <row r="28" spans="1:3" ht="15.5" x14ac:dyDescent="0.35">
      <c r="A28" s="22" t="s">
        <v>98</v>
      </c>
      <c r="B28" s="22" t="s">
        <v>38</v>
      </c>
      <c r="C28" s="27">
        <v>38296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sqref="A1:E54"/>
    </sheetView>
  </sheetViews>
  <sheetFormatPr baseColWidth="10" defaultRowHeight="14.5" x14ac:dyDescent="0.35"/>
  <sheetData>
    <row r="1" spans="1:5" x14ac:dyDescent="0.35">
      <c r="A1" s="39" t="s">
        <v>113</v>
      </c>
      <c r="B1" s="40"/>
      <c r="C1" s="40"/>
      <c r="D1" s="40"/>
      <c r="E1" s="40"/>
    </row>
    <row r="2" spans="1:5" ht="15.5" x14ac:dyDescent="0.35">
      <c r="A2" s="39"/>
      <c r="B2" s="40"/>
      <c r="C2" s="40"/>
      <c r="D2" s="40"/>
      <c r="E2" s="41" t="s">
        <v>114</v>
      </c>
    </row>
    <row r="3" spans="1:5" ht="15" x14ac:dyDescent="0.35">
      <c r="A3" s="42" t="s">
        <v>115</v>
      </c>
      <c r="B3" s="43"/>
      <c r="C3" s="43"/>
      <c r="D3" s="43"/>
      <c r="E3" s="43"/>
    </row>
    <row r="4" spans="1:5" ht="15.5" x14ac:dyDescent="0.35">
      <c r="A4" s="44"/>
      <c r="B4" s="44"/>
      <c r="C4" s="44"/>
      <c r="D4" s="44"/>
      <c r="E4" s="44"/>
    </row>
    <row r="5" spans="1:5" ht="15.5" x14ac:dyDescent="0.35">
      <c r="A5" s="45" t="s">
        <v>116</v>
      </c>
      <c r="B5" s="43"/>
      <c r="C5" s="43"/>
      <c r="D5" s="43"/>
      <c r="E5" s="43"/>
    </row>
    <row r="6" spans="1:5" ht="15" x14ac:dyDescent="0.35">
      <c r="A6" s="46" t="s">
        <v>117</v>
      </c>
      <c r="B6" s="43"/>
      <c r="C6" s="43"/>
      <c r="D6" s="43"/>
      <c r="E6" s="43"/>
    </row>
    <row r="7" spans="1:5" ht="15.5" x14ac:dyDescent="0.35">
      <c r="A7" s="47"/>
      <c r="B7" s="40"/>
      <c r="C7" s="48"/>
      <c r="D7" s="48"/>
      <c r="E7" s="48"/>
    </row>
    <row r="8" spans="1:5" ht="15.5" x14ac:dyDescent="0.35">
      <c r="A8" s="49" t="s">
        <v>118</v>
      </c>
      <c r="B8" s="50"/>
      <c r="C8" s="48"/>
      <c r="D8" s="48"/>
      <c r="E8" s="48"/>
    </row>
    <row r="9" spans="1:5" ht="15.5" x14ac:dyDescent="0.35">
      <c r="A9" s="51" t="s">
        <v>119</v>
      </c>
      <c r="B9" s="40"/>
      <c r="C9" s="52" t="e">
        <f>VLOOKUP($B$8,'[2] AS3 DATA SCIENCE'!$C$3:$CJ$7,2,FALSE)</f>
        <v>#N/A</v>
      </c>
      <c r="D9" s="48"/>
      <c r="E9" s="48"/>
    </row>
    <row r="10" spans="1:5" ht="31" x14ac:dyDescent="0.35">
      <c r="A10" s="51" t="s">
        <v>120</v>
      </c>
      <c r="B10" s="40"/>
      <c r="C10" s="53" t="e">
        <f>VLOOKUP($B$8,'[2] AS3 DATA SCIENCE'!$C$3:$CJ$7,3,FALSE)</f>
        <v>#N/A</v>
      </c>
      <c r="D10" s="48"/>
      <c r="E10" s="48"/>
    </row>
    <row r="11" spans="1:5" ht="15.5" x14ac:dyDescent="0.35">
      <c r="A11" s="54" t="s">
        <v>121</v>
      </c>
      <c r="B11" s="55"/>
      <c r="C11" s="56">
        <v>44470</v>
      </c>
      <c r="D11" s="48"/>
      <c r="E11" s="48"/>
    </row>
    <row r="12" spans="1:5" ht="15.5" x14ac:dyDescent="0.35">
      <c r="A12" s="57" t="s">
        <v>122</v>
      </c>
      <c r="B12" s="58"/>
      <c r="C12" s="58"/>
      <c r="D12" s="58"/>
      <c r="E12" s="59"/>
    </row>
    <row r="13" spans="1:5" ht="15.5" x14ac:dyDescent="0.35">
      <c r="A13" s="60"/>
      <c r="B13" s="61" t="s">
        <v>123</v>
      </c>
      <c r="C13" s="59"/>
      <c r="D13" s="62" t="s">
        <v>124</v>
      </c>
      <c r="E13" s="62" t="s">
        <v>31</v>
      </c>
    </row>
    <row r="14" spans="1:5" ht="15.5" x14ac:dyDescent="0.35">
      <c r="A14" s="63"/>
      <c r="B14" s="64">
        <v>1</v>
      </c>
      <c r="C14" s="64">
        <v>2</v>
      </c>
      <c r="D14" s="63"/>
      <c r="E14" s="63"/>
    </row>
    <row r="15" spans="1:5" ht="15.5" x14ac:dyDescent="0.35">
      <c r="A15" s="65" t="s">
        <v>125</v>
      </c>
      <c r="B15" s="66" t="e">
        <f>+IF(AVERAGE(E$16:E$17)&lt;10,"Non Validée","validée")</f>
        <v>#N/A</v>
      </c>
      <c r="C15" s="58"/>
      <c r="D15" s="58"/>
      <c r="E15" s="59"/>
    </row>
    <row r="16" spans="1:5" ht="46.5" x14ac:dyDescent="0.35">
      <c r="A16" s="67" t="s">
        <v>126</v>
      </c>
      <c r="B16" s="53" t="e">
        <f>+VLOOKUP(A8,'[2] AS3 DATA SCIENCE'!B2:CI6,4,FALSE)</f>
        <v>#N/A</v>
      </c>
      <c r="C16" s="68" t="s">
        <v>127</v>
      </c>
      <c r="D16" s="69">
        <v>2</v>
      </c>
      <c r="E16" s="53" t="e">
        <f>AVERAGE(B16:C16)</f>
        <v>#N/A</v>
      </c>
    </row>
    <row r="17" spans="1:5" ht="77.5" x14ac:dyDescent="0.35">
      <c r="A17" s="67" t="s">
        <v>128</v>
      </c>
      <c r="B17" s="53" t="e">
        <f>VLOOKUP(A8,'[2] AS3 DATA SCIENCE'!B3:CI7,7,FALSE)</f>
        <v>#N/A</v>
      </c>
      <c r="C17" s="68" t="s">
        <v>127</v>
      </c>
      <c r="D17" s="53">
        <v>1</v>
      </c>
      <c r="E17" s="53" t="e">
        <f>AVERAGE(B17:C17)</f>
        <v>#N/A</v>
      </c>
    </row>
    <row r="18" spans="1:5" ht="15.5" x14ac:dyDescent="0.35">
      <c r="A18" s="65" t="s">
        <v>129</v>
      </c>
      <c r="B18" s="66" t="e">
        <f>+IF(AVERAGE(E$19:E$19)&lt;10,"Non Validée","validée")</f>
        <v>#N/A</v>
      </c>
      <c r="C18" s="58"/>
      <c r="D18" s="58"/>
      <c r="E18" s="59"/>
    </row>
    <row r="19" spans="1:5" ht="108.5" x14ac:dyDescent="0.35">
      <c r="A19" s="67" t="s">
        <v>8</v>
      </c>
      <c r="B19" s="53" t="e">
        <f>VLOOKUP(A8,'[2] AS3 DATA SCIENCE'!B3:CI7,10,FALSE)</f>
        <v>#N/A</v>
      </c>
      <c r="C19" s="68" t="s">
        <v>127</v>
      </c>
      <c r="D19" s="69">
        <v>1</v>
      </c>
      <c r="E19" s="53" t="e">
        <f>AVERAGE(B19:C19)</f>
        <v>#N/A</v>
      </c>
    </row>
    <row r="20" spans="1:5" ht="15.5" x14ac:dyDescent="0.35">
      <c r="A20" s="65" t="s">
        <v>130</v>
      </c>
      <c r="B20" s="66" t="e">
        <f>+IF(AVERAGE(E$21:E$22)&lt;10,"Non Validée","validée")</f>
        <v>#N/A</v>
      </c>
      <c r="C20" s="58"/>
      <c r="D20" s="58"/>
      <c r="E20" s="59"/>
    </row>
    <row r="21" spans="1:5" ht="77.5" x14ac:dyDescent="0.35">
      <c r="A21" s="67" t="s">
        <v>9</v>
      </c>
      <c r="B21" s="53" t="e">
        <f>VLOOKUP($B$8,'[2] AS3 DATA SCIENCE'!$C$3:$CJ$7,13,FALSE)</f>
        <v>#N/A</v>
      </c>
      <c r="C21" s="68" t="s">
        <v>127</v>
      </c>
      <c r="D21" s="69">
        <v>1.5</v>
      </c>
      <c r="E21" s="53" t="e">
        <f>AVERAGE(B21:C21)</f>
        <v>#N/A</v>
      </c>
    </row>
    <row r="22" spans="1:5" ht="77.5" x14ac:dyDescent="0.35">
      <c r="A22" s="67" t="s">
        <v>131</v>
      </c>
      <c r="B22" s="53" t="e">
        <f>VLOOKUP($B$8,'[2] AS3 DATA SCIENCE'!$C$3:$CJ$7,16,FALSE)</f>
        <v>#N/A</v>
      </c>
      <c r="C22" s="68" t="s">
        <v>127</v>
      </c>
      <c r="D22" s="69">
        <v>1.5</v>
      </c>
      <c r="E22" s="53" t="e">
        <f>AVERAGE(B22:C22)</f>
        <v>#N/A</v>
      </c>
    </row>
    <row r="23" spans="1:5" ht="15.5" x14ac:dyDescent="0.35">
      <c r="A23" s="65" t="s">
        <v>132</v>
      </c>
      <c r="B23" s="66" t="e">
        <f>+IF(AVERAGE(E$24:E$26)&lt;10,"Non Validée","validée")</f>
        <v>#N/A</v>
      </c>
      <c r="C23" s="58"/>
      <c r="D23" s="58"/>
      <c r="E23" s="59"/>
    </row>
    <row r="24" spans="1:5" ht="124" x14ac:dyDescent="0.35">
      <c r="A24" s="67" t="s">
        <v>133</v>
      </c>
      <c r="B24" s="53" t="e">
        <f>VLOOKUP($B$8,'[2] AS3 DATA SCIENCE'!$C$3:$CJ$7,20,FALSE)</f>
        <v>#N/A</v>
      </c>
      <c r="C24" s="68" t="s">
        <v>127</v>
      </c>
      <c r="D24" s="69">
        <v>1.5</v>
      </c>
      <c r="E24" s="53" t="e">
        <f>AVERAGE(B24:C24)</f>
        <v>#N/A</v>
      </c>
    </row>
    <row r="25" spans="1:5" ht="77.5" x14ac:dyDescent="0.35">
      <c r="A25" s="67" t="s">
        <v>134</v>
      </c>
      <c r="B25" s="53" t="e">
        <f>VLOOKUP($B$8,'[2] AS3 DATA SCIENCE'!$C$3:$CJ$7,22,FALSE)</f>
        <v>#N/A</v>
      </c>
      <c r="C25" s="68" t="s">
        <v>127</v>
      </c>
      <c r="D25" s="69">
        <v>1</v>
      </c>
      <c r="E25" s="53" t="e">
        <f t="shared" ref="E25:E43" si="0">AVERAGE(B25:C25)</f>
        <v>#N/A</v>
      </c>
    </row>
    <row r="26" spans="1:5" ht="93" x14ac:dyDescent="0.35">
      <c r="A26" s="67" t="s">
        <v>135</v>
      </c>
      <c r="B26" s="53" t="e">
        <f>VLOOKUP($B$8,'[2] AS3 DATA SCIENCE'!$C$3:$CJ$7,25,FALSE)</f>
        <v>#N/A</v>
      </c>
      <c r="C26" s="68" t="s">
        <v>127</v>
      </c>
      <c r="D26" s="69">
        <v>1</v>
      </c>
      <c r="E26" s="53" t="e">
        <f t="shared" si="0"/>
        <v>#N/A</v>
      </c>
    </row>
    <row r="27" spans="1:5" ht="15.5" x14ac:dyDescent="0.35">
      <c r="A27" s="65" t="s">
        <v>136</v>
      </c>
      <c r="B27" s="66" t="e">
        <f>+IF(AVERAGE(E$28:E$31)&lt;10,"Non Validée","validée")</f>
        <v>#N/A</v>
      </c>
      <c r="C27" s="58"/>
      <c r="D27" s="58"/>
      <c r="E27" s="59"/>
    </row>
    <row r="28" spans="1:5" ht="46.5" x14ac:dyDescent="0.35">
      <c r="A28" s="67" t="s">
        <v>11</v>
      </c>
      <c r="B28" s="53" t="e">
        <f>VLOOKUP($B$8,'[2] AS3 DATA SCIENCE'!$C$3:$CJ$7,28,FALSE)</f>
        <v>#N/A</v>
      </c>
      <c r="C28" s="68" t="s">
        <v>127</v>
      </c>
      <c r="D28" s="69">
        <v>1</v>
      </c>
      <c r="E28" s="53" t="e">
        <f t="shared" si="0"/>
        <v>#N/A</v>
      </c>
    </row>
    <row r="29" spans="1:5" ht="46.5" x14ac:dyDescent="0.35">
      <c r="A29" s="67" t="s">
        <v>137</v>
      </c>
      <c r="B29" s="53" t="e">
        <f>VLOOKUP($B$8,'[2] AS3 DATA SCIENCE'!$C$3:$CJ$7,31,FALSE)</f>
        <v>#N/A</v>
      </c>
      <c r="C29" s="53" t="e">
        <f>VLOOKUP($B$8,'[2] AS3 DATA SCIENCE'!$C$3:$CJ$7,32,FALSE)</f>
        <v>#N/A</v>
      </c>
      <c r="D29" s="69">
        <v>1.5</v>
      </c>
      <c r="E29" s="53" t="e">
        <f t="shared" si="0"/>
        <v>#N/A</v>
      </c>
    </row>
    <row r="30" spans="1:5" ht="31" x14ac:dyDescent="0.35">
      <c r="A30" s="67" t="s">
        <v>14</v>
      </c>
      <c r="B30" s="53" t="e">
        <f>VLOOKUP($B$8,'[2] AS3 DATA SCIENCE'!$C$3:$CJ$7,34,FALSE)</f>
        <v>#N/A</v>
      </c>
      <c r="C30" s="53" t="e">
        <f>VLOOKUP($B$8,'[2] AS3 DATA SCIENCE'!$C$3:$CJ$7,35,FALSE)</f>
        <v>#N/A</v>
      </c>
      <c r="D30" s="69">
        <v>1</v>
      </c>
      <c r="E30" s="53" t="e">
        <f t="shared" si="0"/>
        <v>#N/A</v>
      </c>
    </row>
    <row r="31" spans="1:5" ht="46.5" x14ac:dyDescent="0.35">
      <c r="A31" s="67" t="s">
        <v>15</v>
      </c>
      <c r="B31" s="53" t="e">
        <f>VLOOKUP($B$8,'[2] AS3 DATA SCIENCE'!$C$3:$CJ$7,37,FALSE)</f>
        <v>#N/A</v>
      </c>
      <c r="C31" s="68" t="s">
        <v>127</v>
      </c>
      <c r="D31" s="69">
        <v>1</v>
      </c>
      <c r="E31" s="53" t="e">
        <f t="shared" si="0"/>
        <v>#N/A</v>
      </c>
    </row>
    <row r="32" spans="1:5" ht="15.5" x14ac:dyDescent="0.35">
      <c r="A32" s="65" t="s">
        <v>138</v>
      </c>
      <c r="B32" s="66" t="e">
        <f>+IF(AVERAGE(E$33:E$33)&lt;10,"Non Validée","validée")</f>
        <v>#N/A</v>
      </c>
      <c r="C32" s="58"/>
      <c r="D32" s="58"/>
      <c r="E32" s="59"/>
    </row>
    <row r="33" spans="1:5" ht="15.5" x14ac:dyDescent="0.35">
      <c r="A33" s="67" t="s">
        <v>139</v>
      </c>
      <c r="B33" s="53" t="e">
        <f>VLOOKUP($B$8,'[2] AS3 DATA SCIENCE'!$C$3:$CJ$7,40,FALSE)</f>
        <v>#N/A</v>
      </c>
      <c r="C33" s="68" t="s">
        <v>127</v>
      </c>
      <c r="D33" s="69">
        <v>1</v>
      </c>
      <c r="E33" s="53" t="e">
        <f t="shared" si="0"/>
        <v>#N/A</v>
      </c>
    </row>
    <row r="34" spans="1:5" ht="15.5" x14ac:dyDescent="0.35">
      <c r="A34" s="65" t="s">
        <v>140</v>
      </c>
      <c r="B34" s="66" t="e">
        <f>+IF(AVERAGE(E$35:E$39)&lt;10,"Non Validée","validée")</f>
        <v>#N/A</v>
      </c>
      <c r="C34" s="58"/>
      <c r="D34" s="58"/>
      <c r="E34" s="59"/>
    </row>
    <row r="35" spans="1:5" ht="46.5" x14ac:dyDescent="0.35">
      <c r="A35" s="67" t="s">
        <v>18</v>
      </c>
      <c r="B35" s="53" t="e">
        <f>VLOOKUP($B$8,'[2] AS3 DATA SCIENCE'!$C$3:$CJ$7,43,FALSE)</f>
        <v>#N/A</v>
      </c>
      <c r="C35" s="68" t="s">
        <v>127</v>
      </c>
      <c r="D35" s="69">
        <v>2</v>
      </c>
      <c r="E35" s="53" t="e">
        <f t="shared" si="0"/>
        <v>#N/A</v>
      </c>
    </row>
    <row r="36" spans="1:5" ht="31" x14ac:dyDescent="0.35">
      <c r="A36" s="67" t="s">
        <v>19</v>
      </c>
      <c r="B36" s="53" t="e">
        <f>VLOOKUP($B$8,'[2] AS3 DATA SCIENCE'!$C$3:$CJ$7,46,FALSE)</f>
        <v>#N/A</v>
      </c>
      <c r="C36" s="53" t="e">
        <f>VLOOKUP($B$8,'[2] AS3 DATA SCIENCE'!$C$3:$CJ$7,47,FALSE)</f>
        <v>#N/A</v>
      </c>
      <c r="D36" s="69">
        <v>1</v>
      </c>
      <c r="E36" s="53" t="e">
        <f t="shared" si="0"/>
        <v>#N/A</v>
      </c>
    </row>
    <row r="37" spans="1:5" ht="15.5" x14ac:dyDescent="0.35">
      <c r="A37" s="67" t="s">
        <v>20</v>
      </c>
      <c r="B37" s="53" t="e">
        <f>VLOOKUP($B$8,'[2] AS3 DATA SCIENCE'!$C$3:$CJ$7,49,FALSE)</f>
        <v>#N/A</v>
      </c>
      <c r="C37" s="68" t="s">
        <v>127</v>
      </c>
      <c r="D37" s="69">
        <v>2</v>
      </c>
      <c r="E37" s="53" t="e">
        <f t="shared" si="0"/>
        <v>#N/A</v>
      </c>
    </row>
    <row r="38" spans="1:5" ht="15.5" x14ac:dyDescent="0.35">
      <c r="A38" s="67" t="s">
        <v>21</v>
      </c>
      <c r="B38" s="53" t="e">
        <f>VLOOKUP($B$8,'[2] AS3 DATA SCIENCE'!$C$3:$CJ$7,52,FALSE)</f>
        <v>#N/A</v>
      </c>
      <c r="C38" s="53" t="e">
        <f>VLOOKUP($B$8,'[2] AS3 DATA SCIENCE'!$C$3:$CJ$7,53,FALSE)</f>
        <v>#N/A</v>
      </c>
      <c r="D38" s="69">
        <v>2</v>
      </c>
      <c r="E38" s="53" t="e">
        <f t="shared" si="0"/>
        <v>#N/A</v>
      </c>
    </row>
    <row r="39" spans="1:5" ht="46.5" x14ac:dyDescent="0.35">
      <c r="A39" s="67" t="s">
        <v>22</v>
      </c>
      <c r="B39" s="53" t="e">
        <f>VLOOKUP($B$8,'[2] AS3 DATA SCIENCE'!$C$3:$CJ$7,55,FALSE)</f>
        <v>#N/A</v>
      </c>
      <c r="C39" s="68" t="s">
        <v>127</v>
      </c>
      <c r="D39" s="69">
        <v>2</v>
      </c>
      <c r="E39" s="53" t="e">
        <f t="shared" si="0"/>
        <v>#N/A</v>
      </c>
    </row>
    <row r="40" spans="1:5" ht="15.5" x14ac:dyDescent="0.35">
      <c r="A40" s="65" t="s">
        <v>141</v>
      </c>
      <c r="B40" s="66" t="e">
        <f>+IF(AVERAGE(E$41:E$43)&lt;10,"Non Validée","validée")</f>
        <v>#N/A</v>
      </c>
      <c r="C40" s="58"/>
      <c r="D40" s="58"/>
      <c r="E40" s="59"/>
    </row>
    <row r="41" spans="1:5" ht="31" x14ac:dyDescent="0.35">
      <c r="A41" s="67" t="s">
        <v>23</v>
      </c>
      <c r="B41" s="53" t="e">
        <f>VLOOKUP($B$8,'[2] AS3 DATA SCIENCE'!$C$3:$CJ$7,58,FALSE)</f>
        <v>#N/A</v>
      </c>
      <c r="C41" s="53" t="e">
        <f>VLOOKUP($B$8,'[2] AS3 DATA SCIENCE'!$C$3:$CJ$7,59,FALSE)</f>
        <v>#N/A</v>
      </c>
      <c r="D41" s="69">
        <v>1</v>
      </c>
      <c r="E41" s="53" t="e">
        <f t="shared" si="0"/>
        <v>#N/A</v>
      </c>
    </row>
    <row r="42" spans="1:5" ht="15.5" x14ac:dyDescent="0.35">
      <c r="A42" s="67" t="s">
        <v>142</v>
      </c>
      <c r="B42" s="53" t="e">
        <f>VLOOKUP($B$8,'[2] AS3 DATA SCIENCE'!$C$3:$CJ$7,61,FALSE)</f>
        <v>#N/A</v>
      </c>
      <c r="C42" s="53" t="e">
        <f>VLOOKUP($B$8,'[2] AS3 DATA SCIENCE'!$C$3:$CJ$7,62,FALSE)</f>
        <v>#N/A</v>
      </c>
      <c r="D42" s="69">
        <v>1</v>
      </c>
      <c r="E42" s="53" t="e">
        <f t="shared" si="0"/>
        <v>#N/A</v>
      </c>
    </row>
    <row r="43" spans="1:5" ht="31" x14ac:dyDescent="0.35">
      <c r="A43" s="67" t="s">
        <v>143</v>
      </c>
      <c r="B43" s="53" t="e">
        <f>VLOOKUP($B$8,'[2] AS3 DATA SCIENCE'!$C$3:$CJ$7,64,FALSE)</f>
        <v>#N/A</v>
      </c>
      <c r="C43" s="53" t="e">
        <f>VLOOKUP($B$8,'[2] AS3 DATA SCIENCE'!$C$3:$CJ$7,65,FALSE)</f>
        <v>#N/A</v>
      </c>
      <c r="D43" s="69">
        <v>1</v>
      </c>
      <c r="E43" s="53" t="e">
        <f t="shared" si="0"/>
        <v>#N/A</v>
      </c>
    </row>
    <row r="44" spans="1:5" ht="15.5" x14ac:dyDescent="0.35">
      <c r="A44" s="57" t="s">
        <v>144</v>
      </c>
      <c r="B44" s="58"/>
      <c r="C44" s="58"/>
      <c r="D44" s="58"/>
      <c r="E44" s="59"/>
    </row>
    <row r="45" spans="1:5" ht="15.5" x14ac:dyDescent="0.35">
      <c r="A45" s="70" t="s">
        <v>145</v>
      </c>
      <c r="B45" s="66" t="e">
        <f>+IF(AVERAGE(E$46:E$47)&lt;10,"Non Validée","validée")</f>
        <v>#N/A</v>
      </c>
      <c r="C45" s="58"/>
      <c r="D45" s="58"/>
      <c r="E45" s="59"/>
    </row>
    <row r="46" spans="1:5" ht="15.5" x14ac:dyDescent="0.35">
      <c r="A46" s="71" t="s">
        <v>146</v>
      </c>
      <c r="B46" s="53" t="e">
        <f>VLOOKUP($B$8,'[2] AS3 DATA SCIENCE'!$C$3:$CJ$7,67,FALSE)</f>
        <v>#N/A</v>
      </c>
      <c r="C46" s="68" t="s">
        <v>127</v>
      </c>
      <c r="D46" s="69">
        <v>2</v>
      </c>
      <c r="E46" s="53" t="e">
        <f t="shared" ref="E46:E49" si="1">AVERAGE(B46:C46)</f>
        <v>#N/A</v>
      </c>
    </row>
    <row r="47" spans="1:5" ht="15.5" x14ac:dyDescent="0.35">
      <c r="A47" s="71" t="s">
        <v>147</v>
      </c>
      <c r="B47" s="53" t="e">
        <f>VLOOKUP($B$8,'[2] AS3 DATA SCIENCE'!$C$3:$CJ$7,70,FALSE)</f>
        <v>#N/A</v>
      </c>
      <c r="C47" s="68" t="s">
        <v>127</v>
      </c>
      <c r="D47" s="69">
        <v>1</v>
      </c>
      <c r="E47" s="53" t="e">
        <f t="shared" si="1"/>
        <v>#N/A</v>
      </c>
    </row>
    <row r="48" spans="1:5" ht="135.5" x14ac:dyDescent="0.35">
      <c r="A48" s="72" t="s">
        <v>148</v>
      </c>
      <c r="B48" s="73" t="str">
        <f>+IF($F$49&lt;10,"Non Validée","validée")</f>
        <v>Non Validée</v>
      </c>
      <c r="C48" s="58"/>
      <c r="D48" s="58"/>
      <c r="E48" s="59"/>
    </row>
    <row r="49" spans="1:5" ht="108.5" x14ac:dyDescent="0.35">
      <c r="A49" s="67" t="s">
        <v>104</v>
      </c>
      <c r="B49" s="53" t="e">
        <f>VLOOKUP($B$8,'[2] AS3 DATA SCIENCE'!$C$3:$CJ$7,73,FALSE)</f>
        <v>#N/A</v>
      </c>
      <c r="C49" s="53" t="e">
        <f>VLOOKUP($B$8,'[2] AS3 DATA SCIENCE'!$C$3:$CJ$7,74,FALSE)</f>
        <v>#N/A</v>
      </c>
      <c r="D49" s="69">
        <v>24</v>
      </c>
      <c r="E49" s="53" t="e">
        <f t="shared" si="1"/>
        <v>#N/A</v>
      </c>
    </row>
    <row r="50" spans="1:5" ht="60" x14ac:dyDescent="0.35">
      <c r="A50" s="74" t="s">
        <v>149</v>
      </c>
      <c r="B50" s="75"/>
      <c r="C50" s="58"/>
      <c r="D50" s="59"/>
      <c r="E50" s="76" t="e">
        <f>VLOOKUP(A8,[2]récap!B$1:H$17,2,0)</f>
        <v>#N/A</v>
      </c>
    </row>
    <row r="51" spans="1:5" ht="15.5" x14ac:dyDescent="0.35">
      <c r="A51" s="77" t="s">
        <v>150</v>
      </c>
      <c r="B51" s="64"/>
      <c r="C51" s="64"/>
      <c r="D51" s="78" t="e">
        <f>VLOOKUP(A8,[2]récap!B2:H17,3,FALSE)</f>
        <v>#N/A</v>
      </c>
      <c r="E51" s="78" t="s">
        <v>151</v>
      </c>
    </row>
    <row r="52" spans="1:5" ht="15" x14ac:dyDescent="0.35">
      <c r="A52" s="77" t="s">
        <v>152</v>
      </c>
      <c r="B52" s="79" t="e">
        <f>IF(E50&lt;10,"Exclu après examens de rattrapage",IF(E50&lt;12,"Autorisé à redoubler après examens de rattrapage","A obtenu le diplôme d'Analyste Statisticien"))</f>
        <v>#N/A</v>
      </c>
      <c r="C52" s="58"/>
      <c r="D52" s="58"/>
      <c r="E52" s="59"/>
    </row>
    <row r="53" spans="1:5" ht="77.5" x14ac:dyDescent="0.35">
      <c r="A53" s="80" t="s">
        <v>153</v>
      </c>
      <c r="B53" s="48"/>
      <c r="C53" s="78" t="e">
        <f>VLOOKUP(A8,[2]récap!B$1:I$17,8,FALSE)</f>
        <v>#N/A</v>
      </c>
      <c r="D53" s="48"/>
      <c r="E53" s="48"/>
    </row>
    <row r="54" spans="1:5" ht="31" x14ac:dyDescent="0.35">
      <c r="A54" s="48"/>
      <c r="B54" s="81" t="s">
        <v>154</v>
      </c>
      <c r="C54" s="82">
        <f ca="1">TODAY()</f>
        <v>45590</v>
      </c>
      <c r="D54" s="83"/>
      <c r="E54" s="83"/>
    </row>
  </sheetData>
  <mergeCells count="27">
    <mergeCell ref="B52:E52"/>
    <mergeCell ref="B34:E34"/>
    <mergeCell ref="B40:E40"/>
    <mergeCell ref="A44:E44"/>
    <mergeCell ref="B45:E45"/>
    <mergeCell ref="B48:E48"/>
    <mergeCell ref="B50:D50"/>
    <mergeCell ref="B15:E15"/>
    <mergeCell ref="B18:E18"/>
    <mergeCell ref="B20:E20"/>
    <mergeCell ref="B23:E23"/>
    <mergeCell ref="B27:E27"/>
    <mergeCell ref="B32:E32"/>
    <mergeCell ref="A9:B9"/>
    <mergeCell ref="A10:B10"/>
    <mergeCell ref="A11:B11"/>
    <mergeCell ref="A12:E12"/>
    <mergeCell ref="A13:A14"/>
    <mergeCell ref="B13:C13"/>
    <mergeCell ref="D13:D14"/>
    <mergeCell ref="E13:E14"/>
    <mergeCell ref="A1:E1"/>
    <mergeCell ref="A2:D2"/>
    <mergeCell ref="A3:E3"/>
    <mergeCell ref="A5:E5"/>
    <mergeCell ref="A6:E6"/>
    <mergeCell ref="A7:B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[2]Listes!#REF!</xm:f>
          </x14:formula1>
          <xm:sqref>A8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L12" sqref="L12"/>
    </sheetView>
  </sheetViews>
  <sheetFormatPr baseColWidth="10" defaultRowHeight="14.5" x14ac:dyDescent="0.35"/>
  <sheetData>
    <row r="1" spans="1:4" ht="27.5" x14ac:dyDescent="0.55000000000000004">
      <c r="A1" s="84" t="s">
        <v>113</v>
      </c>
      <c r="B1" s="85"/>
      <c r="C1" s="85"/>
      <c r="D1" s="85"/>
    </row>
    <row r="2" spans="1:4" ht="30" x14ac:dyDescent="0.6">
      <c r="A2" s="86"/>
      <c r="B2" s="87"/>
      <c r="C2" s="87"/>
      <c r="D2" s="88" t="s">
        <v>114</v>
      </c>
    </row>
    <row r="3" spans="1:4" ht="30" x14ac:dyDescent="0.6">
      <c r="A3" s="89" t="s">
        <v>115</v>
      </c>
      <c r="B3" s="89"/>
      <c r="C3" s="89"/>
      <c r="D3" s="89"/>
    </row>
    <row r="4" spans="1:4" ht="30" x14ac:dyDescent="0.6">
      <c r="A4" s="90"/>
      <c r="B4" s="90"/>
      <c r="C4" s="90"/>
      <c r="D4" s="90"/>
    </row>
    <row r="5" spans="1:4" ht="27.5" x14ac:dyDescent="0.55000000000000004">
      <c r="A5" s="91" t="s">
        <v>116</v>
      </c>
      <c r="B5" s="91"/>
      <c r="C5" s="91"/>
      <c r="D5" s="91"/>
    </row>
    <row r="6" spans="1:4" ht="27.5" x14ac:dyDescent="0.35">
      <c r="A6" s="92" t="s">
        <v>117</v>
      </c>
      <c r="B6" s="92"/>
      <c r="C6" s="92"/>
      <c r="D6" s="92"/>
    </row>
    <row r="7" spans="1:4" x14ac:dyDescent="0.35">
      <c r="B7" s="93"/>
      <c r="C7" s="93"/>
    </row>
    <row r="8" spans="1:4" ht="25" x14ac:dyDescent="0.5">
      <c r="A8" s="94" t="s">
        <v>155</v>
      </c>
      <c r="B8" s="93"/>
      <c r="C8" s="93"/>
    </row>
    <row r="9" spans="1:4" ht="21" x14ac:dyDescent="0.5">
      <c r="A9" s="95" t="s">
        <v>119</v>
      </c>
      <c r="B9" s="96" t="e">
        <f>VLOOKUP(A8,'[1]Option Eco'!B5:F21,5, FALSE)</f>
        <v>#N/A</v>
      </c>
      <c r="C9" s="93"/>
    </row>
    <row r="10" spans="1:4" ht="21" x14ac:dyDescent="0.5">
      <c r="A10" s="95" t="s">
        <v>120</v>
      </c>
      <c r="B10" s="96" t="e">
        <f>VLOOKUP(A8,'[1]Option Eco'!B5:F21,4, FALSE)</f>
        <v>#N/A</v>
      </c>
      <c r="C10" s="93"/>
    </row>
    <row r="11" spans="1:4" ht="20.5" x14ac:dyDescent="0.45">
      <c r="A11" s="95" t="s">
        <v>121</v>
      </c>
      <c r="B11" s="97">
        <v>44470</v>
      </c>
      <c r="C11" s="93"/>
    </row>
    <row r="12" spans="1:4" ht="22.5" x14ac:dyDescent="0.45">
      <c r="A12" s="98" t="s">
        <v>122</v>
      </c>
      <c r="B12" s="98"/>
      <c r="C12" s="98"/>
      <c r="D12" s="98"/>
    </row>
    <row r="13" spans="1:4" ht="23" x14ac:dyDescent="0.5">
      <c r="A13" s="99"/>
      <c r="B13" s="100" t="s">
        <v>123</v>
      </c>
      <c r="C13" s="100"/>
      <c r="D13" s="101" t="s">
        <v>31</v>
      </c>
    </row>
    <row r="14" spans="1:4" ht="23.5" x14ac:dyDescent="0.55000000000000004">
      <c r="A14" s="99"/>
      <c r="B14" s="102">
        <v>1</v>
      </c>
      <c r="C14" s="102">
        <v>2</v>
      </c>
      <c r="D14" s="101"/>
    </row>
    <row r="15" spans="1:4" ht="22.5" x14ac:dyDescent="0.45">
      <c r="A15" s="103" t="s">
        <v>125</v>
      </c>
      <c r="B15" s="104"/>
      <c r="C15" s="104"/>
      <c r="D15" s="104"/>
    </row>
    <row r="16" spans="1:4" ht="70.5" x14ac:dyDescent="0.35">
      <c r="A16" s="105" t="s">
        <v>126</v>
      </c>
      <c r="B16" s="106">
        <f>SUMIF('[1]Tron commun'!$C$5:$C$31,'[1]Bulletin Eco'!$B$8,'[1]Tron commun'!G5:G31)</f>
        <v>38437</v>
      </c>
      <c r="C16" s="106">
        <f>SUMIF('[1]Tron commun'!$C$5:$C$31,'[1]Bulletin Eco'!$B$8,'[1]Tron commun'!H5:H31)</f>
        <v>7</v>
      </c>
      <c r="D16" s="106">
        <f>SUMIF('[1]Tron commun'!$C$5:$C$31,'[1]Bulletin Eco'!$B$8,'[1]Tron commun'!I5:I31)</f>
        <v>12</v>
      </c>
    </row>
    <row r="17" spans="1:4" ht="22.5" x14ac:dyDescent="0.45">
      <c r="A17" s="103" t="s">
        <v>129</v>
      </c>
      <c r="B17" s="104"/>
      <c r="C17" s="104"/>
      <c r="D17" s="104"/>
    </row>
    <row r="18" spans="1:4" ht="94" x14ac:dyDescent="0.35">
      <c r="A18" s="105" t="s">
        <v>7</v>
      </c>
      <c r="B18" s="106">
        <f>SUMIF('[1]Tron commun'!$C$5:$C$31,'[1]Bulletin Eco'!$B$8,'[1]Tron commun'!J5:J31)</f>
        <v>9.5</v>
      </c>
      <c r="C18" s="106">
        <f>SUMIF('[1]Tron commun'!$C$5:$C$31,'[1]Bulletin Eco'!$B$8,'[1]Tron commun'!K5:K31)</f>
        <v>11</v>
      </c>
      <c r="D18" s="106">
        <f>SUMIF('[1]Tron commun'!$C$5:$C$31,'[1]Bulletin Eco'!$B$8,'[1]Tron commun'!L5:L31)</f>
        <v>10</v>
      </c>
    </row>
    <row r="19" spans="1:4" ht="235" x14ac:dyDescent="0.35">
      <c r="A19" s="105" t="s">
        <v>8</v>
      </c>
      <c r="B19" s="106">
        <f>SUMIF('[1]Tron commun'!$C$5:$C$31,'[1]Bulletin Eco'!$B$8,'[1]Tron commun'!M5:M31)</f>
        <v>10.5</v>
      </c>
      <c r="C19" s="106">
        <f>SUMIF('[1]Tron commun'!$C$5:$C$31,'[1]Bulletin Eco'!$B$8,'[1]Tron commun'!N5:N31)</f>
        <v>8</v>
      </c>
      <c r="D19" s="106">
        <f>SUMIF('[1]Tron commun'!$C$5:$C$31,'[1]Bulletin Eco'!$B$8,'[1]Tron commun'!O5:O31)</f>
        <v>14</v>
      </c>
    </row>
    <row r="20" spans="1:4" ht="22.5" x14ac:dyDescent="0.45">
      <c r="A20" s="103" t="s">
        <v>130</v>
      </c>
      <c r="B20" s="104"/>
      <c r="C20" s="104"/>
      <c r="D20" s="104"/>
    </row>
    <row r="21" spans="1:4" ht="141" x14ac:dyDescent="0.35">
      <c r="A21" s="105" t="s">
        <v>9</v>
      </c>
      <c r="B21" s="106">
        <f>SUMIF('[1]Tron commun'!$C$5:$C$31,'[1]Bulletin Eco'!$B$8,'[1]Tron commun'!P5:P31)</f>
        <v>11</v>
      </c>
      <c r="C21" s="106">
        <f>SUMIF('[1]Tron commun'!$C$5:$C$31,'[1]Bulletin Eco'!$B$8,'[1]Tron commun'!Q5:Q31)</f>
        <v>13.25</v>
      </c>
      <c r="D21" s="106">
        <f>SUMIF('[1]Tron commun'!$C$5:$C$31,'[1]Bulletin Eco'!$B$8,'[1]Tron commun'!R5:R31)</f>
        <v>0</v>
      </c>
    </row>
    <row r="22" spans="1:4" ht="164.5" x14ac:dyDescent="0.35">
      <c r="A22" s="105" t="s">
        <v>131</v>
      </c>
      <c r="B22" s="106">
        <f>SUMIF('[1]Tron commun'!$C$5:$C$31,'[1]Bulletin Eco'!$B$8,'[1]Tron commun'!S5:S31)</f>
        <v>13.25</v>
      </c>
      <c r="C22" s="106">
        <f>SUMIF('[1]Tron commun'!$C$5:$C$31,'[1]Bulletin Eco'!$B$8,'[1]Tron commun'!T5:T31)</f>
        <v>8.75</v>
      </c>
      <c r="D22" s="106">
        <f>SUMIF('[1]Tron commun'!$C$5:$C$31,'[1]Bulletin Eco'!$B$8,'[1]Tron commun'!U5:U31)</f>
        <v>0</v>
      </c>
    </row>
    <row r="23" spans="1:4" ht="22.5" x14ac:dyDescent="0.45">
      <c r="A23" s="103" t="s">
        <v>136</v>
      </c>
      <c r="B23" s="104"/>
      <c r="C23" s="104"/>
      <c r="D23" s="104"/>
    </row>
    <row r="24" spans="1:4" ht="117.5" x14ac:dyDescent="0.35">
      <c r="A24" s="105" t="s">
        <v>11</v>
      </c>
      <c r="B24" s="106">
        <f>SUMIF('[1]Tron commun'!$C$5:$C$31,'[1]Bulletin Eco'!$B$8,'[1]Tron commun'!V5:V31)</f>
        <v>8.75</v>
      </c>
      <c r="C24" s="106">
        <f>SUMIF('[1]Tron commun'!$C$5:$C$31,'[1]Bulletin Eco'!$B$8,'[1]Tron commun'!W5:W31)</f>
        <v>14.25</v>
      </c>
      <c r="D24" s="106">
        <f>SUMIF('[1]Tron commun'!$C$5:$C$31,'[1]Bulletin Eco'!$B$8,'[1]Tron commun'!X5:X31)</f>
        <v>0</v>
      </c>
    </row>
    <row r="25" spans="1:4" ht="141" x14ac:dyDescent="0.35">
      <c r="A25" s="105" t="s">
        <v>156</v>
      </c>
      <c r="B25" s="106">
        <f>SUMIF('[1]Tron commun'!$C$5:$C$31,'[1]Bulletin Eco'!$B$8,'[1]Tron commun'!Y5:Y31)</f>
        <v>14.25</v>
      </c>
      <c r="C25" s="106">
        <f>SUMIF('[1]Tron commun'!$C$5:$C$31,'[1]Bulletin Eco'!$B$8,'[1]Tron commun'!Z5:Z31)</f>
        <v>12</v>
      </c>
      <c r="D25" s="106">
        <f>SUMIF('[1]Tron commun'!$C$5:$C$31,'[1]Bulletin Eco'!$B$8,'[1]Tron commun'!AA5:AA31)</f>
        <v>0</v>
      </c>
    </row>
    <row r="26" spans="1:4" ht="188" x14ac:dyDescent="0.35">
      <c r="A26" s="105" t="s">
        <v>13</v>
      </c>
      <c r="B26" s="106">
        <f>SUMIF('[1]Tron commun'!$C$5:$C$31,'[1]Bulletin Eco'!$B$8,'[1]Tron commun'!AB5:AB31)</f>
        <v>12</v>
      </c>
      <c r="C26" s="106">
        <f>SUMIF('[1]Tron commun'!$C$5:$C$31,'[1]Bulletin Eco'!$B$8,'[1]Tron commun'!AC5:AC31)</f>
        <v>12</v>
      </c>
      <c r="D26" s="106">
        <f>SUMIF('[1]Tron commun'!$C$5:$C$31,'[1]Bulletin Eco'!$B$8,'[1]Tron commun'!AD5:AD31)</f>
        <v>15</v>
      </c>
    </row>
    <row r="27" spans="1:4" ht="47" x14ac:dyDescent="0.35">
      <c r="A27" s="105" t="s">
        <v>14</v>
      </c>
      <c r="B27" s="106">
        <f>SUMIF('[1]Tron commun'!$C$5:$C$31,'[1]Bulletin Eco'!$B$8,'[1]Tron commun'!AE5:AE31)</f>
        <v>13.5</v>
      </c>
      <c r="C27" s="106">
        <f>SUMIF('[1]Tron commun'!$C$5:$C$31,'[1]Bulletin Eco'!$B$8,'[1]Tron commun'!AF5:AF31)</f>
        <v>17</v>
      </c>
      <c r="D27" s="106">
        <f>SUMIF('[1]Tron commun'!$C$5:$C$31,'[1]Bulletin Eco'!$B$8,'[1]Tron commun'!AG5:AG31)</f>
        <v>17.5</v>
      </c>
    </row>
    <row r="28" spans="1:4" ht="70.5" x14ac:dyDescent="0.35">
      <c r="A28" s="105" t="s">
        <v>15</v>
      </c>
      <c r="B28" s="106">
        <f>SUMIF('[1]Tron commun'!$C$5:$C$31,'[1]Bulletin Eco'!$B$8,'[1]Tron commun'!AH5:AH31)</f>
        <v>17.25</v>
      </c>
      <c r="C28" s="106">
        <f>SUMIF('[1]Tron commun'!$C$5:$C$31,'[1]Bulletin Eco'!$B$8,'[1]Tron commun'!AI5:AI31)</f>
        <v>10.5</v>
      </c>
      <c r="D28" s="106">
        <f>SUMIF('[1]Tron commun'!$C$5:$C$31,'[1]Bulletin Eco'!$B$8,'[1]Tron commun'!AJ5:AJ31)</f>
        <v>0</v>
      </c>
    </row>
    <row r="29" spans="1:4" ht="22.5" x14ac:dyDescent="0.45">
      <c r="A29" s="103" t="s">
        <v>138</v>
      </c>
      <c r="B29" s="104"/>
      <c r="C29" s="104"/>
      <c r="D29" s="104"/>
    </row>
    <row r="30" spans="1:4" ht="94" x14ac:dyDescent="0.35">
      <c r="A30" s="105" t="s">
        <v>16</v>
      </c>
      <c r="B30" s="106">
        <f>SUMIF('[1]Tron commun'!$C$5:$C$31,'[1]Bulletin Eco'!$B$8,'[1]Tron commun'!AK5:AK31)</f>
        <v>10.5</v>
      </c>
      <c r="C30" s="106">
        <f>SUMIF('[1]Tron commun'!$C$5:$C$31,'[1]Bulletin Eco'!$B$8,'[1]Tron commun'!AL5:AL31)</f>
        <v>18</v>
      </c>
      <c r="D30" s="106">
        <f>SUMIF('[1]Tron commun'!$C$5:$C$31,'[1]Bulletin Eco'!$B$8,'[1]Tron commun'!AM5:AM31)</f>
        <v>0</v>
      </c>
    </row>
    <row r="31" spans="1:4" ht="47" x14ac:dyDescent="0.35">
      <c r="A31" s="105" t="s">
        <v>17</v>
      </c>
      <c r="B31" s="106">
        <f>SUMIF('[1]Tron commun'!$C$5:$C$31,'[1]Bulletin Eco'!$B$8,'[1]Tron commun'!AN5:AN31)</f>
        <v>18</v>
      </c>
      <c r="C31" s="106">
        <f>SUMIF('[1]Tron commun'!$C$5:$C$31,'[1]Bulletin Eco'!$B$8,'[1]Tron commun'!AO5:AO31)</f>
        <v>15</v>
      </c>
      <c r="D31" s="106">
        <f>SUMIF('[1]Tron commun'!$C$5:$C$31,'[1]Bulletin Eco'!$B$8,'[1]Tron commun'!AP5:AP31)</f>
        <v>7.75</v>
      </c>
    </row>
    <row r="32" spans="1:4" ht="22.5" x14ac:dyDescent="0.45">
      <c r="A32" s="103" t="s">
        <v>157</v>
      </c>
      <c r="B32" s="104"/>
      <c r="C32" s="104"/>
      <c r="D32" s="104"/>
    </row>
    <row r="33" spans="1:4" ht="94" x14ac:dyDescent="0.35">
      <c r="A33" s="105" t="s">
        <v>57</v>
      </c>
      <c r="B33" s="106">
        <f>SUMIF('[1]Semestre 1 Eco'!$C$5:$C$21,'[1]Bulletin Eco'!$B$8,'[1]Semestre 1 Eco'!AQ5:AQ21)</f>
        <v>11.375</v>
      </c>
      <c r="C33" s="106">
        <f>SUMIF('[1]Semestre 1 Eco'!$C$5:$C$21,'[1]Bulletin Eco'!$B$8,'[1]Semestre 1 Eco'!AR5:AR21)</f>
        <v>7</v>
      </c>
      <c r="D33" s="106">
        <f>SUMIF('[1]Semestre 1 Eco'!$C$5:$C$21,'[1]Bulletin Eco'!$B$8,'[1]Semestre 1 Eco'!AS5:AS21)</f>
        <v>12</v>
      </c>
    </row>
    <row r="34" spans="1:4" ht="117.5" x14ac:dyDescent="0.35">
      <c r="A34" s="105" t="s">
        <v>58</v>
      </c>
      <c r="B34" s="106">
        <f>SUMIF('[1]Semestre 1 Eco'!$C$5:$C$21,'[1]Bulletin Eco'!$B$8,'[1]Semestre 1 Eco'!AT5:AT21)</f>
        <v>9.5</v>
      </c>
      <c r="C34" s="106">
        <f>SUMIF('[1]Semestre 1 Eco'!$C$5:$C$21,'[1]Bulletin Eco'!$B$8,'[1]Semestre 1 Eco'!AU5:AU21)</f>
        <v>11</v>
      </c>
      <c r="D34" s="106">
        <f>SUMIF('[1]Semestre 1 Eco'!$C$5:$C$21,'[1]Bulletin Eco'!$B$8,'[1]Semestre 1 Eco'!AV5:AV21)</f>
        <v>10</v>
      </c>
    </row>
    <row r="35" spans="1:4" ht="141" x14ac:dyDescent="0.35">
      <c r="A35" s="105" t="s">
        <v>59</v>
      </c>
      <c r="B35" s="106">
        <f>SUMIF('[1]Semestre 1 Eco'!$C$5:$C$21,'[1]Bulletin Eco'!$B$8,'[1]Semestre 1 Eco'!AW5:AW21)</f>
        <v>10.5</v>
      </c>
      <c r="C35" s="106">
        <f>SUMIF('[1]Semestre 1 Eco'!$C$5:$C$21,'[1]Bulletin Eco'!$B$8,'[1]Semestre 1 Eco'!AX5:AX21)</f>
        <v>8</v>
      </c>
      <c r="D35" s="106">
        <f>SUMIF('[1]Semestre 1 Eco'!$C$5:$C$21,'[1]Bulletin Eco'!$B$8,'[1]Semestre 1 Eco'!AY5:AY21)</f>
        <v>14</v>
      </c>
    </row>
    <row r="36" spans="1:4" ht="117.5" x14ac:dyDescent="0.35">
      <c r="A36" s="105" t="s">
        <v>60</v>
      </c>
      <c r="B36" s="106">
        <f>SUMIF('[1]Semestre 1 Eco'!$C$5:$C$21,'[1]Bulletin Eco'!$B$8,'[1]Semestre 1 Eco'!AZ5:AZ21)</f>
        <v>11</v>
      </c>
      <c r="C36" s="106">
        <f>SUMIF('[1]Semestre 1 Eco'!$C$5:$C$21,'[1]Bulletin Eco'!$B$8,'[1]Semestre 1 Eco'!BA5:BA21)</f>
        <v>13.25</v>
      </c>
      <c r="D36" s="106">
        <f>SUMIF('[1]Semestre 1 Eco'!$C$5:$C$21,'[1]Bulletin Eco'!$B$8,'[1]Semestre 1 Eco'!BB5:BB21)</f>
        <v>0</v>
      </c>
    </row>
    <row r="37" spans="1:4" ht="164.5" x14ac:dyDescent="0.35">
      <c r="A37" s="105" t="s">
        <v>61</v>
      </c>
      <c r="B37" s="106">
        <f>SUMIF('[1]Semestre 1 Eco'!$C$5:$C$21,'[1]Bulletin Eco'!$B$8,'[1]Semestre 1 Eco'!BC5:BC21)</f>
        <v>13.25</v>
      </c>
      <c r="C37" s="106">
        <f>SUMIF('[1]Semestre 1 Eco'!$C$5:$C$21,'[1]Bulletin Eco'!$B$8,'[1]Semestre 1 Eco'!BD5:BD21)</f>
        <v>8.75</v>
      </c>
      <c r="D37" s="106">
        <f>SUMIF('[1]Semestre 1 Eco'!$C$5:$C$21,'[1]Bulletin Eco'!$B$8,'[1]Semestre 1 Eco'!BE5:BE21)</f>
        <v>0</v>
      </c>
    </row>
    <row r="38" spans="1:4" ht="22.5" x14ac:dyDescent="0.45">
      <c r="A38" s="103" t="s">
        <v>158</v>
      </c>
      <c r="B38" s="104"/>
      <c r="C38" s="104"/>
      <c r="D38" s="104"/>
    </row>
    <row r="39" spans="1:4" ht="94" x14ac:dyDescent="0.35">
      <c r="A39" s="105" t="s">
        <v>62</v>
      </c>
      <c r="B39" s="106">
        <f>SUMIF('[1]Semestre 1 Eco'!$C$5:$C$21,'[1]Bulletin Eco'!$B$8,'[1]Semestre 1 Eco'!BF5:BF21)</f>
        <v>8.75</v>
      </c>
      <c r="C39" s="106">
        <f>SUMIF('[1]Semestre 1 Eco'!$C$5:$C$21,'[1]Bulletin Eco'!$B$8,'[1]Semestre 1 Eco'!BG5:BG21)</f>
        <v>14.25</v>
      </c>
      <c r="D39" s="106">
        <f>SUMIF('[1]Semestre 1 Eco'!$C$5:$C$21,'[1]Bulletin Eco'!$B$8,'[1]Semestre 1 Eco'!BH5:BH21)</f>
        <v>0</v>
      </c>
    </row>
    <row r="40" spans="1:4" ht="94" x14ac:dyDescent="0.35">
      <c r="A40" s="105" t="s">
        <v>63</v>
      </c>
      <c r="B40" s="106">
        <f>SUMIF('[1]Semestre 1 Eco'!$C$5:$C$21,'[1]Bulletin Eco'!$B$8,'[1]Semestre 1 Eco'!BI5:BI21)</f>
        <v>14.25</v>
      </c>
      <c r="C40" s="106">
        <f>SUMIF('[1]Semestre 1 Eco'!$C$5:$C$21,'[1]Bulletin Eco'!$B$8,'[1]Semestre 1 Eco'!BJ5:BJ21)</f>
        <v>12</v>
      </c>
      <c r="D40" s="106">
        <f>SUMIF('[1]Semestre 1 Eco'!$C$5:$C$21,'[1]Bulletin Eco'!$B$8,'[1]Semestre 1 Eco'!BK5:BK21)</f>
        <v>0</v>
      </c>
    </row>
    <row r="41" spans="1:4" ht="164.5" x14ac:dyDescent="0.35">
      <c r="A41" s="105" t="s">
        <v>64</v>
      </c>
      <c r="B41" s="106">
        <f>SUMIF('[1]Semestre 1 Eco'!$C$5:$C$21,'[1]Bulletin Eco'!$B$8,'[1]Semestre 1 Eco'!BL5:BL21)</f>
        <v>12</v>
      </c>
      <c r="C41" s="106">
        <f>SUMIF('[1]Semestre 1 Eco'!$C$5:$C$21,'[1]Bulletin Eco'!$B$8,'[1]Semestre 1 Eco'!BM5:BM21)</f>
        <v>12</v>
      </c>
      <c r="D41" s="106">
        <f>SUMIF('[1]Semestre 1 Eco'!$C$5:$C$21,'[1]Bulletin Eco'!$B$8,'[1]Semestre 1 Eco'!BN5:BN21)</f>
        <v>15</v>
      </c>
    </row>
    <row r="42" spans="1:4" ht="22.5" x14ac:dyDescent="0.45">
      <c r="A42" s="98" t="s">
        <v>144</v>
      </c>
      <c r="B42" s="98" t="e">
        <f>VLOOKUP(A8,#REF!,23,0)</f>
        <v>#REF!</v>
      </c>
      <c r="C42" s="98" t="s">
        <v>127</v>
      </c>
      <c r="D42" s="98" t="e">
        <f>AVERAGE(B42:C42)</f>
        <v>#REF!</v>
      </c>
    </row>
    <row r="43" spans="1:4" ht="22.5" x14ac:dyDescent="0.45">
      <c r="A43" s="103" t="s">
        <v>159</v>
      </c>
      <c r="B43" s="104"/>
      <c r="C43" s="104"/>
      <c r="D43" s="104"/>
    </row>
    <row r="44" spans="1:4" ht="141" x14ac:dyDescent="0.35">
      <c r="A44" s="105" t="s">
        <v>105</v>
      </c>
      <c r="B44" s="106" t="e">
        <f>VLOOKUP($B$8,'[1]Semestre 2 Eco'!$C$5:$Y$21,COLUMN('[1]Semestre 2 Eco'!G5)-2, FALSE)</f>
        <v>#N/A</v>
      </c>
      <c r="C44" s="106" t="e">
        <f>VLOOKUP($B$8,'[1]Semestre 2 Eco'!$C$5:$Y$21,COLUMN('[1]Semestre 2 Eco'!H5)-2, FALSE)</f>
        <v>#N/A</v>
      </c>
      <c r="D44" s="106" t="e">
        <f>VLOOKUP($B$8,'[1]Semestre 2 Eco'!$C$5:$Y$21,COLUMN('[1]Semestre 2 Eco'!I5)-2, FALSE)</f>
        <v>#N/A</v>
      </c>
    </row>
    <row r="45" spans="1:4" ht="117.5" x14ac:dyDescent="0.35">
      <c r="A45" s="105" t="s">
        <v>106</v>
      </c>
      <c r="B45" s="106" t="e">
        <f>VLOOKUP($B$8,'[1]Semestre 2 Eco'!$C$5:$Y$21,COLUMN('[1]Semestre 2 Eco'!G5)-2+3, FALSE)</f>
        <v>#N/A</v>
      </c>
      <c r="C45" s="106" t="e">
        <f>VLOOKUP($B$8,'[1]Semestre 2 Eco'!$C$5:$Y$21,COLUMN('[1]Semestre 2 Eco'!H5)-2+3, FALSE)</f>
        <v>#N/A</v>
      </c>
      <c r="D45" s="106" t="e">
        <f>VLOOKUP($B$8,'[1]Semestre 2 Eco'!$C$5:$Y$21,COLUMN('[1]Semestre 2 Eco'!I5)-2+3, FALSE)</f>
        <v>#N/A</v>
      </c>
    </row>
    <row r="46" spans="1:4" ht="94" x14ac:dyDescent="0.35">
      <c r="A46" s="105" t="s">
        <v>107</v>
      </c>
      <c r="B46" s="106" t="e">
        <f>VLOOKUP($B$8,'[1]Semestre 2 Eco'!$C$5:$Y$21,COLUMN('[1]Semestre 2 Eco'!G5)-2+6, FALSE)</f>
        <v>#N/A</v>
      </c>
      <c r="C46" s="106" t="e">
        <f>VLOOKUP($B$8,'[1]Semestre 2 Eco'!$C$5:$Y$21,COLUMN('[1]Semestre 2 Eco'!H5)-2+6, FALSE)</f>
        <v>#N/A</v>
      </c>
      <c r="D46" s="106" t="e">
        <f>VLOOKUP($B$8,'[1]Semestre 2 Eco'!$C$5:$Y$21,COLUMN('[1]Semestre 2 Eco'!I5)-2+6, FALSE)</f>
        <v>#N/A</v>
      </c>
    </row>
    <row r="47" spans="1:4" ht="22.5" x14ac:dyDescent="0.45">
      <c r="A47" s="103" t="s">
        <v>160</v>
      </c>
      <c r="B47" s="104"/>
      <c r="C47" s="104"/>
      <c r="D47" s="104"/>
    </row>
    <row r="48" spans="1:4" ht="117.5" x14ac:dyDescent="0.35">
      <c r="A48" s="105" t="s">
        <v>108</v>
      </c>
      <c r="B48" s="106" t="e">
        <f>VLOOKUP($B$8,'[1]Semestre 2 Eco'!$C$5:$Y$21,COLUMN('[1]Semestre 2 Eco'!G5)-2+9, FALSE)</f>
        <v>#N/A</v>
      </c>
      <c r="C48" s="106" t="e">
        <f>VLOOKUP($B$8,'[1]Semestre 2 Eco'!$C$5:$Y$21,COLUMN('[1]Semestre 2 Eco'!H5)-2+9, FALSE)</f>
        <v>#N/A</v>
      </c>
      <c r="D48" s="106" t="e">
        <f>VLOOKUP($B$8,'[1]Semestre 2 Eco'!$C$5:$Y$21,COLUMN('[1]Semestre 2 Eco'!I5)-2+9, FALSE)</f>
        <v>#N/A</v>
      </c>
    </row>
    <row r="49" spans="1:4" ht="164.5" x14ac:dyDescent="0.35">
      <c r="A49" s="105" t="s">
        <v>161</v>
      </c>
      <c r="B49" s="106" t="e">
        <f>VLOOKUP($B$8,'[1]Semestre 2 Eco'!$C$5:$Y$21,COLUMN('[1]Semestre 2 Eco'!G5)-2+12, FALSE)</f>
        <v>#N/A</v>
      </c>
      <c r="C49" s="106" t="e">
        <f>VLOOKUP($B$8,'[1]Semestre 2 Eco'!$C$5:$Y$21,COLUMN('[1]Semestre 2 Eco'!H5)-2+12, FALSE)</f>
        <v>#N/A</v>
      </c>
      <c r="D49" s="106" t="e">
        <f>VLOOKUP($B$8,'[1]Semestre 2 Eco'!$C$5:$Y$21,COLUMN('[1]Semestre 2 Eco'!I5)-2+12, FALSE)</f>
        <v>#N/A</v>
      </c>
    </row>
    <row r="50" spans="1:4" ht="247.5" x14ac:dyDescent="0.45">
      <c r="A50" s="107" t="s">
        <v>148</v>
      </c>
      <c r="B50" s="104"/>
      <c r="C50" s="104"/>
      <c r="D50" s="104"/>
    </row>
    <row r="51" spans="1:4" ht="235" x14ac:dyDescent="0.35">
      <c r="A51" s="105" t="s">
        <v>104</v>
      </c>
      <c r="B51" s="106" t="e">
        <f>VLOOKUP($B$8,'[1]Semestre 2 Eco'!$C$5:$Y$21,COLUMN('[1]Semestre 2 Eco'!G5)-2+15, FALSE)</f>
        <v>#N/A</v>
      </c>
      <c r="C51" s="106" t="e">
        <f>VLOOKUP($B$8,'[1]Semestre 2 Eco'!$C$5:$Y$21,COLUMN('[1]Semestre 2 Eco'!H5)-2+15, FALSE)</f>
        <v>#N/A</v>
      </c>
      <c r="D51" s="106" t="e">
        <f>VLOOKUP($B$8,'[1]Semestre 2 Eco'!$C$5:$Y$21,COLUMN('[1]Semestre 2 Eco'!I5)-2+15, FALSE)</f>
        <v>#N/A</v>
      </c>
    </row>
    <row r="52" spans="1:4" ht="90" x14ac:dyDescent="0.35">
      <c r="A52" s="108" t="s">
        <v>149</v>
      </c>
      <c r="B52" s="109"/>
      <c r="C52" s="109"/>
      <c r="D52" s="110"/>
    </row>
    <row r="53" spans="1:4" ht="23.5" x14ac:dyDescent="0.35">
      <c r="A53" s="111" t="s">
        <v>150</v>
      </c>
      <c r="B53" s="24"/>
      <c r="C53" s="24"/>
      <c r="D53" s="112"/>
    </row>
    <row r="54" spans="1:4" ht="23.5" x14ac:dyDescent="0.35">
      <c r="A54" s="111" t="s">
        <v>152</v>
      </c>
      <c r="B54" s="113"/>
      <c r="C54" s="114"/>
      <c r="D54" s="115"/>
    </row>
    <row r="55" spans="1:4" ht="123" x14ac:dyDescent="0.5">
      <c r="A55" s="116" t="s">
        <v>153</v>
      </c>
      <c r="B55" s="93"/>
      <c r="C55" s="112"/>
      <c r="D55" s="29"/>
    </row>
    <row r="56" spans="1:4" ht="21" x14ac:dyDescent="0.5">
      <c r="A56" s="29"/>
      <c r="B56" s="117" t="s">
        <v>162</v>
      </c>
      <c r="C56" s="117"/>
      <c r="D56" s="118"/>
    </row>
  </sheetData>
  <mergeCells count="22">
    <mergeCell ref="B54:D54"/>
    <mergeCell ref="B56:C56"/>
    <mergeCell ref="B38:D38"/>
    <mergeCell ref="A42:D42"/>
    <mergeCell ref="B43:D43"/>
    <mergeCell ref="B47:D47"/>
    <mergeCell ref="B50:D50"/>
    <mergeCell ref="B52:C52"/>
    <mergeCell ref="B15:D15"/>
    <mergeCell ref="B17:D17"/>
    <mergeCell ref="B20:D20"/>
    <mergeCell ref="B23:D23"/>
    <mergeCell ref="B29:D29"/>
    <mergeCell ref="B32:D32"/>
    <mergeCell ref="A1:D1"/>
    <mergeCell ref="A3:D3"/>
    <mergeCell ref="A5:D5"/>
    <mergeCell ref="A6:D6"/>
    <mergeCell ref="A12:D12"/>
    <mergeCell ref="A13:A14"/>
    <mergeCell ref="B13:C13"/>
    <mergeCell ref="D13:D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'[1]Option Eco'!#REF!</xm:f>
          </x14:formula1>
          <xm:sqref>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semestre1_datascience</vt:lpstr>
      <vt:lpstr>semestre1_eco</vt:lpstr>
      <vt:lpstr>semestre1_global</vt:lpstr>
      <vt:lpstr>semestre2_datascience</vt:lpstr>
      <vt:lpstr>semestre2_eco</vt:lpstr>
      <vt:lpstr>semestre2_global</vt:lpstr>
      <vt:lpstr>bulletin_datascience</vt:lpstr>
      <vt:lpstr>bulletin_eco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Alassane AW</dc:creator>
  <cp:lastModifiedBy>Alassane AW</cp:lastModifiedBy>
  <dcterms:created xsi:type="dcterms:W3CDTF">2024-10-25T10:31:24Z</dcterms:created>
  <dcterms:modified xsi:type="dcterms:W3CDTF">2024-10-25T10:39:34Z</dcterms:modified>
</cp:coreProperties>
</file>