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Lemur HRRR calculation" sheetId="2" r:id="rId5"/>
    <sheet state="visible" name="ROS calculation" sheetId="3" r:id="rId6"/>
    <sheet state="visible" name="Cow HRRR calculation" sheetId="4" r:id="rId7"/>
    <sheet state="visible" name="Dog HRRR calculation ( )" sheetId="5" r:id="rId8"/>
    <sheet state="visible" name="Mouse HRRR calculation " sheetId="6" r:id="rId9"/>
    <sheet state="visible" name="Eur.polecat HRRR calculation" sheetId="7" r:id="rId10"/>
    <sheet state="visible" name="European polecat BMR calc." sheetId="8" r:id="rId11"/>
    <sheet state="visible" name="Dog BMR calc." sheetId="9" r:id="rId12"/>
    <sheet state="visible" name="Human HRRR calculation" sheetId="10" r:id="rId13"/>
    <sheet state="visible" name="Giraffe HRRR calculation" sheetId="11" r:id="rId14"/>
    <sheet state="visible" name="Horse HRRR calculation" sheetId="12" r:id="rId15"/>
    <sheet state="visible" name="Tiger HRRR calculation" sheetId="13" r:id="rId16"/>
    <sheet state="visible" name="Lion HRRR calculation" sheetId="14" r:id="rId17"/>
    <sheet state="visible" name="NMR HRRR calculation" sheetId="15" r:id="rId18"/>
    <sheet state="visible" name="Rabbit HRRR calculation" sheetId="16" r:id="rId19"/>
    <sheet state="visible" name="Rat HRRR calculation" sheetId="17" r:id="rId20"/>
    <sheet state="visible" name="Copy of 4c Cat BMR calc." sheetId="18" r:id="rId21"/>
    <sheet state="visible" name="Copy of 4d Giraffe BMR calc." sheetId="19" r:id="rId22"/>
    <sheet state="visible" name="Copy of 4e Ring-tailed lemur BM" sheetId="20" r:id="rId23"/>
    <sheet state="visible" name="Copy of 4f Horse BMR calc." sheetId="21" r:id="rId24"/>
  </sheets>
  <definedNames>
    <definedName name="_xlchart.v1.17">'Raw data'!$AP$2:$AP$16</definedName>
    <definedName name="_xlchart.v1.0">'Raw data'!$AP$1</definedName>
    <definedName name="_xlchart.v1.1">'Raw data'!$AP$2:$AP$16</definedName>
    <definedName name="_xlchart.v1.13">'Raw data'!$AP$2:$AP$16</definedName>
    <definedName name="_xlchart.v1.6">'Raw data'!$AQ$1</definedName>
    <definedName name="_xlchart.v1.3">'Raw data'!$AQ$2:$AQ$16</definedName>
    <definedName name="_xlchart.v1.7">'Raw data'!$AQ$2:$AQ$16</definedName>
    <definedName name="_xlchart.v1.9">'Raw data'!$AP$2:$AP$16</definedName>
    <definedName name="_xlchart.v1.12">'Raw data'!$AP$1</definedName>
    <definedName name="_xlchart.v1.16">'Raw data'!$AP$1</definedName>
    <definedName name="_xlchart.v1.8">'Raw data'!$AP$1</definedName>
    <definedName name="_xlchart.v1.11">'Raw data'!$AQ$2:$AQ$16</definedName>
    <definedName name="_xlchart.v1.18">'Raw data'!$AQ$1</definedName>
    <definedName name="_xlchart.v1.10">'Raw data'!$AQ$1</definedName>
    <definedName name="_xlchart.v1.15">'Raw data'!$AQ$2:$AQ$16</definedName>
    <definedName name="_xlchart.v1.19">'Raw data'!$AQ$2:$AQ$16</definedName>
    <definedName name="_xlchart.v1.14">'Raw data'!$AQ$1</definedName>
    <definedName name="_xlchart.v1.4">'Raw data'!$AP$1</definedName>
    <definedName name="_xlchart.v1.5">'Raw data'!$AP$2:$AP$16</definedName>
    <definedName name="_xlchart.v1.2">'Raw data'!$AQ$1</definedName>
  </definedNames>
  <calcPr/>
</workbook>
</file>

<file path=xl/sharedStrings.xml><?xml version="1.0" encoding="utf-8"?>
<sst xmlns="http://schemas.openxmlformats.org/spreadsheetml/2006/main" count="1034" uniqueCount="451">
  <si>
    <t>common_name</t>
  </si>
  <si>
    <t>species_name</t>
  </si>
  <si>
    <t>Mean mutation rate</t>
  </si>
  <si>
    <t>Lifespan_80 (y) [Species 360/Human Mortality Database]</t>
  </si>
  <si>
    <t>mean_bpm</t>
  </si>
  <si>
    <t>error_mean_bpm</t>
  </si>
  <si>
    <t>source_H</t>
  </si>
  <si>
    <t>pubmed_ID_Heart</t>
  </si>
  <si>
    <t>DOI_heart</t>
  </si>
  <si>
    <t xml:space="preserve">mean_respiratory_rate_brpm </t>
  </si>
  <si>
    <t xml:space="preserve">error_mean_respiratory_rate_brpm </t>
  </si>
  <si>
    <t>source_L</t>
  </si>
  <si>
    <t>pubmed_ID_lung</t>
  </si>
  <si>
    <t>DOI_lung</t>
  </si>
  <si>
    <t xml:space="preserve">Adult mass (g) </t>
  </si>
  <si>
    <t>source_mass</t>
  </si>
  <si>
    <t xml:space="preserve">Female sexual maturity (days) </t>
  </si>
  <si>
    <t>source_fem_maturity</t>
  </si>
  <si>
    <t xml:space="preserve">Male sexual maturity (days) </t>
  </si>
  <si>
    <t>source_male_maturity</t>
  </si>
  <si>
    <t>pubmed_ID_male_maturity</t>
  </si>
  <si>
    <t>typical_body_temperature [°C]</t>
  </si>
  <si>
    <t>source_body_temp</t>
  </si>
  <si>
    <t>pubmed_ID_temp</t>
  </si>
  <si>
    <t>DOI_temp</t>
  </si>
  <si>
    <t xml:space="preserve">Metabolic rate (W) </t>
  </si>
  <si>
    <t>source_metabolic_rate</t>
  </si>
  <si>
    <t>Metabolic rate per body mass (W/g)</t>
  </si>
  <si>
    <t>BMR (kcal/kg BW/day)</t>
  </si>
  <si>
    <t>metaboli_rate[kcal kg bodyweight-0'75 day-1]</t>
  </si>
  <si>
    <t>error_metaboli_rate[kcal kg bodyweight-0'75 day-1]</t>
  </si>
  <si>
    <t>source_metabolic_rate2</t>
  </si>
  <si>
    <t>pubmed_ID_metabol</t>
  </si>
  <si>
    <t>DOI_metabol</t>
  </si>
  <si>
    <t>nutrition</t>
  </si>
  <si>
    <t xml:space="preserve">litter_size </t>
  </si>
  <si>
    <t>source_litter_size</t>
  </si>
  <si>
    <t>metabolic_rate_W</t>
  </si>
  <si>
    <t>metabolic_rate_Wg</t>
  </si>
  <si>
    <t>Superoxide_production_liver</t>
  </si>
  <si>
    <t>SOD_activity_liver</t>
  </si>
  <si>
    <t>Superoxide_production_kidney</t>
  </si>
  <si>
    <t>H2O2_production_kidney</t>
  </si>
  <si>
    <t>Superoxide_production_heart</t>
  </si>
  <si>
    <t>H2O2_production_heart</t>
  </si>
  <si>
    <t>Mitochondrial_respiration_kidney</t>
  </si>
  <si>
    <t>Mitochondrial_respiration_heart</t>
  </si>
  <si>
    <t>mtDNA_Genome_Pubmed_ID</t>
  </si>
  <si>
    <t>phylogenetic_tree_main_branch</t>
  </si>
  <si>
    <t>phylogenetic_grandorder_order</t>
  </si>
  <si>
    <t>Rat</t>
  </si>
  <si>
    <t>Rattus_norvegicus</t>
  </si>
  <si>
    <t>Heart Rate Variability and Baroreceptor Function in Chronic Diabetic Rats</t>
  </si>
  <si>
    <t>PMID: 9322994</t>
  </si>
  <si>
    <t xml:space="preserve"> https://doi.org/10.1161/01.HYP.30.3.632</t>
  </si>
  <si>
    <t xml:space="preserve">A noninvasive method for monitoring respiratory rate of rats based on a microcantilever resonant humidity sensor  </t>
  </si>
  <si>
    <t>https://doi.org/10.1088/1361-6439/ab43e8</t>
  </si>
  <si>
    <t>AnAge</t>
  </si>
  <si>
    <t>omnivore</t>
  </si>
  <si>
    <t>NC_001665.2</t>
  </si>
  <si>
    <t>Rodentia</t>
  </si>
  <si>
    <t>Mouse</t>
  </si>
  <si>
    <t>Mus_musculus</t>
  </si>
  <si>
    <t>Basic functional properties of the cardiac muscle of the common shrew (Sorex araneus) and some other small mammals</t>
  </si>
  <si>
    <t>PMID: 2809495</t>
  </si>
  <si>
    <t>https://doi.org/10.1242/jeb.145.1.339</t>
  </si>
  <si>
    <t>Remote Measurements of Heart and Respiration Rates
for Telemedicine</t>
  </si>
  <si>
    <t>PMID: 24115996</t>
  </si>
  <si>
    <t>https://doi.org/10.1371/journal.pone.0071384</t>
  </si>
  <si>
    <t>NC_005089.1</t>
  </si>
  <si>
    <t>Ferret</t>
  </si>
  <si>
    <t>Mustela_putorius</t>
  </si>
  <si>
    <t>Olvanil, a non-pungent vanilloid enhances the gastrointestinal toxicity of cisplatin in the ferret</t>
  </si>
  <si>
    <t>PMID: 19931602</t>
  </si>
  <si>
    <t xml:space="preserve"> https://doi.org/10.1016/j.toxlet.2009.11.015</t>
  </si>
  <si>
    <t>Respiratory Disorders in Ferrets</t>
  </si>
  <si>
    <t>PMID: 33892896</t>
  </si>
  <si>
    <t>https://doi.org/10.1016/j.cvex.2021.02.002</t>
  </si>
  <si>
    <t>COMPARISON OF BODY TEMPERATURE ACQUIRED VIA AURICULAR AND RECTAL METHODS IN FERRETS</t>
  </si>
  <si>
    <t>https://doi.org/10.1053/j.jepm.2018.01.004</t>
  </si>
  <si>
    <t>NA</t>
  </si>
  <si>
    <t xml:space="preserve"> https://pubmed.ncbi.nlm.nih.gov/6131765/     calculated from (W/kg^0.75) CHECK WITH MARTIN HRABE!!</t>
  </si>
  <si>
    <t>carnivore</t>
  </si>
  <si>
    <t>NC_020638.1</t>
  </si>
  <si>
    <t>Carnivora</t>
  </si>
  <si>
    <t>Rabbit</t>
  </si>
  <si>
    <t>Oryctolagus_cuniculus</t>
  </si>
  <si>
    <t>Comparative study of heart rate variability between healthy human subjects and healthy dogs, rabbits and calves</t>
  </si>
  <si>
    <t>PMID: 19001066</t>
  </si>
  <si>
    <t>https://doi.org/10.1258/la.2007.007085</t>
  </si>
  <si>
    <t>Decision Trees for Predicting the Physiological Responses of Rabbits; https://doi.org/10.3390/ani9110994</t>
  </si>
  <si>
    <t>PMID: 31752222</t>
  </si>
  <si>
    <t>https://doi.org/10.3390/ani9110994</t>
  </si>
  <si>
    <t>The rabbit as a model for reproductive and developmental toxicity studies</t>
  </si>
  <si>
    <t>PMID: 11099874</t>
  </si>
  <si>
    <t>herbivore</t>
  </si>
  <si>
    <t>NC_001913.1</t>
  </si>
  <si>
    <t>Lagomorpha</t>
  </si>
  <si>
    <t>Dog</t>
  </si>
  <si>
    <t>Canis_lupus_familiaris</t>
  </si>
  <si>
    <t>Changes in Pulse Rate, Respiratory Rate and Rectal Temperature in Working Dogs before and after Three Different Field Trials</t>
  </si>
  <si>
    <t>PMID: 32340191</t>
  </si>
  <si>
    <t>https://doi.org/10.3390/ani10040733</t>
  </si>
  <si>
    <t>Comparison between rectal and body surface temperature in dogs by the calibrated infrared thermometer</t>
  </si>
  <si>
    <t>PMID: 32734121</t>
  </si>
  <si>
    <t>https://doi.org/10.1016/j.vas.2020.100120</t>
  </si>
  <si>
    <t>https://link.springer.com/article/10.1007/s00360-009-0432-7</t>
  </si>
  <si>
    <t>NC_002008.4</t>
  </si>
  <si>
    <t>Cat</t>
  </si>
  <si>
    <t>Felis_catus</t>
  </si>
  <si>
    <t>Evaluation of the Effects of Hospital Visit Stress on Physiologic Parameters in the Cat</t>
  </si>
  <si>
    <t>PMID: 21839664</t>
  </si>
  <si>
    <t>https://doi.org/10.1016/j.jfms.2011.07.003</t>
  </si>
  <si>
    <t>https://www.cambridge.org/core/journals/british-journal-of-nutrition/article/energy-requirements-of-adult-cats/225A91E97C8B94CAB4A5BF0646EFA2A2</t>
  </si>
  <si>
    <t>Effects of neutering on bodyweight, metabolic rate and glucose tolerance of domestic cats</t>
  </si>
  <si>
    <t>PMID: 9243711</t>
  </si>
  <si>
    <t>https://doi.org/10.1016/S0034-5288(97)90134-X</t>
  </si>
  <si>
    <t>NC_001700</t>
  </si>
  <si>
    <t>Tiger</t>
  </si>
  <si>
    <t>Panthera_tigris</t>
  </si>
  <si>
    <t>A Pilot Study for Estimating the Cardiopulmonary Signals of Diverse Exotic Animals Using a Digital Camera</t>
  </si>
  <si>
    <t>PMID: 31835550</t>
  </si>
  <si>
    <t>https://doi.org/10.3390/s19245445</t>
  </si>
  <si>
    <t>The Effects of Transport Stress on TigerPhysiology and Behavior</t>
  </si>
  <si>
    <t xml:space="preserve">  https://doi.org/10.1002/zoo.20012</t>
  </si>
  <si>
    <t>NC_010642.1</t>
  </si>
  <si>
    <t>Cow</t>
  </si>
  <si>
    <t>Bos_taurus</t>
  </si>
  <si>
    <t>Validation of a heart-rate monitor for measuring a stress response in dairy cows Hans Hopster and Harry J. Blokhuis; https://journals.plos.org/plosone/article?id=10.1371/journal.pone.0136294 -&gt;average of all animals in these 2 studies</t>
  </si>
  <si>
    <t>https://doi.org/10.4141/cjas94-066</t>
  </si>
  <si>
    <t>Effect of heat stress on milk production, rectal temperature, respiratory rate and blood chemistry in Holstein, Jersey and Australian milking zebu cows; mean of cool RR;https://doi.org/10.1023/B:TROP.0000042868.76914.a9</t>
  </si>
  <si>
    <t>PMID: 15563029</t>
  </si>
  <si>
    <t>NC_006853</t>
  </si>
  <si>
    <t>Ungulata</t>
  </si>
  <si>
    <t>Lion</t>
  </si>
  <si>
    <t>Panthera_leo</t>
  </si>
  <si>
    <t xml:space="preserve"> https://doi.org/10.3390/s19245445</t>
  </si>
  <si>
    <t>NC_028302.1</t>
  </si>
  <si>
    <t>Giraffe</t>
  </si>
  <si>
    <t>Giraffa_camelopardalis</t>
  </si>
  <si>
    <t>An allometric analysis of the giraffe cardiovascular system</t>
  </si>
  <si>
    <t>PMID: 19720152</t>
  </si>
  <si>
    <t>https://doi.org/10.1016/j.cbpa.2009.08.013</t>
  </si>
  <si>
    <t>Respiration and metabolism in the giraffe</t>
  </si>
  <si>
    <t>PMID: 7156526</t>
  </si>
  <si>
    <t>https://doi.org/10.1016/0034-5687(82)90013-5</t>
  </si>
  <si>
    <t>https://reader.elsevier.com/reader/sd/pii/0034568782900135?token=0715F82D7D53D2AC0BDF33DA61A6F5596E8C3EAE02E50097631850EED0C79AF67DC78B8E45CBE18BA7B41DE22239179D&amp;originRegion=eu-west-1&amp;originCreation=20220701141152</t>
  </si>
  <si>
    <t>NC_024820.1</t>
  </si>
  <si>
    <t>Black-and-white colobus</t>
  </si>
  <si>
    <t>Colobus_guereza</t>
  </si>
  <si>
    <t>Immobilization and Anesthesia Zoo Animal &amp; Wildlife-G.West, D.Heard y N. Caulkett; rough estimation &gt; 1kg</t>
  </si>
  <si>
    <t>10.1002/9780470376478</t>
  </si>
  <si>
    <t>Development of a rhesus monkey lung geometry model and application to particle deposition in comparison to humans; rhesus monkey with comparable weight</t>
  </si>
  <si>
    <t>PMID: 23121298</t>
  </si>
  <si>
    <t>https://doi.org/10.3109/08958378.2012.725782</t>
  </si>
  <si>
    <t>NC_006901</t>
  </si>
  <si>
    <t>Primates</t>
  </si>
  <si>
    <t>Naked mole-rat</t>
  </si>
  <si>
    <t>Heterocephalus_glaber</t>
  </si>
  <si>
    <t>The naked mole-rat exhibits an unusual cardiac myofilament protein profile providing new insights into heart function of this naturally subterranean rodent</t>
  </si>
  <si>
    <t>PMID: 28780592</t>
  </si>
  <si>
    <t>https://doi.org/10.1007/s00424-017-2046-3</t>
  </si>
  <si>
    <t>Adenosine receptors mediate the hypoxic ventilatory response but not the hypoxic metabolic response in the naked mole rat during acute hypoxia</t>
  </si>
  <si>
    <t>PMID: 25520355</t>
  </si>
  <si>
    <t>https://doi.org/10.1098/rspb.2014.1722</t>
  </si>
  <si>
    <t>Breeding and Rearing Naked Mole-Rats (Heterocephalus glaber) under Laboratory Conditions</t>
  </si>
  <si>
    <t>PMID: 28905723</t>
  </si>
  <si>
    <t>NC_015112.1</t>
  </si>
  <si>
    <t xml:space="preserve">Ring-tailed lemur </t>
  </si>
  <si>
    <t>Lemur_catta</t>
  </si>
  <si>
    <t>Alfaxalone anaesthesia in Lemur catta following dexmedetomidine–butorphanol–midazolam sedation</t>
  </si>
  <si>
    <t>PMID: 29625917</t>
  </si>
  <si>
    <t xml:space="preserve"> https://doi.org/10.1016/j.vaa.2018.01.004</t>
  </si>
  <si>
    <t>Testing yawning hypotheses in wild populations of two strepsirrhine species: Propithecus verreauxi and Lemur catta</t>
  </si>
  <si>
    <t>PMID: 26317594</t>
  </si>
  <si>
    <t>https://doi.org/10.1002/ajp.22459</t>
  </si>
  <si>
    <t>https://onlinelibrary.wiley.com/doi/abs/10.1002/ajpa.22132?casa_token=VRyDsAZiFSgAAAAA:S4F367gIoWIAqTn1zIaf2LCtxoWISZMsoEYA2Er3ZSfGPVnJPz5zkjwSI__Z-TxkQ5jYz5P8TSiUY4E</t>
  </si>
  <si>
    <t>NC_059325</t>
  </si>
  <si>
    <t>Horse</t>
  </si>
  <si>
    <t>Equus_caballus</t>
  </si>
  <si>
    <t>Electrocardiographic study in healthy showjumping horses</t>
  </si>
  <si>
    <t>PMID: 21059006</t>
  </si>
  <si>
    <t xml:space="preserve">https://doi.org/10.1590/S0100-736X2011000400014 </t>
  </si>
  <si>
    <t>Respiratory responses to exercise in the horse</t>
  </si>
  <si>
    <t>PMID: 23106622</t>
  </si>
  <si>
    <t>https://doi.org/10.1111/j.2042-3306.2012.00666.x</t>
  </si>
  <si>
    <t>https://academic.oup.com/tas/article/4/2/569/5807970</t>
  </si>
  <si>
    <t>NC_001640.1</t>
  </si>
  <si>
    <t>Human</t>
  </si>
  <si>
    <t>Homo_sapiens</t>
  </si>
  <si>
    <t>The Effect of Age on Heart Rate in Subjects Free of Heart Disease</t>
  </si>
  <si>
    <t>PMID: 7198013</t>
  </si>
  <si>
    <t>https://doi.org/10.1161/01.CIR.65.1.141</t>
  </si>
  <si>
    <t>Photoplethysmography-Based Respiratory Rate Estimation Algorithm for Health Monitoring Applications</t>
  </si>
  <si>
    <t>https://doi.org/10.1007/s40846-022-00700-z</t>
  </si>
  <si>
    <t>NC_012920.1</t>
  </si>
  <si>
    <t>Source</t>
  </si>
  <si>
    <t>Number of animals in group</t>
  </si>
  <si>
    <t>Average Resting Heart Rate of group</t>
  </si>
  <si>
    <t>Avg HR weighted with group size</t>
  </si>
  <si>
    <t>Variance of Avg HR weighted with group size</t>
  </si>
  <si>
    <t>https://doi.org/10.1638/1042-7260(2003)034[0163:COTEAC]2.0.CO;2</t>
  </si>
  <si>
    <t>https://bioone.org/journals/journal-of-zoo-and-wildlife-medicine/volume-34/issue-1/1042-7260_2003_34_0016_BEOFRL_2.0.CO_2/BIOMEDICAL-EVALUATION-OF-FREE-RANGING-RING-TAILED-LEMURS-LEMUR-CATTA/10.1638/1042-7260(2003)34[0016:BEOFRL]2.0.CO;2.short</t>
  </si>
  <si>
    <t>https://bioone.org/journals/journal-of-zoo-and-wildlife-medicine/volume-38/issue-2/1042-7260_2007_038_0201_BEOFRL_2.0.CO_2/BIOMEDICAL-EVALUATION-OF-FREE-RANGING-RING-TAILED-LEMURS-LEMUR-CATTA/10.1638/1042-7260(2007)038[0201:BEOFRL]2.0.CO;2.full?tab=ArticleLinkFigureTable</t>
  </si>
  <si>
    <t>SUM</t>
  </si>
  <si>
    <t>Weighted average heart rate</t>
  </si>
  <si>
    <t>Weighted standard deviation of average heart rate</t>
  </si>
  <si>
    <t>Average Resting Respiratory Rate of group</t>
  </si>
  <si>
    <t>Avg RR weighted with group size</t>
  </si>
  <si>
    <t>Variance of Avg RR weighted with group size</t>
  </si>
  <si>
    <t>Weighted average respiratory rate</t>
  </si>
  <si>
    <t>Weighted standard deviation of average respiratory rate</t>
  </si>
  <si>
    <t>Calculate ROS production from publication</t>
  </si>
  <si>
    <t>https://sci-hub.mksa.top/10.1016/0891-5849(93)90165-q</t>
  </si>
  <si>
    <t>Distance of max value on y axis (mm)</t>
  </si>
  <si>
    <t>Max value at axis (y or x)</t>
  </si>
  <si>
    <t>Distance table</t>
  </si>
  <si>
    <t>mm</t>
  </si>
  <si>
    <t>Species</t>
  </si>
  <si>
    <t>Calculated ROS production table</t>
  </si>
  <si>
    <t>nmol superoxide/(min/mg protein)</t>
  </si>
  <si>
    <t>nmol H2O2/(min/mg protein)</t>
  </si>
  <si>
    <t>nmol O/(min/mg protein)</t>
  </si>
  <si>
    <t>https://journals.plos.org/plosone/article?id=10.1371/journal.pone.0136294</t>
  </si>
  <si>
    <t>https://cdnsciencepub.com/doi/pdf/10.4141/cjas94-066</t>
  </si>
  <si>
    <t>https://pubmed.ncbi.nlm.nih.gov/15563029/</t>
  </si>
  <si>
    <t>https://www.mdpi.com/1424-8220/20/16/4416</t>
  </si>
  <si>
    <t>https://sci-hub.mksa.top/10.1016/0002-8703(71)90054-8</t>
  </si>
  <si>
    <t>https://sci-hub.mksa.top/10.1258/la.2007.007085</t>
  </si>
  <si>
    <t>https://sci-hub.mksa.top/10.1053/j.tcam.2017.06.002</t>
  </si>
  <si>
    <t>https://www.researchgate.net/profile/Subhan-Ullah-8/publication/339386891_Effect_of_xylazine_and_ketamine_on_pulse_rate_respiratory_rate_and_body_temperature_in_dog/links/5e4eb9a1458515072dabe7a4/Effect-of-xylazine-and-ketamine-on-pulse-rate-respiratory-rate-and-body-temperature-in-dog.pdf</t>
  </si>
  <si>
    <t>Strain</t>
  </si>
  <si>
    <t>Sex</t>
  </si>
  <si>
    <t>https://www.sciencedirect.com/science/article/pii/S0022073670800589</t>
  </si>
  <si>
    <t>Swiss Webster</t>
  </si>
  <si>
    <t>Male/Female</t>
  </si>
  <si>
    <t>https://academic.oup.com/cardiovascres/article/2/1/93/343144</t>
  </si>
  <si>
    <t>C57 BL/IO</t>
  </si>
  <si>
    <t>SEC/l</t>
  </si>
  <si>
    <t>Hybrid (C57 BL/IO + SEC/l)</t>
  </si>
  <si>
    <t>https://journals.biologists.com/jeb/article/145/1/339/5619/Basic-functional-properties-of-the-cardiac-muscle</t>
  </si>
  <si>
    <t>MRI</t>
  </si>
  <si>
    <t>https://pubmed.ncbi.nlm.nih.gov/13080449/</t>
  </si>
  <si>
    <t>?</t>
  </si>
  <si>
    <t>https://pubmed.ncbi.nlm.nih.gov/15397112/</t>
  </si>
  <si>
    <t>https://journals.physiology.org/doi/full/10.1152/ajpheart.1998.274.3.H747</t>
  </si>
  <si>
    <t>FVB</t>
  </si>
  <si>
    <t>https://journals.physiology.org/doi/pdf/10.1152/ajplegacy.1952.171.1.189</t>
  </si>
  <si>
    <t>Wild mouse</t>
  </si>
  <si>
    <t>White mouse</t>
  </si>
  <si>
    <t>Caratteristiche dell’ elettrocardiogramma normale del Mus Musculus Albus. Sperimentale, 107, 63-68.</t>
  </si>
  <si>
    <t>link not available, data taken from https://academic.oup.com/cardiovascres/article/2/1/93/343144</t>
  </si>
  <si>
    <t>https://www.ncbi.nlm.nih.gov/pmc/articles/PMC3774276/#T1</t>
  </si>
  <si>
    <t>C57BL/6J</t>
  </si>
  <si>
    <t>https://link.springer.com/article/10.1007/s00395-014-0460-7</t>
  </si>
  <si>
    <t>C57BL6/J </t>
  </si>
  <si>
    <t>https://www.ncbi.nlm.nih.gov/pmc/articles/PMC2716104/</t>
  </si>
  <si>
    <t>129S1/SvImJ</t>
  </si>
  <si>
    <t>Female</t>
  </si>
  <si>
    <t>A/J</t>
  </si>
  <si>
    <t>AKR/J</t>
  </si>
  <si>
    <t>BALB/cByJ</t>
  </si>
  <si>
    <t>BTBR-T+tf/J</t>
  </si>
  <si>
    <t>BUB/BnJ</t>
  </si>
  <si>
    <t>C3H/HeJ</t>
  </si>
  <si>
    <t>C57BL/10J</t>
  </si>
  <si>
    <t>C57BLKS/J</t>
  </si>
  <si>
    <t>C57BR/cdJ</t>
  </si>
  <si>
    <t>C57L/J</t>
  </si>
  <si>
    <t>CBA/J</t>
  </si>
  <si>
    <t>DBA/2J</t>
  </si>
  <si>
    <t>FVB/NJ</t>
  </si>
  <si>
    <t>KK/HIJ</t>
  </si>
  <si>
    <t>LP/J</t>
  </si>
  <si>
    <t>MRL/MpJ</t>
  </si>
  <si>
    <t>NOD.B10Sn-H2&lt;b&gt;/J</t>
  </si>
  <si>
    <t>NON/ShiLtJ</t>
  </si>
  <si>
    <t>NZO/H1LtJ</t>
  </si>
  <si>
    <t>NZW/LacJ</t>
  </si>
  <si>
    <t>P/J</t>
  </si>
  <si>
    <t>PL/J</t>
  </si>
  <si>
    <t>RIIIS/J</t>
  </si>
  <si>
    <t>SJL/J</t>
  </si>
  <si>
    <t>SM/J</t>
  </si>
  <si>
    <t>SWR/J</t>
  </si>
  <si>
    <t>Male</t>
  </si>
  <si>
    <t>https://journals.physiology.org/doi/full/10.1152/ajpheart.00831.2013</t>
  </si>
  <si>
    <t>C57BL/6</t>
  </si>
  <si>
    <t>https://journals.plos.org/plosone/article?id=10.1371/journal.pone.0065468</t>
  </si>
  <si>
    <t>https://link.springer.com/article/10.1007/BF00175190</t>
  </si>
  <si>
    <t>DBA</t>
  </si>
  <si>
    <t>BALB</t>
  </si>
  <si>
    <t>C57BL</t>
  </si>
  <si>
    <t>C3H</t>
  </si>
  <si>
    <t>ICR</t>
  </si>
  <si>
    <t>https://www.sciencedirect.com/science/article/pii/0014299983900432</t>
  </si>
  <si>
    <t>https://sci-hub.hkvisa.net/10.1016/j.toxlet.2009.11.015</t>
  </si>
  <si>
    <t>Tamina</t>
  </si>
  <si>
    <t>https://sci-hub.hkvisa.net/10.1258/002367779780943422</t>
  </si>
  <si>
    <t>https://pubmed.ncbi.nlm.nih.gov/24939905/</t>
  </si>
  <si>
    <t>https://journals.sagepub.com/doi/abs/10.1258/002367779780937771</t>
  </si>
  <si>
    <t>https://pubmed.ncbi.nlm.nih.gov/6131765/</t>
  </si>
  <si>
    <t>Mass</t>
  </si>
  <si>
    <t>RMR (W/kg^0.75)</t>
  </si>
  <si>
    <t>RMR (W/g)</t>
  </si>
  <si>
    <t>Ferret 1</t>
  </si>
  <si>
    <t>Ferret 2</t>
  </si>
  <si>
    <t>Ferret 3</t>
  </si>
  <si>
    <t>Ferret 4</t>
  </si>
  <si>
    <t>AVG</t>
  </si>
  <si>
    <t>Supplementary table S4b</t>
  </si>
  <si>
    <t>Source of data</t>
  </si>
  <si>
    <t>ID of animal</t>
  </si>
  <si>
    <t>Mass (kg)</t>
  </si>
  <si>
    <t>Mass of animal</t>
  </si>
  <si>
    <t>Resting metabolic rate of animal (W/kg^0.75)</t>
  </si>
  <si>
    <t>Resting metabolic rate measured and expressed in the units of W/kg^0.75</t>
  </si>
  <si>
    <t>Resting metabolic rate of animal (W/g)</t>
  </si>
  <si>
    <t>Resting metabolic rate. Converted from W/kg^0.75 by multiplying with the mass to the power of 4/3</t>
  </si>
  <si>
    <t>Average metabolic rate (W/g)</t>
  </si>
  <si>
    <t>Average metabolic rate</t>
  </si>
  <si>
    <t>Name of group</t>
  </si>
  <si>
    <t>Average mass of group</t>
  </si>
  <si>
    <t>Average O2-consumption (O2 ml kg−1 min−1)</t>
  </si>
  <si>
    <t>O2-conversion factor (mL to J)</t>
  </si>
  <si>
    <t>Average mass-specific metabolic rate (J/s/kg)</t>
  </si>
  <si>
    <t>DEPRECATED</t>
  </si>
  <si>
    <t>HI-dogs</t>
  </si>
  <si>
    <t>Original author source</t>
  </si>
  <si>
    <t>Average calories produced/day</t>
  </si>
  <si>
    <t>Average weight</t>
  </si>
  <si>
    <t>Average mass-specific metabolic rate (J/s/kg) of group</t>
  </si>
  <si>
    <t>Contribution of group to weighted average mass-specific metabolic rate (J/s/kg)</t>
  </si>
  <si>
    <t>Contribution of group to weighted variance of weighted average mass-specific metabolic rate (J/s/kg)</t>
  </si>
  <si>
    <t>https://journals.physiology.org/doi/pdf/10.1152/ajplegacy.1926.78.1.127</t>
  </si>
  <si>
    <t>Rubner</t>
  </si>
  <si>
    <t>Lusk</t>
  </si>
  <si>
    <t>Kunde</t>
  </si>
  <si>
    <t>Steinhaus</t>
  </si>
  <si>
    <t>Boothby</t>
  </si>
  <si>
    <t>Total number of animals</t>
  </si>
  <si>
    <t>Weighted mass-specific metabolic rate (J/s/kg)</t>
  </si>
  <si>
    <t>Weighted standard deviation of mass-specific metabolic rate (J/s/kg)</t>
  </si>
  <si>
    <t>Supplementary table S4a</t>
  </si>
  <si>
    <t>Legend Table 1</t>
  </si>
  <si>
    <t>Name of group from source used for calculation</t>
  </si>
  <si>
    <t>Average mass-specific O2-consumption (O2 ml kg−1 min−1)</t>
  </si>
  <si>
    <t>O2-conversion factor used regurarly to convert between consumed O2-volume and generated energy unit (J)</t>
  </si>
  <si>
    <t>Average metabolic rate (J/s) of group</t>
  </si>
  <si>
    <t>Average metabolic rate (J/s/kg). Calculated by multiplying average mass-specific O2-consumption with O2-conversion factor, with average mass of the group and dividing by 60</t>
  </si>
  <si>
    <t>Average metabolic rate (J/s)</t>
  </si>
  <si>
    <t>Average metabolic rate (J/s). Calculated as the arithmetic mean of the female and male group.</t>
  </si>
  <si>
    <t>https://www.jstor.org/stable/3801744?origin=crossref</t>
  </si>
  <si>
    <t>Adult male grey wolves</t>
  </si>
  <si>
    <t>Adult female grey wolves</t>
  </si>
  <si>
    <t>https://www.ahajournals.org/doi/10.1161/01.CIR.65.1.141</t>
  </si>
  <si>
    <t>Avwerage of 24 h measdurement</t>
  </si>
  <si>
    <t>https://link.springer.com/article/10.1007/s40846-022-00700-z/tables/3</t>
  </si>
  <si>
    <t>https://www.sciencedirect.com/science/article/pii/S0954611196900177</t>
  </si>
  <si>
    <t>https://www.sciencedirect.com/science/article/abs/pii/0034568782900135?via%3Dihub</t>
  </si>
  <si>
    <t>https://onlinelibrary.wiley.com/doi/abs/10.1111/j.1751-0813.1997.tb10061.x?casa_token=sjzvLYI9IXIAAAAA:a1_sBic2KT_QCm_IMGVNg4ZJrUNFDYAuwQDYvz03IlfWf7ILvCWgC6DzDX3uSgA-1IXasiiSKvneAG0</t>
  </si>
  <si>
    <t>https://www.sciencedirect.com/science/article/pii/0034568778900403</t>
  </si>
  <si>
    <t>https://sci-hub.hkvisa.net/10.1016/0165-1838(96)00028-8</t>
  </si>
  <si>
    <t>https://sci-hub.hkvisa.net/10.1016/s0737-0806(06)81268-2</t>
  </si>
  <si>
    <t>https://www.scielo.br/j/pvb/a/sHFktHpqz4Pt5tVXcYQ7xPg/?lang=pt</t>
  </si>
  <si>
    <t>https://onlinelibrary.wiley.com/doi/abs/10.1111/j.1439-0442.1988.tb00006.x</t>
  </si>
  <si>
    <t>Average of the experiments o the same horses</t>
  </si>
  <si>
    <t>https://www.sciencedirect.com/science/article/pii/000719358790039X</t>
  </si>
  <si>
    <t>https://beva.onlinelibrary.wiley.com/doi/abs/10.1111/j.2042-3306.1990.tb04312.x</t>
  </si>
  <si>
    <t>https://www.sciencedirect.com/science/article/pii/S0034528818343686</t>
  </si>
  <si>
    <t>https://onlinelibrary.wiley.com/doi/abs/10.1111/j.1751-0813.1982.tb02761.x</t>
  </si>
  <si>
    <t>https://bioone.org/journals/journal-of-zoo-and-wildlife-medicine/volume-39/issue-3/2007-0028.1/Electrocardiographic-Parameters-of-Captive-Lions-Panthera-leo-and-Tigers-Panthera/10.1638/2007-0028.1.full?tab=ArticleLink</t>
  </si>
  <si>
    <t>https://www.mdpi.com/1424-8220/19/24/5445/htm</t>
  </si>
  <si>
    <t>https://bioone.org/journals/journal-of-zoo-and-wildlife-medicine/volume-34/issue-3/02-036/ANESTHETIC-INDUCTION-OF-CAPTIVE-TIGERS-PANTHERA-TIGRIS-USING-A-MEDETOMIDINEKETAMINE/10.1638/02-036.full?tab=ArticleLink</t>
  </si>
  <si>
    <t>https://bvajournals.onlinelibrary.wiley.com/doi/abs/10.1136/vr.103526?casa_token=NoCKJ8jFWysAAAAA:jRTd6b4Dk05gO08E1YM5kdmoozkRKl7UIGwVvEX4kMKXVQMRkpviV-HpSzd8S5MOWsmLi5pNKsAujb8</t>
  </si>
  <si>
    <t>https://bvajournals.onlinelibrary.wiley.com/doi/full/10.1136/vetreco-2020-000412</t>
  </si>
  <si>
    <t>http://arccarticles.s3.amazonaws.com/arcc/Final-attachment-published-B-3325.pdf</t>
  </si>
  <si>
    <t>https://www.sciencedirect.com/science/article/pii/S1467298716306249</t>
  </si>
  <si>
    <t>https://www.ncbi.nlm.nih.gov/pmc/articles/PMC6960731/</t>
  </si>
  <si>
    <t>https://www.sciencedirect.com/science/article/abs/pii/S1558787821000678</t>
  </si>
  <si>
    <t>https://pubmed.ncbi.nlm.nih.gov/15526886/</t>
  </si>
  <si>
    <t>https://pubmed.ncbi.nlm.nih.gov/29134982/</t>
  </si>
  <si>
    <t>https://bioone.org/journals/journal-of-zoo-and-wildlife-medicine/volume-39/issue-3/2007-0028.1/Electrocardiographic-Parameters-of-Captive-Lions-Panthera-leo-and-Tigers-Panthera/10.1638/2007-0028.1.full</t>
  </si>
  <si>
    <t>https://pubmed.ncbi.nlm.nih.gov/3572957/</t>
  </si>
  <si>
    <t>https://link.springer.com/article/10.4098/j.at.0001-7051.074.2008</t>
  </si>
  <si>
    <t>https://www.science.org/doi/10.1126/science.aab3896</t>
  </si>
  <si>
    <t>https://journals.biologists.com/jeb/article/222/3/jeb191197/20743/Do-naked-mole-rats-accumulate-a-metabolic-acidosis</t>
  </si>
  <si>
    <t>https://journals.physiology.org/doi/full/10.1152/ajpheart.00305.2014</t>
  </si>
  <si>
    <t>https://link.springer.com/article/10.1007/s11357-022-00522-6#author-information</t>
  </si>
  <si>
    <t>https://journals.sagepub.com/doi/10.1258/la.2007.007085</t>
  </si>
  <si>
    <t>https://www.sciencedirect.com/science/article/abs/pii/0031938478900665</t>
  </si>
  <si>
    <t>https://onlinelibrary.wiley.com/doi/abs/10.1111/j.1469-8986.1976.tb00858.x?casa_token=SuAmhofWj0cAAAAA:24c1GKKHWscKGPyc1i9JfABBVib1locovolr4nMACbbpWfyKA5ByHNt8xk_PiF3ul4hLJEUJYU9C7xM</t>
  </si>
  <si>
    <t>https://link.springer.com/article/10.1007/s00359-014-0884-4</t>
  </si>
  <si>
    <t>https://www.sciencedirect.com/science/article/abs/pii/S0163104780908390</t>
  </si>
  <si>
    <t>https://www.mdpi.com/2076-2615/9/11/994</t>
  </si>
  <si>
    <t>Averaging over the different RR values measured at different ambient temperature</t>
  </si>
  <si>
    <t>https://journals.physiology.org/doi/abs/10.1152/jappl.1971.31.5.728?casa_token=R-wAk3lioFEAAAAA:SwdK8GIBlEAOGa7gI8Sd6V8BxSPuzcMDzbpMZMA1Ax1LVdBHDRyeaOZAiMP7fSj4Gi-fgjHfbv2C</t>
  </si>
  <si>
    <t>Averaging over the different RR values measured at ambient temperature 20 and 25 Celsius</t>
  </si>
  <si>
    <t>https://www.sciencedirect.com/science/article/pii/S0007091217532523</t>
  </si>
  <si>
    <t>https://journals.physiology.org/doi/epdf/10.1152/ajplegacy.1956.186.3.532</t>
  </si>
  <si>
    <t>https://www.ahajournals.org/doi/10.1161/01.HYP.30.3.632</t>
  </si>
  <si>
    <t>Wistar</t>
  </si>
  <si>
    <t>https://www.jstage.jst.go.jp/article/expanim/48/4/48_4_235/_pdf/-char/ja</t>
  </si>
  <si>
    <t>Wild rat</t>
  </si>
  <si>
    <t>Average of day and nighttime measurements</t>
  </si>
  <si>
    <t>BB0K</t>
  </si>
  <si>
    <t>https://www.scielo.br/j/rbme/a/r8yL5TXYfLjyNwsSy9XvVJD/?format=pdf&amp;lang=en</t>
  </si>
  <si>
    <t>https://journals.physiology.org/doi/epdf/10.1152/ajpheart.1980.238.4.H515</t>
  </si>
  <si>
    <t>Sprague-Dawley</t>
  </si>
  <si>
    <t>https://www.sciencedirect.com/science/article/pii/S0022073605802729</t>
  </si>
  <si>
    <t>Calculated from R-R dsitances</t>
  </si>
  <si>
    <t>https://www.sciencedirect.com/science/article/abs/pii/0028390882900120</t>
  </si>
  <si>
    <t>https://pubmed.ncbi.nlm.nih.gov/3958425/</t>
  </si>
  <si>
    <t>F344</t>
  </si>
  <si>
    <t>https://pubmed.ncbi.nlm.nih.gov/28106557/</t>
  </si>
  <si>
    <t>https://pubmed.ncbi.nlm.nih.gov/33260056/</t>
  </si>
  <si>
    <t>Sprague-Dawley/Wistar-Hannover</t>
  </si>
  <si>
    <t>Supplementary table S4c</t>
  </si>
  <si>
    <t>Basasl metabolic rate calculation of cat</t>
  </si>
  <si>
    <t xml:space="preserve">Legend </t>
  </si>
  <si>
    <t>Resting metabolic rate of group (kcal/kg^0.75/day)</t>
  </si>
  <si>
    <t>Resting metabolic rate of animal (kcal/kg^0.75/day) measured</t>
  </si>
  <si>
    <t>Resting metabolic rate of group (W)</t>
  </si>
  <si>
    <t>Average resting metabolic rate of group (W). Calculated by multiplying the resting metabolic rate of group (kcal/kg^0.75/day)^4/3 with conversion factor 4184 between kcal and Joule, and dividing by number of seconds in a day (60*60*24)</t>
  </si>
  <si>
    <t>Average metabolic rate (W)</t>
  </si>
  <si>
    <t>Average metabolic rate (W). Calculated as the arithmetic mean of the female and male group.</t>
  </si>
  <si>
    <t>Average mass of group (kg)</t>
  </si>
  <si>
    <t>Male cats sexually active</t>
  </si>
  <si>
    <t>Female cats sexually active</t>
  </si>
  <si>
    <t>Supplementary table S4d</t>
  </si>
  <si>
    <t>Basasl metabolic rate calculation of giraffe</t>
  </si>
  <si>
    <t>Allometric equation for Resting mass-specific O2-consumption (O2 ml kg−1 min−1)</t>
  </si>
  <si>
    <t>Average mass of giraffe (kg) from AnAge database</t>
  </si>
  <si>
    <t>Resting mass-specific O2-consumption (O2 ml kg−1 min−1)</t>
  </si>
  <si>
    <t>Resting mass-specific O2-consumption (O2 ml kg−1 min−1) calculated from body mass of giraffe taken from AnAge and allometric equation taken from source publication</t>
  </si>
  <si>
    <t>Resting metabolic rate of giraffe (W)</t>
  </si>
  <si>
    <t>Resting metabolic rate of giraffe (W). Calculated by multiplying average mass-specific O2-consumption with O2-conversion factor, with average mass of the giraffe and dividing by 60</t>
  </si>
  <si>
    <t>https://reader.elsevier.com/reader/sd/pii/0034568782900135?token=E3AF7F942FE0B947A16F796EBD2847A3CCF319AEC425CDAA09F3DCDBA620F36BEFD8A349A804FDF8FC35E397693A2511&amp;originRegion=eu-west-1&amp;originCreation=20221017152725</t>
  </si>
  <si>
    <t>Resting mass-specific O2-consumption (O2 ml kg−1 min−1) = 9.7*Body mass^-0.23</t>
  </si>
  <si>
    <t>Supplementary table S4e</t>
  </si>
  <si>
    <t>Basasl metabolic rate calculation of ring-tailed lemur</t>
  </si>
  <si>
    <t>Average mass of animals in group (kg)</t>
  </si>
  <si>
    <t>Average mass-specific basal metabolic rate of group (W/kg)</t>
  </si>
  <si>
    <t>Basal metabolic rate of group (W)</t>
  </si>
  <si>
    <t>Basal metabolic rate of group (W) calculated by multiplying the average mass of animals in the group with the average mass-specific basal metabolic rate of group (W/kg)</t>
  </si>
  <si>
    <t>https://onlinelibrary.wiley.com/doi/full/10.1002/ajpa.22132?casa_token=VRyDsAZiFSgAAAAA%3AS4F367gIoWIAqTn1zIaf2LCtxoWISZMsoEYA2Er3ZSfGPVnJPz5zkjwSI__Z-TxkQ5jYz5P8TSiUY4E</t>
  </si>
  <si>
    <t>Average mass of animals reported in source (kg)</t>
  </si>
  <si>
    <t>Basal mass-specific O2-consumption (O2 ml g−1 h−1)</t>
  </si>
  <si>
    <t>Basal metabolic rate of the horse (W)</t>
  </si>
  <si>
    <t>Basal metabolic rate of the horse (W). Calculated by multiplying the basal mass-specific O2-consumption (O2 ml g−1 h−1) with the O2-conversion factor and average body weight of horses from the source (g) divided by 60*60 to get seconds as time units</t>
  </si>
  <si>
    <t>https://www.jstor.org/stable/2389354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</si>
</sst>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000"/>
    <numFmt numFmtId="165" formatCode="0.000000"/>
    <numFmt numFmtId="166" formatCode="0.000"/>
    <numFmt numFmtId="167" formatCode="0.0"/>
  </numFmts>
  <fonts count="84">
    <font>
      <sz val="11.0"/>
      <color theme="1"/>
      <name val="Calibri"/>
      <scheme val="minor"/>
    </font>
    <font>
      <sz val="12.0"/>
      <color theme="1"/>
      <name val="Arial"/>
    </font>
    <font>
      <sz val="12.0"/>
      <color rgb="FF000000"/>
      <name val="Calibri"/>
    </font>
    <font>
      <sz val="12.0"/>
      <color theme="1"/>
      <name val="Calibri"/>
    </font>
    <font>
      <sz val="11.0"/>
      <color theme="1"/>
      <name val="Calibri"/>
    </font>
    <font>
      <b/>
      <sz val="12.0"/>
      <color theme="1"/>
      <name val="Arial"/>
    </font>
    <font>
      <sz val="12.0"/>
      <color rgb="FF1C1D1E"/>
      <name val="Arial"/>
    </font>
    <font>
      <u/>
      <sz val="12.0"/>
      <color theme="10"/>
      <name val="Arial"/>
    </font>
    <font>
      <sz val="12.0"/>
      <color rgb="FF444444"/>
      <name val="Calibri"/>
    </font>
    <font>
      <u/>
      <sz val="11.0"/>
      <color theme="10"/>
      <name val="Calibri"/>
    </font>
    <font>
      <u/>
      <sz val="12.0"/>
      <color rgb="FF0000FF"/>
      <name val="Arial"/>
    </font>
    <font>
      <color rgb="FF5B616B"/>
      <name val="Arial"/>
    </font>
    <font>
      <sz val="11.0"/>
      <color rgb="FF444444"/>
      <name val="Arial"/>
    </font>
    <font>
      <sz val="12.0"/>
      <color rgb="FF212121"/>
      <name val="Arial"/>
    </font>
    <font>
      <sz val="12.0"/>
      <color rgb="FF5B616B"/>
      <name val="Calibri"/>
    </font>
    <font>
      <color rgb="FF000000"/>
      <name val="Monospace"/>
    </font>
    <font>
      <color rgb="FF000000"/>
      <name val="Arial"/>
    </font>
    <font>
      <u/>
      <sz val="11.0"/>
      <color theme="10"/>
      <name val="Calibri"/>
    </font>
    <font/>
    <font>
      <u/>
      <sz val="11.0"/>
      <color theme="10"/>
      <name val="Calibri"/>
    </font>
    <font>
      <b/>
      <sz val="11.0"/>
      <color theme="1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2.0"/>
      <color rgb="FF0000FF"/>
      <name val="Arial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sz val="11.0"/>
      <color rgb="FF212121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color rgb="FF0000FF"/>
    </font>
    <font>
      <color theme="1"/>
      <name val="Calibri"/>
      <scheme val="minor"/>
    </font>
    <font>
      <u/>
      <sz val="12.0"/>
      <color rgb="FF0000FF"/>
      <name val="Arial"/>
    </font>
    <font>
      <u/>
      <sz val="11.0"/>
      <color theme="1"/>
      <name val="Calibri"/>
    </font>
    <font>
      <u/>
      <sz val="11.0"/>
      <color theme="10"/>
      <name val="Calibri"/>
    </font>
    <font>
      <b/>
      <sz val="14.0"/>
      <color theme="1"/>
      <name val="Calibri"/>
    </font>
    <font>
      <u/>
      <sz val="11.0"/>
      <color rgb="FF0563C1"/>
      <name val="Calibri"/>
    </font>
    <font>
      <b/>
      <sz val="18.0"/>
      <color theme="1"/>
      <name val="Calibri"/>
    </font>
    <font>
      <u/>
      <color rgb="FF0000FF"/>
    </font>
    <font>
      <sz val="11.0"/>
      <color rgb="FF0563C1"/>
      <name val="Calibri"/>
    </font>
    <font>
      <u/>
      <sz val="11.0"/>
      <color theme="10"/>
      <name val="Calibri"/>
    </font>
    <font>
      <u/>
      <sz val="11.0"/>
      <color theme="1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2.0"/>
      <color theme="10"/>
      <name val="Arial"/>
    </font>
    <font>
      <u/>
      <sz val="11.0"/>
      <color theme="10"/>
      <name val="Calibri"/>
    </font>
    <font>
      <color theme="1"/>
      <name val="Calibri"/>
    </font>
    <font>
      <color rgb="FF000000"/>
      <name val="Calibri"/>
    </font>
    <font>
      <u/>
      <sz val="11.0"/>
      <color theme="10"/>
      <name val="Calibri"/>
    </font>
    <font>
      <u/>
      <sz val="11.0"/>
      <color rgb="FF0563C1"/>
      <name val="Calibri"/>
    </font>
    <font>
      <u/>
      <sz val="11.0"/>
      <color theme="10"/>
      <name val="Calibri"/>
    </font>
    <font>
      <u/>
      <sz val="11.0"/>
      <color rgb="FF0563C1"/>
      <name val="Calibri"/>
    </font>
  </fonts>
  <fills count="26">
    <fill>
      <patternFill patternType="none"/>
    </fill>
    <fill>
      <patternFill patternType="lightGray"/>
    </fill>
    <fill>
      <patternFill patternType="solid">
        <fgColor rgb="FFE7E6E6"/>
        <bgColor rgb="FFE7E6E6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  <fill>
      <patternFill patternType="solid">
        <fgColor rgb="FFE2EFD9"/>
        <bgColor rgb="FFE2EF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D6DCE4"/>
        <bgColor rgb="FFD6DCE4"/>
      </patternFill>
    </fill>
    <fill>
      <patternFill patternType="solid">
        <fgColor rgb="FFBDD6EE"/>
        <bgColor rgb="FFBDD6EE"/>
      </patternFill>
    </fill>
    <fill>
      <patternFill patternType="solid">
        <fgColor rgb="FFFBE4D5"/>
        <bgColor rgb="FFFBE4D5"/>
      </patternFill>
    </fill>
    <fill>
      <patternFill patternType="solid">
        <fgColor rgb="FFC5E0B3"/>
        <bgColor rgb="FFC5E0B3"/>
      </patternFill>
    </fill>
    <fill>
      <patternFill patternType="solid">
        <fgColor rgb="FFDEEAF6"/>
        <bgColor rgb="FFDEEAF6"/>
      </patternFill>
    </fill>
    <fill>
      <patternFill patternType="solid">
        <fgColor rgb="FFF4B083"/>
        <bgColor rgb="FFF4B083"/>
      </patternFill>
    </fill>
    <fill>
      <patternFill patternType="solid">
        <fgColor rgb="FFFFE598"/>
        <bgColor rgb="FFFFE598"/>
      </patternFill>
    </fill>
    <fill>
      <patternFill patternType="solid">
        <fgColor rgb="FFB4C6E7"/>
        <bgColor rgb="FFB4C6E7"/>
      </patternFill>
    </fill>
    <fill>
      <patternFill patternType="solid">
        <fgColor rgb="FFDADADA"/>
        <bgColor rgb="FFDADADA"/>
      </patternFill>
    </fill>
    <fill>
      <patternFill patternType="solid">
        <fgColor rgb="FFECECEC"/>
        <bgColor rgb="FFECECEC"/>
      </patternFill>
    </fill>
    <fill>
      <patternFill patternType="solid">
        <fgColor rgb="FFD9E2F3"/>
        <bgColor rgb="FFD9E2F3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D9EAD3"/>
        <bgColor rgb="FFD9EAD3"/>
      </patternFill>
    </fill>
    <fill>
      <patternFill patternType="solid">
        <fgColor rgb="FFF7CAAC"/>
        <bgColor rgb="FFF7CAAC"/>
      </patternFill>
    </fill>
    <fill>
      <patternFill patternType="solid">
        <fgColor rgb="FFF2F2F2"/>
        <bgColor rgb="FFF2F2F2"/>
      </patternFill>
    </fill>
  </fills>
  <borders count="2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/>
      <right/>
      <top style="thin">
        <color rgb="FF000000"/>
      </top>
    </border>
    <border>
      <left/>
      <right/>
    </border>
    <border>
      <left/>
      <right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top/>
      <bottom/>
    </border>
    <border>
      <right/>
      <top/>
      <bottom/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EA9999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3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2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ill="1" applyFont="1">
      <alignment horizontal="center" shrinkToFit="0" vertical="center" wrapText="1"/>
    </xf>
    <xf borderId="1" fillId="3" fontId="4" numFmtId="0" xfId="0" applyAlignment="1" applyBorder="1" applyFont="1">
      <alignment horizontal="center" vertical="center"/>
    </xf>
    <xf borderId="1" fillId="3" fontId="4" numFmtId="0" xfId="0" applyAlignment="1" applyBorder="1" applyFont="1">
      <alignment horizontal="center" readingOrder="0" vertical="center"/>
    </xf>
    <xf borderId="1" fillId="4" fontId="5" numFmtId="0" xfId="0" applyAlignment="1" applyBorder="1" applyFill="1" applyFont="1">
      <alignment horizontal="center" shrinkToFit="0" vertical="center" wrapText="1"/>
    </xf>
    <xf borderId="1" fillId="0" fontId="6" numFmtId="0" xfId="0" applyAlignment="1" applyBorder="1" applyFont="1">
      <alignment horizontal="center" vertical="center"/>
    </xf>
    <xf borderId="1" fillId="0" fontId="1" numFmtId="164" xfId="0" applyAlignment="1" applyBorder="1" applyFont="1" applyNumberForma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1" fillId="5" fontId="1" numFmtId="2" xfId="0" applyAlignment="1" applyBorder="1" applyFill="1" applyFont="1" applyNumberFormat="1">
      <alignment horizontal="center" shrinkToFit="0" vertical="center" wrapText="1"/>
    </xf>
    <xf borderId="1" fillId="0" fontId="1" numFmtId="2" xfId="0" applyAlignment="1" applyBorder="1" applyFont="1" applyNumberFormat="1">
      <alignment horizontal="center" shrinkToFit="0" vertical="center" wrapText="1"/>
    </xf>
    <xf borderId="1" fillId="0" fontId="7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0" fontId="2" numFmtId="165" xfId="0" applyAlignment="1" applyBorder="1" applyFont="1" applyNumberFormat="1">
      <alignment horizontal="center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4" numFmtId="165" xfId="0" applyAlignment="1" applyBorder="1" applyFont="1" applyNumberFormat="1">
      <alignment horizontal="center" shrinkToFit="0" vertical="center" wrapText="1"/>
    </xf>
    <xf borderId="1" fillId="0" fontId="3" numFmtId="166" xfId="0" applyAlignment="1" applyBorder="1" applyFont="1" applyNumberFormat="1">
      <alignment horizontal="center" shrinkToFit="0" vertical="center" wrapText="1"/>
    </xf>
    <xf borderId="1" fillId="6" fontId="8" numFmtId="166" xfId="0" applyAlignment="1" applyBorder="1" applyFill="1" applyFont="1" applyNumberFormat="1">
      <alignment horizontal="center" readingOrder="0" vertical="center"/>
    </xf>
    <xf borderId="1" fillId="6" fontId="8" numFmtId="1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1"/>
    </xf>
    <xf borderId="1" fillId="4" fontId="1" numFmtId="2" xfId="0" applyAlignment="1" applyBorder="1" applyFont="1" applyNumberFormat="1">
      <alignment horizontal="center" shrinkToFit="0" vertical="center" wrapText="1"/>
    </xf>
    <xf borderId="1" fillId="0" fontId="10" numFmtId="0" xfId="0" applyAlignment="1" applyBorder="1" applyFont="1">
      <alignment horizontal="center" shrinkToFit="0" vertical="center" wrapText="1"/>
    </xf>
    <xf borderId="1" fillId="7" fontId="4" numFmtId="0" xfId="0" applyAlignment="1" applyBorder="1" applyFill="1" applyFont="1">
      <alignment horizontal="center" vertical="center"/>
    </xf>
    <xf borderId="1" fillId="7" fontId="4" numFmtId="165" xfId="0" applyAlignment="1" applyBorder="1" applyFont="1" applyNumberFormat="1">
      <alignment horizontal="center" shrinkToFit="0" vertical="center" wrapText="1"/>
    </xf>
    <xf borderId="1" fillId="6" fontId="11" numFmtId="166" xfId="0" applyAlignment="1" applyBorder="1" applyFont="1" applyNumberFormat="1">
      <alignment horizontal="center" readingOrder="0"/>
    </xf>
    <xf borderId="1" fillId="0" fontId="3" numFmtId="1" xfId="0" applyAlignment="1" applyBorder="1" applyFont="1" applyNumberFormat="1">
      <alignment horizontal="center" readingOrder="0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1" fillId="6" fontId="12" numFmtId="166" xfId="0" applyAlignment="1" applyBorder="1" applyFont="1" applyNumberFormat="1">
      <alignment horizontal="center" readingOrder="0"/>
    </xf>
    <xf borderId="1" fillId="5" fontId="1" numFmtId="0" xfId="0" applyAlignment="1" applyBorder="1" applyFont="1">
      <alignment horizontal="center" shrinkToFit="0" vertical="center" wrapText="1"/>
    </xf>
    <xf borderId="1" fillId="0" fontId="13" numFmtId="0" xfId="0" applyAlignment="1" applyBorder="1" applyFont="1">
      <alignment horizontal="center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1" numFmtId="2" xfId="0" applyAlignment="1" applyFont="1" applyNumberFormat="1">
      <alignment horizontal="center" shrinkToFit="0" vertical="center" wrapText="1"/>
    </xf>
    <xf borderId="1" fillId="0" fontId="1" numFmtId="3" xfId="0" applyAlignment="1" applyBorder="1" applyFont="1" applyNumberFormat="1">
      <alignment horizontal="center" shrinkToFit="0" vertical="center" wrapText="1"/>
    </xf>
    <xf borderId="1" fillId="6" fontId="14" numFmtId="0" xfId="0" applyAlignment="1" applyBorder="1" applyFont="1">
      <alignment horizontal="center" readingOrder="0" vertical="center"/>
    </xf>
    <xf borderId="1" fillId="6" fontId="14" numFmtId="1" xfId="0" applyAlignment="1" applyBorder="1" applyFont="1" applyNumberFormat="1">
      <alignment horizontal="center" readingOrder="0" vertical="center"/>
    </xf>
    <xf borderId="0" fillId="0" fontId="1" numFmtId="0" xfId="0" applyAlignment="1" applyFont="1">
      <alignment horizontal="center" shrinkToFit="0" vertical="center" wrapText="1"/>
    </xf>
    <xf borderId="1" fillId="6" fontId="15" numFmtId="166" xfId="0" applyAlignment="1" applyBorder="1" applyFont="1" applyNumberFormat="1">
      <alignment horizontal="center" readingOrder="0" shrinkToFit="0" wrapText="1"/>
    </xf>
    <xf borderId="1" fillId="0" fontId="3" numFmtId="166" xfId="0" applyAlignment="1" applyBorder="1" applyFont="1" applyNumberFormat="1">
      <alignment horizontal="center" readingOrder="0" shrinkToFit="0" vertical="center" wrapText="1"/>
    </xf>
    <xf borderId="1" fillId="4" fontId="3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6" fontId="15" numFmtId="0" xfId="0" applyAlignment="1" applyBorder="1" applyFont="1">
      <alignment horizontal="center" readingOrder="0" shrinkToFit="0" wrapText="1"/>
    </xf>
    <xf borderId="1" fillId="6" fontId="16" numFmtId="1" xfId="0" applyAlignment="1" applyBorder="1" applyFont="1" applyNumberFormat="1">
      <alignment horizontal="center" readingOrder="0" shrinkToFit="0" wrapText="1"/>
    </xf>
    <xf borderId="1" fillId="6" fontId="1" numFmtId="2" xfId="0" applyAlignment="1" applyBorder="1" applyFont="1" applyNumberFormat="1">
      <alignment horizontal="center" vertical="center"/>
    </xf>
    <xf borderId="1" fillId="0" fontId="1" numFmtId="0" xfId="0" applyAlignment="1" applyBorder="1" applyFon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1" fillId="8" fontId="4" numFmtId="0" xfId="0" applyAlignment="1" applyBorder="1" applyFill="1" applyFont="1">
      <alignment horizontal="center" shrinkToFit="0" vertical="center" wrapText="1"/>
    </xf>
    <xf borderId="1" fillId="9" fontId="4" numFmtId="0" xfId="0" applyAlignment="1" applyBorder="1" applyFill="1" applyFont="1">
      <alignment horizontal="center" shrinkToFit="0" vertical="center" wrapText="1"/>
    </xf>
    <xf borderId="1" fillId="9" fontId="4" numFmtId="2" xfId="0" applyAlignment="1" applyBorder="1" applyFont="1" applyNumberFormat="1">
      <alignment horizontal="center" vertical="center"/>
    </xf>
    <xf borderId="1" fillId="9" fontId="4" numFmtId="2" xfId="0" applyAlignment="1" applyBorder="1" applyFont="1" applyNumberFormat="1">
      <alignment horizontal="center" shrinkToFit="0" vertical="center" wrapText="1"/>
    </xf>
    <xf borderId="3" fillId="10" fontId="17" numFmtId="0" xfId="0" applyAlignment="1" applyBorder="1" applyFill="1" applyFont="1">
      <alignment horizontal="center" shrinkToFit="0" vertical="center" wrapText="1"/>
    </xf>
    <xf borderId="1" fillId="10" fontId="4" numFmtId="0" xfId="0" applyAlignment="1" applyBorder="1" applyFont="1">
      <alignment horizontal="center" vertical="center"/>
    </xf>
    <xf borderId="1" fillId="10" fontId="4" numFmtId="2" xfId="0" applyAlignment="1" applyBorder="1" applyFont="1" applyNumberFormat="1">
      <alignment horizontal="center" vertical="center"/>
    </xf>
    <xf borderId="1" fillId="10" fontId="4" numFmtId="2" xfId="0" applyAlignment="1" applyBorder="1" applyFont="1" applyNumberFormat="1">
      <alignment horizontal="center" shrinkToFit="0" vertical="center" wrapText="1"/>
    </xf>
    <xf borderId="4" fillId="0" fontId="18" numFmtId="0" xfId="0" applyBorder="1" applyFont="1"/>
    <xf borderId="5" fillId="0" fontId="18" numFmtId="0" xfId="0" applyBorder="1" applyFont="1"/>
    <xf borderId="6" fillId="10" fontId="4" numFmtId="0" xfId="0" applyAlignment="1" applyBorder="1" applyFont="1">
      <alignment horizontal="center" vertical="center"/>
    </xf>
    <xf borderId="6" fillId="10" fontId="4" numFmtId="2" xfId="0" applyAlignment="1" applyBorder="1" applyFont="1" applyNumberFormat="1">
      <alignment horizontal="center" vertical="center"/>
    </xf>
    <xf borderId="6" fillId="10" fontId="4" numFmtId="2" xfId="0" applyAlignment="1" applyBorder="1" applyFont="1" applyNumberFormat="1">
      <alignment horizontal="center" shrinkToFit="0" vertical="center" wrapText="1"/>
    </xf>
    <xf borderId="1" fillId="5" fontId="19" numFmtId="0" xfId="0" applyAlignment="1" applyBorder="1" applyFont="1">
      <alignment horizontal="center" shrinkToFit="0" vertical="center" wrapText="1"/>
    </xf>
    <xf borderId="1" fillId="5" fontId="4" numFmtId="0" xfId="0" applyAlignment="1" applyBorder="1" applyFont="1">
      <alignment horizontal="center" shrinkToFit="0" vertical="center" wrapText="1"/>
    </xf>
    <xf borderId="1" fillId="5" fontId="4" numFmtId="2" xfId="0" applyAlignment="1" applyBorder="1" applyFont="1" applyNumberFormat="1">
      <alignment horizontal="center" shrinkToFit="0" vertical="center" wrapText="1"/>
    </xf>
    <xf borderId="1" fillId="4" fontId="4" numFmtId="0" xfId="0" applyAlignment="1" applyBorder="1" applyFont="1">
      <alignment shrinkToFit="0" vertical="center" wrapText="1"/>
    </xf>
    <xf borderId="1" fillId="4" fontId="4" numFmtId="0" xfId="0" applyAlignment="1" applyBorder="1" applyFont="1">
      <alignment horizontal="center" vertical="center"/>
    </xf>
    <xf borderId="1" fillId="4" fontId="4" numFmtId="2" xfId="0" applyAlignment="1" applyBorder="1" applyFont="1" applyNumberFormat="1">
      <alignment horizontal="center" vertical="center"/>
    </xf>
    <xf borderId="0" fillId="0" fontId="4" numFmtId="0" xfId="0" applyAlignment="1" applyFont="1">
      <alignment shrinkToFit="0" vertical="center" wrapText="1"/>
    </xf>
    <xf borderId="0" fillId="0" fontId="4" numFmtId="0" xfId="0" applyAlignment="1" applyFont="1">
      <alignment horizontal="center" vertical="center"/>
    </xf>
    <xf borderId="0" fillId="0" fontId="4" numFmtId="2" xfId="0" applyAlignment="1" applyFont="1" applyNumberFormat="1">
      <alignment horizontal="center" vertical="center"/>
    </xf>
    <xf borderId="7" fillId="0" fontId="20" numFmtId="0" xfId="0" applyAlignment="1" applyBorder="1" applyFont="1">
      <alignment horizontal="center" vertical="center"/>
    </xf>
    <xf borderId="8" fillId="0" fontId="20" numFmtId="0" xfId="0" applyAlignment="1" applyBorder="1" applyFont="1">
      <alignment horizontal="center" vertical="center"/>
    </xf>
    <xf borderId="9" fillId="0" fontId="20" numFmtId="0" xfId="0" applyAlignment="1" applyBorder="1" applyFont="1">
      <alignment horizontal="center" vertical="center"/>
    </xf>
    <xf borderId="10" fillId="0" fontId="20" numFmtId="0" xfId="0" applyAlignment="1" applyBorder="1" applyFont="1">
      <alignment horizontal="center" vertical="center"/>
    </xf>
    <xf borderId="11" fillId="0" fontId="20" numFmtId="2" xfId="0" applyAlignment="1" applyBorder="1" applyFont="1" applyNumberFormat="1">
      <alignment horizontal="center" vertical="center"/>
    </xf>
    <xf borderId="1" fillId="8" fontId="4" numFmtId="0" xfId="0" applyAlignment="1" applyBorder="1" applyFont="1">
      <alignment horizontal="center" readingOrder="0" shrinkToFit="0" vertical="center" wrapText="1"/>
    </xf>
    <xf borderId="1" fillId="0" fontId="20" numFmtId="0" xfId="0" applyAlignment="1" applyBorder="1" applyFont="1">
      <alignment horizontal="center" vertical="center"/>
    </xf>
    <xf borderId="12" fillId="0" fontId="20" numFmtId="0" xfId="0" applyAlignment="1" applyBorder="1" applyFont="1">
      <alignment horizontal="center" vertical="center"/>
    </xf>
    <xf borderId="9" fillId="0" fontId="20" numFmtId="0" xfId="0" applyAlignment="1" applyBorder="1" applyFont="1">
      <alignment horizontal="center" readingOrder="0" vertical="center"/>
    </xf>
    <xf borderId="10" fillId="0" fontId="20" numFmtId="0" xfId="0" applyAlignment="1" applyBorder="1" applyFont="1">
      <alignment horizontal="center" readingOrder="0" vertical="center"/>
    </xf>
    <xf borderId="1" fillId="0" fontId="20" numFmtId="2" xfId="0" applyAlignment="1" applyBorder="1" applyFont="1" applyNumberFormat="1">
      <alignment horizontal="center" vertical="center"/>
    </xf>
    <xf borderId="13" fillId="11" fontId="20" numFmtId="0" xfId="0" applyAlignment="1" applyBorder="1" applyFill="1" applyFont="1">
      <alignment horizontal="center" vertical="center"/>
    </xf>
    <xf borderId="14" fillId="0" fontId="18" numFmtId="0" xfId="0" applyBorder="1" applyFont="1"/>
    <xf borderId="1" fillId="0" fontId="4" numFmtId="0" xfId="0" applyAlignment="1" applyBorder="1" applyFont="1">
      <alignment horizontal="center" vertical="center"/>
    </xf>
    <xf borderId="2" fillId="11" fontId="20" numFmtId="0" xfId="0" applyAlignment="1" applyBorder="1" applyFont="1">
      <alignment horizontal="center" vertical="center"/>
    </xf>
    <xf borderId="2" fillId="11" fontId="4" numFmtId="0" xfId="0" applyAlignment="1" applyBorder="1" applyFont="1">
      <alignment horizontal="center" vertical="center"/>
    </xf>
    <xf borderId="1" fillId="0" fontId="4" numFmtId="166" xfId="0" applyAlignment="1" applyBorder="1" applyFont="1" applyNumberFormat="1">
      <alignment horizontal="center" vertical="center"/>
    </xf>
    <xf borderId="12" fillId="12" fontId="21" numFmtId="0" xfId="0" applyAlignment="1" applyBorder="1" applyFill="1" applyFont="1">
      <alignment horizontal="center" shrinkToFit="0" vertical="center" wrapText="1"/>
    </xf>
    <xf borderId="1" fillId="12" fontId="4" numFmtId="0" xfId="0" applyAlignment="1" applyBorder="1" applyFont="1">
      <alignment horizontal="center" vertical="center"/>
    </xf>
    <xf borderId="1" fillId="12" fontId="4" numFmtId="2" xfId="0" applyAlignment="1" applyBorder="1" applyFont="1" applyNumberFormat="1">
      <alignment horizontal="center" vertical="center"/>
    </xf>
    <xf borderId="15" fillId="0" fontId="18" numFmtId="0" xfId="0" applyBorder="1" applyFont="1"/>
    <xf borderId="7" fillId="0" fontId="18" numFmtId="0" xfId="0" applyBorder="1" applyFont="1"/>
    <xf borderId="12" fillId="10" fontId="4" numFmtId="0" xfId="0" applyAlignment="1" applyBorder="1" applyFont="1">
      <alignment horizontal="center" shrinkToFit="0" vertical="center" wrapText="1"/>
    </xf>
    <xf borderId="16" fillId="0" fontId="20" numFmtId="0" xfId="0" applyAlignment="1" applyBorder="1" applyFont="1">
      <alignment horizontal="center" vertical="center"/>
    </xf>
    <xf borderId="17" fillId="0" fontId="20" numFmtId="2" xfId="0" applyAlignment="1" applyBorder="1" applyFont="1" applyNumberFormat="1">
      <alignment horizontal="center" vertical="center"/>
    </xf>
    <xf borderId="12" fillId="9" fontId="22" numFmtId="0" xfId="0" applyAlignment="1" applyBorder="1" applyFont="1">
      <alignment horizontal="center" readingOrder="0" shrinkToFit="0" vertical="center" wrapText="1"/>
    </xf>
    <xf borderId="1" fillId="9" fontId="4" numFmtId="0" xfId="0" applyAlignment="1" applyBorder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15" fillId="13" fontId="23" numFmtId="0" xfId="0" applyAlignment="1" applyBorder="1" applyFill="1" applyFont="1">
      <alignment horizontal="center" readingOrder="0" shrinkToFit="0" vertical="center" wrapText="1"/>
    </xf>
    <xf borderId="1" fillId="13" fontId="4" numFmtId="0" xfId="0" applyAlignment="1" applyBorder="1" applyFont="1">
      <alignment horizontal="center" readingOrder="0" vertical="center"/>
    </xf>
    <xf borderId="1" fillId="13" fontId="4" numFmtId="2" xfId="0" applyAlignment="1" applyBorder="1" applyFont="1" applyNumberFormat="1">
      <alignment horizontal="center" vertical="center"/>
    </xf>
    <xf borderId="1" fillId="13" fontId="4" numFmtId="2" xfId="0" applyAlignment="1" applyBorder="1" applyFont="1" applyNumberFormat="1">
      <alignment horizontal="center" shrinkToFit="0" vertical="center" wrapText="1"/>
    </xf>
    <xf borderId="0" fillId="0" fontId="4" numFmtId="2" xfId="0" applyAlignment="1" applyFont="1" applyNumberFormat="1">
      <alignment horizontal="center" shrinkToFit="0" vertical="center" wrapText="1"/>
    </xf>
    <xf borderId="12" fillId="9" fontId="24" numFmtId="0" xfId="0" applyAlignment="1" applyBorder="1" applyFont="1">
      <alignment horizontal="center" shrinkToFit="0" vertical="center" wrapText="1"/>
    </xf>
    <xf borderId="1" fillId="9" fontId="4" numFmtId="0" xfId="0" applyAlignment="1" applyBorder="1" applyFont="1">
      <alignment horizontal="center" vertical="center"/>
    </xf>
    <xf borderId="1" fillId="10" fontId="25" numFmtId="0" xfId="0" applyAlignment="1" applyBorder="1" applyFont="1">
      <alignment shrinkToFit="0" vertical="center" wrapText="1"/>
    </xf>
    <xf borderId="1" fillId="9" fontId="26" numFmtId="0" xfId="0" applyAlignment="1" applyBorder="1" applyFont="1">
      <alignment horizontal="center" shrinkToFit="0" vertical="center" wrapText="1"/>
    </xf>
    <xf borderId="1" fillId="9" fontId="4" numFmtId="0" xfId="0" applyAlignment="1" applyBorder="1" applyFont="1">
      <alignment horizontal="center" readingOrder="0" shrinkToFit="0" vertical="center" wrapText="1"/>
    </xf>
    <xf borderId="15" fillId="11" fontId="27" numFmtId="0" xfId="0" applyAlignment="1" applyBorder="1" applyFont="1">
      <alignment horizontal="center" readingOrder="0" shrinkToFit="0" vertical="center" wrapText="1"/>
    </xf>
    <xf borderId="1" fillId="11" fontId="4" numFmtId="0" xfId="0" applyAlignment="1" applyBorder="1" applyFont="1">
      <alignment horizontal="center" readingOrder="0" shrinkToFit="0" vertical="center" wrapText="1"/>
    </xf>
    <xf borderId="1" fillId="11" fontId="4" numFmtId="2" xfId="0" applyAlignment="1" applyBorder="1" applyFont="1" applyNumberFormat="1">
      <alignment horizontal="center" readingOrder="0" shrinkToFit="0" vertical="center" wrapText="1"/>
    </xf>
    <xf borderId="1" fillId="4" fontId="4" numFmtId="0" xfId="0" applyAlignment="1" applyBorder="1" applyFont="1">
      <alignment horizontal="center" readingOrder="0" vertical="center"/>
    </xf>
    <xf borderId="1" fillId="4" fontId="4" numFmtId="2" xfId="0" applyAlignment="1" applyBorder="1" applyFont="1" applyNumberFormat="1">
      <alignment horizontal="center" readingOrder="0" vertical="center"/>
    </xf>
    <xf borderId="1" fillId="9" fontId="28" numFmtId="0" xfId="0" applyAlignment="1" applyBorder="1" applyFont="1">
      <alignment horizontal="center" shrinkToFit="0" vertical="center" wrapText="1"/>
    </xf>
    <xf borderId="12" fillId="10" fontId="29" numFmtId="0" xfId="0" applyAlignment="1" applyBorder="1" applyFont="1">
      <alignment horizontal="center" shrinkToFit="0" vertical="center" wrapText="1"/>
    </xf>
    <xf borderId="1" fillId="10" fontId="4" numFmtId="0" xfId="0" applyAlignment="1" applyBorder="1" applyFont="1">
      <alignment horizontal="center" shrinkToFit="0" vertical="center" wrapText="1"/>
    </xf>
    <xf borderId="1" fillId="4" fontId="30" numFmtId="0" xfId="0" applyAlignment="1" applyBorder="1" applyFont="1">
      <alignment horizontal="center" shrinkToFit="0" vertical="center" wrapText="1"/>
    </xf>
    <xf borderId="1" fillId="4" fontId="4" numFmtId="0" xfId="0" applyAlignment="1" applyBorder="1" applyFont="1">
      <alignment horizontal="center" shrinkToFit="0" vertical="center" wrapText="1"/>
    </xf>
    <xf borderId="1" fillId="4" fontId="4" numFmtId="2" xfId="0" applyAlignment="1" applyBorder="1" applyFont="1" applyNumberFormat="1">
      <alignment horizontal="center" shrinkToFit="0" vertical="center" wrapText="1"/>
    </xf>
    <xf borderId="1" fillId="5" fontId="4" numFmtId="2" xfId="0" applyAlignment="1" applyBorder="1" applyFont="1" applyNumberFormat="1">
      <alignment horizontal="center" vertical="center"/>
    </xf>
    <xf borderId="1" fillId="14" fontId="31" numFmtId="0" xfId="0" applyAlignment="1" applyBorder="1" applyFill="1" applyFont="1">
      <alignment horizontal="center" shrinkToFit="0" vertical="center" wrapText="1"/>
    </xf>
    <xf borderId="1" fillId="14" fontId="4" numFmtId="0" xfId="0" applyAlignment="1" applyBorder="1" applyFont="1">
      <alignment horizontal="center" vertical="center"/>
    </xf>
    <xf borderId="1" fillId="14" fontId="4" numFmtId="2" xfId="0" applyAlignment="1" applyBorder="1" applyFont="1" applyNumberFormat="1">
      <alignment horizontal="center" vertical="center"/>
    </xf>
    <xf borderId="1" fillId="14" fontId="4" numFmtId="2" xfId="0" applyAlignment="1" applyBorder="1" applyFont="1" applyNumberFormat="1">
      <alignment horizontal="center" shrinkToFit="0" vertical="center" wrapText="1"/>
    </xf>
    <xf borderId="1" fillId="15" fontId="32" numFmtId="0" xfId="0" applyAlignment="1" applyBorder="1" applyFill="1" applyFont="1">
      <alignment horizontal="center" shrinkToFit="0" vertical="center" wrapText="1"/>
    </xf>
    <xf borderId="1" fillId="15" fontId="4" numFmtId="0" xfId="0" applyAlignment="1" applyBorder="1" applyFont="1">
      <alignment horizontal="center" vertical="center"/>
    </xf>
    <xf borderId="1" fillId="15" fontId="4" numFmtId="2" xfId="0" applyAlignment="1" applyBorder="1" applyFont="1" applyNumberFormat="1">
      <alignment horizontal="center" vertical="center"/>
    </xf>
    <xf borderId="1" fillId="15" fontId="4" numFmtId="2" xfId="0" applyAlignment="1" applyBorder="1" applyFont="1" applyNumberFormat="1">
      <alignment horizontal="center" shrinkToFit="0" vertical="center" wrapText="1"/>
    </xf>
    <xf borderId="12" fillId="16" fontId="33" numFmtId="0" xfId="0" applyAlignment="1" applyBorder="1" applyFill="1" applyFont="1">
      <alignment horizontal="center" shrinkToFit="0" vertical="center" wrapText="1"/>
    </xf>
    <xf borderId="1" fillId="16" fontId="4" numFmtId="0" xfId="0" applyAlignment="1" applyBorder="1" applyFont="1">
      <alignment horizontal="center" vertical="center"/>
    </xf>
    <xf borderId="1" fillId="16" fontId="4" numFmtId="2" xfId="0" applyAlignment="1" applyBorder="1" applyFont="1" applyNumberFormat="1">
      <alignment horizontal="center" vertical="center"/>
    </xf>
    <xf borderId="1" fillId="16" fontId="4" numFmtId="2" xfId="0" applyAlignment="1" applyBorder="1" applyFont="1" applyNumberFormat="1">
      <alignment horizontal="center" shrinkToFit="0" vertical="center" wrapText="1"/>
    </xf>
    <xf borderId="2" fillId="17" fontId="4" numFmtId="0" xfId="0" applyAlignment="1" applyBorder="1" applyFill="1" applyFont="1">
      <alignment horizontal="center" shrinkToFit="0" vertical="center" wrapText="1"/>
    </xf>
    <xf borderId="1" fillId="17" fontId="4" numFmtId="0" xfId="0" applyAlignment="1" applyBorder="1" applyFont="1">
      <alignment horizontal="center" vertical="center"/>
    </xf>
    <xf borderId="1" fillId="17" fontId="4" numFmtId="2" xfId="0" applyAlignment="1" applyBorder="1" applyFont="1" applyNumberFormat="1">
      <alignment horizontal="center" vertical="center"/>
    </xf>
    <xf borderId="1" fillId="17" fontId="4" numFmtId="2" xfId="0" applyAlignment="1" applyBorder="1" applyFont="1" applyNumberFormat="1">
      <alignment horizontal="center" shrinkToFit="0" vertical="center" wrapText="1"/>
    </xf>
    <xf borderId="12" fillId="18" fontId="34" numFmtId="0" xfId="0" applyAlignment="1" applyBorder="1" applyFill="1" applyFont="1">
      <alignment horizontal="center" shrinkToFit="0" vertical="center" wrapText="1"/>
    </xf>
    <xf borderId="1" fillId="18" fontId="4" numFmtId="0" xfId="0" applyAlignment="1" applyBorder="1" applyFont="1">
      <alignment horizontal="center" vertical="center"/>
    </xf>
    <xf borderId="2" fillId="18" fontId="4" numFmtId="0" xfId="0" applyAlignment="1" applyBorder="1" applyFont="1">
      <alignment horizontal="center" vertical="center"/>
    </xf>
    <xf borderId="1" fillId="18" fontId="4" numFmtId="2" xfId="0" applyAlignment="1" applyBorder="1" applyFont="1" applyNumberFormat="1">
      <alignment horizontal="center" vertical="center"/>
    </xf>
    <xf borderId="1" fillId="18" fontId="4" numFmtId="2" xfId="0" applyAlignment="1" applyBorder="1" applyFont="1" applyNumberFormat="1">
      <alignment horizontal="center" shrinkToFit="0" vertical="center" wrapText="1"/>
    </xf>
    <xf borderId="12" fillId="13" fontId="35" numFmtId="0" xfId="0" applyAlignment="1" applyBorder="1" applyFont="1">
      <alignment horizontal="center" shrinkToFit="0" vertical="center" wrapText="1"/>
    </xf>
    <xf borderId="1" fillId="13" fontId="36" numFmtId="0" xfId="0" applyAlignment="1" applyBorder="1" applyFont="1">
      <alignment horizontal="center" vertical="center"/>
    </xf>
    <xf borderId="1" fillId="13" fontId="4" numFmtId="0" xfId="0" applyAlignment="1" applyBorder="1" applyFont="1">
      <alignment horizontal="center" vertical="center"/>
    </xf>
    <xf borderId="11" fillId="0" fontId="20" numFmtId="0" xfId="0" applyAlignment="1" applyBorder="1" applyFont="1">
      <alignment horizontal="center" vertical="center"/>
    </xf>
    <xf borderId="0" fillId="0" fontId="20" numFmtId="0" xfId="0" applyAlignment="1" applyFont="1">
      <alignment horizontal="center" vertical="center"/>
    </xf>
    <xf borderId="0" fillId="0" fontId="20" numFmtId="2" xfId="0" applyAlignment="1" applyFont="1" applyNumberFormat="1">
      <alignment horizontal="center" vertical="center"/>
    </xf>
    <xf borderId="1" fillId="4" fontId="37" numFmtId="0" xfId="0" applyAlignment="1" applyBorder="1" applyFont="1">
      <alignment horizontal="center" readingOrder="0" shrinkToFit="0" vertical="center" wrapText="1"/>
    </xf>
    <xf borderId="12" fillId="5" fontId="38" numFmtId="0" xfId="0" applyAlignment="1" applyBorder="1" applyFont="1">
      <alignment horizontal="center" readingOrder="0" shrinkToFit="0" vertical="center" wrapText="1"/>
    </xf>
    <xf borderId="1" fillId="5" fontId="4" numFmtId="2" xfId="0" applyAlignment="1" applyBorder="1" applyFont="1" applyNumberFormat="1">
      <alignment horizontal="center" readingOrder="0" vertical="center"/>
    </xf>
    <xf borderId="1" fillId="5" fontId="4" numFmtId="0" xfId="0" applyAlignment="1" applyBorder="1" applyFont="1">
      <alignment horizontal="center" readingOrder="0" vertical="center"/>
    </xf>
    <xf borderId="1" fillId="14" fontId="39" numFmtId="0" xfId="0" applyAlignment="1" applyBorder="1" applyFont="1">
      <alignment readingOrder="0" shrinkToFit="0" vertical="center" wrapText="1"/>
    </xf>
    <xf borderId="1" fillId="14" fontId="40" numFmtId="2" xfId="0" applyAlignment="1" applyBorder="1" applyFont="1" applyNumberFormat="1">
      <alignment horizontal="center" readingOrder="0" vertical="center"/>
    </xf>
    <xf borderId="1" fillId="14" fontId="40" numFmtId="0" xfId="0" applyAlignment="1" applyBorder="1" applyFont="1">
      <alignment readingOrder="0" vertical="center"/>
    </xf>
    <xf borderId="7" fillId="0" fontId="20" numFmtId="2" xfId="0" applyAlignment="1" applyBorder="1" applyFont="1" applyNumberFormat="1">
      <alignment horizontal="center" vertical="center"/>
    </xf>
    <xf borderId="1" fillId="9" fontId="41" numFmtId="0" xfId="0" applyAlignment="1" applyBorder="1" applyFont="1">
      <alignment horizontal="center" readingOrder="0" shrinkToFit="0" vertical="center" wrapText="1"/>
    </xf>
    <xf borderId="1" fillId="4" fontId="42" numFmtId="0" xfId="0" applyAlignment="1" applyBorder="1" applyFont="1">
      <alignment horizontal="center" readingOrder="0" vertical="center"/>
    </xf>
    <xf borderId="0" fillId="0" fontId="43" numFmtId="0" xfId="0" applyAlignment="1" applyFont="1">
      <alignment horizontal="center" vertical="center"/>
    </xf>
    <xf borderId="1" fillId="0" fontId="4" numFmtId="2" xfId="0" applyAlignment="1" applyBorder="1" applyFont="1" applyNumberFormat="1">
      <alignment horizontal="center" vertical="center"/>
    </xf>
    <xf borderId="0" fillId="0" fontId="44" numFmtId="0" xfId="0" applyAlignment="1" applyFont="1">
      <alignment horizontal="center" shrinkToFit="0" wrapText="1"/>
    </xf>
    <xf borderId="0" fillId="0" fontId="4" numFmtId="0" xfId="0" applyFont="1"/>
    <xf borderId="18" fillId="0" fontId="4" numFmtId="0" xfId="0" applyBorder="1" applyFont="1"/>
    <xf borderId="7" fillId="8" fontId="4" numFmtId="0" xfId="0" applyAlignment="1" applyBorder="1" applyFont="1">
      <alignment horizontal="center" shrinkToFit="0" wrapText="1"/>
    </xf>
    <xf borderId="19" fillId="0" fontId="4" numFmtId="0" xfId="0" applyAlignment="1" applyBorder="1" applyFont="1">
      <alignment horizontal="center" shrinkToFit="0" wrapText="1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shrinkToFit="0" wrapText="1"/>
    </xf>
    <xf borderId="19" fillId="8" fontId="4" numFmtId="0" xfId="0" applyAlignment="1" applyBorder="1" applyFont="1">
      <alignment horizontal="center" shrinkToFit="0" wrapText="1"/>
    </xf>
    <xf borderId="15" fillId="0" fontId="45" numFmtId="0" xfId="0" applyAlignment="1" applyBorder="1" applyFont="1">
      <alignment horizontal="center" shrinkToFit="0" wrapText="1"/>
    </xf>
    <xf borderId="19" fillId="0" fontId="4" numFmtId="0" xfId="0" applyAlignment="1" applyBorder="1" applyFont="1">
      <alignment horizontal="center"/>
    </xf>
    <xf borderId="19" fillId="0" fontId="4" numFmtId="2" xfId="0" applyAlignment="1" applyBorder="1" applyFont="1" applyNumberFormat="1">
      <alignment horizontal="center"/>
    </xf>
    <xf borderId="20" fillId="0" fontId="4" numFmtId="0" xfId="0" applyAlignment="1" applyBorder="1" applyFont="1">
      <alignment vertical="bottom"/>
    </xf>
    <xf borderId="19" fillId="0" fontId="20" numFmtId="2" xfId="0" applyAlignment="1" applyBorder="1" applyFont="1" applyNumberFormat="1">
      <alignment horizontal="center"/>
    </xf>
    <xf borderId="0" fillId="19" fontId="4" numFmtId="0" xfId="0" applyAlignment="1" applyFill="1" applyFont="1">
      <alignment horizontal="center" vertical="center"/>
    </xf>
    <xf borderId="0" fillId="19" fontId="40" numFmtId="0" xfId="0" applyFont="1"/>
    <xf borderId="1" fillId="19" fontId="4" numFmtId="0" xfId="0" applyAlignment="1" applyBorder="1" applyFont="1">
      <alignment horizontal="center" shrinkToFit="0" vertical="center" wrapText="1"/>
    </xf>
    <xf borderId="1" fillId="19" fontId="4" numFmtId="0" xfId="0" applyAlignment="1" applyBorder="1" applyFont="1">
      <alignment horizontal="center" readingOrder="0" shrinkToFit="0" vertical="center" wrapText="1"/>
    </xf>
    <xf borderId="0" fillId="19" fontId="46" numFmtId="0" xfId="0" applyAlignment="1" applyFont="1">
      <alignment horizontal="center" readingOrder="0" vertical="center"/>
    </xf>
    <xf borderId="1" fillId="19" fontId="2" numFmtId="0" xfId="0" applyAlignment="1" applyBorder="1" applyFont="1">
      <alignment horizontal="center" shrinkToFit="0" vertical="center" wrapText="1"/>
    </xf>
    <xf borderId="1" fillId="19" fontId="4" numFmtId="0" xfId="0" applyAlignment="1" applyBorder="1" applyFont="1">
      <alignment horizontal="center" readingOrder="0" vertical="center"/>
    </xf>
    <xf borderId="1" fillId="19" fontId="4" numFmtId="2" xfId="0" applyAlignment="1" applyBorder="1" applyFont="1" applyNumberFormat="1">
      <alignment horizontal="center" readingOrder="0" vertical="center"/>
    </xf>
    <xf borderId="1" fillId="19" fontId="40" numFmtId="0" xfId="0" applyAlignment="1" applyBorder="1" applyFont="1">
      <alignment horizontal="center" readingOrder="0" vertical="center"/>
    </xf>
    <xf borderId="1" fillId="19" fontId="4" numFmtId="166" xfId="0" applyAlignment="1" applyBorder="1" applyFont="1" applyNumberFormat="1">
      <alignment horizontal="center" vertical="center"/>
    </xf>
    <xf borderId="0" fillId="19" fontId="20" numFmtId="0" xfId="0" applyAlignment="1" applyFont="1">
      <alignment horizontal="center" vertical="center"/>
    </xf>
    <xf borderId="0" fillId="19" fontId="40" numFmtId="0" xfId="0" applyAlignment="1" applyFont="1">
      <alignment horizontal="center" vertical="center"/>
    </xf>
    <xf borderId="1" fillId="19" fontId="4" numFmtId="2" xfId="0" applyAlignment="1" applyBorder="1" applyFont="1" applyNumberFormat="1">
      <alignment horizontal="center" readingOrder="0" shrinkToFit="0" wrapText="1"/>
    </xf>
    <xf borderId="21" fillId="19" fontId="4" numFmtId="2" xfId="0" applyAlignment="1" applyBorder="1" applyFont="1" applyNumberFormat="1">
      <alignment horizontal="center" readingOrder="0" shrinkToFit="0" wrapText="1"/>
    </xf>
    <xf borderId="0" fillId="0" fontId="40" numFmtId="0" xfId="0" applyAlignment="1" applyFont="1">
      <alignment horizontal="center" vertical="center"/>
    </xf>
    <xf borderId="12" fillId="19" fontId="47" numFmtId="0" xfId="0" applyAlignment="1" applyBorder="1" applyFont="1">
      <alignment horizontal="center" readingOrder="0" shrinkToFit="0" vertical="center" wrapText="1"/>
    </xf>
    <xf borderId="12" fillId="19" fontId="48" numFmtId="0" xfId="0" applyAlignment="1" applyBorder="1" applyFont="1">
      <alignment horizontal="center" readingOrder="0" shrinkToFit="0" vertical="center" wrapText="1"/>
    </xf>
    <xf borderId="1" fillId="19" fontId="40" numFmtId="0" xfId="0" applyAlignment="1" applyBorder="1" applyFont="1">
      <alignment horizontal="center" vertical="center"/>
    </xf>
    <xf borderId="1" fillId="19" fontId="40" numFmtId="2" xfId="0" applyAlignment="1" applyBorder="1" applyFont="1" applyNumberFormat="1">
      <alignment horizontal="center" vertical="center"/>
    </xf>
    <xf borderId="1" fillId="19" fontId="40" numFmtId="166" xfId="0" applyAlignment="1" applyBorder="1" applyFont="1" applyNumberFormat="1">
      <alignment horizontal="center" vertical="center"/>
    </xf>
    <xf borderId="1" fillId="19" fontId="40" numFmtId="166" xfId="0" applyAlignment="1" applyBorder="1" applyFont="1" applyNumberFormat="1">
      <alignment horizontal="center" readingOrder="0" vertical="center"/>
    </xf>
    <xf borderId="1" fillId="19" fontId="4" numFmtId="166" xfId="0" applyAlignment="1" applyBorder="1" applyFont="1" applyNumberFormat="1">
      <alignment horizontal="center" readingOrder="0" vertical="center"/>
    </xf>
    <xf borderId="12" fillId="19" fontId="4" numFmtId="0" xfId="0" applyAlignment="1" applyBorder="1" applyFont="1">
      <alignment horizontal="center" readingOrder="0" vertical="center"/>
    </xf>
    <xf borderId="1" fillId="19" fontId="4" numFmtId="167" xfId="0" applyAlignment="1" applyBorder="1" applyFont="1" applyNumberFormat="1">
      <alignment horizontal="center" vertical="center"/>
    </xf>
    <xf borderId="1" fillId="19" fontId="4" numFmtId="0" xfId="0" applyAlignment="1" applyBorder="1" applyFont="1">
      <alignment horizontal="center" vertical="center"/>
    </xf>
    <xf borderId="22" fillId="19" fontId="4" numFmtId="2" xfId="0" applyAlignment="1" applyBorder="1" applyFont="1" applyNumberFormat="1">
      <alignment horizontal="center" shrinkToFit="0" vertical="center" wrapText="1"/>
    </xf>
    <xf borderId="11" fillId="19" fontId="20" numFmtId="0" xfId="0" applyAlignment="1" applyBorder="1" applyFont="1">
      <alignment horizontal="center" vertical="center"/>
    </xf>
    <xf borderId="12" fillId="19" fontId="4" numFmtId="2" xfId="0" applyAlignment="1" applyBorder="1" applyFont="1" applyNumberFormat="1">
      <alignment horizontal="center" shrinkToFit="0" wrapText="1"/>
    </xf>
    <xf borderId="23" fillId="19" fontId="4" numFmtId="2" xfId="0" applyAlignment="1" applyBorder="1" applyFont="1" applyNumberFormat="1">
      <alignment horizontal="center" shrinkToFit="0" wrapText="1"/>
    </xf>
    <xf borderId="11" fillId="19" fontId="20" numFmtId="2" xfId="0" applyAlignment="1" applyBorder="1" applyFont="1" applyNumberFormat="1">
      <alignment horizontal="center"/>
    </xf>
    <xf borderId="24" fillId="19" fontId="20" numFmtId="2" xfId="0" applyAlignment="1" applyBorder="1" applyFont="1" applyNumberFormat="1">
      <alignment horizontal="center"/>
    </xf>
    <xf borderId="0" fillId="0" fontId="4" numFmtId="0" xfId="0" applyFont="1"/>
    <xf borderId="18" fillId="0" fontId="44" numFmtId="0" xfId="0" applyAlignment="1" applyBorder="1" applyFont="1">
      <alignment horizontal="center" shrinkToFit="0" wrapText="1"/>
    </xf>
    <xf borderId="19" fillId="6" fontId="4" numFmtId="0" xfId="0" applyAlignment="1" applyBorder="1" applyFont="1">
      <alignment horizontal="center" shrinkToFit="0" wrapText="1"/>
    </xf>
    <xf borderId="19" fillId="0" fontId="4" numFmtId="166" xfId="0" applyAlignment="1" applyBorder="1" applyFont="1" applyNumberFormat="1">
      <alignment horizontal="center" shrinkToFit="0" wrapText="1"/>
    </xf>
    <xf borderId="0" fillId="0" fontId="4" numFmtId="0" xfId="0" applyAlignment="1" applyFont="1">
      <alignment vertical="bottom"/>
    </xf>
    <xf borderId="19" fillId="0" fontId="20" numFmtId="166" xfId="0" applyAlignment="1" applyBorder="1" applyFont="1" applyNumberFormat="1">
      <alignment horizontal="center" shrinkToFit="0" vertical="bottom" wrapText="1"/>
    </xf>
    <xf borderId="1" fillId="9" fontId="49" numFmtId="0" xfId="0" applyAlignment="1" applyBorder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11" fillId="0" fontId="20" numFmtId="2" xfId="0" applyAlignment="1" applyBorder="1" applyFont="1" applyNumberFormat="1">
      <alignment horizontal="center" readingOrder="0" vertical="center"/>
    </xf>
    <xf borderId="12" fillId="4" fontId="50" numFmtId="0" xfId="0" applyAlignment="1" applyBorder="1" applyFont="1">
      <alignment horizontal="center" readingOrder="0" shrinkToFit="0" vertical="center" wrapText="1"/>
    </xf>
    <xf borderId="1" fillId="4" fontId="20" numFmtId="0" xfId="0" applyAlignment="1" applyBorder="1" applyFont="1">
      <alignment horizontal="center" readingOrder="0" vertical="center"/>
    </xf>
    <xf borderId="12" fillId="10" fontId="51" numFmtId="0" xfId="0" applyAlignment="1" applyBorder="1" applyFont="1">
      <alignment horizontal="center" readingOrder="0" shrinkToFit="0" vertical="center" wrapText="1"/>
    </xf>
    <xf borderId="1" fillId="10" fontId="4" numFmtId="0" xfId="0" applyAlignment="1" applyBorder="1" applyFont="1">
      <alignment horizontal="center" readingOrder="0" vertical="center"/>
    </xf>
    <xf borderId="15" fillId="10" fontId="52" numFmtId="0" xfId="0" applyAlignment="1" applyBorder="1" applyFont="1">
      <alignment horizontal="center" readingOrder="0" shrinkToFit="0" vertical="center" wrapText="1"/>
    </xf>
    <xf borderId="7" fillId="10" fontId="4" numFmtId="0" xfId="0" applyAlignment="1" applyBorder="1" applyFont="1">
      <alignment horizontal="center" readingOrder="0" vertical="center"/>
    </xf>
    <xf borderId="6" fillId="10" fontId="53" numFmtId="0" xfId="0" applyAlignment="1" applyBorder="1" applyFont="1">
      <alignment shrinkToFit="0" vertical="center" wrapText="1"/>
    </xf>
    <xf borderId="1" fillId="4" fontId="54" numFmtId="0" xfId="0" applyAlignment="1" applyBorder="1" applyFont="1">
      <alignment shrinkToFit="0" vertical="center" wrapText="1"/>
    </xf>
    <xf borderId="7" fillId="12" fontId="55" numFmtId="0" xfId="0" applyAlignment="1" applyBorder="1" applyFont="1">
      <alignment horizontal="center" readingOrder="0" shrinkToFit="0" vertical="center" wrapText="1"/>
    </xf>
    <xf borderId="7" fillId="12" fontId="4" numFmtId="0" xfId="0" applyAlignment="1" applyBorder="1" applyFont="1">
      <alignment horizontal="center" readingOrder="0" vertical="center"/>
    </xf>
    <xf borderId="8" fillId="12" fontId="4" numFmtId="0" xfId="0" applyAlignment="1" applyBorder="1" applyFont="1">
      <alignment horizontal="center" vertical="center"/>
    </xf>
    <xf borderId="1" fillId="12" fontId="4" numFmtId="2" xfId="0" applyAlignment="1" applyBorder="1" applyFont="1" applyNumberFormat="1">
      <alignment horizontal="center" shrinkToFit="0" vertical="center" wrapText="1"/>
    </xf>
    <xf borderId="12" fillId="14" fontId="56" numFmtId="0" xfId="0" applyAlignment="1" applyBorder="1" applyFont="1">
      <alignment horizontal="center" readingOrder="0" shrinkToFit="0" vertical="center" wrapText="1"/>
    </xf>
    <xf borderId="1" fillId="14" fontId="4" numFmtId="0" xfId="0" applyAlignment="1" applyBorder="1" applyFont="1">
      <alignment horizontal="center" readingOrder="0" vertical="center"/>
    </xf>
    <xf borderId="7" fillId="20" fontId="57" numFmtId="0" xfId="0" applyAlignment="1" applyBorder="1" applyFill="1" applyFont="1">
      <alignment horizontal="center" readingOrder="0" shrinkToFit="0" vertical="center" wrapText="1"/>
    </xf>
    <xf borderId="0" fillId="20" fontId="40" numFmtId="0" xfId="0" applyAlignment="1" applyFont="1">
      <alignment horizontal="center" readingOrder="0" vertical="center"/>
    </xf>
    <xf borderId="0" fillId="20" fontId="40" numFmtId="0" xfId="0" applyAlignment="1" applyFont="1">
      <alignment horizontal="center" vertical="center"/>
    </xf>
    <xf borderId="0" fillId="20" fontId="40" numFmtId="2" xfId="0" applyAlignment="1" applyFont="1" applyNumberFormat="1">
      <alignment horizontal="center" vertical="center"/>
    </xf>
    <xf borderId="12" fillId="21" fontId="58" numFmtId="0" xfId="0" applyAlignment="1" applyBorder="1" applyFill="1" applyFont="1">
      <alignment horizontal="center" readingOrder="0" shrinkToFit="0" vertical="center" wrapText="1"/>
    </xf>
    <xf borderId="1" fillId="21" fontId="4" numFmtId="0" xfId="0" applyAlignment="1" applyBorder="1" applyFont="1">
      <alignment horizontal="center" readingOrder="0" vertical="center"/>
    </xf>
    <xf borderId="15" fillId="22" fontId="59" numFmtId="0" xfId="0" applyAlignment="1" applyBorder="1" applyFill="1" applyFont="1">
      <alignment horizontal="center" readingOrder="0" shrinkToFit="0" vertical="center" wrapText="1"/>
    </xf>
    <xf borderId="7" fillId="22" fontId="4" numFmtId="0" xfId="0" applyAlignment="1" applyBorder="1" applyFont="1">
      <alignment horizontal="center" readingOrder="0" vertical="center"/>
    </xf>
    <xf borderId="1" fillId="22" fontId="4" numFmtId="0" xfId="0" applyAlignment="1" applyBorder="1" applyFont="1">
      <alignment horizontal="center" readingOrder="0" vertical="center"/>
    </xf>
    <xf borderId="1" fillId="22" fontId="4" numFmtId="2" xfId="0" applyAlignment="1" applyBorder="1" applyFont="1" applyNumberFormat="1">
      <alignment horizontal="center" vertical="center"/>
    </xf>
    <xf borderId="1" fillId="22" fontId="4" numFmtId="2" xfId="0" applyAlignment="1" applyBorder="1" applyFont="1" applyNumberFormat="1">
      <alignment horizontal="center" shrinkToFit="0" vertical="center" wrapText="1"/>
    </xf>
    <xf borderId="8" fillId="22" fontId="4" numFmtId="0" xfId="0" applyAlignment="1" applyBorder="1" applyFont="1">
      <alignment horizontal="center" readingOrder="0" vertical="center"/>
    </xf>
    <xf borderId="7" fillId="23" fontId="60" numFmtId="0" xfId="0" applyAlignment="1" applyBorder="1" applyFill="1" applyFont="1">
      <alignment horizontal="center" readingOrder="0" vertical="center"/>
    </xf>
    <xf borderId="7" fillId="23" fontId="4" numFmtId="0" xfId="0" applyAlignment="1" applyBorder="1" applyFont="1">
      <alignment horizontal="center" readingOrder="0" vertical="center"/>
    </xf>
    <xf borderId="8" fillId="23" fontId="4" numFmtId="0" xfId="0" applyAlignment="1" applyBorder="1" applyFont="1">
      <alignment horizontal="center" vertical="center"/>
    </xf>
    <xf borderId="1" fillId="23" fontId="4" numFmtId="2" xfId="0" applyAlignment="1" applyBorder="1" applyFont="1" applyNumberFormat="1">
      <alignment horizontal="center" vertical="center"/>
    </xf>
    <xf borderId="1" fillId="23" fontId="4" numFmtId="2" xfId="0" applyAlignment="1" applyBorder="1" applyFont="1" applyNumberFormat="1">
      <alignment horizontal="center" shrinkToFit="0" vertical="center" wrapText="1"/>
    </xf>
    <xf borderId="12" fillId="12" fontId="61" numFmtId="0" xfId="0" applyAlignment="1" applyBorder="1" applyFont="1">
      <alignment horizontal="center" readingOrder="0" shrinkToFit="0" vertical="center" wrapText="1"/>
    </xf>
    <xf borderId="1" fillId="12" fontId="4" numFmtId="0" xfId="0" applyAlignment="1" applyBorder="1" applyFont="1">
      <alignment horizontal="center" readingOrder="0" vertical="center"/>
    </xf>
    <xf borderId="12" fillId="11" fontId="62" numFmtId="0" xfId="0" applyAlignment="1" applyBorder="1" applyFont="1">
      <alignment horizontal="center" shrinkToFit="0" vertical="center" wrapText="1"/>
    </xf>
    <xf borderId="1" fillId="11" fontId="4" numFmtId="0" xfId="0" applyAlignment="1" applyBorder="1" applyFont="1">
      <alignment horizontal="center" shrinkToFit="0" vertical="center" wrapText="1"/>
    </xf>
    <xf borderId="1" fillId="11" fontId="4" numFmtId="2" xfId="0" applyAlignment="1" applyBorder="1" applyFont="1" applyNumberFormat="1">
      <alignment horizontal="center" vertical="center"/>
    </xf>
    <xf borderId="1" fillId="11" fontId="4" numFmtId="2" xfId="0" applyAlignment="1" applyBorder="1" applyFont="1" applyNumberFormat="1">
      <alignment horizontal="center" shrinkToFit="0" vertical="center" wrapText="1"/>
    </xf>
    <xf borderId="1" fillId="24" fontId="4" numFmtId="0" xfId="0" applyAlignment="1" applyBorder="1" applyFill="1" applyFont="1">
      <alignment horizontal="center" vertical="center"/>
    </xf>
    <xf borderId="1" fillId="24" fontId="4" numFmtId="2" xfId="0" applyAlignment="1" applyBorder="1" applyFont="1" applyNumberFormat="1">
      <alignment horizontal="center" vertical="center"/>
    </xf>
    <xf borderId="1" fillId="25" fontId="4" numFmtId="0" xfId="0" applyAlignment="1" applyBorder="1" applyFill="1" applyFont="1">
      <alignment horizontal="center" vertical="center"/>
    </xf>
    <xf borderId="1" fillId="25" fontId="4" numFmtId="2" xfId="0" applyAlignment="1" applyBorder="1" applyFont="1" applyNumberFormat="1">
      <alignment horizontal="center" vertical="center"/>
    </xf>
    <xf borderId="1" fillId="8" fontId="4" numFmtId="2" xfId="0" applyAlignment="1" applyBorder="1" applyFont="1" applyNumberFormat="1">
      <alignment horizontal="center" shrinkToFit="0" vertical="center" wrapText="1"/>
    </xf>
    <xf borderId="1" fillId="8" fontId="4" numFmtId="2" xfId="0" applyAlignment="1" applyBorder="1" applyFont="1" applyNumberFormat="1">
      <alignment horizontal="center" readingOrder="0" shrinkToFit="0" vertical="center" wrapText="1"/>
    </xf>
    <xf borderId="12" fillId="10" fontId="63" numFmtId="2" xfId="0" applyAlignment="1" applyBorder="1" applyFont="1" applyNumberFormat="1">
      <alignment horizontal="center" readingOrder="0" shrinkToFit="0" vertical="center" wrapText="1"/>
    </xf>
    <xf borderId="7" fillId="10" fontId="4" numFmtId="2" xfId="0" applyAlignment="1" applyBorder="1" applyFont="1" applyNumberFormat="1">
      <alignment horizontal="center" readingOrder="0" vertical="center"/>
    </xf>
    <xf borderId="1" fillId="10" fontId="4" numFmtId="2" xfId="0" applyAlignment="1" applyBorder="1" applyFont="1" applyNumberFormat="1">
      <alignment horizontal="center" readingOrder="0" shrinkToFit="0" vertical="center" wrapText="1"/>
    </xf>
    <xf borderId="0" fillId="0" fontId="4" numFmtId="2" xfId="0" applyAlignment="1" applyFont="1" applyNumberFormat="1">
      <alignment horizontal="center" readingOrder="0" shrinkToFit="0" vertical="center" wrapText="1"/>
    </xf>
    <xf borderId="15" fillId="10" fontId="64" numFmtId="2" xfId="0" applyAlignment="1" applyBorder="1" applyFont="1" applyNumberFormat="1">
      <alignment horizontal="center" readingOrder="0" shrinkToFit="0" vertical="center" wrapText="1"/>
    </xf>
    <xf borderId="1" fillId="10" fontId="4" numFmtId="2" xfId="0" applyAlignment="1" applyBorder="1" applyFont="1" applyNumberFormat="1">
      <alignment horizontal="center" readingOrder="0" vertical="center"/>
    </xf>
    <xf borderId="15" fillId="22" fontId="65" numFmtId="2" xfId="0" applyAlignment="1" applyBorder="1" applyFont="1" applyNumberFormat="1">
      <alignment horizontal="center" readingOrder="0" shrinkToFit="0" vertical="center" wrapText="1"/>
    </xf>
    <xf borderId="7" fillId="22" fontId="4" numFmtId="2" xfId="0" applyAlignment="1" applyBorder="1" applyFont="1" applyNumberFormat="1">
      <alignment horizontal="center" readingOrder="0" vertical="center"/>
    </xf>
    <xf borderId="8" fillId="22" fontId="4" numFmtId="2" xfId="0" applyAlignment="1" applyBorder="1" applyFont="1" applyNumberFormat="1">
      <alignment horizontal="center" readingOrder="0" vertical="center"/>
    </xf>
    <xf borderId="1" fillId="5" fontId="4" numFmtId="0" xfId="0" applyAlignment="1" applyBorder="1" applyFont="1">
      <alignment horizontal="center" vertical="center"/>
    </xf>
    <xf borderId="7" fillId="5" fontId="4" numFmtId="2" xfId="0" applyAlignment="1" applyBorder="1" applyFont="1" applyNumberFormat="1">
      <alignment horizontal="center" readingOrder="0" vertical="center"/>
    </xf>
    <xf borderId="8" fillId="5" fontId="4" numFmtId="2" xfId="0" applyAlignment="1" applyBorder="1" applyFont="1" applyNumberFormat="1">
      <alignment horizontal="center" readingOrder="0" vertical="center"/>
    </xf>
    <xf borderId="12" fillId="12" fontId="66" numFmtId="2" xfId="0" applyAlignment="1" applyBorder="1" applyFont="1" applyNumberFormat="1">
      <alignment horizontal="center" readingOrder="0" shrinkToFit="0" vertical="center" wrapText="1"/>
    </xf>
    <xf borderId="1" fillId="12" fontId="4" numFmtId="2" xfId="0" applyAlignment="1" applyBorder="1" applyFont="1" applyNumberFormat="1">
      <alignment horizontal="center" readingOrder="0" vertical="center"/>
    </xf>
    <xf borderId="8" fillId="0" fontId="20" numFmtId="2" xfId="0" applyAlignment="1" applyBorder="1" applyFont="1" applyNumberFormat="1">
      <alignment horizontal="center" vertical="center"/>
    </xf>
    <xf borderId="9" fillId="0" fontId="20" numFmtId="2" xfId="0" applyAlignment="1" applyBorder="1" applyFont="1" applyNumberFormat="1">
      <alignment horizontal="center" readingOrder="0" vertical="center"/>
    </xf>
    <xf borderId="10" fillId="0" fontId="20" numFmtId="2" xfId="0" applyAlignment="1" applyBorder="1" applyFont="1" applyNumberFormat="1">
      <alignment horizontal="center" readingOrder="0" vertical="center"/>
    </xf>
    <xf borderId="1" fillId="9" fontId="67" numFmtId="2" xfId="0" applyAlignment="1" applyBorder="1" applyFont="1" applyNumberFormat="1">
      <alignment horizontal="center" shrinkToFit="0" vertical="center" wrapText="1"/>
    </xf>
    <xf borderId="1" fillId="10" fontId="68" numFmtId="2" xfId="0" applyAlignment="1" applyBorder="1" applyFont="1" applyNumberFormat="1">
      <alignment shrinkToFit="0" vertical="center" wrapText="1"/>
    </xf>
    <xf borderId="12" fillId="4" fontId="69" numFmtId="2" xfId="0" applyAlignment="1" applyBorder="1" applyFont="1" applyNumberFormat="1">
      <alignment horizontal="center" shrinkToFit="0" vertical="center" wrapText="1"/>
    </xf>
    <xf borderId="12" fillId="13" fontId="70" numFmtId="2" xfId="0" applyAlignment="1" applyBorder="1" applyFont="1" applyNumberFormat="1">
      <alignment horizontal="center" readingOrder="0" shrinkToFit="0" vertical="center" wrapText="1"/>
    </xf>
    <xf borderId="1" fillId="13" fontId="4" numFmtId="2" xfId="0" applyAlignment="1" applyBorder="1" applyFont="1" applyNumberFormat="1">
      <alignment horizontal="center" readingOrder="0" vertical="center"/>
    </xf>
    <xf borderId="9" fillId="0" fontId="20" numFmtId="2" xfId="0" applyAlignment="1" applyBorder="1" applyFont="1" applyNumberFormat="1">
      <alignment horizontal="center" vertical="center"/>
    </xf>
    <xf borderId="10" fillId="0" fontId="20" numFmtId="2" xfId="0" applyAlignment="1" applyBorder="1" applyFont="1" applyNumberFormat="1">
      <alignment horizontal="center" vertical="center"/>
    </xf>
    <xf borderId="1" fillId="12" fontId="71" numFmtId="2" xfId="0" applyAlignment="1" applyBorder="1" applyFont="1" applyNumberFormat="1">
      <alignment horizontal="center" readingOrder="0" shrinkToFit="0" vertical="center" wrapText="1"/>
    </xf>
    <xf borderId="1" fillId="12" fontId="4" numFmtId="2" xfId="0" applyAlignment="1" applyBorder="1" applyFont="1" applyNumberFormat="1">
      <alignment horizontal="center" readingOrder="0" shrinkToFit="0" vertical="center" wrapText="1"/>
    </xf>
    <xf borderId="1" fillId="22" fontId="72" numFmtId="2" xfId="0" applyAlignment="1" applyBorder="1" applyFont="1" applyNumberFormat="1">
      <alignment horizontal="center" readingOrder="0" shrinkToFit="0" vertical="center" wrapText="1"/>
    </xf>
    <xf borderId="1" fillId="22" fontId="4" numFmtId="2" xfId="0" applyAlignment="1" applyBorder="1" applyFont="1" applyNumberFormat="1">
      <alignment horizontal="center" readingOrder="0" vertical="center"/>
    </xf>
    <xf borderId="12" fillId="4" fontId="73" numFmtId="0" xfId="0" applyAlignment="1" applyBorder="1" applyFont="1">
      <alignment horizontal="center" shrinkToFit="0" vertical="center" wrapText="1"/>
    </xf>
    <xf borderId="1" fillId="10" fontId="74" numFmtId="2" xfId="0" applyAlignment="1" applyBorder="1" applyFont="1" applyNumberFormat="1">
      <alignment horizontal="center" readingOrder="0" shrinkToFit="0" vertical="center" wrapText="1"/>
    </xf>
    <xf borderId="1" fillId="5" fontId="75" numFmtId="2" xfId="0" applyAlignment="1" applyBorder="1" applyFont="1" applyNumberFormat="1">
      <alignment horizontal="center" readingOrder="0" shrinkToFit="0" vertical="center" wrapText="1"/>
    </xf>
    <xf borderId="1" fillId="5" fontId="4" numFmtId="167" xfId="0" applyAlignment="1" applyBorder="1" applyFont="1" applyNumberFormat="1">
      <alignment horizontal="center" vertical="center"/>
    </xf>
    <xf borderId="12" fillId="15" fontId="4" numFmtId="0" xfId="0" applyAlignment="1" applyBorder="1" applyFont="1">
      <alignment horizontal="center" shrinkToFit="0" vertical="center" wrapText="1"/>
    </xf>
    <xf borderId="12" fillId="9" fontId="76" numFmtId="0" xfId="0" applyAlignment="1" applyBorder="1" applyFont="1">
      <alignment horizontal="center" readingOrder="0" shrinkToFit="0" vertical="center" wrapText="1"/>
    </xf>
    <xf borderId="1" fillId="9" fontId="4" numFmtId="2" xfId="0" applyAlignment="1" applyBorder="1" applyFont="1" applyNumberFormat="1">
      <alignment horizontal="center" readingOrder="0" vertical="center"/>
    </xf>
    <xf borderId="1" fillId="9" fontId="4" numFmtId="2" xfId="0" applyAlignment="1" applyBorder="1" applyFont="1" applyNumberFormat="1">
      <alignment horizontal="center" readingOrder="0" shrinkToFit="0" vertical="center" wrapText="1"/>
    </xf>
    <xf borderId="12" fillId="5" fontId="77" numFmtId="2" xfId="0" applyAlignment="1" applyBorder="1" applyFont="1" applyNumberFormat="1">
      <alignment horizontal="center" readingOrder="0" shrinkToFit="0" vertical="center" wrapText="1"/>
    </xf>
    <xf borderId="0" fillId="0" fontId="44" numFmtId="0" xfId="0" applyAlignment="1" applyFont="1">
      <alignment horizontal="center" readingOrder="0" shrinkToFit="0" vertical="center" wrapText="1"/>
    </xf>
    <xf borderId="0" fillId="0" fontId="40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78" numFmtId="0" xfId="0" applyAlignment="1" applyFont="1">
      <alignment horizontal="center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78" numFmtId="0" xfId="0" applyAlignment="1" applyBorder="1" applyFont="1">
      <alignment horizontal="center" shrinkToFit="0" vertical="center" wrapText="1"/>
    </xf>
    <xf borderId="1" fillId="6" fontId="79" numFmtId="0" xfId="0" applyAlignment="1" applyBorder="1" applyFont="1">
      <alignment horizontal="center" readingOrder="0" shrinkToFit="0" vertical="center" wrapText="1"/>
    </xf>
    <xf borderId="0" fillId="0" fontId="20" numFmtId="0" xfId="0" applyAlignment="1" applyFont="1">
      <alignment horizontal="center" shrinkToFit="0" vertical="center" wrapText="1"/>
    </xf>
    <xf borderId="12" fillId="0" fontId="80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readingOrder="0" vertical="center"/>
    </xf>
    <xf borderId="1" fillId="0" fontId="4" numFmtId="2" xfId="0" applyAlignment="1" applyBorder="1" applyFont="1" applyNumberFormat="1">
      <alignment horizontal="center" readingOrder="0" vertical="center"/>
    </xf>
    <xf borderId="0" fillId="0" fontId="40" numFmtId="0" xfId="0" applyAlignment="1" applyFont="1">
      <alignment horizontal="center" readingOrder="0" shrinkToFit="0" vertical="center" wrapText="1"/>
    </xf>
    <xf borderId="0" fillId="0" fontId="4" numFmtId="166" xfId="0" applyAlignment="1" applyFont="1" applyNumberFormat="1">
      <alignment horizontal="center" shrinkToFit="0" vertical="center" wrapText="1"/>
    </xf>
    <xf borderId="0" fillId="0" fontId="20" numFmtId="2" xfId="0" applyAlignment="1" applyFont="1" applyNumberFormat="1">
      <alignment horizontal="center" shrinkToFit="0" vertical="center" wrapText="1"/>
    </xf>
    <xf borderId="0" fillId="0" fontId="44" numFmtId="0" xfId="0" applyAlignment="1" applyFont="1">
      <alignment horizontal="center" shrinkToFit="0" wrapText="1"/>
    </xf>
    <xf borderId="0" fillId="0" fontId="4" numFmtId="0" xfId="0" applyAlignment="1" applyFont="1">
      <alignment horizontal="center" shrinkToFit="0" wrapText="1"/>
    </xf>
    <xf borderId="18" fillId="0" fontId="4" numFmtId="0" xfId="0" applyAlignment="1" applyBorder="1" applyFont="1">
      <alignment horizontal="center" shrinkToFit="0" wrapText="1"/>
    </xf>
    <xf borderId="18" fillId="0" fontId="4" numFmtId="0" xfId="0" applyBorder="1" applyFont="1"/>
    <xf borderId="19" fillId="0" fontId="4" numFmtId="0" xfId="0" applyAlignment="1" applyBorder="1" applyFont="1">
      <alignment horizontal="center" shrinkToFit="0" wrapText="1"/>
    </xf>
    <xf borderId="7" fillId="8" fontId="4" numFmtId="0" xfId="0" applyAlignment="1" applyBorder="1" applyFont="1">
      <alignment horizontal="center" shrinkToFit="0" wrapText="1"/>
    </xf>
    <xf borderId="19" fillId="0" fontId="4" numFmtId="0" xfId="0" applyAlignment="1" applyBorder="1" applyFont="1">
      <alignment horizontal="center" shrinkToFit="0" wrapText="1"/>
    </xf>
    <xf borderId="19" fillId="6" fontId="4" numFmtId="0" xfId="0" applyAlignment="1" applyBorder="1" applyFont="1">
      <alignment horizontal="center" shrinkToFit="0" wrapText="1"/>
    </xf>
    <xf borderId="19" fillId="8" fontId="4" numFmtId="0" xfId="0" applyAlignment="1" applyBorder="1" applyFont="1">
      <alignment horizontal="center" shrinkToFit="0" wrapText="1"/>
    </xf>
    <xf borderId="15" fillId="0" fontId="81" numFmtId="0" xfId="0" applyAlignment="1" applyBorder="1" applyFont="1">
      <alignment horizontal="center" shrinkToFit="0" wrapText="1"/>
    </xf>
    <xf borderId="1" fillId="0" fontId="78" numFmtId="0" xfId="0" applyAlignment="1" applyBorder="1" applyFont="1">
      <alignment horizontal="center" readingOrder="0" shrinkToFit="0" vertical="center" wrapText="1"/>
    </xf>
    <xf borderId="12" fillId="0" fontId="82" numFmtId="0" xfId="0" applyAlignment="1" applyBorder="1" applyFont="1">
      <alignment horizontal="center" readingOrder="0" shrinkToFit="0" vertical="center" wrapText="1"/>
    </xf>
    <xf borderId="1" fillId="0" fontId="40" numFmtId="2" xfId="0" applyAlignment="1" applyBorder="1" applyFont="1" applyNumberFormat="1">
      <alignment horizontal="center" readingOrder="0" shrinkToFit="0" vertical="center" wrapText="1"/>
    </xf>
    <xf borderId="1" fillId="0" fontId="20" numFmtId="2" xfId="0" applyAlignment="1" applyBorder="1" applyFont="1" applyNumberForma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83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doi.org/10.1007/s00424-017-2046-3" TargetMode="External"/><Relationship Id="rId22" Type="http://schemas.openxmlformats.org/officeDocument/2006/relationships/hyperlink" Target="https://doi.org/10.1002/ajp.22459" TargetMode="External"/><Relationship Id="rId21" Type="http://schemas.openxmlformats.org/officeDocument/2006/relationships/hyperlink" Target="https://doi.org/10.1098/rspb.2014.1722" TargetMode="External"/><Relationship Id="rId24" Type="http://schemas.openxmlformats.org/officeDocument/2006/relationships/hyperlink" Target="https://doi.org/10.1111/j.2042-3306.2012.00666.x" TargetMode="External"/><Relationship Id="rId23" Type="http://schemas.openxmlformats.org/officeDocument/2006/relationships/hyperlink" Target="https://doi.org/10.1590/S0100-736X2011000400014" TargetMode="External"/><Relationship Id="rId1" Type="http://schemas.openxmlformats.org/officeDocument/2006/relationships/hyperlink" Target="https://doi.org/10.1088/1361-6439/ab43e8" TargetMode="External"/><Relationship Id="rId2" Type="http://schemas.openxmlformats.org/officeDocument/2006/relationships/hyperlink" Target="https://doi.org/10.1242/jeb.145.1.339" TargetMode="External"/><Relationship Id="rId3" Type="http://schemas.openxmlformats.org/officeDocument/2006/relationships/hyperlink" Target="https://doi.org/10.1371/journal.pone.0071384" TargetMode="External"/><Relationship Id="rId4" Type="http://schemas.openxmlformats.org/officeDocument/2006/relationships/hyperlink" Target="https://doi.org/10.1016/j.cvex.2021.02.002" TargetMode="External"/><Relationship Id="rId9" Type="http://schemas.openxmlformats.org/officeDocument/2006/relationships/hyperlink" Target="https://doi.org/10.3390/ani10040733" TargetMode="External"/><Relationship Id="rId26" Type="http://schemas.openxmlformats.org/officeDocument/2006/relationships/hyperlink" Target="https://doi.org/10.1007/s40846-022-00700-z" TargetMode="External"/><Relationship Id="rId25" Type="http://schemas.openxmlformats.org/officeDocument/2006/relationships/hyperlink" Target="https://doi.org/10.1161/01.CIR.65.1.141" TargetMode="External"/><Relationship Id="rId27" Type="http://schemas.openxmlformats.org/officeDocument/2006/relationships/drawing" Target="../drawings/drawing1.xml"/><Relationship Id="rId5" Type="http://schemas.openxmlformats.org/officeDocument/2006/relationships/hyperlink" Target="https://doi.org/10.1053/j.jepm.2018.01.004" TargetMode="External"/><Relationship Id="rId6" Type="http://schemas.openxmlformats.org/officeDocument/2006/relationships/hyperlink" Target="https://doi.org/10.1258/la.2007.007085" TargetMode="External"/><Relationship Id="rId7" Type="http://schemas.openxmlformats.org/officeDocument/2006/relationships/hyperlink" Target="https://doi.org/10.3390/ani9110994" TargetMode="External"/><Relationship Id="rId8" Type="http://schemas.openxmlformats.org/officeDocument/2006/relationships/hyperlink" Target="https://doi.org/10.1258/la.2007.007085" TargetMode="External"/><Relationship Id="rId11" Type="http://schemas.openxmlformats.org/officeDocument/2006/relationships/hyperlink" Target="https://doi.org/10.1016/j.jfms.2011.07.003" TargetMode="External"/><Relationship Id="rId10" Type="http://schemas.openxmlformats.org/officeDocument/2006/relationships/hyperlink" Target="https://doi.org/10.1016/j.jfms.2011.07.003" TargetMode="External"/><Relationship Id="rId13" Type="http://schemas.openxmlformats.org/officeDocument/2006/relationships/hyperlink" Target="https://doi.org/10.3390/s19245445" TargetMode="External"/><Relationship Id="rId12" Type="http://schemas.openxmlformats.org/officeDocument/2006/relationships/hyperlink" Target="https://doi.org/10.1016/S0034-5288(97)90134-X" TargetMode="External"/><Relationship Id="rId15" Type="http://schemas.openxmlformats.org/officeDocument/2006/relationships/hyperlink" Target="https://doi.org/10.3390/s19245445" TargetMode="External"/><Relationship Id="rId14" Type="http://schemas.openxmlformats.org/officeDocument/2006/relationships/hyperlink" Target="https://doi.org/10.4141/cjas94-066" TargetMode="External"/><Relationship Id="rId17" Type="http://schemas.openxmlformats.org/officeDocument/2006/relationships/hyperlink" Target="https://doi.org/10.1016/j.cbpa.2009.08.013" TargetMode="External"/><Relationship Id="rId16" Type="http://schemas.openxmlformats.org/officeDocument/2006/relationships/hyperlink" Target="https://doi.org/10.1016/j.cbpa.2009.08.013" TargetMode="External"/><Relationship Id="rId19" Type="http://schemas.openxmlformats.org/officeDocument/2006/relationships/hyperlink" Target="https://doi.org/10.3109/08958378.2012.725782" TargetMode="External"/><Relationship Id="rId18" Type="http://schemas.openxmlformats.org/officeDocument/2006/relationships/hyperlink" Target="https://doi.org/10.1016/0034-5687(82)90013-5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i.org/10.1638/1042-7260(2003)034%5b0163:COTEAC%5d2.0.CO;2" TargetMode="External"/><Relationship Id="rId2" Type="http://schemas.openxmlformats.org/officeDocument/2006/relationships/hyperlink" Target="https://bioone.org/journals/journal-of-zoo-and-wildlife-medicine/volume-34/issue-1/1042-7260_2003_34_0016_BEOFRL_2.0.CO_2/BIOMEDICAL-EVALUATION-OF-FREE-RANGING-RING-TAILED-LEMURS-LEMUR-CATTA/10.1638/1042-7260(2003)34%5b0016:BEOFRL%5d2.0.CO;2.short" TargetMode="External"/><Relationship Id="rId3" Type="http://schemas.openxmlformats.org/officeDocument/2006/relationships/hyperlink" Target="https://doi.org/10.1638/1042-7260(2003)034%5b0163:COTEAC%5d2.0.CO;2" TargetMode="External"/><Relationship Id="rId4" Type="http://schemas.openxmlformats.org/officeDocument/2006/relationships/hyperlink" Target="https://bioone.org/journals/journal-of-zoo-and-wildlife-medicine/volume-34/issue-1/1042-7260_2003_34_0016_BEOFRL_2.0.CO_2/BIOMEDICAL-EVALUATION-OF-FREE-RANGING-RING-TAILED-LEMURS-LEMUR-CATTA/10.1638/1042-7260(2003)34%5b0016:BEOFRL%5d2.0.CO;2.short" TargetMode="External"/><Relationship Id="rId5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journals.plos.org/plosone/article?id=10.1371/journal.pone.0136294" TargetMode="External"/><Relationship Id="rId2" Type="http://schemas.openxmlformats.org/officeDocument/2006/relationships/hyperlink" Target="https://pubmed.ncbi.nlm.nih.gov/15563029/" TargetMode="External"/><Relationship Id="rId3" Type="http://schemas.openxmlformats.org/officeDocument/2006/relationships/hyperlink" Target="https://www.mdpi.com/1424-8220/20/16/4416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sci-hub.mksa.top/10.1016/0002-8703(71)90054-8" TargetMode="External"/><Relationship Id="rId2" Type="http://schemas.openxmlformats.org/officeDocument/2006/relationships/hyperlink" Target="https://sci-hub.mksa.top/10.1258/la.2007.007085" TargetMode="External"/><Relationship Id="rId3" Type="http://schemas.openxmlformats.org/officeDocument/2006/relationships/hyperlink" Target="https://doi.org/10.3390/ani10040733" TargetMode="External"/><Relationship Id="rId4" Type="http://schemas.openxmlformats.org/officeDocument/2006/relationships/hyperlink" Target="https://www.researchgate.net/profile/Subhan-Ullah-8/publication/339386891_Effect_of_xylazine_and_ketamine_on_pulse_rate_respiratory_rate_and_body_temperature_in_dog/links/5e4eb9a1458515072dabe7a4/Effect-of-xylazine-and-ketamine-on-pulse-rate-respiratory-rate-and-body-temperature-in-dog.pdf" TargetMode="External"/><Relationship Id="rId5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ciencedirect.com/science/article/pii/S0022073670800589" TargetMode="External"/><Relationship Id="rId2" Type="http://schemas.openxmlformats.org/officeDocument/2006/relationships/hyperlink" Target="https://academic.oup.com/cardiovascres/article/2/1/93/343144" TargetMode="External"/><Relationship Id="rId3" Type="http://schemas.openxmlformats.org/officeDocument/2006/relationships/hyperlink" Target="https://journals.biologists.com/jeb/article/145/1/339/5619/Basic-functional-properties-of-the-cardiac-muscle" TargetMode="External"/><Relationship Id="rId4" Type="http://schemas.openxmlformats.org/officeDocument/2006/relationships/hyperlink" Target="https://journals.plos.org/plosone/article?id=10.1371/journal.pone.0065468" TargetMode="External"/><Relationship Id="rId5" Type="http://schemas.openxmlformats.org/officeDocument/2006/relationships/hyperlink" Target="https://link.springer.com/article/10.1007/BF00175190" TargetMode="External"/><Relationship Id="rId6" Type="http://schemas.openxmlformats.org/officeDocument/2006/relationships/hyperlink" Target="https://www.sciencedirect.com/science/article/pii/0014299983900432" TargetMode="External"/><Relationship Id="rId7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sci-hub.hkvisa.net/10.1016/j.toxlet.2009.11.015" TargetMode="External"/><Relationship Id="rId2" Type="http://schemas.openxmlformats.org/officeDocument/2006/relationships/hyperlink" Target="https://sci-hub.hkvisa.net/10.1258/002367779780943422" TargetMode="External"/><Relationship Id="rId3" Type="http://schemas.openxmlformats.org/officeDocument/2006/relationships/hyperlink" Target="https://pubmed.ncbi.nlm.nih.gov/24939905/" TargetMode="External"/><Relationship Id="rId4" Type="http://schemas.openxmlformats.org/officeDocument/2006/relationships/hyperlink" Target="https://journals.sagepub.com/doi/abs/10.1258/002367779780937771" TargetMode="External"/><Relationship Id="rId5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pubmed.ncbi.nlm.nih.gov/6131765/" TargetMode="External"/><Relationship Id="rId2" Type="http://schemas.openxmlformats.org/officeDocument/2006/relationships/hyperlink" Target="https://pubmed.ncbi.nlm.nih.gov/6131765/" TargetMode="Externa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journals.physiology.org/doi/pdf/10.1152/ajplegacy.1926.78.1.127" TargetMode="External"/><Relationship Id="rId2" Type="http://schemas.openxmlformats.org/officeDocument/2006/relationships/hyperlink" Target="https://www.jstor.org/stable/3801744?origin=crossref" TargetMode="External"/><Relationship Id="rId3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hajournals.org/doi/10.1161/01.CIR.65.1.141" TargetMode="External"/><Relationship Id="rId2" Type="http://schemas.openxmlformats.org/officeDocument/2006/relationships/hyperlink" Target="https://link.springer.com/article/10.1007/s40846-022-00700-z/tables/3" TargetMode="External"/><Relationship Id="rId3" Type="http://schemas.openxmlformats.org/officeDocument/2006/relationships/hyperlink" Target="https://www.sciencedirect.com/science/article/pii/S0954611196900177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ciencedirect.com/science/article/abs/pii/0034568782900135?via%3Dihub" TargetMode="External"/><Relationship Id="rId2" Type="http://schemas.openxmlformats.org/officeDocument/2006/relationships/hyperlink" Target="https://onlinelibrary.wiley.com/doi/abs/10.1111/j.1751-0813.1997.tb10061.x?casa_token=sjzvLYI9IXIAAAAA:a1_sBic2KT_QCm_IMGVNg4ZJrUNFDYAuwQDYvz03IlfWf7ILvCWgC6DzDX3uSgA-1IXasiiSKvneAG0" TargetMode="External"/><Relationship Id="rId3" Type="http://schemas.openxmlformats.org/officeDocument/2006/relationships/hyperlink" Target="https://www.sciencedirect.com/science/article/abs/pii/0034568782900135?via%3Dihub" TargetMode="External"/><Relationship Id="rId4" Type="http://schemas.openxmlformats.org/officeDocument/2006/relationships/hyperlink" Target="https://onlinelibrary.wiley.com/doi/abs/10.1111/j.1751-0813.1997.tb10061.x?casa_token=sjzvLYI9IXIAAAAA:a1_sBic2KT_QCm_IMGVNg4ZJrUNFDYAuwQDYvz03IlfWf7ILvCWgC6DzDX3uSgA-1IXasiiSKvneAG0" TargetMode="External"/><Relationship Id="rId5" Type="http://schemas.openxmlformats.org/officeDocument/2006/relationships/hyperlink" Target="https://www.sciencedirect.com/science/article/pii/0034568778900403" TargetMode="External"/><Relationship Id="rId6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sci-hub.hkvisa.net/10.1016/0165-1838(96)00028-8" TargetMode="External"/><Relationship Id="rId2" Type="http://schemas.openxmlformats.org/officeDocument/2006/relationships/hyperlink" Target="https://sci-hub.hkvisa.net/10.1258/002367779780943422" TargetMode="External"/><Relationship Id="rId3" Type="http://schemas.openxmlformats.org/officeDocument/2006/relationships/hyperlink" Target="https://onlinelibrary.wiley.com/doi/abs/10.1111/j.1439-0442.1988.tb00006.x" TargetMode="External"/><Relationship Id="rId4" Type="http://schemas.openxmlformats.org/officeDocument/2006/relationships/hyperlink" Target="https://www.sciencedirect.com/science/article/pii/000719358790039X" TargetMode="External"/><Relationship Id="rId9" Type="http://schemas.openxmlformats.org/officeDocument/2006/relationships/hyperlink" Target="https://www.sciencedirect.com/science/article/pii/000719358790039X" TargetMode="External"/><Relationship Id="rId5" Type="http://schemas.openxmlformats.org/officeDocument/2006/relationships/hyperlink" Target="https://beva.onlinelibrary.wiley.com/doi/abs/10.1111/j.2042-3306.1990.tb04312.x" TargetMode="External"/><Relationship Id="rId6" Type="http://schemas.openxmlformats.org/officeDocument/2006/relationships/hyperlink" Target="https://www.sciencedirect.com/science/article/pii/S0034528818343686" TargetMode="External"/><Relationship Id="rId7" Type="http://schemas.openxmlformats.org/officeDocument/2006/relationships/hyperlink" Target="https://onlinelibrary.wiley.com/doi/abs/10.1111/j.1439-0442.1988.tb00006.x" TargetMode="External"/><Relationship Id="rId8" Type="http://schemas.openxmlformats.org/officeDocument/2006/relationships/hyperlink" Target="https://onlinelibrary.wiley.com/doi/abs/10.1111/j.1751-0813.1982.tb02761.x" TargetMode="External"/><Relationship Id="rId11" Type="http://schemas.openxmlformats.org/officeDocument/2006/relationships/hyperlink" Target="https://www.sciencedirect.com/science/article/pii/S0034528818343686" TargetMode="External"/><Relationship Id="rId10" Type="http://schemas.openxmlformats.org/officeDocument/2006/relationships/hyperlink" Target="https://beva.onlinelibrary.wiley.com/doi/abs/10.1111/j.2042-3306.1990.tb04312.x" TargetMode="External"/><Relationship Id="rId1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bvajournals.onlinelibrary.wiley.com/doi/abs/10.1136/vr.103526?casa_token=NoCKJ8jFWysAAAAA:jRTd6b4Dk05gO08E1YM5kdmoozkRKl7UIGwVvEX4kMKXVQMRkpviV-HpSzd8S5MOWsmLi5pNKsAujb8" TargetMode="External"/><Relationship Id="rId2" Type="http://schemas.openxmlformats.org/officeDocument/2006/relationships/hyperlink" Target="https://bvajournals.onlinelibrary.wiley.com/doi/full/10.1136/vetreco-2020-000412" TargetMode="External"/><Relationship Id="rId3" Type="http://schemas.openxmlformats.org/officeDocument/2006/relationships/hyperlink" Target="https://www.sciencedirect.com/science/article/pii/S1467298716306249" TargetMode="External"/><Relationship Id="rId4" Type="http://schemas.openxmlformats.org/officeDocument/2006/relationships/hyperlink" Target="https://www.ncbi.nlm.nih.gov/pmc/articles/PMC6960731/" TargetMode="External"/><Relationship Id="rId5" Type="http://schemas.openxmlformats.org/officeDocument/2006/relationships/hyperlink" Target="https://www.sciencedirect.com/science/article/abs/pii/S1558787821000678" TargetMode="External"/><Relationship Id="rId6" Type="http://schemas.openxmlformats.org/officeDocument/2006/relationships/hyperlink" Target="https://pubmed.ncbi.nlm.nih.gov/15526886/" TargetMode="External"/><Relationship Id="rId7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pubmed.ncbi.nlm.nih.gov/29134982/" TargetMode="External"/><Relationship Id="rId2" Type="http://schemas.openxmlformats.org/officeDocument/2006/relationships/hyperlink" Target="https://bioone.org/journals/journal-of-zoo-and-wildlife-medicine/volume-39/issue-3/2007-0028.1/Electrocardiographic-Parameters-of-Captive-Lions-Panthera-leo-and-Tigers-Panthera/10.1638/2007-0028.1.full" TargetMode="External"/><Relationship Id="rId3" Type="http://schemas.openxmlformats.org/officeDocument/2006/relationships/hyperlink" Target="https://pubmed.ncbi.nlm.nih.gov/3572957/" TargetMode="External"/><Relationship Id="rId4" Type="http://schemas.openxmlformats.org/officeDocument/2006/relationships/hyperlink" Target="https://www.sciencedirect.com/science/article/pii/S1467298716306249" TargetMode="External"/><Relationship Id="rId5" Type="http://schemas.openxmlformats.org/officeDocument/2006/relationships/hyperlink" Target="https://www.ncbi.nlm.nih.gov/pmc/articles/PMC6960731/" TargetMode="External"/><Relationship Id="rId6" Type="http://schemas.openxmlformats.org/officeDocument/2006/relationships/hyperlink" Target="https://www.sciencedirect.com/science/article/pii/S1467298716306249" TargetMode="External"/><Relationship Id="rId7" Type="http://schemas.openxmlformats.org/officeDocument/2006/relationships/hyperlink" Target="https://link.springer.com/article/10.4098/j.at.0001-7051.074.2008" TargetMode="External"/><Relationship Id="rId8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journals.physiology.org/doi/full/10.1152/ajpheart.00831.2013" TargetMode="External"/><Relationship Id="rId2" Type="http://schemas.openxmlformats.org/officeDocument/2006/relationships/hyperlink" Target="https://journals.physiology.org/doi/full/10.1152/ajpheart.00305.2014" TargetMode="External"/><Relationship Id="rId3" Type="http://schemas.openxmlformats.org/officeDocument/2006/relationships/hyperlink" Target="https://link.springer.com/article/10.1007/s11357-022-00522-6" TargetMode="External"/><Relationship Id="rId4" Type="http://schemas.openxmlformats.org/officeDocument/2006/relationships/hyperlink" Target="https://doi.org/10.1098/rspb.2014.1722" TargetMode="External"/><Relationship Id="rId5" Type="http://schemas.openxmlformats.org/officeDocument/2006/relationships/hyperlink" Target="https://journals.biologists.com/jeb/article/222/3/jeb191197/20743/Do-naked-mole-rats-accumulate-a-metabolic-acidosis" TargetMode="External"/><Relationship Id="rId6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onlinelibrary.wiley.com/doi/abs/10.1111/j.1469-8986.1976.tb00858.x?casa_token=SuAmhofWj0cAAAAA:24c1GKKHWscKGPyc1i9JfABBVib1locovolr4nMACbbpWfyKA5ByHNt8xk_PiF3ul4hLJEUJYU9C7xM" TargetMode="External"/><Relationship Id="rId2" Type="http://schemas.openxmlformats.org/officeDocument/2006/relationships/hyperlink" Target="https://www.mdpi.com/2076-2615/9/11/994" TargetMode="External"/><Relationship Id="rId3" Type="http://schemas.openxmlformats.org/officeDocument/2006/relationships/hyperlink" Target="https://journals.physiology.org/doi/abs/10.1152/jappl.1971.31.5.728?casa_token=R-wAk3lioFEAAAAA:SwdK8GIBlEAOGa7gI8Sd6V8BxSPuzcMDzbpMZMA1Ax1LVdBHDRyeaOZAiMP7fSj4Gi-fgjHfbv2C" TargetMode="External"/><Relationship Id="rId4" Type="http://schemas.openxmlformats.org/officeDocument/2006/relationships/hyperlink" Target="https://www.sciencedirect.com/science/article/pii/S0007091217532523" TargetMode="External"/><Relationship Id="rId5" Type="http://schemas.openxmlformats.org/officeDocument/2006/relationships/hyperlink" Target="https://journals.physiology.org/doi/epdf/10.1152/ajplegacy.1956.186.3.532" TargetMode="External"/><Relationship Id="rId6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hajournals.org/doi/10.1161/01.HYP.30.3.632" TargetMode="External"/><Relationship Id="rId2" Type="http://schemas.openxmlformats.org/officeDocument/2006/relationships/hyperlink" Target="https://www.sciencedirect.com/science/article/pii/S0022073605802729" TargetMode="External"/><Relationship Id="rId3" Type="http://schemas.openxmlformats.org/officeDocument/2006/relationships/hyperlink" Target="https://pubmed.ncbi.nlm.nih.gov/3958425/" TargetMode="External"/><Relationship Id="rId4" Type="http://schemas.openxmlformats.org/officeDocument/2006/relationships/hyperlink" Target="https://pubmed.ncbi.nlm.nih.gov/28106557/" TargetMode="External"/><Relationship Id="rId5" Type="http://schemas.openxmlformats.org/officeDocument/2006/relationships/hyperlink" Target="https://pubmed.ncbi.nlm.nih.gov/33260056/" TargetMode="External"/><Relationship Id="rId6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pubmed.ncbi.nlm.nih.gov/6131765/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reader.elsevier.com/reader/sd/pii/0034568782900135?token=E3AF7F942FE0B947A16F796EBD2847A3CCF319AEC425CDAA09F3DCDBA620F36BEFD8A349A804FDF8FC35E397693A2511&amp;originRegion=eu-west-1&amp;originCreation=20221017152725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onlinelibrary.wiley.com/doi/full/10.1002/ajpa.22132?casa_token=VRyDsAZiFSgAAAAA%3AS4F367gIoWIAqTn1zIaf2LCtxoWISZMsoEYA2Er3ZSfGPVnJPz5zkjwSI__Z-TxkQ5jYz5P8TSiUY4E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jstor.org/stable/2389354" TargetMode="External"/><Relationship Id="rId2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4.43" defaultRowHeight="15.0"/>
  <cols>
    <col customWidth="1" min="1" max="2" width="23.86"/>
    <col customWidth="1" min="3" max="3" width="18.86"/>
    <col customWidth="1" min="4" max="4" width="33.29"/>
    <col customWidth="1" min="5" max="5" width="29.43"/>
    <col customWidth="1" min="6" max="6" width="17.14"/>
    <col customWidth="1" min="7" max="7" width="55.29"/>
    <col customWidth="1" min="8" max="8" width="18.14"/>
    <col customWidth="1" min="9" max="9" width="50.14"/>
    <col customWidth="1" min="10" max="10" width="28.71"/>
    <col customWidth="1" min="11" max="11" width="34.29"/>
    <col customWidth="1" min="12" max="12" width="89.0"/>
    <col customWidth="1" min="13" max="13" width="17.14"/>
    <col customWidth="1" min="14" max="14" width="46.86"/>
    <col customWidth="1" min="15" max="15" width="14.71"/>
    <col customWidth="1" min="16" max="16" width="13.29"/>
    <col customWidth="1" min="17" max="17" width="29.29"/>
    <col customWidth="1" min="18" max="18" width="20.29"/>
    <col customWidth="1" min="19" max="19" width="27.0"/>
    <col customWidth="1" min="20" max="20" width="48.29"/>
    <col customWidth="1" min="21" max="21" width="26.14"/>
    <col customWidth="1" min="22" max="22" width="28.71"/>
    <col customWidth="1" min="23" max="23" width="58.71"/>
    <col customWidth="1" min="24" max="24" width="17.71"/>
    <col customWidth="1" min="25" max="25" width="40.14"/>
    <col customWidth="1" min="26" max="26" width="18.29"/>
    <col customWidth="1" min="27" max="27" width="47.86"/>
    <col customWidth="1" min="28" max="28" width="31.43"/>
    <col customWidth="1" min="29" max="29" width="20.14"/>
    <col customWidth="1" min="30" max="30" width="26.43"/>
    <col customWidth="1" min="31" max="31" width="23.0"/>
    <col customWidth="1" min="32" max="32" width="47.29"/>
    <col customWidth="1" min="33" max="33" width="20.43"/>
    <col customWidth="1" min="34" max="34" width="45.71"/>
    <col customWidth="1" min="35" max="35" width="9.86"/>
    <col customWidth="1" min="36" max="36" width="11.0"/>
    <col customWidth="1" min="37" max="37" width="17.29"/>
    <col customWidth="1" min="38" max="38" width="17.86"/>
    <col customWidth="1" min="39" max="39" width="19.0"/>
    <col customWidth="1" min="40" max="50" width="47.14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3" t="s">
        <v>39</v>
      </c>
      <c r="AO1" s="3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5" t="s">
        <v>47</v>
      </c>
      <c r="AW1" s="5" t="s">
        <v>48</v>
      </c>
      <c r="AX1" s="5" t="s">
        <v>49</v>
      </c>
    </row>
    <row r="2" ht="15.75" customHeight="1">
      <c r="A2" s="6" t="s">
        <v>50</v>
      </c>
      <c r="B2" s="7" t="s">
        <v>51</v>
      </c>
      <c r="C2" s="8">
        <v>665.047682745009</v>
      </c>
      <c r="D2" s="9">
        <v>2.748802</v>
      </c>
      <c r="E2" s="10">
        <f>'Rat HRRR calculation'!D16</f>
        <v>345.1970776</v>
      </c>
      <c r="F2" s="11">
        <f>'Rat HRRR calculation'!E16</f>
        <v>16.66074362</v>
      </c>
      <c r="G2" s="9" t="s">
        <v>52</v>
      </c>
      <c r="H2" s="9" t="s">
        <v>53</v>
      </c>
      <c r="I2" s="9" t="s">
        <v>54</v>
      </c>
      <c r="J2" s="10">
        <f>'Rat HRRR calculation'!D29</f>
        <v>140.4846847</v>
      </c>
      <c r="K2" s="11">
        <f>'Rat HRRR calculation'!E29</f>
        <v>27.63249131</v>
      </c>
      <c r="L2" s="9" t="s">
        <v>55</v>
      </c>
      <c r="M2" s="9"/>
      <c r="N2" s="12" t="s">
        <v>56</v>
      </c>
      <c r="O2" s="11">
        <v>300.0</v>
      </c>
      <c r="P2" s="9" t="s">
        <v>57</v>
      </c>
      <c r="Q2" s="9">
        <v>90.0</v>
      </c>
      <c r="R2" s="9" t="s">
        <v>57</v>
      </c>
      <c r="S2" s="9">
        <v>70.0</v>
      </c>
      <c r="T2" s="9" t="s">
        <v>57</v>
      </c>
      <c r="U2" s="9"/>
      <c r="V2" s="9">
        <v>37.1</v>
      </c>
      <c r="W2" s="9" t="s">
        <v>57</v>
      </c>
      <c r="X2" s="9"/>
      <c r="Y2" s="9"/>
      <c r="Z2" s="9">
        <v>1.404</v>
      </c>
      <c r="AA2" s="13" t="s">
        <v>57</v>
      </c>
      <c r="AB2" s="14">
        <v>0.006786</v>
      </c>
      <c r="AC2" s="15">
        <f t="shared" ref="AC2:AC5" si="1">AB2*24*60*60*0.000239*1000</f>
        <v>140.1281856</v>
      </c>
      <c r="AD2" s="9"/>
      <c r="AE2" s="9"/>
      <c r="AF2" s="9"/>
      <c r="AG2" s="9"/>
      <c r="AH2" s="9"/>
      <c r="AI2" s="9" t="s">
        <v>58</v>
      </c>
      <c r="AJ2" s="9">
        <v>9.9</v>
      </c>
      <c r="AK2" s="9" t="s">
        <v>57</v>
      </c>
      <c r="AL2" s="11">
        <v>1.404</v>
      </c>
      <c r="AM2" s="16">
        <f t="shared" ref="AM2:AM3" si="2">AB2</f>
        <v>0.006786</v>
      </c>
      <c r="AN2" s="15">
        <v>0.77</v>
      </c>
      <c r="AO2" s="15">
        <v>55.5</v>
      </c>
      <c r="AP2" s="17">
        <f>'ROS calculation'!B18</f>
        <v>1.004234298</v>
      </c>
      <c r="AQ2" s="17">
        <f>'ROS calculation'!C18</f>
        <v>0.5215243472</v>
      </c>
      <c r="AR2" s="17">
        <f>'ROS calculation'!D18</f>
        <v>2.196728972</v>
      </c>
      <c r="AS2" s="17">
        <f>'ROS calculation'!E18</f>
        <v>1.032431171</v>
      </c>
      <c r="AT2" s="17">
        <f>'ROS calculation'!F18</f>
        <v>95.24871355</v>
      </c>
      <c r="AU2" s="17">
        <f>'ROS calculation'!G18</f>
        <v>119.6426117</v>
      </c>
      <c r="AV2" s="18" t="s">
        <v>59</v>
      </c>
      <c r="AW2" s="19">
        <v>3.0</v>
      </c>
      <c r="AX2" s="19" t="s">
        <v>60</v>
      </c>
    </row>
    <row r="3" ht="15.75" customHeight="1">
      <c r="A3" s="6" t="s">
        <v>61</v>
      </c>
      <c r="B3" s="7" t="s">
        <v>62</v>
      </c>
      <c r="C3" s="8">
        <v>796.423850330549</v>
      </c>
      <c r="D3" s="9">
        <v>3.682409</v>
      </c>
      <c r="E3" s="10">
        <f>'Mouse HRRR calculation '!D74</f>
        <v>663.8767507</v>
      </c>
      <c r="F3" s="11">
        <f>'Mouse HRRR calculation '!E74</f>
        <v>120.9246438</v>
      </c>
      <c r="G3" s="9" t="s">
        <v>63</v>
      </c>
      <c r="H3" s="9" t="s">
        <v>64</v>
      </c>
      <c r="I3" s="20" t="s">
        <v>65</v>
      </c>
      <c r="J3" s="10">
        <f>'Mouse HRRR calculation '!D86</f>
        <v>230.9663551</v>
      </c>
      <c r="K3" s="11">
        <f>'Mouse HRRR calculation '!E86</f>
        <v>43.33754976</v>
      </c>
      <c r="L3" s="9" t="s">
        <v>66</v>
      </c>
      <c r="M3" s="9" t="s">
        <v>67</v>
      </c>
      <c r="N3" s="20" t="s">
        <v>68</v>
      </c>
      <c r="O3" s="11">
        <v>20.5</v>
      </c>
      <c r="P3" s="9" t="s">
        <v>57</v>
      </c>
      <c r="Q3" s="9">
        <v>42.0</v>
      </c>
      <c r="R3" s="9" t="s">
        <v>57</v>
      </c>
      <c r="S3" s="9">
        <v>42.0</v>
      </c>
      <c r="T3" s="9" t="s">
        <v>57</v>
      </c>
      <c r="U3" s="9"/>
      <c r="V3" s="9">
        <v>36.9</v>
      </c>
      <c r="W3" s="9" t="s">
        <v>57</v>
      </c>
      <c r="X3" s="9"/>
      <c r="Y3" s="9"/>
      <c r="Z3" s="9">
        <v>0.271</v>
      </c>
      <c r="AA3" s="13" t="s">
        <v>57</v>
      </c>
      <c r="AB3" s="14">
        <v>0.015056</v>
      </c>
      <c r="AC3" s="15">
        <f t="shared" si="1"/>
        <v>310.9003776</v>
      </c>
      <c r="AD3" s="9"/>
      <c r="AE3" s="9"/>
      <c r="AF3" s="9"/>
      <c r="AG3" s="9"/>
      <c r="AH3" s="9"/>
      <c r="AI3" s="9" t="s">
        <v>58</v>
      </c>
      <c r="AJ3" s="9">
        <v>7.0</v>
      </c>
      <c r="AK3" s="9" t="s">
        <v>57</v>
      </c>
      <c r="AL3" s="11">
        <v>0.271</v>
      </c>
      <c r="AM3" s="16">
        <f t="shared" si="2"/>
        <v>0.015056</v>
      </c>
      <c r="AN3" s="15">
        <v>0.66</v>
      </c>
      <c r="AO3" s="15">
        <v>50.1</v>
      </c>
      <c r="AP3" s="17">
        <f>'ROS calculation'!B19</f>
        <v>1.257233592</v>
      </c>
      <c r="AQ3" s="17">
        <f>'ROS calculation'!C19</f>
        <v>0.8713243943</v>
      </c>
      <c r="AR3" s="17">
        <f>'ROS calculation'!D19</f>
        <v>2.901168224</v>
      </c>
      <c r="AS3" s="17">
        <f>'ROS calculation'!E19</f>
        <v>1.04934671</v>
      </c>
      <c r="AT3" s="17">
        <f>'ROS calculation'!F19</f>
        <v>108.5591767</v>
      </c>
      <c r="AU3" s="17">
        <f>'ROS calculation'!G19</f>
        <v>140.1237113</v>
      </c>
      <c r="AV3" s="18" t="s">
        <v>69</v>
      </c>
      <c r="AW3" s="19">
        <v>3.0</v>
      </c>
      <c r="AX3" s="19" t="s">
        <v>60</v>
      </c>
    </row>
    <row r="4" ht="15.75" customHeight="1">
      <c r="A4" s="6" t="s">
        <v>70</v>
      </c>
      <c r="B4" s="7" t="s">
        <v>71</v>
      </c>
      <c r="C4" s="8">
        <v>496.39947996288</v>
      </c>
      <c r="D4" s="9">
        <v>7.849418</v>
      </c>
      <c r="E4" s="21">
        <f>'Eur.polecat HRRR calculation'!D6</f>
        <v>231.3341463</v>
      </c>
      <c r="F4" s="11">
        <f>'Eur.polecat HRRR calculation'!E6</f>
        <v>5.414790703</v>
      </c>
      <c r="G4" s="9" t="s">
        <v>72</v>
      </c>
      <c r="H4" s="9" t="s">
        <v>73</v>
      </c>
      <c r="I4" s="9" t="s">
        <v>74</v>
      </c>
      <c r="J4" s="10">
        <f>'Eur.polecat HRRR calculation'!D12</f>
        <v>30.34615385</v>
      </c>
      <c r="K4" s="11">
        <f>'Eur.polecat HRRR calculation'!E12</f>
        <v>1.553769991</v>
      </c>
      <c r="L4" s="9" t="s">
        <v>75</v>
      </c>
      <c r="M4" s="9" t="s">
        <v>76</v>
      </c>
      <c r="N4" s="20" t="s">
        <v>77</v>
      </c>
      <c r="O4" s="11">
        <v>809.0</v>
      </c>
      <c r="P4" s="9" t="s">
        <v>57</v>
      </c>
      <c r="Q4" s="9">
        <v>312.0</v>
      </c>
      <c r="R4" s="9" t="s">
        <v>57</v>
      </c>
      <c r="S4" s="9">
        <v>322.0</v>
      </c>
      <c r="T4" s="9" t="s">
        <v>57</v>
      </c>
      <c r="U4" s="9"/>
      <c r="V4" s="9">
        <v>38.9</v>
      </c>
      <c r="W4" s="9" t="s">
        <v>78</v>
      </c>
      <c r="X4" s="9"/>
      <c r="Y4" s="22" t="s">
        <v>79</v>
      </c>
      <c r="Z4" s="9" t="s">
        <v>80</v>
      </c>
      <c r="AA4" s="23" t="s">
        <v>81</v>
      </c>
      <c r="AB4" s="24">
        <v>0.0027637517923648634</v>
      </c>
      <c r="AC4" s="15">
        <f t="shared" si="1"/>
        <v>57.07036901</v>
      </c>
      <c r="AD4" s="9"/>
      <c r="AE4" s="9"/>
      <c r="AF4" s="9"/>
      <c r="AG4" s="9"/>
      <c r="AH4" s="9"/>
      <c r="AI4" s="9" t="s">
        <v>82</v>
      </c>
      <c r="AJ4" s="9">
        <v>7.5</v>
      </c>
      <c r="AK4" s="9" t="s">
        <v>57</v>
      </c>
      <c r="AL4" s="11">
        <f>'European polecat BMR calc.'!E26</f>
        <v>9.2329839</v>
      </c>
      <c r="AM4" s="24">
        <v>0.0027637517923648634</v>
      </c>
      <c r="AN4" s="15"/>
      <c r="AO4" s="15"/>
      <c r="AP4" s="17"/>
      <c r="AQ4" s="17"/>
      <c r="AR4" s="17"/>
      <c r="AS4" s="17"/>
      <c r="AT4" s="17"/>
      <c r="AU4" s="17"/>
      <c r="AV4" s="25" t="s">
        <v>83</v>
      </c>
      <c r="AW4" s="26">
        <v>1.0</v>
      </c>
      <c r="AX4" s="26" t="s">
        <v>84</v>
      </c>
    </row>
    <row r="5" ht="15.75" customHeight="1">
      <c r="A5" s="6" t="s">
        <v>85</v>
      </c>
      <c r="B5" s="7" t="s">
        <v>86</v>
      </c>
      <c r="C5" s="8">
        <v>216.999271781378</v>
      </c>
      <c r="D5" s="9">
        <v>9.13347</v>
      </c>
      <c r="E5" s="10">
        <f>'Rabbit HRRR calculation'!D11</f>
        <v>240.0114286</v>
      </c>
      <c r="F5" s="11">
        <f>'Rabbit HRRR calculation'!E11</f>
        <v>22.54325578</v>
      </c>
      <c r="G5" s="9" t="s">
        <v>87</v>
      </c>
      <c r="H5" s="9" t="s">
        <v>88</v>
      </c>
      <c r="I5" s="22" t="s">
        <v>89</v>
      </c>
      <c r="J5" s="10">
        <f>'Rabbit HRRR calculation'!D22</f>
        <v>88.88809524</v>
      </c>
      <c r="K5" s="11">
        <f>'Rabbit HRRR calculation'!E22</f>
        <v>19.59917336</v>
      </c>
      <c r="L5" s="9" t="s">
        <v>90</v>
      </c>
      <c r="M5" s="9" t="s">
        <v>91</v>
      </c>
      <c r="N5" s="22" t="s">
        <v>92</v>
      </c>
      <c r="O5" s="11">
        <v>1800.0</v>
      </c>
      <c r="P5" s="9" t="s">
        <v>57</v>
      </c>
      <c r="Q5" s="9">
        <v>730.0</v>
      </c>
      <c r="R5" s="9" t="s">
        <v>57</v>
      </c>
      <c r="S5" s="9">
        <v>126.0</v>
      </c>
      <c r="T5" s="9" t="s">
        <v>93</v>
      </c>
      <c r="U5" s="9" t="s">
        <v>94</v>
      </c>
      <c r="V5" s="9">
        <v>39.0</v>
      </c>
      <c r="W5" s="9" t="s">
        <v>57</v>
      </c>
      <c r="X5" s="9"/>
      <c r="Y5" s="9"/>
      <c r="Z5" s="9">
        <v>7.395</v>
      </c>
      <c r="AA5" s="13" t="s">
        <v>57</v>
      </c>
      <c r="AB5" s="14">
        <v>0.003411</v>
      </c>
      <c r="AC5" s="15">
        <f t="shared" si="1"/>
        <v>70.4357856</v>
      </c>
      <c r="AD5" s="9"/>
      <c r="AE5" s="9"/>
      <c r="AF5" s="9"/>
      <c r="AG5" s="9"/>
      <c r="AH5" s="9"/>
      <c r="AI5" s="9" t="s">
        <v>95</v>
      </c>
      <c r="AJ5" s="9">
        <v>5.0</v>
      </c>
      <c r="AK5" s="9" t="s">
        <v>57</v>
      </c>
      <c r="AL5" s="11">
        <v>7.395</v>
      </c>
      <c r="AM5" s="16">
        <f>AB5</f>
        <v>0.003411</v>
      </c>
      <c r="AN5" s="15">
        <v>0.46</v>
      </c>
      <c r="AO5" s="15">
        <v>24.4</v>
      </c>
      <c r="AP5" s="17">
        <f>'ROS calculation'!B17</f>
        <v>0.278052223</v>
      </c>
      <c r="AQ5" s="17"/>
      <c r="AR5" s="17">
        <f>'ROS calculation'!D17</f>
        <v>1.195093458</v>
      </c>
      <c r="AS5" s="17">
        <f>'ROS calculation'!E17</f>
        <v>0.8160289314</v>
      </c>
      <c r="AT5" s="17">
        <f>'ROS calculation'!F17</f>
        <v>75.2058319</v>
      </c>
      <c r="AU5" s="17">
        <f>'ROS calculation'!G17</f>
        <v>99.16151203</v>
      </c>
      <c r="AV5" s="18" t="s">
        <v>96</v>
      </c>
      <c r="AW5" s="19">
        <v>3.0</v>
      </c>
      <c r="AX5" s="19" t="s">
        <v>97</v>
      </c>
    </row>
    <row r="6" ht="15.75" customHeight="1">
      <c r="A6" s="6" t="s">
        <v>98</v>
      </c>
      <c r="B6" s="7" t="s">
        <v>99</v>
      </c>
      <c r="C6" s="8">
        <v>249.464940118807</v>
      </c>
      <c r="D6" s="9">
        <v>15.26078</v>
      </c>
      <c r="E6" s="10">
        <f>'Dog HRRR calculation ( )'!D23</f>
        <v>103.256</v>
      </c>
      <c r="F6" s="11">
        <f>'Dog HRRR calculation ( )'!E23</f>
        <v>20.26969504</v>
      </c>
      <c r="G6" s="9" t="s">
        <v>87</v>
      </c>
      <c r="H6" s="9" t="s">
        <v>88</v>
      </c>
      <c r="I6" s="22" t="s">
        <v>89</v>
      </c>
      <c r="J6" s="10">
        <f>'Dog HRRR calculation ( )'!D30</f>
        <v>38.38451613</v>
      </c>
      <c r="K6" s="11">
        <f>'Dog HRRR calculation ( )'!E30</f>
        <v>8.383538501</v>
      </c>
      <c r="L6" s="9" t="s">
        <v>100</v>
      </c>
      <c r="M6" s="9" t="s">
        <v>101</v>
      </c>
      <c r="N6" s="22" t="s">
        <v>102</v>
      </c>
      <c r="O6" s="11">
        <v>40000.0</v>
      </c>
      <c r="P6" s="9" t="s">
        <v>57</v>
      </c>
      <c r="Q6" s="9">
        <v>510.0</v>
      </c>
      <c r="R6" s="9" t="s">
        <v>57</v>
      </c>
      <c r="S6" s="9">
        <v>510.0</v>
      </c>
      <c r="T6" s="9" t="s">
        <v>57</v>
      </c>
      <c r="U6" s="9"/>
      <c r="V6" s="9">
        <v>38.0</v>
      </c>
      <c r="W6" s="9" t="s">
        <v>103</v>
      </c>
      <c r="X6" s="9" t="s">
        <v>104</v>
      </c>
      <c r="Y6" s="9" t="s">
        <v>105</v>
      </c>
      <c r="Z6" s="9" t="s">
        <v>80</v>
      </c>
      <c r="AA6" s="27" t="s">
        <v>106</v>
      </c>
      <c r="AB6" s="14"/>
      <c r="AC6" s="15">
        <f>195*0.239</f>
        <v>46.605</v>
      </c>
      <c r="AD6" s="9"/>
      <c r="AE6" s="9"/>
      <c r="AF6" s="9"/>
      <c r="AG6" s="9"/>
      <c r="AH6" s="9"/>
      <c r="AI6" s="9" t="s">
        <v>82</v>
      </c>
      <c r="AJ6" s="9">
        <v>6.0</v>
      </c>
      <c r="AK6" s="9" t="s">
        <v>57</v>
      </c>
      <c r="AL6" s="11">
        <f>'Dog BMR calc.'!G71</f>
        <v>99.373395</v>
      </c>
      <c r="AM6" s="16">
        <f t="shared" ref="AM6:AM7" si="3">AL6/O6</f>
        <v>0.002484334875</v>
      </c>
      <c r="AN6" s="15"/>
      <c r="AO6" s="15"/>
      <c r="AP6" s="17"/>
      <c r="AQ6" s="17"/>
      <c r="AR6" s="17"/>
      <c r="AS6" s="17"/>
      <c r="AT6" s="17"/>
      <c r="AU6" s="17"/>
      <c r="AV6" s="28" t="s">
        <v>107</v>
      </c>
      <c r="AW6" s="26">
        <v>1.0</v>
      </c>
      <c r="AX6" s="26" t="s">
        <v>84</v>
      </c>
    </row>
    <row r="7" ht="15.75" customHeight="1">
      <c r="A7" s="6" t="s">
        <v>108</v>
      </c>
      <c r="B7" s="7" t="s">
        <v>109</v>
      </c>
      <c r="C7" s="8">
        <v>287.345278304282</v>
      </c>
      <c r="D7" s="9">
        <v>18.71869</v>
      </c>
      <c r="E7" s="10">
        <v>153.0</v>
      </c>
      <c r="F7" s="11">
        <v>43.0</v>
      </c>
      <c r="G7" s="9" t="s">
        <v>110</v>
      </c>
      <c r="H7" s="9" t="s">
        <v>111</v>
      </c>
      <c r="I7" s="20" t="s">
        <v>112</v>
      </c>
      <c r="J7" s="29">
        <v>50.0</v>
      </c>
      <c r="K7" s="9">
        <v>26.0</v>
      </c>
      <c r="L7" s="9" t="s">
        <v>110</v>
      </c>
      <c r="M7" s="9" t="s">
        <v>111</v>
      </c>
      <c r="N7" s="20" t="s">
        <v>112</v>
      </c>
      <c r="O7" s="11">
        <v>3900.0</v>
      </c>
      <c r="P7" s="9" t="s">
        <v>57</v>
      </c>
      <c r="Q7" s="9">
        <v>289.0</v>
      </c>
      <c r="R7" s="9" t="s">
        <v>57</v>
      </c>
      <c r="S7" s="9">
        <v>304.0</v>
      </c>
      <c r="T7" s="9" t="s">
        <v>57</v>
      </c>
      <c r="U7" s="9"/>
      <c r="V7" s="9">
        <v>38.1</v>
      </c>
      <c r="W7" s="9" t="s">
        <v>57</v>
      </c>
      <c r="X7" s="9"/>
      <c r="Y7" s="9"/>
      <c r="Z7" s="9" t="s">
        <v>80</v>
      </c>
      <c r="AA7" s="13" t="s">
        <v>113</v>
      </c>
      <c r="AB7" s="14"/>
      <c r="AC7" s="15">
        <v>55.1</v>
      </c>
      <c r="AD7" s="9">
        <v>85.3</v>
      </c>
      <c r="AE7" s="9">
        <v>3.9</v>
      </c>
      <c r="AF7" s="9" t="s">
        <v>114</v>
      </c>
      <c r="AG7" s="30" t="s">
        <v>115</v>
      </c>
      <c r="AH7" s="12" t="s">
        <v>116</v>
      </c>
      <c r="AI7" s="9" t="s">
        <v>82</v>
      </c>
      <c r="AJ7" s="9">
        <v>4.0</v>
      </c>
      <c r="AK7" s="9" t="s">
        <v>57</v>
      </c>
      <c r="AL7" s="11">
        <f>'Copy of 4c Cat BMR calc.'!E17</f>
        <v>28.32525127</v>
      </c>
      <c r="AM7" s="16">
        <f t="shared" si="3"/>
        <v>0.00726288494</v>
      </c>
      <c r="AN7" s="15"/>
      <c r="AO7" s="15"/>
      <c r="AP7" s="15"/>
      <c r="AQ7" s="15"/>
      <c r="AR7" s="15"/>
      <c r="AS7" s="15"/>
      <c r="AT7" s="15"/>
      <c r="AU7" s="15"/>
      <c r="AV7" s="31" t="s">
        <v>117</v>
      </c>
      <c r="AW7" s="26">
        <v>1.0</v>
      </c>
      <c r="AX7" s="26" t="s">
        <v>84</v>
      </c>
    </row>
    <row r="8" ht="15.75" customHeight="1">
      <c r="A8" s="6" t="s">
        <v>118</v>
      </c>
      <c r="B8" s="7" t="s">
        <v>119</v>
      </c>
      <c r="C8" s="8">
        <v>212.000990027659</v>
      </c>
      <c r="D8" s="9">
        <v>19.38125</v>
      </c>
      <c r="E8" s="10">
        <f>'Tiger HRRR calculation'!D12</f>
        <v>74.17161616</v>
      </c>
      <c r="F8" s="32">
        <f>'Tiger HRRR calculation'!E12</f>
        <v>8.044905885</v>
      </c>
      <c r="G8" s="9" t="s">
        <v>120</v>
      </c>
      <c r="H8" s="9" t="s">
        <v>121</v>
      </c>
      <c r="I8" s="22" t="s">
        <v>122</v>
      </c>
      <c r="J8" s="10">
        <f>'Tiger HRRR calculation'!D23</f>
        <v>20.87333333</v>
      </c>
      <c r="K8" s="11">
        <f>'Tiger HRRR calculation'!E23</f>
        <v>1.721932323</v>
      </c>
      <c r="L8" s="9" t="s">
        <v>123</v>
      </c>
      <c r="M8" s="9"/>
      <c r="N8" s="9" t="s">
        <v>124</v>
      </c>
      <c r="O8" s="11">
        <v>119700.0</v>
      </c>
      <c r="P8" s="9" t="s">
        <v>57</v>
      </c>
      <c r="Q8" s="9">
        <v>1268.0</v>
      </c>
      <c r="R8" s="9" t="s">
        <v>57</v>
      </c>
      <c r="S8" s="33">
        <v>1415.0</v>
      </c>
      <c r="T8" s="9" t="s">
        <v>57</v>
      </c>
      <c r="U8" s="9"/>
      <c r="V8" s="9">
        <v>37.5</v>
      </c>
      <c r="W8" s="9" t="s">
        <v>57</v>
      </c>
      <c r="X8" s="9"/>
      <c r="Y8" s="9"/>
      <c r="Z8" s="9">
        <v>133.859</v>
      </c>
      <c r="AA8" s="13" t="s">
        <v>57</v>
      </c>
      <c r="AB8" s="14">
        <v>9.71E-4</v>
      </c>
      <c r="AC8" s="15">
        <f t="shared" ref="AC8:AC14" si="4">AB8*24*60*60*0.000239*1000</f>
        <v>20.0507616</v>
      </c>
      <c r="AD8" s="9"/>
      <c r="AE8" s="9"/>
      <c r="AF8" s="9"/>
      <c r="AG8" s="9"/>
      <c r="AH8" s="9"/>
      <c r="AI8" s="9" t="s">
        <v>82</v>
      </c>
      <c r="AJ8" s="9">
        <v>2.5</v>
      </c>
      <c r="AK8" s="9" t="s">
        <v>57</v>
      </c>
      <c r="AL8" s="11">
        <v>133.859</v>
      </c>
      <c r="AM8" s="16">
        <f t="shared" ref="AM8:AM13" si="5">AB8</f>
        <v>0.000971</v>
      </c>
      <c r="AN8" s="15"/>
      <c r="AO8" s="15"/>
      <c r="AP8" s="15"/>
      <c r="AQ8" s="15"/>
      <c r="AR8" s="15"/>
      <c r="AS8" s="15"/>
      <c r="AT8" s="15"/>
      <c r="AU8" s="15"/>
      <c r="AV8" s="34" t="s">
        <v>125</v>
      </c>
      <c r="AW8" s="35">
        <v>1.0</v>
      </c>
      <c r="AX8" s="26" t="s">
        <v>84</v>
      </c>
    </row>
    <row r="9" ht="15.75" customHeight="1">
      <c r="A9" s="6" t="s">
        <v>126</v>
      </c>
      <c r="B9" s="7" t="s">
        <v>127</v>
      </c>
      <c r="C9" s="8">
        <v>207.342195768889</v>
      </c>
      <c r="D9" s="9">
        <v>20.1013</v>
      </c>
      <c r="E9" s="10">
        <f>'Cow HRRR calculation'!D19</f>
        <v>72.30787671</v>
      </c>
      <c r="F9" s="11">
        <f>'Cow HRRR calculation'!E19</f>
        <v>6.430143591</v>
      </c>
      <c r="G9" s="36" t="s">
        <v>128</v>
      </c>
      <c r="H9" s="9"/>
      <c r="I9" s="22" t="s">
        <v>129</v>
      </c>
      <c r="J9" s="10">
        <f>'Cow HRRR calculation'!D31</f>
        <v>41.16622222</v>
      </c>
      <c r="K9" s="11">
        <f>'Cow HRRR calculation'!E31</f>
        <v>13.69939586</v>
      </c>
      <c r="L9" s="9" t="s">
        <v>130</v>
      </c>
      <c r="M9" s="9" t="s">
        <v>131</v>
      </c>
      <c r="N9" s="9"/>
      <c r="O9" s="11">
        <v>750000.0</v>
      </c>
      <c r="P9" s="9" t="s">
        <v>57</v>
      </c>
      <c r="Q9" s="9">
        <v>548.0</v>
      </c>
      <c r="R9" s="9" t="s">
        <v>57</v>
      </c>
      <c r="S9" s="9">
        <v>365.0</v>
      </c>
      <c r="T9" s="9" t="s">
        <v>57</v>
      </c>
      <c r="U9" s="9"/>
      <c r="V9" s="9">
        <v>38.0</v>
      </c>
      <c r="W9" s="9" t="s">
        <v>57</v>
      </c>
      <c r="X9" s="9"/>
      <c r="Y9" s="9"/>
      <c r="Z9" s="9">
        <v>306.77</v>
      </c>
      <c r="AA9" s="13" t="s">
        <v>57</v>
      </c>
      <c r="AB9" s="14">
        <v>8.84E-4</v>
      </c>
      <c r="AC9" s="15">
        <f t="shared" si="4"/>
        <v>18.2542464</v>
      </c>
      <c r="AD9" s="9"/>
      <c r="AE9" s="9"/>
      <c r="AF9" s="9"/>
      <c r="AG9" s="9"/>
      <c r="AH9" s="9"/>
      <c r="AI9" s="9" t="s">
        <v>95</v>
      </c>
      <c r="AJ9" s="9">
        <v>1.0</v>
      </c>
      <c r="AK9" s="9" t="s">
        <v>57</v>
      </c>
      <c r="AL9" s="11">
        <v>306.77</v>
      </c>
      <c r="AM9" s="16">
        <f t="shared" si="5"/>
        <v>0.000884</v>
      </c>
      <c r="AN9" s="15">
        <v>0.13</v>
      </c>
      <c r="AO9" s="15">
        <v>22.2</v>
      </c>
      <c r="AP9" s="17">
        <f>'ROS calculation'!B16</f>
        <v>0.1764290755</v>
      </c>
      <c r="AQ9" s="17">
        <f>'ROS calculation'!C16</f>
        <v>0.09127264173</v>
      </c>
      <c r="AR9" s="17">
        <f>'ROS calculation'!D16</f>
        <v>0.5481308411</v>
      </c>
      <c r="AS9" s="17">
        <f>'ROS calculation'!E16</f>
        <v>0.2572328511</v>
      </c>
      <c r="AT9" s="17">
        <f>'ROS calculation'!F16</f>
        <v>64.15951973</v>
      </c>
      <c r="AU9" s="17">
        <f>'ROS calculation'!G16</f>
        <v>95.14776632</v>
      </c>
      <c r="AV9" s="37" t="s">
        <v>132</v>
      </c>
      <c r="AW9" s="26">
        <v>2.0</v>
      </c>
      <c r="AX9" s="26" t="s">
        <v>133</v>
      </c>
    </row>
    <row r="10" ht="15.75" customHeight="1">
      <c r="A10" s="6" t="s">
        <v>134</v>
      </c>
      <c r="B10" s="7" t="s">
        <v>135</v>
      </c>
      <c r="C10" s="8">
        <v>159.866576740998</v>
      </c>
      <c r="D10" s="9">
        <v>20.64339</v>
      </c>
      <c r="E10" s="10">
        <f>'Lion HRRR calculation'!D12</f>
        <v>59.49684211</v>
      </c>
      <c r="F10" s="11">
        <f>'Lion HRRR calculation'!E12</f>
        <v>6.513448989</v>
      </c>
      <c r="G10" s="9" t="s">
        <v>120</v>
      </c>
      <c r="H10" s="9" t="s">
        <v>121</v>
      </c>
      <c r="I10" s="9" t="s">
        <v>136</v>
      </c>
      <c r="J10" s="10">
        <f>'Lion HRRR calculation'!D23</f>
        <v>20.81232877</v>
      </c>
      <c r="K10" s="11">
        <f>'Lion HRRR calculation'!E23</f>
        <v>2.067879615</v>
      </c>
      <c r="L10" s="9" t="s">
        <v>120</v>
      </c>
      <c r="M10" s="9" t="s">
        <v>121</v>
      </c>
      <c r="N10" s="20" t="s">
        <v>122</v>
      </c>
      <c r="O10" s="11">
        <v>175000.0</v>
      </c>
      <c r="P10" s="9" t="s">
        <v>57</v>
      </c>
      <c r="Q10" s="9">
        <v>1095.0</v>
      </c>
      <c r="R10" s="9" t="s">
        <v>57</v>
      </c>
      <c r="S10" s="33">
        <v>1095.0</v>
      </c>
      <c r="T10" s="9" t="s">
        <v>57</v>
      </c>
      <c r="U10" s="9"/>
      <c r="V10" s="9">
        <v>37.9</v>
      </c>
      <c r="W10" s="9" t="s">
        <v>57</v>
      </c>
      <c r="X10" s="9"/>
      <c r="Y10" s="9"/>
      <c r="Z10" s="9">
        <v>94.58</v>
      </c>
      <c r="AA10" s="13" t="s">
        <v>57</v>
      </c>
      <c r="AB10" s="14">
        <v>9.65E-4</v>
      </c>
      <c r="AC10" s="15">
        <f t="shared" si="4"/>
        <v>19.926864</v>
      </c>
      <c r="AD10" s="9"/>
      <c r="AE10" s="9"/>
      <c r="AF10" s="9"/>
      <c r="AG10" s="9"/>
      <c r="AH10" s="9"/>
      <c r="AI10" s="9" t="s">
        <v>82</v>
      </c>
      <c r="AJ10" s="9">
        <v>3.0</v>
      </c>
      <c r="AK10" s="9" t="s">
        <v>57</v>
      </c>
      <c r="AL10" s="11">
        <v>94.58</v>
      </c>
      <c r="AM10" s="16">
        <f t="shared" si="5"/>
        <v>0.000965</v>
      </c>
      <c r="AN10" s="15"/>
      <c r="AO10" s="15"/>
      <c r="AP10" s="17"/>
      <c r="AQ10" s="17"/>
      <c r="AR10" s="17"/>
      <c r="AS10" s="17"/>
      <c r="AT10" s="17"/>
      <c r="AU10" s="17"/>
      <c r="AV10" s="38" t="s">
        <v>137</v>
      </c>
      <c r="AW10" s="26">
        <v>1.0</v>
      </c>
      <c r="AX10" s="26" t="s">
        <v>84</v>
      </c>
    </row>
    <row r="11" ht="15.75" customHeight="1">
      <c r="A11" s="6" t="s">
        <v>138</v>
      </c>
      <c r="B11" s="7" t="s">
        <v>139</v>
      </c>
      <c r="C11" s="8">
        <v>99.1123552190373</v>
      </c>
      <c r="D11" s="9">
        <v>24.12868</v>
      </c>
      <c r="E11" s="10">
        <f>'Giraffe HRRR calculation'!D5</f>
        <v>64.28235294</v>
      </c>
      <c r="F11" s="11">
        <f>'Giraffe HRRR calculation'!E5</f>
        <v>2.64941072</v>
      </c>
      <c r="G11" s="22" t="s">
        <v>140</v>
      </c>
      <c r="H11" s="9" t="s">
        <v>141</v>
      </c>
      <c r="I11" s="22" t="s">
        <v>142</v>
      </c>
      <c r="J11" s="10">
        <f>'Giraffe HRRR calculation'!D13</f>
        <v>9.42375</v>
      </c>
      <c r="K11" s="11">
        <f>'Giraffe HRRR calculation'!E13</f>
        <v>4.946182042</v>
      </c>
      <c r="L11" s="9" t="s">
        <v>143</v>
      </c>
      <c r="M11" s="9" t="s">
        <v>144</v>
      </c>
      <c r="N11" s="22" t="s">
        <v>145</v>
      </c>
      <c r="O11" s="11">
        <v>800000.0</v>
      </c>
      <c r="P11" s="9" t="s">
        <v>57</v>
      </c>
      <c r="Q11" s="9">
        <v>1278.0</v>
      </c>
      <c r="R11" s="9" t="s">
        <v>57</v>
      </c>
      <c r="S11" s="33">
        <v>1644.0</v>
      </c>
      <c r="T11" s="9" t="s">
        <v>57</v>
      </c>
      <c r="U11" s="9"/>
      <c r="V11" s="9">
        <v>37.1</v>
      </c>
      <c r="W11" s="9" t="s">
        <v>57</v>
      </c>
      <c r="X11" s="9"/>
      <c r="Y11" s="9"/>
      <c r="Z11" s="9">
        <f>1.5*20100/60</f>
        <v>502.5</v>
      </c>
      <c r="AA11" s="13" t="s">
        <v>146</v>
      </c>
      <c r="AB11" s="14">
        <f>Z11/600000</f>
        <v>0.0008375</v>
      </c>
      <c r="AC11" s="15">
        <f t="shared" si="4"/>
        <v>17.29404</v>
      </c>
      <c r="AD11" s="9"/>
      <c r="AE11" s="9"/>
      <c r="AF11" s="9"/>
      <c r="AG11" s="9"/>
      <c r="AH11" s="9"/>
      <c r="AI11" s="9" t="s">
        <v>95</v>
      </c>
      <c r="AJ11" s="9">
        <v>1.0</v>
      </c>
      <c r="AK11" s="9" t="s">
        <v>57</v>
      </c>
      <c r="AL11" s="11">
        <f>'Copy of 4d Giraffe BMR calc.'!F14</f>
        <v>558.7220759</v>
      </c>
      <c r="AM11" s="16">
        <f t="shared" si="5"/>
        <v>0.0008375</v>
      </c>
      <c r="AN11" s="15"/>
      <c r="AO11" s="15"/>
      <c r="AP11" s="17"/>
      <c r="AQ11" s="17"/>
      <c r="AR11" s="17"/>
      <c r="AS11" s="17"/>
      <c r="AT11" s="17"/>
      <c r="AU11" s="17"/>
      <c r="AV11" s="25" t="s">
        <v>147</v>
      </c>
      <c r="AW11" s="26">
        <v>2.0</v>
      </c>
      <c r="AX11" s="26" t="s">
        <v>133</v>
      </c>
    </row>
    <row r="12" ht="15.75" customHeight="1">
      <c r="A12" s="6" t="s">
        <v>148</v>
      </c>
      <c r="B12" s="7" t="s">
        <v>149</v>
      </c>
      <c r="C12" s="8">
        <v>80.3605307959205</v>
      </c>
      <c r="D12" s="9">
        <v>24.35044</v>
      </c>
      <c r="E12" s="39">
        <v>150.0</v>
      </c>
      <c r="F12" s="15">
        <v>50.0</v>
      </c>
      <c r="G12" s="15" t="s">
        <v>150</v>
      </c>
      <c r="H12" s="40"/>
      <c r="I12" s="15" t="s">
        <v>151</v>
      </c>
      <c r="J12" s="15">
        <v>20.15</v>
      </c>
      <c r="K12" s="15">
        <v>1.65</v>
      </c>
      <c r="L12" s="15" t="s">
        <v>152</v>
      </c>
      <c r="M12" s="15" t="s">
        <v>153</v>
      </c>
      <c r="N12" s="20" t="s">
        <v>154</v>
      </c>
      <c r="O12" s="11">
        <v>9950.0</v>
      </c>
      <c r="P12" s="9" t="s">
        <v>57</v>
      </c>
      <c r="Q12" s="9">
        <v>1461.0</v>
      </c>
      <c r="R12" s="9" t="s">
        <v>57</v>
      </c>
      <c r="S12" s="33">
        <v>2192.0</v>
      </c>
      <c r="T12" s="9" t="s">
        <v>57</v>
      </c>
      <c r="U12" s="9"/>
      <c r="V12" s="9">
        <v>37.0</v>
      </c>
      <c r="W12" s="9" t="s">
        <v>57</v>
      </c>
      <c r="X12" s="9"/>
      <c r="Y12" s="9"/>
      <c r="Z12" s="9">
        <v>17.037</v>
      </c>
      <c r="AA12" s="13" t="s">
        <v>57</v>
      </c>
      <c r="AB12" s="14">
        <v>0.001604</v>
      </c>
      <c r="AC12" s="15">
        <f t="shared" si="4"/>
        <v>33.1219584</v>
      </c>
      <c r="AD12" s="9"/>
      <c r="AE12" s="9"/>
      <c r="AF12" s="9"/>
      <c r="AG12" s="9"/>
      <c r="AH12" s="9"/>
      <c r="AI12" s="9" t="s">
        <v>95</v>
      </c>
      <c r="AJ12" s="9">
        <v>1.0</v>
      </c>
      <c r="AK12" s="9" t="s">
        <v>57</v>
      </c>
      <c r="AL12" s="11">
        <v>17.037</v>
      </c>
      <c r="AM12" s="16">
        <f t="shared" si="5"/>
        <v>0.001604</v>
      </c>
      <c r="AN12" s="15"/>
      <c r="AO12" s="15"/>
      <c r="AP12" s="15"/>
      <c r="AQ12" s="15"/>
      <c r="AR12" s="15"/>
      <c r="AS12" s="15"/>
      <c r="AT12" s="15"/>
      <c r="AU12" s="15"/>
      <c r="AV12" s="41" t="s">
        <v>155</v>
      </c>
      <c r="AW12" s="42">
        <v>4.0</v>
      </c>
      <c r="AX12" s="42" t="s">
        <v>156</v>
      </c>
    </row>
    <row r="13" ht="15.75" customHeight="1">
      <c r="A13" s="6" t="s">
        <v>157</v>
      </c>
      <c r="B13" s="7" t="s">
        <v>158</v>
      </c>
      <c r="C13" s="8">
        <v>92.5653093394654</v>
      </c>
      <c r="D13" s="9">
        <v>25.34702</v>
      </c>
      <c r="E13" s="10">
        <f>'NMR HRRR calculation'!D10</f>
        <v>227.3900498</v>
      </c>
      <c r="F13" s="11">
        <f>'NMR HRRR calculation'!E10</f>
        <v>9.841569057</v>
      </c>
      <c r="G13" s="9" t="s">
        <v>159</v>
      </c>
      <c r="H13" s="9" t="s">
        <v>160</v>
      </c>
      <c r="I13" s="22" t="s">
        <v>161</v>
      </c>
      <c r="J13" s="10">
        <f>'NMR HRRR calculation'!D18</f>
        <v>104.0466667</v>
      </c>
      <c r="K13" s="11">
        <f>'NMR HRRR calculation'!E18</f>
        <v>21.23656386</v>
      </c>
      <c r="L13" s="9" t="s">
        <v>162</v>
      </c>
      <c r="M13" s="9" t="s">
        <v>163</v>
      </c>
      <c r="N13" s="20" t="s">
        <v>164</v>
      </c>
      <c r="O13" s="11">
        <v>35.0</v>
      </c>
      <c r="P13" s="9" t="s">
        <v>57</v>
      </c>
      <c r="Q13" s="9">
        <v>228.0</v>
      </c>
      <c r="R13" s="9" t="s">
        <v>57</v>
      </c>
      <c r="S13" s="9">
        <v>336.0</v>
      </c>
      <c r="T13" s="9" t="s">
        <v>165</v>
      </c>
      <c r="U13" s="9" t="s">
        <v>166</v>
      </c>
      <c r="V13" s="9">
        <v>32.1</v>
      </c>
      <c r="W13" s="9" t="s">
        <v>57</v>
      </c>
      <c r="X13" s="9"/>
      <c r="Y13" s="9"/>
      <c r="Z13" s="9">
        <v>0.128</v>
      </c>
      <c r="AA13" s="13" t="s">
        <v>57</v>
      </c>
      <c r="AB13" s="14">
        <v>0.003626</v>
      </c>
      <c r="AC13" s="15">
        <f t="shared" si="4"/>
        <v>74.8754496</v>
      </c>
      <c r="AD13" s="9"/>
      <c r="AE13" s="9"/>
      <c r="AF13" s="9"/>
      <c r="AG13" s="9"/>
      <c r="AH13" s="9"/>
      <c r="AI13" s="9" t="s">
        <v>95</v>
      </c>
      <c r="AJ13" s="9">
        <v>7.0</v>
      </c>
      <c r="AK13" s="9" t="s">
        <v>57</v>
      </c>
      <c r="AL13" s="11">
        <v>0.128</v>
      </c>
      <c r="AM13" s="16">
        <f t="shared" si="5"/>
        <v>0.003626</v>
      </c>
      <c r="AN13" s="15"/>
      <c r="AO13" s="15"/>
      <c r="AP13" s="17"/>
      <c r="AQ13" s="17"/>
      <c r="AR13" s="17"/>
      <c r="AS13" s="17"/>
      <c r="AT13" s="17"/>
      <c r="AU13" s="17"/>
      <c r="AV13" s="18" t="s">
        <v>167</v>
      </c>
      <c r="AW13" s="19">
        <v>3.0</v>
      </c>
      <c r="AX13" s="19" t="s">
        <v>60</v>
      </c>
    </row>
    <row r="14" ht="15.75" customHeight="1">
      <c r="A14" s="6" t="s">
        <v>168</v>
      </c>
      <c r="B14" s="7" t="s">
        <v>169</v>
      </c>
      <c r="C14" s="8">
        <v>103.502790711557</v>
      </c>
      <c r="D14" s="9">
        <v>27.97262</v>
      </c>
      <c r="E14" s="10">
        <f>'Lemur HRRR calculation'!D10</f>
        <v>128.7966102</v>
      </c>
      <c r="F14" s="11">
        <f>'Lemur HRRR calculation'!E10</f>
        <v>12.8168173</v>
      </c>
      <c r="G14" s="9" t="s">
        <v>170</v>
      </c>
      <c r="H14" s="9" t="s">
        <v>171</v>
      </c>
      <c r="I14" s="9" t="s">
        <v>172</v>
      </c>
      <c r="J14" s="10">
        <f>'Lemur HRRR calculation'!D20</f>
        <v>28.29661017</v>
      </c>
      <c r="K14" s="11">
        <f>'Lemur HRRR calculation'!E20</f>
        <v>13.78378511</v>
      </c>
      <c r="L14" s="9" t="s">
        <v>170</v>
      </c>
      <c r="M14" s="9" t="s">
        <v>171</v>
      </c>
      <c r="N14" s="9" t="s">
        <v>172</v>
      </c>
      <c r="O14" s="11">
        <v>2555.0</v>
      </c>
      <c r="P14" s="9" t="s">
        <v>57</v>
      </c>
      <c r="Q14" s="9">
        <v>595.0</v>
      </c>
      <c r="R14" s="9" t="s">
        <v>57</v>
      </c>
      <c r="S14" s="9">
        <v>912.0</v>
      </c>
      <c r="T14" s="9" t="s">
        <v>57</v>
      </c>
      <c r="U14" s="9"/>
      <c r="V14" s="9">
        <v>26.93</v>
      </c>
      <c r="W14" s="9" t="s">
        <v>173</v>
      </c>
      <c r="X14" s="9" t="s">
        <v>174</v>
      </c>
      <c r="Y14" s="22" t="s">
        <v>175</v>
      </c>
      <c r="Z14" s="9" t="s">
        <v>80</v>
      </c>
      <c r="AA14" s="13" t="s">
        <v>176</v>
      </c>
      <c r="AB14" s="16">
        <f>2.77/1000</f>
        <v>0.00277</v>
      </c>
      <c r="AC14" s="15">
        <f t="shared" si="4"/>
        <v>57.199392</v>
      </c>
      <c r="AD14" s="9"/>
      <c r="AE14" s="9"/>
      <c r="AF14" s="9"/>
      <c r="AG14" s="9"/>
      <c r="AH14" s="9"/>
      <c r="AI14" s="9" t="s">
        <v>95</v>
      </c>
      <c r="AJ14" s="9">
        <v>1.1</v>
      </c>
      <c r="AK14" s="9" t="s">
        <v>57</v>
      </c>
      <c r="AL14" s="11">
        <f>'Copy of 4e Ring-tailed lemur BM'!E13</f>
        <v>6.3987</v>
      </c>
      <c r="AM14" s="16">
        <f>2.77/1000</f>
        <v>0.00277</v>
      </c>
      <c r="AN14" s="15"/>
      <c r="AO14" s="15"/>
      <c r="AP14" s="17"/>
      <c r="AQ14" s="17"/>
      <c r="AR14" s="17"/>
      <c r="AS14" s="17"/>
      <c r="AT14" s="17"/>
      <c r="AU14" s="17"/>
      <c r="AV14" s="37" t="s">
        <v>177</v>
      </c>
      <c r="AW14" s="42">
        <v>4.0</v>
      </c>
      <c r="AX14" s="42" t="s">
        <v>156</v>
      </c>
    </row>
    <row r="15" ht="15.75" customHeight="1">
      <c r="A15" s="6" t="s">
        <v>178</v>
      </c>
      <c r="B15" s="7" t="s">
        <v>179</v>
      </c>
      <c r="C15" s="8">
        <v>128.333268001033</v>
      </c>
      <c r="D15" s="9">
        <v>31.53457</v>
      </c>
      <c r="E15" s="10">
        <f>'Horse HRRR calculation'!D17</f>
        <v>40.14754464</v>
      </c>
      <c r="F15" s="43">
        <f>'Horse HRRR calculation'!E17</f>
        <v>4.617288868</v>
      </c>
      <c r="G15" s="9" t="s">
        <v>180</v>
      </c>
      <c r="H15" s="9" t="s">
        <v>181</v>
      </c>
      <c r="I15" s="22" t="s">
        <v>182</v>
      </c>
      <c r="J15" s="10">
        <f>'Horse HRRR calculation'!D35</f>
        <v>17.43846154</v>
      </c>
      <c r="K15" s="11">
        <f>'Horse HRRR calculation'!E35</f>
        <v>12.45807585</v>
      </c>
      <c r="L15" s="9" t="s">
        <v>183</v>
      </c>
      <c r="M15" s="9" t="s">
        <v>184</v>
      </c>
      <c r="N15" s="22" t="s">
        <v>185</v>
      </c>
      <c r="O15" s="11">
        <v>300000.0</v>
      </c>
      <c r="P15" s="9" t="s">
        <v>57</v>
      </c>
      <c r="Q15" s="9">
        <v>914.0</v>
      </c>
      <c r="R15" s="9" t="s">
        <v>57</v>
      </c>
      <c r="S15" s="9">
        <v>973.0</v>
      </c>
      <c r="T15" s="9" t="s">
        <v>57</v>
      </c>
      <c r="U15" s="9"/>
      <c r="V15" s="9">
        <v>38.3</v>
      </c>
      <c r="W15" s="9" t="s">
        <v>57</v>
      </c>
      <c r="X15" s="9"/>
      <c r="Y15" s="9"/>
      <c r="Z15" s="9" t="s">
        <v>80</v>
      </c>
      <c r="AA15" s="13" t="s">
        <v>186</v>
      </c>
      <c r="AB15" s="14"/>
      <c r="AC15" s="15">
        <v>28.2</v>
      </c>
      <c r="AD15" s="9"/>
      <c r="AE15" s="9"/>
      <c r="AF15" s="9"/>
      <c r="AG15" s="9"/>
      <c r="AH15" s="9"/>
      <c r="AI15" s="9" t="s">
        <v>95</v>
      </c>
      <c r="AJ15" s="9">
        <v>1.0</v>
      </c>
      <c r="AK15" s="9" t="s">
        <v>57</v>
      </c>
      <c r="AL15" s="11">
        <f>'Copy of 4f Horse BMR calc.'!E13</f>
        <v>362.9166667</v>
      </c>
      <c r="AM15" s="16">
        <f>AL15/O15</f>
        <v>0.001209722222</v>
      </c>
      <c r="AN15" s="15"/>
      <c r="AO15" s="15"/>
      <c r="AP15" s="17"/>
      <c r="AQ15" s="17"/>
      <c r="AR15" s="17"/>
      <c r="AS15" s="17"/>
      <c r="AT15" s="17"/>
      <c r="AU15" s="17"/>
      <c r="AV15" s="25" t="s">
        <v>187</v>
      </c>
      <c r="AW15" s="26">
        <v>2.0</v>
      </c>
      <c r="AX15" s="26" t="s">
        <v>133</v>
      </c>
    </row>
    <row r="16" ht="15.75" customHeight="1">
      <c r="A16" s="6" t="s">
        <v>188</v>
      </c>
      <c r="B16" s="7" t="s">
        <v>189</v>
      </c>
      <c r="C16" s="8">
        <v>47.1245407279692</v>
      </c>
      <c r="D16" s="9">
        <v>83.66666667</v>
      </c>
      <c r="E16" s="10">
        <f>'Human HRRR calculation'!D4</f>
        <v>78.9</v>
      </c>
      <c r="F16" s="11">
        <f>'Human HRRR calculation'!E4</f>
        <v>8.8</v>
      </c>
      <c r="G16" s="44" t="s">
        <v>190</v>
      </c>
      <c r="H16" s="9" t="s">
        <v>191</v>
      </c>
      <c r="I16" s="20" t="s">
        <v>192</v>
      </c>
      <c r="J16" s="10">
        <f>'Human HRRR calculation'!D22</f>
        <v>19.04282786</v>
      </c>
      <c r="K16" s="11">
        <f>'Human HRRR calculation'!E22</f>
        <v>1.068691525</v>
      </c>
      <c r="L16" s="9" t="s">
        <v>193</v>
      </c>
      <c r="M16" s="9"/>
      <c r="N16" s="22" t="s">
        <v>194</v>
      </c>
      <c r="O16" s="11">
        <v>62035.0</v>
      </c>
      <c r="P16" s="9" t="s">
        <v>57</v>
      </c>
      <c r="Q16" s="33">
        <v>4745.0</v>
      </c>
      <c r="R16" s="9" t="s">
        <v>57</v>
      </c>
      <c r="S16" s="33">
        <v>5110.0</v>
      </c>
      <c r="T16" s="9" t="s">
        <v>57</v>
      </c>
      <c r="U16" s="9"/>
      <c r="V16" s="9">
        <v>37.0</v>
      </c>
      <c r="W16" s="9" t="s">
        <v>57</v>
      </c>
      <c r="X16" s="9"/>
      <c r="Y16" s="9"/>
      <c r="Z16" s="9">
        <v>82.78</v>
      </c>
      <c r="AA16" s="13" t="s">
        <v>57</v>
      </c>
      <c r="AB16" s="14">
        <v>0.001183</v>
      </c>
      <c r="AC16" s="15">
        <f>AB16*24*60*60*0.000239*1000</f>
        <v>24.4284768</v>
      </c>
      <c r="AD16" s="9"/>
      <c r="AE16" s="9"/>
      <c r="AF16" s="9"/>
      <c r="AG16" s="9"/>
      <c r="AH16" s="9"/>
      <c r="AI16" s="9" t="s">
        <v>58</v>
      </c>
      <c r="AJ16" s="9">
        <v>1.0</v>
      </c>
      <c r="AK16" s="9" t="s">
        <v>57</v>
      </c>
      <c r="AL16" s="11">
        <v>82.78</v>
      </c>
      <c r="AM16" s="16">
        <f>AB16</f>
        <v>0.001183</v>
      </c>
      <c r="AN16" s="15"/>
      <c r="AO16" s="15"/>
      <c r="AP16" s="17"/>
      <c r="AQ16" s="17"/>
      <c r="AR16" s="17"/>
      <c r="AS16" s="17"/>
      <c r="AT16" s="17"/>
      <c r="AU16" s="17"/>
      <c r="AV16" s="18" t="s">
        <v>195</v>
      </c>
      <c r="AW16" s="19">
        <v>4.0</v>
      </c>
      <c r="AX16" s="42" t="s">
        <v>156</v>
      </c>
    </row>
    <row r="17" ht="15.75" customHeight="1">
      <c r="A17" s="45"/>
      <c r="B17" s="45"/>
      <c r="C17" s="46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6"/>
      <c r="AM17" s="46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</row>
    <row r="18" ht="15.75" customHeight="1">
      <c r="A18" s="45"/>
      <c r="B18" s="45"/>
      <c r="C18" s="46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6"/>
      <c r="AM18" s="46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</row>
    <row r="19" ht="15.75" customHeight="1">
      <c r="A19" s="45"/>
      <c r="B19" s="45"/>
      <c r="C19" s="46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6"/>
      <c r="AM19" s="46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</row>
    <row r="20" ht="15.75" customHeight="1">
      <c r="A20" s="45"/>
      <c r="B20" s="45"/>
      <c r="C20" s="46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6"/>
      <c r="AM20" s="46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</row>
    <row r="21" ht="15.75" customHeight="1">
      <c r="A21" s="45"/>
      <c r="B21" s="45"/>
      <c r="C21" s="46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6"/>
      <c r="AM21" s="46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</row>
    <row r="22" ht="15.75" customHeight="1">
      <c r="A22" s="45"/>
      <c r="B22" s="45"/>
      <c r="C22" s="46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6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</row>
    <row r="23" ht="15.75" customHeight="1">
      <c r="A23" s="45"/>
      <c r="B23" s="45"/>
      <c r="C23" s="46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6"/>
      <c r="AM23" s="46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</row>
    <row r="24" ht="15.75" customHeight="1">
      <c r="A24" s="45"/>
      <c r="B24" s="45"/>
      <c r="C24" s="46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6"/>
      <c r="AM24" s="46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</row>
    <row r="25" ht="15.75" customHeight="1">
      <c r="A25" s="45"/>
      <c r="B25" s="45"/>
      <c r="C25" s="46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6"/>
      <c r="AM25" s="46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</row>
    <row r="26" ht="15.75" customHeight="1">
      <c r="A26" s="45"/>
      <c r="B26" s="45"/>
      <c r="C26" s="46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6"/>
      <c r="AM26" s="46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</row>
    <row r="27" ht="15.75" customHeight="1">
      <c r="A27" s="45"/>
      <c r="B27" s="45"/>
      <c r="C27" s="46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6"/>
      <c r="AM27" s="46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</row>
    <row r="28" ht="15.75" customHeight="1">
      <c r="A28" s="45"/>
      <c r="B28" s="45"/>
      <c r="C28" s="46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6"/>
      <c r="AM28" s="46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</row>
    <row r="29" ht="15.75" customHeight="1">
      <c r="A29" s="45"/>
      <c r="B29" s="45"/>
      <c r="C29" s="46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6"/>
      <c r="AM29" s="46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</row>
    <row r="30" ht="15.75" customHeight="1">
      <c r="A30" s="45"/>
      <c r="B30" s="45"/>
      <c r="C30" s="46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6"/>
      <c r="AM30" s="46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</row>
    <row r="31" ht="15.75" customHeight="1">
      <c r="A31" s="45"/>
      <c r="B31" s="45"/>
      <c r="C31" s="46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6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</row>
    <row r="32" ht="15.75" customHeight="1">
      <c r="A32" s="45"/>
      <c r="B32" s="45"/>
      <c r="C32" s="46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6"/>
      <c r="AM32" s="46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</row>
    <row r="33" ht="15.75" customHeight="1">
      <c r="A33" s="45"/>
      <c r="B33" s="45"/>
      <c r="C33" s="46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6"/>
      <c r="AM33" s="46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</row>
    <row r="34" ht="15.75" customHeight="1">
      <c r="A34" s="45"/>
      <c r="B34" s="45"/>
      <c r="C34" s="46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6"/>
      <c r="AM34" s="46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</row>
    <row r="35" ht="15.75" customHeight="1">
      <c r="A35" s="45"/>
      <c r="B35" s="45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6"/>
      <c r="AM35" s="46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</row>
    <row r="36" ht="15.75" customHeight="1">
      <c r="A36" s="45"/>
      <c r="B36" s="45"/>
      <c r="C36" s="46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6"/>
      <c r="AM36" s="46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</row>
    <row r="37" ht="15.75" customHeight="1">
      <c r="A37" s="45"/>
      <c r="B37" s="45"/>
      <c r="C37" s="46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6"/>
      <c r="AM37" s="46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</row>
    <row r="38" ht="15.75" customHeight="1">
      <c r="A38" s="45"/>
      <c r="B38" s="45"/>
      <c r="C38" s="46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6"/>
      <c r="AM38" s="46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</row>
    <row r="39" ht="15.75" customHeight="1">
      <c r="A39" s="45"/>
      <c r="B39" s="45"/>
      <c r="C39" s="46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6"/>
      <c r="AM39" s="46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</row>
    <row r="40" ht="15.75" customHeight="1">
      <c r="A40" s="45"/>
      <c r="B40" s="45"/>
      <c r="C40" s="46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6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</row>
    <row r="41" ht="15.75" customHeight="1">
      <c r="A41" s="45"/>
      <c r="B41" s="45"/>
      <c r="C41" s="46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6"/>
      <c r="AM41" s="46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</row>
    <row r="42" ht="15.75" customHeight="1">
      <c r="A42" s="45"/>
      <c r="B42" s="45"/>
      <c r="C42" s="46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6"/>
      <c r="AM42" s="46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</row>
    <row r="43" ht="15.75" customHeight="1">
      <c r="A43" s="45"/>
      <c r="B43" s="45"/>
      <c r="C43" s="46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6"/>
      <c r="AM43" s="46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</row>
    <row r="44" ht="15.75" customHeight="1">
      <c r="A44" s="45"/>
      <c r="B44" s="45"/>
      <c r="C44" s="46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6"/>
      <c r="AM44" s="46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</row>
    <row r="45" ht="15.75" customHeight="1">
      <c r="A45" s="45"/>
      <c r="B45" s="45"/>
      <c r="C45" s="46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6"/>
      <c r="AM45" s="46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</row>
    <row r="46" ht="15.75" customHeight="1">
      <c r="A46" s="45"/>
      <c r="B46" s="45"/>
      <c r="C46" s="46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6"/>
      <c r="AM46" s="46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</row>
    <row r="47" ht="15.75" customHeight="1">
      <c r="A47" s="45"/>
      <c r="B47" s="45"/>
      <c r="C47" s="46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6"/>
      <c r="AM47" s="46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</row>
    <row r="48" ht="15.75" customHeight="1">
      <c r="A48" s="45"/>
      <c r="B48" s="45"/>
      <c r="C48" s="46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6"/>
      <c r="AM48" s="46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</row>
    <row r="49" ht="15.75" customHeight="1">
      <c r="A49" s="45"/>
      <c r="B49" s="45"/>
      <c r="C49" s="46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6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</row>
    <row r="50" ht="15.75" customHeight="1">
      <c r="A50" s="45"/>
      <c r="B50" s="45"/>
      <c r="C50" s="46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6"/>
      <c r="AM50" s="46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</row>
    <row r="51" ht="15.75" customHeight="1">
      <c r="A51" s="45"/>
      <c r="B51" s="45"/>
      <c r="C51" s="46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6"/>
      <c r="AM51" s="46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</row>
    <row r="52" ht="15.75" customHeight="1">
      <c r="A52" s="45"/>
      <c r="B52" s="45"/>
      <c r="C52" s="46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6"/>
      <c r="AM52" s="46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</row>
    <row r="53" ht="15.75" customHeight="1">
      <c r="A53" s="45"/>
      <c r="B53" s="45"/>
      <c r="C53" s="46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6"/>
      <c r="AM53" s="46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</row>
    <row r="54" ht="15.75" customHeight="1">
      <c r="A54" s="45"/>
      <c r="B54" s="45"/>
      <c r="C54" s="46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6"/>
      <c r="AM54" s="46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</row>
    <row r="55" ht="15.75" customHeight="1">
      <c r="A55" s="45"/>
      <c r="B55" s="45"/>
      <c r="C55" s="46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6"/>
      <c r="AM55" s="46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</row>
    <row r="56" ht="15.75" customHeight="1">
      <c r="A56" s="45"/>
      <c r="B56" s="45"/>
      <c r="C56" s="46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6"/>
      <c r="AM56" s="46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</row>
    <row r="57" ht="15.75" customHeight="1">
      <c r="A57" s="45"/>
      <c r="B57" s="45"/>
      <c r="C57" s="46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6"/>
      <c r="AM57" s="46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</row>
    <row r="58" ht="15.75" customHeight="1">
      <c r="A58" s="45"/>
      <c r="B58" s="45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6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</row>
    <row r="59" ht="15.75" customHeight="1">
      <c r="A59" s="45"/>
      <c r="B59" s="45"/>
      <c r="C59" s="46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6"/>
      <c r="AM59" s="46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</row>
    <row r="60" ht="15.75" customHeight="1">
      <c r="A60" s="45"/>
      <c r="B60" s="45"/>
      <c r="C60" s="46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6"/>
      <c r="AM60" s="46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</row>
    <row r="61" ht="15.75" customHeight="1">
      <c r="A61" s="45"/>
      <c r="B61" s="45"/>
      <c r="C61" s="46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6"/>
      <c r="AM61" s="46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</row>
    <row r="62" ht="15.75" customHeight="1">
      <c r="A62" s="45"/>
      <c r="B62" s="45"/>
      <c r="C62" s="46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6"/>
      <c r="AM62" s="46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</row>
    <row r="63" ht="15.75" customHeight="1">
      <c r="A63" s="45"/>
      <c r="B63" s="45"/>
      <c r="C63" s="46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6"/>
      <c r="AM63" s="46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</row>
    <row r="64" ht="15.75" customHeight="1">
      <c r="A64" s="45"/>
      <c r="B64" s="45"/>
      <c r="C64" s="46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6"/>
      <c r="AM64" s="46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</row>
    <row r="65" ht="15.75" customHeight="1">
      <c r="A65" s="45"/>
      <c r="B65" s="45"/>
      <c r="C65" s="46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6"/>
      <c r="AM65" s="46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</row>
    <row r="66" ht="15.75" customHeight="1">
      <c r="A66" s="45"/>
      <c r="B66" s="45"/>
      <c r="C66" s="46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6"/>
      <c r="AM66" s="46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</row>
    <row r="67" ht="15.75" customHeight="1">
      <c r="A67" s="45"/>
      <c r="B67" s="45"/>
      <c r="C67" s="46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6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</row>
    <row r="68" ht="15.75" customHeight="1">
      <c r="A68" s="45"/>
      <c r="B68" s="45"/>
      <c r="C68" s="46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6"/>
      <c r="AM68" s="46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</row>
    <row r="69" ht="15.75" customHeight="1">
      <c r="A69" s="45"/>
      <c r="B69" s="45"/>
      <c r="C69" s="46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6"/>
      <c r="AM69" s="46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</row>
    <row r="70" ht="15.75" customHeight="1">
      <c r="A70" s="45"/>
      <c r="B70" s="45"/>
      <c r="C70" s="46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6"/>
      <c r="AM70" s="46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</row>
    <row r="71" ht="15.75" customHeight="1">
      <c r="A71" s="45"/>
      <c r="B71" s="45"/>
      <c r="C71" s="46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6"/>
      <c r="AM71" s="46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</row>
    <row r="72" ht="15.75" customHeight="1">
      <c r="A72" s="45"/>
      <c r="B72" s="45"/>
      <c r="C72" s="46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6"/>
      <c r="AM72" s="46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</row>
    <row r="73" ht="15.75" customHeight="1">
      <c r="A73" s="45"/>
      <c r="B73" s="45"/>
      <c r="C73" s="46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6"/>
      <c r="AM73" s="46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</row>
    <row r="74" ht="15.75" customHeight="1">
      <c r="A74" s="45"/>
      <c r="B74" s="45"/>
      <c r="C74" s="46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6"/>
      <c r="AM74" s="46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</row>
    <row r="75" ht="15.75" customHeight="1">
      <c r="A75" s="45"/>
      <c r="B75" s="45"/>
      <c r="C75" s="46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6"/>
      <c r="AM75" s="46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</row>
    <row r="76" ht="15.75" customHeight="1">
      <c r="A76" s="45"/>
      <c r="B76" s="45"/>
      <c r="C76" s="46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6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</row>
    <row r="77" ht="15.75" customHeight="1">
      <c r="A77" s="45"/>
      <c r="B77" s="45"/>
      <c r="C77" s="46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6"/>
      <c r="AM77" s="46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</row>
    <row r="78" ht="15.75" customHeight="1">
      <c r="A78" s="45"/>
      <c r="B78" s="45"/>
      <c r="C78" s="46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6"/>
      <c r="AM78" s="46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</row>
    <row r="79" ht="15.75" customHeight="1">
      <c r="A79" s="45"/>
      <c r="B79" s="45"/>
      <c r="C79" s="46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6"/>
      <c r="AM79" s="46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</row>
    <row r="80" ht="15.75" customHeight="1">
      <c r="A80" s="45"/>
      <c r="B80" s="45"/>
      <c r="C80" s="46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6"/>
      <c r="AM80" s="46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</row>
    <row r="81" ht="15.75" customHeight="1">
      <c r="A81" s="45"/>
      <c r="B81" s="45"/>
      <c r="C81" s="46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6"/>
      <c r="AM81" s="46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</row>
    <row r="82" ht="15.75" customHeight="1">
      <c r="A82" s="45"/>
      <c r="B82" s="45"/>
      <c r="C82" s="46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6"/>
      <c r="AM82" s="46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</row>
    <row r="83" ht="15.75" customHeight="1">
      <c r="A83" s="45"/>
      <c r="B83" s="45"/>
      <c r="C83" s="46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6"/>
      <c r="AM83" s="46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</row>
    <row r="84" ht="15.75" customHeight="1">
      <c r="A84" s="45"/>
      <c r="B84" s="45"/>
      <c r="C84" s="46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6"/>
      <c r="AM84" s="46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</row>
    <row r="85" ht="15.75" customHeight="1">
      <c r="A85" s="45"/>
      <c r="B85" s="45"/>
      <c r="C85" s="46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6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</row>
    <row r="86" ht="15.75" customHeight="1">
      <c r="A86" s="45"/>
      <c r="B86" s="45"/>
      <c r="C86" s="46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6"/>
      <c r="AM86" s="46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</row>
    <row r="87" ht="15.75" customHeight="1">
      <c r="A87" s="45"/>
      <c r="B87" s="45"/>
      <c r="C87" s="46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6"/>
      <c r="AM87" s="46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</row>
    <row r="88" ht="15.75" customHeight="1">
      <c r="A88" s="45"/>
      <c r="B88" s="45"/>
      <c r="C88" s="46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6"/>
      <c r="AM88" s="46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</row>
    <row r="89" ht="15.75" customHeight="1">
      <c r="A89" s="45"/>
      <c r="B89" s="45"/>
      <c r="C89" s="46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6"/>
      <c r="AM89" s="46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</row>
    <row r="90" ht="15.75" customHeight="1">
      <c r="A90" s="45"/>
      <c r="B90" s="45"/>
      <c r="C90" s="46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6"/>
      <c r="AM90" s="46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</row>
    <row r="91" ht="15.75" customHeight="1">
      <c r="A91" s="45"/>
      <c r="B91" s="45"/>
      <c r="C91" s="46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6"/>
      <c r="AM91" s="46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</row>
    <row r="92" ht="15.75" customHeight="1">
      <c r="A92" s="45"/>
      <c r="B92" s="45"/>
      <c r="C92" s="46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6"/>
      <c r="AM92" s="46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</row>
    <row r="93" ht="15.75" customHeight="1">
      <c r="A93" s="45"/>
      <c r="B93" s="45"/>
      <c r="C93" s="46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6"/>
      <c r="AM93" s="46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</row>
    <row r="94" ht="15.75" customHeight="1">
      <c r="A94" s="45"/>
      <c r="B94" s="45"/>
      <c r="C94" s="46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6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</row>
    <row r="95" ht="15.75" customHeight="1">
      <c r="A95" s="45"/>
      <c r="B95" s="45"/>
      <c r="C95" s="46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6"/>
      <c r="AM95" s="46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</row>
    <row r="96" ht="15.75" customHeight="1">
      <c r="A96" s="45"/>
      <c r="B96" s="45"/>
      <c r="C96" s="46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6"/>
      <c r="AM96" s="46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</row>
    <row r="97" ht="15.75" customHeight="1">
      <c r="A97" s="45"/>
      <c r="B97" s="45"/>
      <c r="C97" s="46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6"/>
      <c r="AM97" s="46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</row>
    <row r="98" ht="15.75" customHeight="1">
      <c r="A98" s="45"/>
      <c r="B98" s="45"/>
      <c r="C98" s="46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6"/>
      <c r="AM98" s="46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</row>
    <row r="99" ht="15.75" customHeight="1">
      <c r="A99" s="45"/>
      <c r="B99" s="45"/>
      <c r="C99" s="46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6"/>
      <c r="AM99" s="46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</row>
    <row r="100" ht="15.75" customHeight="1">
      <c r="A100" s="45"/>
      <c r="B100" s="45"/>
      <c r="C100" s="46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6"/>
      <c r="AM100" s="46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</row>
    <row r="101" ht="15.75" customHeight="1">
      <c r="A101" s="45"/>
      <c r="B101" s="45"/>
      <c r="C101" s="46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6"/>
      <c r="AM101" s="46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</row>
    <row r="102" ht="15.75" customHeight="1">
      <c r="A102" s="45"/>
      <c r="B102" s="45"/>
      <c r="C102" s="46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6"/>
      <c r="AM102" s="46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</row>
    <row r="103" ht="15.75" customHeight="1">
      <c r="A103" s="45"/>
      <c r="B103" s="45"/>
      <c r="C103" s="46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6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</row>
    <row r="104" ht="15.75" customHeight="1">
      <c r="A104" s="45"/>
      <c r="B104" s="45"/>
      <c r="C104" s="46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6"/>
      <c r="AM104" s="46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</row>
    <row r="105" ht="15.75" customHeight="1">
      <c r="A105" s="45"/>
      <c r="B105" s="45"/>
      <c r="C105" s="46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6"/>
      <c r="AM105" s="46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</row>
    <row r="106" ht="15.75" customHeight="1">
      <c r="A106" s="45"/>
      <c r="B106" s="45"/>
      <c r="C106" s="46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6"/>
      <c r="AM106" s="46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</row>
    <row r="107" ht="15.75" customHeight="1">
      <c r="A107" s="45"/>
      <c r="B107" s="45"/>
      <c r="C107" s="46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6"/>
      <c r="AM107" s="46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</row>
    <row r="108" ht="15.75" customHeight="1">
      <c r="A108" s="45"/>
      <c r="B108" s="45"/>
      <c r="C108" s="46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6"/>
      <c r="AM108" s="46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</row>
    <row r="109" ht="15.75" customHeight="1">
      <c r="A109" s="45"/>
      <c r="B109" s="45"/>
      <c r="C109" s="46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6"/>
      <c r="AM109" s="46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</row>
    <row r="110" ht="15.75" customHeight="1">
      <c r="A110" s="45"/>
      <c r="B110" s="45"/>
      <c r="C110" s="46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6"/>
      <c r="AM110" s="46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</row>
    <row r="111" ht="15.75" customHeight="1">
      <c r="A111" s="45"/>
      <c r="B111" s="45"/>
      <c r="C111" s="46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6"/>
      <c r="AM111" s="46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</row>
    <row r="112" ht="15.75" customHeight="1">
      <c r="A112" s="45"/>
      <c r="B112" s="45"/>
      <c r="C112" s="46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6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</row>
    <row r="113" ht="15.75" customHeight="1">
      <c r="A113" s="45"/>
      <c r="B113" s="45"/>
      <c r="C113" s="46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6"/>
      <c r="AM113" s="46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</row>
    <row r="114" ht="15.75" customHeight="1">
      <c r="A114" s="45"/>
      <c r="B114" s="45"/>
      <c r="C114" s="46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6"/>
      <c r="AM114" s="46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</row>
    <row r="115" ht="15.75" customHeight="1">
      <c r="A115" s="45"/>
      <c r="B115" s="45"/>
      <c r="C115" s="46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6"/>
      <c r="AM115" s="46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</row>
    <row r="116" ht="15.75" customHeight="1">
      <c r="A116" s="45"/>
      <c r="B116" s="45"/>
      <c r="C116" s="46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6"/>
      <c r="AM116" s="46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</row>
    <row r="117" ht="15.75" customHeight="1">
      <c r="A117" s="45"/>
      <c r="B117" s="45"/>
      <c r="C117" s="46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6"/>
      <c r="AM117" s="46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</row>
    <row r="118" ht="15.75" customHeight="1">
      <c r="A118" s="45"/>
      <c r="B118" s="45"/>
      <c r="C118" s="46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6"/>
      <c r="AM118" s="46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</row>
    <row r="119" ht="15.75" customHeight="1">
      <c r="A119" s="45"/>
      <c r="B119" s="45"/>
      <c r="C119" s="46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6"/>
      <c r="AM119" s="46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</row>
    <row r="120" ht="15.75" customHeight="1">
      <c r="A120" s="45"/>
      <c r="B120" s="45"/>
      <c r="C120" s="46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6"/>
      <c r="AM120" s="46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</row>
    <row r="121" ht="15.75" customHeight="1">
      <c r="A121" s="45"/>
      <c r="B121" s="45"/>
      <c r="C121" s="46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6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</row>
    <row r="122" ht="15.75" customHeight="1">
      <c r="A122" s="45"/>
      <c r="B122" s="45"/>
      <c r="C122" s="46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6"/>
      <c r="AM122" s="46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</row>
    <row r="123" ht="15.75" customHeight="1">
      <c r="A123" s="45"/>
      <c r="B123" s="45"/>
      <c r="C123" s="46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6"/>
      <c r="AM123" s="46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</row>
    <row r="124" ht="15.75" customHeight="1">
      <c r="A124" s="45"/>
      <c r="B124" s="45"/>
      <c r="C124" s="46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6"/>
      <c r="AM124" s="46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</row>
    <row r="125" ht="15.75" customHeight="1">
      <c r="A125" s="45"/>
      <c r="B125" s="45"/>
      <c r="C125" s="46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6"/>
      <c r="AM125" s="46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</row>
    <row r="126" ht="15.75" customHeight="1">
      <c r="A126" s="45"/>
      <c r="B126" s="45"/>
      <c r="C126" s="46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6"/>
      <c r="AM126" s="46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</row>
    <row r="127" ht="15.75" customHeight="1">
      <c r="A127" s="45"/>
      <c r="B127" s="45"/>
      <c r="C127" s="46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6"/>
      <c r="AM127" s="46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</row>
    <row r="128" ht="15.75" customHeight="1">
      <c r="A128" s="45"/>
      <c r="B128" s="45"/>
      <c r="C128" s="46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6"/>
      <c r="AM128" s="46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</row>
    <row r="129" ht="15.75" customHeight="1">
      <c r="A129" s="45"/>
      <c r="B129" s="45"/>
      <c r="C129" s="46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6"/>
      <c r="AM129" s="46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</row>
    <row r="130" ht="15.75" customHeight="1">
      <c r="A130" s="45"/>
      <c r="B130" s="45"/>
      <c r="C130" s="46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6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</row>
    <row r="131" ht="15.75" customHeight="1">
      <c r="A131" s="45"/>
      <c r="B131" s="45"/>
      <c r="C131" s="46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6"/>
      <c r="AM131" s="46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</row>
    <row r="132" ht="15.75" customHeight="1">
      <c r="A132" s="45"/>
      <c r="B132" s="45"/>
      <c r="C132" s="46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6"/>
      <c r="AM132" s="46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</row>
    <row r="133" ht="15.75" customHeight="1">
      <c r="A133" s="45"/>
      <c r="B133" s="45"/>
      <c r="C133" s="46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6"/>
      <c r="AM133" s="46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</row>
    <row r="134" ht="15.75" customHeight="1">
      <c r="A134" s="45"/>
      <c r="B134" s="45"/>
      <c r="C134" s="46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6"/>
      <c r="AM134" s="46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</row>
    <row r="135" ht="15.75" customHeight="1">
      <c r="A135" s="45"/>
      <c r="B135" s="45"/>
      <c r="C135" s="46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6"/>
      <c r="AM135" s="46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</row>
    <row r="136" ht="15.75" customHeight="1">
      <c r="A136" s="45"/>
      <c r="B136" s="45"/>
      <c r="C136" s="46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6"/>
      <c r="AM136" s="46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</row>
    <row r="137" ht="15.75" customHeight="1">
      <c r="A137" s="45"/>
      <c r="B137" s="45"/>
      <c r="C137" s="46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6"/>
      <c r="AM137" s="46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</row>
    <row r="138" ht="15.75" customHeight="1">
      <c r="A138" s="45"/>
      <c r="B138" s="45"/>
      <c r="C138" s="46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6"/>
      <c r="AM138" s="46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</row>
    <row r="139" ht="15.75" customHeight="1">
      <c r="A139" s="45"/>
      <c r="B139" s="45"/>
      <c r="C139" s="46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6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</row>
    <row r="140" ht="15.75" customHeight="1">
      <c r="A140" s="45"/>
      <c r="B140" s="45"/>
      <c r="C140" s="46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6"/>
      <c r="AM140" s="46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</row>
    <row r="141" ht="15.75" customHeight="1">
      <c r="A141" s="45"/>
      <c r="B141" s="45"/>
      <c r="C141" s="46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6"/>
      <c r="AM141" s="46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</row>
    <row r="142" ht="15.75" customHeight="1">
      <c r="A142" s="45"/>
      <c r="B142" s="45"/>
      <c r="C142" s="46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6"/>
      <c r="AM142" s="46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</row>
    <row r="143" ht="15.75" customHeight="1">
      <c r="A143" s="45"/>
      <c r="B143" s="45"/>
      <c r="C143" s="46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6"/>
      <c r="AM143" s="46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</row>
    <row r="144" ht="15.75" customHeight="1">
      <c r="A144" s="45"/>
      <c r="B144" s="45"/>
      <c r="C144" s="46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6"/>
      <c r="AM144" s="46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</row>
    <row r="145" ht="15.75" customHeight="1">
      <c r="A145" s="45"/>
      <c r="B145" s="45"/>
      <c r="C145" s="46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6"/>
      <c r="AM145" s="46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</row>
    <row r="146" ht="15.75" customHeight="1">
      <c r="A146" s="45"/>
      <c r="B146" s="45"/>
      <c r="C146" s="46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6"/>
      <c r="AM146" s="46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</row>
    <row r="147" ht="15.75" customHeight="1">
      <c r="A147" s="45"/>
      <c r="B147" s="45"/>
      <c r="C147" s="46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6"/>
      <c r="AM147" s="46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</row>
    <row r="148" ht="15.75" customHeight="1">
      <c r="A148" s="45"/>
      <c r="B148" s="45"/>
      <c r="C148" s="46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6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</row>
    <row r="149" ht="15.75" customHeight="1">
      <c r="A149" s="45"/>
      <c r="B149" s="45"/>
      <c r="C149" s="46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6"/>
      <c r="AM149" s="46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</row>
    <row r="150" ht="15.75" customHeight="1">
      <c r="A150" s="45"/>
      <c r="B150" s="45"/>
      <c r="C150" s="46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6"/>
      <c r="AM150" s="46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</row>
    <row r="151" ht="15.75" customHeight="1">
      <c r="A151" s="45"/>
      <c r="B151" s="45"/>
      <c r="C151" s="46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6"/>
      <c r="AM151" s="46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</row>
    <row r="152" ht="15.75" customHeight="1">
      <c r="A152" s="45"/>
      <c r="B152" s="45"/>
      <c r="C152" s="46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6"/>
      <c r="AM152" s="46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</row>
    <row r="153" ht="15.75" customHeight="1">
      <c r="A153" s="45"/>
      <c r="B153" s="45"/>
      <c r="C153" s="46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6"/>
      <c r="AM153" s="46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</row>
    <row r="154" ht="15.75" customHeight="1">
      <c r="A154" s="45"/>
      <c r="B154" s="45"/>
      <c r="C154" s="46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6"/>
      <c r="AM154" s="46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</row>
    <row r="155" ht="15.75" customHeight="1">
      <c r="A155" s="45"/>
      <c r="B155" s="45"/>
      <c r="C155" s="46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6"/>
      <c r="AM155" s="46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</row>
    <row r="156" ht="15.75" customHeight="1">
      <c r="A156" s="45"/>
      <c r="B156" s="45"/>
      <c r="C156" s="46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6"/>
      <c r="AM156" s="46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</row>
    <row r="157" ht="15.75" customHeight="1">
      <c r="A157" s="45"/>
      <c r="B157" s="45"/>
      <c r="C157" s="46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6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</row>
    <row r="158" ht="15.75" customHeight="1">
      <c r="A158" s="45"/>
      <c r="B158" s="45"/>
      <c r="C158" s="46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6"/>
      <c r="AM158" s="46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</row>
    <row r="159" ht="15.75" customHeight="1">
      <c r="A159" s="45"/>
      <c r="B159" s="45"/>
      <c r="C159" s="46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6"/>
      <c r="AM159" s="46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</row>
    <row r="160" ht="15.75" customHeight="1">
      <c r="A160" s="45"/>
      <c r="B160" s="45"/>
      <c r="C160" s="46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6"/>
      <c r="AM160" s="46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</row>
    <row r="161" ht="15.75" customHeight="1">
      <c r="A161" s="45"/>
      <c r="B161" s="45"/>
      <c r="C161" s="46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6"/>
      <c r="AM161" s="46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</row>
    <row r="162" ht="15.75" customHeight="1">
      <c r="A162" s="45"/>
      <c r="B162" s="45"/>
      <c r="C162" s="46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6"/>
      <c r="AM162" s="46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</row>
    <row r="163" ht="15.75" customHeight="1">
      <c r="A163" s="45"/>
      <c r="B163" s="45"/>
      <c r="C163" s="46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6"/>
      <c r="AM163" s="46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</row>
    <row r="164" ht="15.75" customHeight="1">
      <c r="A164" s="45"/>
      <c r="B164" s="45"/>
      <c r="C164" s="46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6"/>
      <c r="AM164" s="46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</row>
    <row r="165" ht="15.75" customHeight="1">
      <c r="A165" s="45"/>
      <c r="B165" s="45"/>
      <c r="C165" s="46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6"/>
      <c r="AM165" s="46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</row>
    <row r="166" ht="15.75" customHeight="1">
      <c r="A166" s="45"/>
      <c r="B166" s="45"/>
      <c r="C166" s="46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6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</row>
    <row r="167" ht="15.75" customHeight="1">
      <c r="A167" s="45"/>
      <c r="B167" s="45"/>
      <c r="C167" s="46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6"/>
      <c r="AM167" s="46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</row>
    <row r="168" ht="15.75" customHeight="1">
      <c r="A168" s="45"/>
      <c r="B168" s="45"/>
      <c r="C168" s="46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6"/>
      <c r="AM168" s="46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</row>
    <row r="169" ht="15.75" customHeight="1">
      <c r="A169" s="45"/>
      <c r="B169" s="45"/>
      <c r="C169" s="46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6"/>
      <c r="AM169" s="46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</row>
    <row r="170" ht="15.75" customHeight="1">
      <c r="A170" s="45"/>
      <c r="B170" s="45"/>
      <c r="C170" s="46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6"/>
      <c r="AM170" s="46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</row>
    <row r="171" ht="15.75" customHeight="1">
      <c r="A171" s="45"/>
      <c r="B171" s="45"/>
      <c r="C171" s="46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6"/>
      <c r="AM171" s="46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</row>
    <row r="172" ht="15.75" customHeight="1">
      <c r="A172" s="45"/>
      <c r="B172" s="45"/>
      <c r="C172" s="46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6"/>
      <c r="AM172" s="46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</row>
    <row r="173" ht="15.75" customHeight="1">
      <c r="A173" s="45"/>
      <c r="B173" s="45"/>
      <c r="C173" s="46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6"/>
      <c r="AM173" s="46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</row>
    <row r="174" ht="15.75" customHeight="1">
      <c r="A174" s="45"/>
      <c r="B174" s="45"/>
      <c r="C174" s="46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6"/>
      <c r="AM174" s="46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</row>
    <row r="175" ht="15.75" customHeight="1">
      <c r="A175" s="45"/>
      <c r="B175" s="45"/>
      <c r="C175" s="46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6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</row>
    <row r="176" ht="15.75" customHeight="1">
      <c r="A176" s="45"/>
      <c r="B176" s="45"/>
      <c r="C176" s="46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6"/>
      <c r="AM176" s="46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</row>
    <row r="177" ht="15.75" customHeight="1">
      <c r="A177" s="45"/>
      <c r="B177" s="45"/>
      <c r="C177" s="46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6"/>
      <c r="AM177" s="46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</row>
    <row r="178" ht="15.75" customHeight="1">
      <c r="A178" s="45"/>
      <c r="B178" s="45"/>
      <c r="C178" s="46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6"/>
      <c r="AM178" s="46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</row>
    <row r="179" ht="15.75" customHeight="1">
      <c r="A179" s="45"/>
      <c r="B179" s="45"/>
      <c r="C179" s="46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6"/>
      <c r="AM179" s="46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</row>
    <row r="180" ht="15.75" customHeight="1">
      <c r="A180" s="45"/>
      <c r="B180" s="45"/>
      <c r="C180" s="46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6"/>
      <c r="AM180" s="46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</row>
    <row r="181" ht="15.75" customHeight="1">
      <c r="A181" s="45"/>
      <c r="B181" s="45"/>
      <c r="C181" s="46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6"/>
      <c r="AM181" s="46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</row>
    <row r="182" ht="15.75" customHeight="1">
      <c r="A182" s="45"/>
      <c r="B182" s="45"/>
      <c r="C182" s="46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6"/>
      <c r="AM182" s="46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</row>
    <row r="183" ht="15.75" customHeight="1">
      <c r="A183" s="45"/>
      <c r="B183" s="45"/>
      <c r="C183" s="46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6"/>
      <c r="AM183" s="46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</row>
    <row r="184" ht="15.75" customHeight="1">
      <c r="A184" s="45"/>
      <c r="B184" s="45"/>
      <c r="C184" s="46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6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</row>
    <row r="185" ht="15.75" customHeight="1">
      <c r="A185" s="45"/>
      <c r="B185" s="45"/>
      <c r="C185" s="46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6"/>
      <c r="AM185" s="46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</row>
    <row r="186" ht="15.75" customHeight="1">
      <c r="A186" s="45"/>
      <c r="B186" s="45"/>
      <c r="C186" s="46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6"/>
      <c r="AM186" s="46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</row>
    <row r="187" ht="15.75" customHeight="1">
      <c r="A187" s="45"/>
      <c r="B187" s="45"/>
      <c r="C187" s="46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6"/>
      <c r="AM187" s="46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</row>
    <row r="188" ht="15.75" customHeight="1">
      <c r="A188" s="45"/>
      <c r="B188" s="45"/>
      <c r="C188" s="46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6"/>
      <c r="AM188" s="46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</row>
    <row r="189" ht="15.75" customHeight="1">
      <c r="A189" s="45"/>
      <c r="B189" s="45"/>
      <c r="C189" s="46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6"/>
      <c r="AM189" s="46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</row>
    <row r="190" ht="15.75" customHeight="1">
      <c r="A190" s="45"/>
      <c r="B190" s="45"/>
      <c r="C190" s="46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6"/>
      <c r="AM190" s="46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</row>
    <row r="191" ht="15.75" customHeight="1">
      <c r="A191" s="45"/>
      <c r="B191" s="45"/>
      <c r="C191" s="46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6"/>
      <c r="AM191" s="46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</row>
    <row r="192" ht="15.75" customHeight="1">
      <c r="A192" s="45"/>
      <c r="B192" s="45"/>
      <c r="C192" s="46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6"/>
      <c r="AM192" s="46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</row>
    <row r="193" ht="15.75" customHeight="1">
      <c r="A193" s="45"/>
      <c r="B193" s="45"/>
      <c r="C193" s="46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6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</row>
    <row r="194" ht="15.75" customHeight="1">
      <c r="A194" s="45"/>
      <c r="B194" s="45"/>
      <c r="C194" s="46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6"/>
      <c r="AM194" s="46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</row>
    <row r="195" ht="15.75" customHeight="1">
      <c r="A195" s="45"/>
      <c r="B195" s="45"/>
      <c r="C195" s="46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6"/>
      <c r="AM195" s="46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</row>
    <row r="196" ht="15.75" customHeight="1">
      <c r="A196" s="45"/>
      <c r="B196" s="45"/>
      <c r="C196" s="46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6"/>
      <c r="AM196" s="46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</row>
    <row r="197" ht="15.75" customHeight="1">
      <c r="A197" s="45"/>
      <c r="B197" s="45"/>
      <c r="C197" s="46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6"/>
      <c r="AM197" s="46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</row>
    <row r="198" ht="15.75" customHeight="1">
      <c r="A198" s="45"/>
      <c r="B198" s="45"/>
      <c r="C198" s="46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6"/>
      <c r="AM198" s="46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</row>
    <row r="199" ht="15.75" customHeight="1">
      <c r="A199" s="45"/>
      <c r="B199" s="45"/>
      <c r="C199" s="46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6"/>
      <c r="AM199" s="46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</row>
    <row r="200" ht="15.75" customHeight="1">
      <c r="A200" s="45"/>
      <c r="B200" s="45"/>
      <c r="C200" s="46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6"/>
      <c r="AM200" s="46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</row>
    <row r="201" ht="15.75" customHeight="1">
      <c r="A201" s="45"/>
      <c r="B201" s="45"/>
      <c r="C201" s="46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6"/>
      <c r="AM201" s="46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</row>
    <row r="202" ht="15.75" customHeight="1">
      <c r="A202" s="45"/>
      <c r="B202" s="45"/>
      <c r="C202" s="46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6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</row>
    <row r="203" ht="15.75" customHeight="1">
      <c r="A203" s="45"/>
      <c r="B203" s="45"/>
      <c r="C203" s="46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6"/>
      <c r="AM203" s="46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</row>
    <row r="204" ht="15.75" customHeight="1">
      <c r="A204" s="45"/>
      <c r="B204" s="45"/>
      <c r="C204" s="46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6"/>
      <c r="AM204" s="46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</row>
    <row r="205" ht="15.75" customHeight="1">
      <c r="A205" s="45"/>
      <c r="B205" s="45"/>
      <c r="C205" s="46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6"/>
      <c r="AM205" s="46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</row>
    <row r="206" ht="15.75" customHeight="1">
      <c r="A206" s="45"/>
      <c r="B206" s="45"/>
      <c r="C206" s="46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6"/>
      <c r="AM206" s="46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</row>
    <row r="207" ht="15.75" customHeight="1">
      <c r="A207" s="45"/>
      <c r="B207" s="45"/>
      <c r="C207" s="46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6"/>
      <c r="AM207" s="46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</row>
    <row r="208" ht="15.75" customHeight="1">
      <c r="A208" s="45"/>
      <c r="B208" s="45"/>
      <c r="C208" s="46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6"/>
      <c r="AM208" s="46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</row>
    <row r="209" ht="15.75" customHeight="1">
      <c r="A209" s="45"/>
      <c r="B209" s="45"/>
      <c r="C209" s="46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6"/>
      <c r="AM209" s="46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</row>
    <row r="210" ht="15.75" customHeight="1">
      <c r="A210" s="45"/>
      <c r="B210" s="45"/>
      <c r="C210" s="46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6"/>
      <c r="AM210" s="46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</row>
    <row r="211" ht="15.75" customHeight="1">
      <c r="A211" s="45"/>
      <c r="B211" s="45"/>
      <c r="C211" s="46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6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</row>
    <row r="212" ht="15.75" customHeight="1">
      <c r="A212" s="45"/>
      <c r="B212" s="45"/>
      <c r="C212" s="46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6"/>
      <c r="AM212" s="46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</row>
    <row r="213" ht="15.75" customHeight="1">
      <c r="A213" s="45"/>
      <c r="B213" s="45"/>
      <c r="C213" s="46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6"/>
      <c r="AM213" s="46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</row>
    <row r="214" ht="15.75" customHeight="1">
      <c r="A214" s="45"/>
      <c r="B214" s="45"/>
      <c r="C214" s="46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6"/>
      <c r="AM214" s="46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</row>
    <row r="215" ht="15.75" customHeight="1">
      <c r="A215" s="45"/>
      <c r="B215" s="45"/>
      <c r="C215" s="46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6"/>
      <c r="AM215" s="46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</row>
    <row r="216" ht="15.75" customHeight="1">
      <c r="A216" s="45"/>
      <c r="B216" s="45"/>
      <c r="C216" s="46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6"/>
      <c r="AM216" s="46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</row>
    <row r="217" ht="15.75" customHeight="1">
      <c r="A217" s="45"/>
      <c r="B217" s="45"/>
      <c r="C217" s="46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6"/>
      <c r="AM217" s="46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</row>
    <row r="218" ht="15.75" customHeight="1">
      <c r="A218" s="45"/>
      <c r="B218" s="45"/>
      <c r="C218" s="46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6"/>
      <c r="AM218" s="46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</row>
    <row r="219" ht="15.75" customHeight="1">
      <c r="A219" s="45"/>
      <c r="B219" s="45"/>
      <c r="C219" s="46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6"/>
      <c r="AM219" s="46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</row>
    <row r="220" ht="15.75" customHeight="1">
      <c r="A220" s="45"/>
      <c r="B220" s="45"/>
      <c r="C220" s="46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6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</row>
    <row r="221" ht="15.75" customHeight="1">
      <c r="A221" s="45"/>
      <c r="B221" s="45"/>
      <c r="C221" s="46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6"/>
      <c r="AM221" s="46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</row>
    <row r="222" ht="15.75" customHeight="1">
      <c r="A222" s="45"/>
      <c r="B222" s="45"/>
      <c r="C222" s="46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6"/>
      <c r="AM222" s="46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</row>
    <row r="223" ht="15.75" customHeight="1">
      <c r="A223" s="45"/>
      <c r="B223" s="45"/>
      <c r="C223" s="46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6"/>
      <c r="AM223" s="46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</row>
    <row r="224" ht="15.75" customHeight="1">
      <c r="A224" s="45"/>
      <c r="B224" s="45"/>
      <c r="C224" s="46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6"/>
      <c r="AM224" s="46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</row>
    <row r="225" ht="15.75" customHeight="1">
      <c r="A225" s="45"/>
      <c r="B225" s="45"/>
      <c r="C225" s="46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6"/>
      <c r="AM225" s="46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</row>
    <row r="226" ht="15.75" customHeight="1">
      <c r="A226" s="45"/>
      <c r="B226" s="45"/>
      <c r="C226" s="46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6"/>
      <c r="AM226" s="46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</row>
    <row r="227" ht="15.75" customHeight="1">
      <c r="A227" s="45"/>
      <c r="B227" s="45"/>
      <c r="C227" s="46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6"/>
      <c r="AM227" s="46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</row>
    <row r="228" ht="15.75" customHeight="1">
      <c r="A228" s="45"/>
      <c r="B228" s="45"/>
      <c r="C228" s="46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6"/>
      <c r="AM228" s="46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</row>
    <row r="229" ht="15.75" customHeight="1">
      <c r="A229" s="45"/>
      <c r="B229" s="45"/>
      <c r="C229" s="46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6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</row>
    <row r="230" ht="15.75" customHeight="1">
      <c r="A230" s="45"/>
      <c r="B230" s="45"/>
      <c r="C230" s="46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6"/>
      <c r="AM230" s="46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</row>
    <row r="231" ht="15.75" customHeight="1">
      <c r="A231" s="45"/>
      <c r="B231" s="45"/>
      <c r="C231" s="46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6"/>
      <c r="AM231" s="46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</row>
    <row r="232" ht="15.75" customHeight="1">
      <c r="A232" s="45"/>
      <c r="B232" s="45"/>
      <c r="C232" s="46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6"/>
      <c r="AM232" s="46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</row>
    <row r="233" ht="15.75" customHeight="1">
      <c r="A233" s="45"/>
      <c r="B233" s="45"/>
      <c r="C233" s="46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6"/>
      <c r="AM233" s="46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</row>
    <row r="234" ht="15.75" customHeight="1">
      <c r="A234" s="45"/>
      <c r="B234" s="45"/>
      <c r="C234" s="46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6"/>
      <c r="AM234" s="46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</row>
    <row r="235" ht="15.75" customHeight="1">
      <c r="A235" s="45"/>
      <c r="B235" s="45"/>
      <c r="C235" s="46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6"/>
      <c r="AM235" s="46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</row>
    <row r="236" ht="15.75" customHeight="1">
      <c r="A236" s="45"/>
      <c r="B236" s="45"/>
      <c r="C236" s="46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6"/>
      <c r="AM236" s="46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</row>
    <row r="237" ht="15.75" customHeight="1">
      <c r="A237" s="45"/>
      <c r="B237" s="45"/>
      <c r="C237" s="46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6"/>
      <c r="AM237" s="46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</row>
    <row r="238" ht="15.75" customHeight="1">
      <c r="A238" s="45"/>
      <c r="B238" s="45"/>
      <c r="C238" s="46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6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</row>
    <row r="239" ht="15.75" customHeight="1">
      <c r="A239" s="45"/>
      <c r="B239" s="45"/>
      <c r="C239" s="46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6"/>
      <c r="AM239" s="46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</row>
    <row r="240" ht="15.75" customHeight="1">
      <c r="A240" s="45"/>
      <c r="B240" s="45"/>
      <c r="C240" s="46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6"/>
      <c r="AM240" s="46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</row>
    <row r="241" ht="15.75" customHeight="1">
      <c r="A241" s="45"/>
      <c r="B241" s="45"/>
      <c r="C241" s="46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6"/>
      <c r="AM241" s="46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</row>
    <row r="242" ht="15.75" customHeight="1">
      <c r="A242" s="45"/>
      <c r="B242" s="45"/>
      <c r="C242" s="46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6"/>
      <c r="AM242" s="46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</row>
    <row r="243" ht="15.75" customHeight="1">
      <c r="A243" s="45"/>
      <c r="B243" s="45"/>
      <c r="C243" s="46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6"/>
      <c r="AM243" s="46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</row>
    <row r="244" ht="15.75" customHeight="1">
      <c r="A244" s="45"/>
      <c r="B244" s="45"/>
      <c r="C244" s="46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6"/>
      <c r="AM244" s="46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</row>
    <row r="245" ht="15.75" customHeight="1">
      <c r="A245" s="45"/>
      <c r="B245" s="45"/>
      <c r="C245" s="46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6"/>
      <c r="AM245" s="46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</row>
    <row r="246" ht="15.75" customHeight="1">
      <c r="A246" s="45"/>
      <c r="B246" s="45"/>
      <c r="C246" s="46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6"/>
      <c r="AM246" s="46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</row>
    <row r="247" ht="15.75" customHeight="1">
      <c r="A247" s="45"/>
      <c r="B247" s="45"/>
      <c r="C247" s="46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6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</row>
    <row r="248" ht="15.75" customHeight="1">
      <c r="A248" s="45"/>
      <c r="B248" s="45"/>
      <c r="C248" s="46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6"/>
      <c r="AM248" s="46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</row>
    <row r="249" ht="15.75" customHeight="1">
      <c r="A249" s="45"/>
      <c r="B249" s="45"/>
      <c r="C249" s="46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6"/>
      <c r="AM249" s="46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</row>
    <row r="250" ht="15.75" customHeight="1">
      <c r="A250" s="45"/>
      <c r="B250" s="45"/>
      <c r="C250" s="46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6"/>
      <c r="AM250" s="46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</row>
    <row r="251" ht="15.75" customHeight="1">
      <c r="A251" s="45"/>
      <c r="B251" s="45"/>
      <c r="C251" s="46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6"/>
      <c r="AM251" s="46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</row>
    <row r="252" ht="15.75" customHeight="1">
      <c r="A252" s="45"/>
      <c r="B252" s="45"/>
      <c r="C252" s="46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6"/>
      <c r="AM252" s="46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</row>
    <row r="253" ht="15.75" customHeight="1">
      <c r="A253" s="45"/>
      <c r="B253" s="45"/>
      <c r="C253" s="46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6"/>
      <c r="AM253" s="46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</row>
    <row r="254" ht="15.75" customHeight="1">
      <c r="A254" s="45"/>
      <c r="B254" s="45"/>
      <c r="C254" s="46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6"/>
      <c r="AM254" s="46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</row>
    <row r="255" ht="15.75" customHeight="1">
      <c r="A255" s="45"/>
      <c r="B255" s="45"/>
      <c r="C255" s="46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6"/>
      <c r="AM255" s="46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</row>
    <row r="256" ht="15.75" customHeight="1">
      <c r="A256" s="45"/>
      <c r="B256" s="45"/>
      <c r="C256" s="46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6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</row>
    <row r="257" ht="15.75" customHeight="1">
      <c r="A257" s="45"/>
      <c r="B257" s="45"/>
      <c r="C257" s="46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6"/>
      <c r="AM257" s="46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</row>
    <row r="258" ht="15.75" customHeight="1">
      <c r="A258" s="45"/>
      <c r="B258" s="45"/>
      <c r="C258" s="46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6"/>
      <c r="AM258" s="46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</row>
    <row r="259" ht="15.75" customHeight="1">
      <c r="A259" s="45"/>
      <c r="B259" s="45"/>
      <c r="C259" s="46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6"/>
      <c r="AM259" s="46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</row>
    <row r="260" ht="15.75" customHeight="1">
      <c r="A260" s="45"/>
      <c r="B260" s="45"/>
      <c r="C260" s="46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6"/>
      <c r="AM260" s="46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</row>
    <row r="261" ht="15.75" customHeight="1">
      <c r="A261" s="45"/>
      <c r="B261" s="45"/>
      <c r="C261" s="46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6"/>
      <c r="AM261" s="46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</row>
    <row r="262" ht="15.75" customHeight="1">
      <c r="A262" s="45"/>
      <c r="B262" s="45"/>
      <c r="C262" s="46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6"/>
      <c r="AM262" s="46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</row>
    <row r="263" ht="15.75" customHeight="1">
      <c r="A263" s="45"/>
      <c r="B263" s="45"/>
      <c r="C263" s="46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6"/>
      <c r="AM263" s="46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</row>
    <row r="264" ht="15.75" customHeight="1">
      <c r="A264" s="45"/>
      <c r="B264" s="45"/>
      <c r="C264" s="46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6"/>
      <c r="AM264" s="46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</row>
    <row r="265" ht="15.75" customHeight="1">
      <c r="A265" s="45"/>
      <c r="B265" s="45"/>
      <c r="C265" s="46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6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</row>
    <row r="266" ht="15.75" customHeight="1">
      <c r="A266" s="45"/>
      <c r="B266" s="45"/>
      <c r="C266" s="46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6"/>
      <c r="AM266" s="46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</row>
    <row r="267" ht="15.75" customHeight="1">
      <c r="A267" s="45"/>
      <c r="B267" s="45"/>
      <c r="C267" s="46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6"/>
      <c r="AM267" s="46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</row>
    <row r="268" ht="15.75" customHeight="1">
      <c r="A268" s="45"/>
      <c r="B268" s="45"/>
      <c r="C268" s="46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6"/>
      <c r="AM268" s="46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</row>
    <row r="269" ht="15.75" customHeight="1">
      <c r="A269" s="45"/>
      <c r="B269" s="45"/>
      <c r="C269" s="46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6"/>
      <c r="AM269" s="46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</row>
    <row r="270" ht="15.75" customHeight="1">
      <c r="A270" s="45"/>
      <c r="B270" s="45"/>
      <c r="C270" s="46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6"/>
      <c r="AM270" s="46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</row>
    <row r="271" ht="15.75" customHeight="1">
      <c r="A271" s="45"/>
      <c r="B271" s="45"/>
      <c r="C271" s="46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6"/>
      <c r="AM271" s="46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</row>
    <row r="272" ht="15.75" customHeight="1">
      <c r="A272" s="45"/>
      <c r="B272" s="45"/>
      <c r="C272" s="46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6"/>
      <c r="AM272" s="46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</row>
    <row r="273" ht="15.75" customHeight="1">
      <c r="A273" s="45"/>
      <c r="B273" s="45"/>
      <c r="C273" s="46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6"/>
      <c r="AM273" s="46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</row>
    <row r="274" ht="15.75" customHeight="1">
      <c r="A274" s="45"/>
      <c r="B274" s="45"/>
      <c r="C274" s="46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6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</row>
    <row r="275" ht="15.75" customHeight="1">
      <c r="A275" s="45"/>
      <c r="B275" s="45"/>
      <c r="C275" s="46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6"/>
      <c r="AM275" s="46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</row>
    <row r="276" ht="15.75" customHeight="1">
      <c r="A276" s="45"/>
      <c r="B276" s="45"/>
      <c r="C276" s="46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6"/>
      <c r="AM276" s="46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</row>
    <row r="277" ht="15.75" customHeight="1">
      <c r="A277" s="45"/>
      <c r="B277" s="45"/>
      <c r="C277" s="46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6"/>
      <c r="AM277" s="46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</row>
    <row r="278" ht="15.75" customHeight="1">
      <c r="A278" s="45"/>
      <c r="B278" s="45"/>
      <c r="C278" s="46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6"/>
      <c r="AM278" s="46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</row>
    <row r="279" ht="15.75" customHeight="1">
      <c r="A279" s="45"/>
      <c r="B279" s="45"/>
      <c r="C279" s="46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6"/>
      <c r="AM279" s="46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</row>
    <row r="280" ht="15.75" customHeight="1">
      <c r="A280" s="45"/>
      <c r="B280" s="45"/>
      <c r="C280" s="46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6"/>
      <c r="AM280" s="46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</row>
    <row r="281" ht="15.75" customHeight="1">
      <c r="A281" s="45"/>
      <c r="B281" s="45"/>
      <c r="C281" s="46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6"/>
      <c r="AM281" s="46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</row>
    <row r="282" ht="15.75" customHeight="1">
      <c r="A282" s="45"/>
      <c r="B282" s="45"/>
      <c r="C282" s="46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6"/>
      <c r="AM282" s="46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</row>
    <row r="283" ht="15.75" customHeight="1">
      <c r="A283" s="45"/>
      <c r="B283" s="45"/>
      <c r="C283" s="46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6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</row>
    <row r="284" ht="15.75" customHeight="1">
      <c r="A284" s="45"/>
      <c r="B284" s="45"/>
      <c r="C284" s="46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6"/>
      <c r="AM284" s="46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</row>
    <row r="285" ht="15.75" customHeight="1">
      <c r="A285" s="45"/>
      <c r="B285" s="45"/>
      <c r="C285" s="46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6"/>
      <c r="AM285" s="46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</row>
    <row r="286" ht="15.75" customHeight="1">
      <c r="A286" s="45"/>
      <c r="B286" s="45"/>
      <c r="C286" s="46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6"/>
      <c r="AM286" s="46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</row>
    <row r="287" ht="15.75" customHeight="1">
      <c r="A287" s="45"/>
      <c r="B287" s="45"/>
      <c r="C287" s="46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6"/>
      <c r="AM287" s="46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</row>
    <row r="288" ht="15.75" customHeight="1">
      <c r="A288" s="45"/>
      <c r="B288" s="45"/>
      <c r="C288" s="46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6"/>
      <c r="AM288" s="46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</row>
    <row r="289" ht="15.75" customHeight="1">
      <c r="A289" s="45"/>
      <c r="B289" s="45"/>
      <c r="C289" s="46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6"/>
      <c r="AM289" s="46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</row>
    <row r="290" ht="15.75" customHeight="1">
      <c r="A290" s="45"/>
      <c r="B290" s="45"/>
      <c r="C290" s="46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6"/>
      <c r="AM290" s="46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</row>
    <row r="291" ht="15.75" customHeight="1">
      <c r="A291" s="45"/>
      <c r="B291" s="45"/>
      <c r="C291" s="46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6"/>
      <c r="AM291" s="46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</row>
    <row r="292" ht="15.75" customHeight="1">
      <c r="A292" s="45"/>
      <c r="B292" s="45"/>
      <c r="C292" s="46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6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</row>
    <row r="293" ht="15.75" customHeight="1">
      <c r="A293" s="45"/>
      <c r="B293" s="45"/>
      <c r="C293" s="46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6"/>
      <c r="AM293" s="46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</row>
    <row r="294" ht="15.75" customHeight="1">
      <c r="A294" s="45"/>
      <c r="B294" s="45"/>
      <c r="C294" s="46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6"/>
      <c r="AM294" s="46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</row>
    <row r="295" ht="15.75" customHeight="1">
      <c r="A295" s="45"/>
      <c r="B295" s="45"/>
      <c r="C295" s="46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6"/>
      <c r="AM295" s="46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</row>
    <row r="296" ht="15.75" customHeight="1">
      <c r="A296" s="45"/>
      <c r="B296" s="45"/>
      <c r="C296" s="46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6"/>
      <c r="AM296" s="46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</row>
    <row r="297" ht="15.75" customHeight="1">
      <c r="A297" s="45"/>
      <c r="B297" s="45"/>
      <c r="C297" s="46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6"/>
      <c r="AM297" s="46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</row>
    <row r="298" ht="15.75" customHeight="1">
      <c r="A298" s="45"/>
      <c r="B298" s="45"/>
      <c r="C298" s="46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6"/>
      <c r="AM298" s="46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</row>
    <row r="299" ht="15.75" customHeight="1">
      <c r="A299" s="45"/>
      <c r="B299" s="45"/>
      <c r="C299" s="46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6"/>
      <c r="AM299" s="46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</row>
    <row r="300" ht="15.75" customHeight="1">
      <c r="A300" s="45"/>
      <c r="B300" s="45"/>
      <c r="C300" s="46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6"/>
      <c r="AM300" s="46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</row>
    <row r="301" ht="15.75" customHeight="1">
      <c r="A301" s="45"/>
      <c r="B301" s="45"/>
      <c r="C301" s="46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6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</row>
    <row r="302" ht="15.75" customHeight="1">
      <c r="A302" s="45"/>
      <c r="B302" s="45"/>
      <c r="C302" s="46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6"/>
      <c r="AM302" s="46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</row>
    <row r="303" ht="15.75" customHeight="1">
      <c r="A303" s="45"/>
      <c r="B303" s="45"/>
      <c r="C303" s="46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6"/>
      <c r="AM303" s="46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</row>
    <row r="304" ht="15.75" customHeight="1">
      <c r="A304" s="45"/>
      <c r="B304" s="45"/>
      <c r="C304" s="46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6"/>
      <c r="AM304" s="46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</row>
    <row r="305" ht="15.75" customHeight="1">
      <c r="A305" s="45"/>
      <c r="B305" s="45"/>
      <c r="C305" s="46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6"/>
      <c r="AM305" s="46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</row>
    <row r="306" ht="15.75" customHeight="1">
      <c r="A306" s="45"/>
      <c r="B306" s="45"/>
      <c r="C306" s="46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6"/>
      <c r="AM306" s="46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</row>
    <row r="307" ht="15.75" customHeight="1">
      <c r="A307" s="45"/>
      <c r="B307" s="45"/>
      <c r="C307" s="46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6"/>
      <c r="AM307" s="46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</row>
    <row r="308" ht="15.75" customHeight="1">
      <c r="A308" s="45"/>
      <c r="B308" s="45"/>
      <c r="C308" s="46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6"/>
      <c r="AM308" s="46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</row>
    <row r="309" ht="15.75" customHeight="1">
      <c r="A309" s="45"/>
      <c r="B309" s="45"/>
      <c r="C309" s="46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6"/>
      <c r="AM309" s="46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</row>
    <row r="310" ht="15.75" customHeight="1">
      <c r="A310" s="45"/>
      <c r="B310" s="45"/>
      <c r="C310" s="46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6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</row>
    <row r="311" ht="15.75" customHeight="1">
      <c r="A311" s="45"/>
      <c r="B311" s="45"/>
      <c r="C311" s="46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6"/>
      <c r="AM311" s="46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</row>
    <row r="312" ht="15.75" customHeight="1">
      <c r="A312" s="45"/>
      <c r="B312" s="45"/>
      <c r="C312" s="46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6"/>
      <c r="AM312" s="46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</row>
    <row r="313" ht="15.75" customHeight="1">
      <c r="A313" s="45"/>
      <c r="B313" s="45"/>
      <c r="C313" s="46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6"/>
      <c r="AM313" s="46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</row>
    <row r="314" ht="15.75" customHeight="1">
      <c r="A314" s="45"/>
      <c r="B314" s="45"/>
      <c r="C314" s="46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6"/>
      <c r="AM314" s="46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</row>
    <row r="315" ht="15.75" customHeight="1">
      <c r="A315" s="45"/>
      <c r="B315" s="45"/>
      <c r="C315" s="46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6"/>
      <c r="AM315" s="46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</row>
    <row r="316" ht="15.75" customHeight="1">
      <c r="A316" s="45"/>
      <c r="B316" s="45"/>
      <c r="C316" s="46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6"/>
      <c r="AM316" s="46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</row>
    <row r="317" ht="15.75" customHeight="1">
      <c r="A317" s="45"/>
      <c r="B317" s="45"/>
      <c r="C317" s="46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6"/>
      <c r="AM317" s="46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</row>
    <row r="318" ht="15.75" customHeight="1">
      <c r="A318" s="45"/>
      <c r="B318" s="45"/>
      <c r="C318" s="46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6"/>
      <c r="AM318" s="46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</row>
    <row r="319" ht="15.75" customHeight="1">
      <c r="A319" s="45"/>
      <c r="B319" s="45"/>
      <c r="C319" s="46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6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</row>
    <row r="320" ht="15.75" customHeight="1">
      <c r="A320" s="45"/>
      <c r="B320" s="45"/>
      <c r="C320" s="46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6"/>
      <c r="AM320" s="46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</row>
    <row r="321" ht="15.75" customHeight="1">
      <c r="A321" s="45"/>
      <c r="B321" s="45"/>
      <c r="C321" s="46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6"/>
      <c r="AM321" s="46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</row>
    <row r="322" ht="15.75" customHeight="1">
      <c r="A322" s="45"/>
      <c r="B322" s="45"/>
      <c r="C322" s="46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6"/>
      <c r="AM322" s="46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</row>
    <row r="323" ht="15.75" customHeight="1">
      <c r="A323" s="45"/>
      <c r="B323" s="45"/>
      <c r="C323" s="46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6"/>
      <c r="AM323" s="46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</row>
    <row r="324" ht="15.75" customHeight="1">
      <c r="A324" s="45"/>
      <c r="B324" s="45"/>
      <c r="C324" s="46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6"/>
      <c r="AM324" s="46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</row>
    <row r="325" ht="15.75" customHeight="1">
      <c r="A325" s="45"/>
      <c r="B325" s="45"/>
      <c r="C325" s="46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6"/>
      <c r="AM325" s="46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</row>
    <row r="326" ht="15.75" customHeight="1">
      <c r="A326" s="45"/>
      <c r="B326" s="45"/>
      <c r="C326" s="46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6"/>
      <c r="AM326" s="46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</row>
    <row r="327" ht="15.75" customHeight="1">
      <c r="A327" s="45"/>
      <c r="B327" s="45"/>
      <c r="C327" s="46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6"/>
      <c r="AM327" s="46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</row>
    <row r="328" ht="15.75" customHeight="1">
      <c r="A328" s="45"/>
      <c r="B328" s="45"/>
      <c r="C328" s="46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6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</row>
    <row r="329" ht="15.75" customHeight="1">
      <c r="A329" s="45"/>
      <c r="B329" s="45"/>
      <c r="C329" s="46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6"/>
      <c r="AM329" s="46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</row>
    <row r="330" ht="15.75" customHeight="1">
      <c r="A330" s="45"/>
      <c r="B330" s="45"/>
      <c r="C330" s="46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6"/>
      <c r="AM330" s="46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</row>
    <row r="331" ht="15.75" customHeight="1">
      <c r="A331" s="45"/>
      <c r="B331" s="45"/>
      <c r="C331" s="46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6"/>
      <c r="AM331" s="46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</row>
    <row r="332" ht="15.75" customHeight="1">
      <c r="A332" s="45"/>
      <c r="B332" s="45"/>
      <c r="C332" s="46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6"/>
      <c r="AM332" s="46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</row>
    <row r="333" ht="15.75" customHeight="1">
      <c r="A333" s="45"/>
      <c r="B333" s="45"/>
      <c r="C333" s="46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6"/>
      <c r="AM333" s="46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</row>
    <row r="334" ht="15.75" customHeight="1">
      <c r="A334" s="45"/>
      <c r="B334" s="45"/>
      <c r="C334" s="46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6"/>
      <c r="AM334" s="46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</row>
    <row r="335" ht="15.75" customHeight="1">
      <c r="A335" s="45"/>
      <c r="B335" s="45"/>
      <c r="C335" s="46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6"/>
      <c r="AM335" s="46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</row>
    <row r="336" ht="15.75" customHeight="1">
      <c r="A336" s="45"/>
      <c r="B336" s="45"/>
      <c r="C336" s="46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6"/>
      <c r="AM336" s="46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</row>
    <row r="337" ht="15.75" customHeight="1">
      <c r="A337" s="45"/>
      <c r="B337" s="45"/>
      <c r="C337" s="46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6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</row>
    <row r="338" ht="15.75" customHeight="1">
      <c r="A338" s="45"/>
      <c r="B338" s="45"/>
      <c r="C338" s="46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6"/>
      <c r="AM338" s="46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</row>
    <row r="339" ht="15.75" customHeight="1">
      <c r="A339" s="45"/>
      <c r="B339" s="45"/>
      <c r="C339" s="46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6"/>
      <c r="AM339" s="46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</row>
    <row r="340" ht="15.75" customHeight="1">
      <c r="A340" s="45"/>
      <c r="B340" s="45"/>
      <c r="C340" s="46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6"/>
      <c r="AM340" s="46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</row>
    <row r="341" ht="15.75" customHeight="1">
      <c r="A341" s="45"/>
      <c r="B341" s="45"/>
      <c r="C341" s="46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6"/>
      <c r="AM341" s="46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</row>
    <row r="342" ht="15.75" customHeight="1">
      <c r="A342" s="45"/>
      <c r="B342" s="45"/>
      <c r="C342" s="46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6"/>
      <c r="AM342" s="46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</row>
    <row r="343" ht="15.75" customHeight="1">
      <c r="A343" s="45"/>
      <c r="B343" s="45"/>
      <c r="C343" s="46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6"/>
      <c r="AM343" s="46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</row>
    <row r="344" ht="15.75" customHeight="1">
      <c r="A344" s="45"/>
      <c r="B344" s="45"/>
      <c r="C344" s="46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6"/>
      <c r="AM344" s="46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</row>
    <row r="345" ht="15.75" customHeight="1">
      <c r="A345" s="45"/>
      <c r="B345" s="45"/>
      <c r="C345" s="46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6"/>
      <c r="AM345" s="46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</row>
    <row r="346" ht="15.75" customHeight="1">
      <c r="A346" s="45"/>
      <c r="B346" s="45"/>
      <c r="C346" s="46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6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</row>
    <row r="347" ht="15.75" customHeight="1">
      <c r="A347" s="45"/>
      <c r="B347" s="45"/>
      <c r="C347" s="46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6"/>
      <c r="AM347" s="46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</row>
    <row r="348" ht="15.75" customHeight="1">
      <c r="A348" s="45"/>
      <c r="B348" s="45"/>
      <c r="C348" s="46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6"/>
      <c r="AM348" s="46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</row>
    <row r="349" ht="15.75" customHeight="1">
      <c r="A349" s="45"/>
      <c r="B349" s="45"/>
      <c r="C349" s="46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6"/>
      <c r="AM349" s="46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</row>
    <row r="350" ht="15.75" customHeight="1">
      <c r="A350" s="45"/>
      <c r="B350" s="45"/>
      <c r="C350" s="46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6"/>
      <c r="AM350" s="46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</row>
    <row r="351" ht="15.75" customHeight="1">
      <c r="A351" s="45"/>
      <c r="B351" s="45"/>
      <c r="C351" s="46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6"/>
      <c r="AM351" s="46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</row>
    <row r="352" ht="15.75" customHeight="1">
      <c r="A352" s="45"/>
      <c r="B352" s="45"/>
      <c r="C352" s="46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6"/>
      <c r="AM352" s="46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</row>
    <row r="353" ht="15.75" customHeight="1">
      <c r="A353" s="45"/>
      <c r="B353" s="45"/>
      <c r="C353" s="46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6"/>
      <c r="AM353" s="46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</row>
    <row r="354" ht="15.75" customHeight="1">
      <c r="A354" s="45"/>
      <c r="B354" s="45"/>
      <c r="C354" s="46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6"/>
      <c r="AM354" s="46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</row>
    <row r="355" ht="15.75" customHeight="1">
      <c r="A355" s="45"/>
      <c r="B355" s="45"/>
      <c r="C355" s="46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6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</row>
    <row r="356" ht="15.75" customHeight="1">
      <c r="A356" s="45"/>
      <c r="B356" s="45"/>
      <c r="C356" s="46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6"/>
      <c r="AM356" s="46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</row>
    <row r="357" ht="15.75" customHeight="1">
      <c r="A357" s="45"/>
      <c r="B357" s="45"/>
      <c r="C357" s="46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6"/>
      <c r="AM357" s="46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</row>
    <row r="358" ht="15.75" customHeight="1">
      <c r="A358" s="45"/>
      <c r="B358" s="45"/>
      <c r="C358" s="46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6"/>
      <c r="AM358" s="46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</row>
    <row r="359" ht="15.75" customHeight="1">
      <c r="A359" s="45"/>
      <c r="B359" s="45"/>
      <c r="C359" s="46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6"/>
      <c r="AM359" s="46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</row>
    <row r="360" ht="15.75" customHeight="1">
      <c r="A360" s="45"/>
      <c r="B360" s="45"/>
      <c r="C360" s="46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6"/>
      <c r="AM360" s="46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</row>
    <row r="361" ht="15.75" customHeight="1">
      <c r="A361" s="45"/>
      <c r="B361" s="45"/>
      <c r="C361" s="46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6"/>
      <c r="AM361" s="46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</row>
    <row r="362" ht="15.75" customHeight="1">
      <c r="A362" s="45"/>
      <c r="B362" s="45"/>
      <c r="C362" s="46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6"/>
      <c r="AM362" s="46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</row>
    <row r="363" ht="15.75" customHeight="1">
      <c r="A363" s="45"/>
      <c r="B363" s="45"/>
      <c r="C363" s="46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6"/>
      <c r="AM363" s="46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</row>
    <row r="364" ht="15.75" customHeight="1">
      <c r="A364" s="45"/>
      <c r="B364" s="45"/>
      <c r="C364" s="46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6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</row>
    <row r="365" ht="15.75" customHeight="1">
      <c r="A365" s="45"/>
      <c r="B365" s="45"/>
      <c r="C365" s="46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6"/>
      <c r="AM365" s="46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</row>
    <row r="366" ht="15.75" customHeight="1">
      <c r="A366" s="45"/>
      <c r="B366" s="45"/>
      <c r="C366" s="46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6"/>
      <c r="AM366" s="46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</row>
    <row r="367" ht="15.75" customHeight="1">
      <c r="A367" s="45"/>
      <c r="B367" s="45"/>
      <c r="C367" s="46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6"/>
      <c r="AM367" s="46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</row>
    <row r="368" ht="15.75" customHeight="1">
      <c r="A368" s="45"/>
      <c r="B368" s="45"/>
      <c r="C368" s="46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6"/>
      <c r="AM368" s="46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</row>
    <row r="369" ht="15.75" customHeight="1">
      <c r="A369" s="45"/>
      <c r="B369" s="45"/>
      <c r="C369" s="46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6"/>
      <c r="AM369" s="46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</row>
    <row r="370" ht="15.75" customHeight="1">
      <c r="A370" s="45"/>
      <c r="B370" s="45"/>
      <c r="C370" s="46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6"/>
      <c r="AM370" s="46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</row>
    <row r="371" ht="15.75" customHeight="1">
      <c r="A371" s="45"/>
      <c r="B371" s="45"/>
      <c r="C371" s="46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6"/>
      <c r="AM371" s="46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</row>
    <row r="372" ht="15.75" customHeight="1">
      <c r="A372" s="45"/>
      <c r="B372" s="45"/>
      <c r="C372" s="46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6"/>
      <c r="AM372" s="46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</row>
    <row r="373" ht="15.75" customHeight="1">
      <c r="A373" s="45"/>
      <c r="B373" s="45"/>
      <c r="C373" s="46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6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</row>
    <row r="374" ht="15.75" customHeight="1">
      <c r="A374" s="45"/>
      <c r="B374" s="45"/>
      <c r="C374" s="46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6"/>
      <c r="AM374" s="46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</row>
    <row r="375" ht="15.75" customHeight="1">
      <c r="A375" s="45"/>
      <c r="B375" s="45"/>
      <c r="C375" s="46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6"/>
      <c r="AM375" s="46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</row>
    <row r="376" ht="15.75" customHeight="1">
      <c r="A376" s="45"/>
      <c r="B376" s="45"/>
      <c r="C376" s="46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6"/>
      <c r="AM376" s="46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</row>
    <row r="377" ht="15.75" customHeight="1">
      <c r="A377" s="45"/>
      <c r="B377" s="45"/>
      <c r="C377" s="46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6"/>
      <c r="AM377" s="46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</row>
    <row r="378" ht="15.75" customHeight="1">
      <c r="A378" s="45"/>
      <c r="B378" s="45"/>
      <c r="C378" s="46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6"/>
      <c r="AM378" s="46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</row>
    <row r="379" ht="15.75" customHeight="1">
      <c r="A379" s="45"/>
      <c r="B379" s="45"/>
      <c r="C379" s="46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6"/>
      <c r="AM379" s="46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</row>
    <row r="380" ht="15.75" customHeight="1">
      <c r="A380" s="45"/>
      <c r="B380" s="45"/>
      <c r="C380" s="46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6"/>
      <c r="AM380" s="46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</row>
    <row r="381" ht="15.75" customHeight="1">
      <c r="A381" s="45"/>
      <c r="B381" s="45"/>
      <c r="C381" s="46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6"/>
      <c r="AM381" s="46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</row>
    <row r="382" ht="15.75" customHeight="1">
      <c r="A382" s="45"/>
      <c r="B382" s="45"/>
      <c r="C382" s="46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6"/>
      <c r="AM382" s="46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</row>
    <row r="383" ht="15.75" customHeight="1">
      <c r="A383" s="45"/>
      <c r="B383" s="45"/>
      <c r="C383" s="46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6"/>
      <c r="AM383" s="46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</row>
    <row r="384" ht="15.75" customHeight="1">
      <c r="A384" s="45"/>
      <c r="B384" s="45"/>
      <c r="C384" s="46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6"/>
      <c r="AM384" s="46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</row>
    <row r="385" ht="15.75" customHeight="1">
      <c r="A385" s="45"/>
      <c r="B385" s="45"/>
      <c r="C385" s="46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6"/>
      <c r="AM385" s="46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</row>
    <row r="386" ht="15.75" customHeight="1">
      <c r="A386" s="45"/>
      <c r="B386" s="45"/>
      <c r="C386" s="46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6"/>
      <c r="AM386" s="46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</row>
    <row r="387" ht="15.75" customHeight="1">
      <c r="A387" s="45"/>
      <c r="B387" s="45"/>
      <c r="C387" s="46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6"/>
      <c r="AM387" s="46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</row>
    <row r="388" ht="15.75" customHeight="1">
      <c r="A388" s="45"/>
      <c r="B388" s="45"/>
      <c r="C388" s="46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6"/>
      <c r="AM388" s="46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</row>
    <row r="389" ht="15.75" customHeight="1">
      <c r="A389" s="45"/>
      <c r="B389" s="45"/>
      <c r="C389" s="46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6"/>
      <c r="AM389" s="46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</row>
    <row r="390" ht="15.75" customHeight="1">
      <c r="A390" s="45"/>
      <c r="B390" s="45"/>
      <c r="C390" s="46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6"/>
      <c r="AM390" s="46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</row>
    <row r="391" ht="15.75" customHeight="1">
      <c r="A391" s="45"/>
      <c r="B391" s="45"/>
      <c r="C391" s="46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6"/>
      <c r="AM391" s="46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</row>
    <row r="392" ht="15.75" customHeight="1">
      <c r="A392" s="45"/>
      <c r="B392" s="45"/>
      <c r="C392" s="46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6"/>
      <c r="AM392" s="46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</row>
    <row r="393" ht="15.75" customHeight="1">
      <c r="A393" s="45"/>
      <c r="B393" s="45"/>
      <c r="C393" s="46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6"/>
      <c r="AM393" s="46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</row>
    <row r="394" ht="15.75" customHeight="1">
      <c r="A394" s="45"/>
      <c r="B394" s="45"/>
      <c r="C394" s="46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6"/>
      <c r="AM394" s="46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</row>
    <row r="395" ht="15.75" customHeight="1">
      <c r="A395" s="45"/>
      <c r="B395" s="45"/>
      <c r="C395" s="46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6"/>
      <c r="AM395" s="46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</row>
    <row r="396" ht="15.75" customHeight="1">
      <c r="A396" s="45"/>
      <c r="B396" s="45"/>
      <c r="C396" s="46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6"/>
      <c r="AM396" s="46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</row>
    <row r="397" ht="15.75" customHeight="1">
      <c r="A397" s="45"/>
      <c r="B397" s="45"/>
      <c r="C397" s="46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6"/>
      <c r="AM397" s="46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</row>
    <row r="398" ht="15.75" customHeight="1">
      <c r="A398" s="45"/>
      <c r="B398" s="45"/>
      <c r="C398" s="46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6"/>
      <c r="AM398" s="46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</row>
    <row r="399" ht="15.75" customHeight="1">
      <c r="A399" s="45"/>
      <c r="B399" s="45"/>
      <c r="C399" s="46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6"/>
      <c r="AM399" s="46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</row>
    <row r="400" ht="15.75" customHeight="1">
      <c r="A400" s="45"/>
      <c r="B400" s="45"/>
      <c r="C400" s="46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6"/>
      <c r="AM400" s="46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</row>
    <row r="401" ht="15.75" customHeight="1">
      <c r="A401" s="45"/>
      <c r="B401" s="45"/>
      <c r="C401" s="46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6"/>
      <c r="AM401" s="46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</row>
    <row r="402" ht="15.75" customHeight="1">
      <c r="A402" s="45"/>
      <c r="B402" s="45"/>
      <c r="C402" s="46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6"/>
      <c r="AM402" s="46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</row>
    <row r="403" ht="15.75" customHeight="1">
      <c r="A403" s="45"/>
      <c r="B403" s="45"/>
      <c r="C403" s="46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6"/>
      <c r="AM403" s="46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</row>
    <row r="404" ht="15.75" customHeight="1">
      <c r="A404" s="45"/>
      <c r="B404" s="45"/>
      <c r="C404" s="46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6"/>
      <c r="AM404" s="46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</row>
    <row r="405" ht="15.75" customHeight="1">
      <c r="A405" s="45"/>
      <c r="B405" s="45"/>
      <c r="C405" s="46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6"/>
      <c r="AM405" s="46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</row>
    <row r="406" ht="15.75" customHeight="1">
      <c r="A406" s="45"/>
      <c r="B406" s="45"/>
      <c r="C406" s="46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6"/>
      <c r="AM406" s="46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</row>
    <row r="407" ht="15.75" customHeight="1">
      <c r="A407" s="45"/>
      <c r="B407" s="45"/>
      <c r="C407" s="46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6"/>
      <c r="AM407" s="46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</row>
    <row r="408" ht="15.75" customHeight="1">
      <c r="A408" s="45"/>
      <c r="B408" s="45"/>
      <c r="C408" s="46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6"/>
      <c r="AM408" s="46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</row>
    <row r="409" ht="15.75" customHeight="1">
      <c r="A409" s="45"/>
      <c r="B409" s="45"/>
      <c r="C409" s="46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6"/>
      <c r="AM409" s="46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</row>
    <row r="410" ht="15.75" customHeight="1">
      <c r="A410" s="45"/>
      <c r="B410" s="45"/>
      <c r="C410" s="46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6"/>
      <c r="AM410" s="46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</row>
    <row r="411" ht="15.75" customHeight="1">
      <c r="A411" s="45"/>
      <c r="B411" s="45"/>
      <c r="C411" s="46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6"/>
      <c r="AM411" s="46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</row>
    <row r="412" ht="15.75" customHeight="1">
      <c r="A412" s="45"/>
      <c r="B412" s="45"/>
      <c r="C412" s="46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6"/>
      <c r="AM412" s="46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</row>
    <row r="413" ht="15.75" customHeight="1">
      <c r="A413" s="45"/>
      <c r="B413" s="45"/>
      <c r="C413" s="46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6"/>
      <c r="AM413" s="46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</row>
    <row r="414" ht="15.75" customHeight="1">
      <c r="A414" s="45"/>
      <c r="B414" s="45"/>
      <c r="C414" s="46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6"/>
      <c r="AM414" s="46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</row>
    <row r="415" ht="15.75" customHeight="1">
      <c r="A415" s="45"/>
      <c r="B415" s="45"/>
      <c r="C415" s="46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6"/>
      <c r="AM415" s="46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</row>
    <row r="416" ht="15.75" customHeight="1">
      <c r="A416" s="45"/>
      <c r="B416" s="45"/>
      <c r="C416" s="46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6"/>
      <c r="AM416" s="46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</row>
    <row r="417" ht="15.75" customHeight="1">
      <c r="A417" s="45"/>
      <c r="B417" s="45"/>
      <c r="C417" s="46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6"/>
      <c r="AM417" s="46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</row>
    <row r="418" ht="15.75" customHeight="1">
      <c r="A418" s="45"/>
      <c r="B418" s="45"/>
      <c r="C418" s="46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6"/>
      <c r="AM418" s="46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</row>
    <row r="419" ht="15.75" customHeight="1">
      <c r="A419" s="45"/>
      <c r="B419" s="45"/>
      <c r="C419" s="46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6"/>
      <c r="AM419" s="46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</row>
    <row r="420" ht="15.75" customHeight="1">
      <c r="A420" s="45"/>
      <c r="B420" s="45"/>
      <c r="C420" s="46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6"/>
      <c r="AM420" s="46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</row>
    <row r="421" ht="15.75" customHeight="1">
      <c r="A421" s="45"/>
      <c r="B421" s="45"/>
      <c r="C421" s="46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6"/>
      <c r="AM421" s="46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</row>
    <row r="422" ht="15.75" customHeight="1">
      <c r="A422" s="45"/>
      <c r="B422" s="45"/>
      <c r="C422" s="4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6"/>
      <c r="AM422" s="46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</row>
    <row r="423" ht="15.75" customHeight="1">
      <c r="A423" s="45"/>
      <c r="B423" s="45"/>
      <c r="C423" s="46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6"/>
      <c r="AM423" s="46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</row>
    <row r="424" ht="15.75" customHeight="1">
      <c r="A424" s="45"/>
      <c r="B424" s="45"/>
      <c r="C424" s="46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6"/>
      <c r="AM424" s="46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</row>
    <row r="425" ht="15.75" customHeight="1">
      <c r="A425" s="45"/>
      <c r="B425" s="45"/>
      <c r="C425" s="46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6"/>
      <c r="AM425" s="46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</row>
    <row r="426" ht="15.75" customHeight="1">
      <c r="A426" s="45"/>
      <c r="B426" s="45"/>
      <c r="C426" s="46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6"/>
      <c r="AM426" s="46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</row>
    <row r="427" ht="15.75" customHeight="1">
      <c r="A427" s="45"/>
      <c r="B427" s="45"/>
      <c r="C427" s="46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6"/>
      <c r="AM427" s="46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</row>
    <row r="428" ht="15.75" customHeight="1">
      <c r="A428" s="45"/>
      <c r="B428" s="45"/>
      <c r="C428" s="46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6"/>
      <c r="AM428" s="46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</row>
    <row r="429" ht="15.75" customHeight="1">
      <c r="A429" s="45"/>
      <c r="B429" s="45"/>
      <c r="C429" s="46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6"/>
      <c r="AM429" s="46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</row>
    <row r="430" ht="15.75" customHeight="1">
      <c r="A430" s="45"/>
      <c r="B430" s="45"/>
      <c r="C430" s="46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6"/>
      <c r="AM430" s="46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</row>
    <row r="431" ht="15.75" customHeight="1">
      <c r="A431" s="45"/>
      <c r="B431" s="45"/>
      <c r="C431" s="46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6"/>
      <c r="AM431" s="46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</row>
    <row r="432" ht="15.75" customHeight="1">
      <c r="A432" s="45"/>
      <c r="B432" s="45"/>
      <c r="C432" s="46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6"/>
      <c r="AM432" s="46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</row>
    <row r="433" ht="15.75" customHeight="1">
      <c r="A433" s="45"/>
      <c r="B433" s="45"/>
      <c r="C433" s="46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6"/>
      <c r="AM433" s="46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</row>
    <row r="434" ht="15.75" customHeight="1">
      <c r="A434" s="45"/>
      <c r="B434" s="45"/>
      <c r="C434" s="46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6"/>
      <c r="AM434" s="46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</row>
    <row r="435" ht="15.75" customHeight="1">
      <c r="A435" s="45"/>
      <c r="B435" s="45"/>
      <c r="C435" s="46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6"/>
      <c r="AM435" s="46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</row>
    <row r="436" ht="15.75" customHeight="1">
      <c r="A436" s="45"/>
      <c r="B436" s="45"/>
      <c r="C436" s="46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6"/>
      <c r="AM436" s="46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</row>
    <row r="437" ht="15.75" customHeight="1">
      <c r="A437" s="45"/>
      <c r="B437" s="45"/>
      <c r="C437" s="46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6"/>
      <c r="AM437" s="46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</row>
    <row r="438" ht="15.75" customHeight="1">
      <c r="A438" s="45"/>
      <c r="B438" s="45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6"/>
      <c r="AM438" s="46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</row>
    <row r="439" ht="15.75" customHeight="1">
      <c r="A439" s="45"/>
      <c r="B439" s="45"/>
      <c r="C439" s="46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6"/>
      <c r="AM439" s="46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</row>
    <row r="440" ht="15.75" customHeight="1">
      <c r="A440" s="45"/>
      <c r="B440" s="45"/>
      <c r="C440" s="4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6"/>
      <c r="AM440" s="46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</row>
    <row r="441" ht="15.75" customHeight="1">
      <c r="A441" s="45"/>
      <c r="B441" s="45"/>
      <c r="C441" s="46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6"/>
      <c r="AM441" s="46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</row>
    <row r="442" ht="15.75" customHeight="1">
      <c r="A442" s="45"/>
      <c r="B442" s="45"/>
      <c r="C442" s="46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6"/>
      <c r="AM442" s="46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</row>
    <row r="443" ht="15.75" customHeight="1">
      <c r="A443" s="45"/>
      <c r="B443" s="45"/>
      <c r="C443" s="46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6"/>
      <c r="AM443" s="46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</row>
    <row r="444" ht="15.75" customHeight="1">
      <c r="A444" s="45"/>
      <c r="B444" s="45"/>
      <c r="C444" s="46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6"/>
      <c r="AM444" s="46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</row>
    <row r="445" ht="15.75" customHeight="1">
      <c r="A445" s="45"/>
      <c r="B445" s="45"/>
      <c r="C445" s="4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6"/>
      <c r="AM445" s="46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</row>
    <row r="446" ht="15.75" customHeight="1">
      <c r="A446" s="45"/>
      <c r="B446" s="45"/>
      <c r="C446" s="46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6"/>
      <c r="AM446" s="46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</row>
    <row r="447" ht="15.75" customHeight="1">
      <c r="A447" s="45"/>
      <c r="B447" s="45"/>
      <c r="C447" s="46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6"/>
      <c r="AM447" s="46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</row>
    <row r="448" ht="15.75" customHeight="1">
      <c r="A448" s="45"/>
      <c r="B448" s="45"/>
      <c r="C448" s="46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6"/>
      <c r="AM448" s="46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</row>
    <row r="449" ht="15.75" customHeight="1">
      <c r="A449" s="45"/>
      <c r="B449" s="45"/>
      <c r="C449" s="46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6"/>
      <c r="AM449" s="46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</row>
    <row r="450" ht="15.75" customHeight="1">
      <c r="A450" s="45"/>
      <c r="B450" s="45"/>
      <c r="C450" s="46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6"/>
      <c r="AM450" s="46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</row>
    <row r="451" ht="15.75" customHeight="1">
      <c r="A451" s="45"/>
      <c r="B451" s="45"/>
      <c r="C451" s="46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6"/>
      <c r="AM451" s="46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</row>
    <row r="452" ht="15.75" customHeight="1">
      <c r="A452" s="45"/>
      <c r="B452" s="45"/>
      <c r="C452" s="46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6"/>
      <c r="AM452" s="46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</row>
    <row r="453" ht="15.75" customHeight="1">
      <c r="A453" s="45"/>
      <c r="B453" s="45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6"/>
      <c r="AM453" s="46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</row>
    <row r="454" ht="15.75" customHeight="1">
      <c r="A454" s="45"/>
      <c r="B454" s="45"/>
      <c r="C454" s="46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6"/>
      <c r="AM454" s="46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</row>
    <row r="455" ht="15.75" customHeight="1">
      <c r="A455" s="45"/>
      <c r="B455" s="45"/>
      <c r="C455" s="4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6"/>
      <c r="AM455" s="46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</row>
    <row r="456" ht="15.75" customHeight="1">
      <c r="A456" s="45"/>
      <c r="B456" s="45"/>
      <c r="C456" s="46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6"/>
      <c r="AM456" s="46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</row>
    <row r="457" ht="15.75" customHeight="1">
      <c r="A457" s="45"/>
      <c r="B457" s="45"/>
      <c r="C457" s="46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6"/>
      <c r="AM457" s="46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</row>
    <row r="458" ht="15.75" customHeight="1">
      <c r="A458" s="45"/>
      <c r="B458" s="45"/>
      <c r="C458" s="46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6"/>
      <c r="AM458" s="46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</row>
    <row r="459" ht="15.75" customHeight="1">
      <c r="A459" s="45"/>
      <c r="B459" s="45"/>
      <c r="C459" s="46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6"/>
      <c r="AM459" s="46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</row>
    <row r="460" ht="15.75" customHeight="1">
      <c r="A460" s="45"/>
      <c r="B460" s="45"/>
      <c r="C460" s="46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6"/>
      <c r="AM460" s="46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</row>
    <row r="461" ht="15.75" customHeight="1">
      <c r="A461" s="45"/>
      <c r="B461" s="45"/>
      <c r="C461" s="46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6"/>
      <c r="AM461" s="46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</row>
    <row r="462" ht="15.75" customHeight="1">
      <c r="A462" s="45"/>
      <c r="B462" s="45"/>
      <c r="C462" s="46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6"/>
      <c r="AM462" s="46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</row>
    <row r="463" ht="15.75" customHeight="1">
      <c r="A463" s="45"/>
      <c r="B463" s="45"/>
      <c r="C463" s="46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6"/>
      <c r="AM463" s="46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</row>
    <row r="464" ht="15.75" customHeight="1">
      <c r="A464" s="45"/>
      <c r="B464" s="45"/>
      <c r="C464" s="46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6"/>
      <c r="AM464" s="46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</row>
    <row r="465" ht="15.75" customHeight="1">
      <c r="A465" s="45"/>
      <c r="B465" s="45"/>
      <c r="C465" s="46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6"/>
      <c r="AM465" s="46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</row>
    <row r="466" ht="15.75" customHeight="1">
      <c r="A466" s="45"/>
      <c r="B466" s="45"/>
      <c r="C466" s="46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6"/>
      <c r="AM466" s="46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</row>
    <row r="467" ht="15.75" customHeight="1">
      <c r="A467" s="45"/>
      <c r="B467" s="45"/>
      <c r="C467" s="46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6"/>
      <c r="AM467" s="46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</row>
    <row r="468" ht="15.75" customHeight="1">
      <c r="A468" s="45"/>
      <c r="B468" s="45"/>
      <c r="C468" s="46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6"/>
      <c r="AM468" s="46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</row>
    <row r="469" ht="15.75" customHeight="1">
      <c r="A469" s="45"/>
      <c r="B469" s="45"/>
      <c r="C469" s="46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6"/>
      <c r="AM469" s="46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</row>
    <row r="470" ht="15.75" customHeight="1">
      <c r="A470" s="45"/>
      <c r="B470" s="45"/>
      <c r="C470" s="46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6"/>
      <c r="AM470" s="46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</row>
    <row r="471" ht="15.75" customHeight="1">
      <c r="A471" s="45"/>
      <c r="B471" s="45"/>
      <c r="C471" s="46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6"/>
      <c r="AM471" s="46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</row>
    <row r="472" ht="15.75" customHeight="1">
      <c r="A472" s="45"/>
      <c r="B472" s="45"/>
      <c r="C472" s="46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6"/>
      <c r="AM472" s="46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</row>
    <row r="473" ht="15.75" customHeight="1">
      <c r="A473" s="45"/>
      <c r="B473" s="45"/>
      <c r="C473" s="46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6"/>
      <c r="AM473" s="46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</row>
    <row r="474" ht="15.75" customHeight="1">
      <c r="A474" s="45"/>
      <c r="B474" s="45"/>
      <c r="C474" s="46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6"/>
      <c r="AM474" s="46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</row>
    <row r="475" ht="15.75" customHeight="1">
      <c r="A475" s="45"/>
      <c r="B475" s="45"/>
      <c r="C475" s="46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6"/>
      <c r="AM475" s="46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</row>
    <row r="476" ht="15.75" customHeight="1">
      <c r="A476" s="45"/>
      <c r="B476" s="45"/>
      <c r="C476" s="46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6"/>
      <c r="AM476" s="46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</row>
    <row r="477" ht="15.75" customHeight="1">
      <c r="A477" s="45"/>
      <c r="B477" s="45"/>
      <c r="C477" s="46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6"/>
      <c r="AM477" s="46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</row>
    <row r="478" ht="15.75" customHeight="1">
      <c r="A478" s="45"/>
      <c r="B478" s="45"/>
      <c r="C478" s="46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6"/>
      <c r="AM478" s="46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</row>
    <row r="479" ht="15.75" customHeight="1">
      <c r="A479" s="45"/>
      <c r="B479" s="45"/>
      <c r="C479" s="46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6"/>
      <c r="AM479" s="46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</row>
    <row r="480" ht="15.75" customHeight="1">
      <c r="A480" s="45"/>
      <c r="B480" s="45"/>
      <c r="C480" s="46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6"/>
      <c r="AM480" s="46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</row>
    <row r="481" ht="15.75" customHeight="1">
      <c r="A481" s="45"/>
      <c r="B481" s="45"/>
      <c r="C481" s="46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6"/>
      <c r="AM481" s="46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</row>
    <row r="482" ht="15.75" customHeight="1">
      <c r="A482" s="45"/>
      <c r="B482" s="45"/>
      <c r="C482" s="46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6"/>
      <c r="AM482" s="46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</row>
    <row r="483" ht="15.75" customHeight="1">
      <c r="A483" s="45"/>
      <c r="B483" s="45"/>
      <c r="C483" s="46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6"/>
      <c r="AM483" s="46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</row>
    <row r="484" ht="15.75" customHeight="1">
      <c r="A484" s="45"/>
      <c r="B484" s="45"/>
      <c r="C484" s="46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6"/>
      <c r="AM484" s="46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</row>
    <row r="485" ht="15.75" customHeight="1">
      <c r="A485" s="45"/>
      <c r="B485" s="45"/>
      <c r="C485" s="46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6"/>
      <c r="AM485" s="46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</row>
    <row r="486" ht="15.75" customHeight="1">
      <c r="A486" s="45"/>
      <c r="B486" s="45"/>
      <c r="C486" s="46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6"/>
      <c r="AM486" s="46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</row>
    <row r="487" ht="15.75" customHeight="1">
      <c r="A487" s="45"/>
      <c r="B487" s="45"/>
      <c r="C487" s="46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6"/>
      <c r="AM487" s="46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</row>
    <row r="488" ht="15.75" customHeight="1">
      <c r="A488" s="45"/>
      <c r="B488" s="45"/>
      <c r="C488" s="46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6"/>
      <c r="AM488" s="46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</row>
    <row r="489" ht="15.75" customHeight="1">
      <c r="A489" s="45"/>
      <c r="B489" s="45"/>
      <c r="C489" s="46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6"/>
      <c r="AM489" s="46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</row>
    <row r="490" ht="15.75" customHeight="1">
      <c r="A490" s="45"/>
      <c r="B490" s="45"/>
      <c r="C490" s="46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6"/>
      <c r="AM490" s="46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</row>
    <row r="491" ht="15.75" customHeight="1">
      <c r="A491" s="45"/>
      <c r="B491" s="45"/>
      <c r="C491" s="46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6"/>
      <c r="AM491" s="46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</row>
    <row r="492" ht="15.75" customHeight="1">
      <c r="A492" s="45"/>
      <c r="B492" s="45"/>
      <c r="C492" s="46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6"/>
      <c r="AM492" s="46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</row>
    <row r="493" ht="15.75" customHeight="1">
      <c r="A493" s="45"/>
      <c r="B493" s="45"/>
      <c r="C493" s="46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6"/>
      <c r="AM493" s="46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</row>
    <row r="494" ht="15.75" customHeight="1">
      <c r="A494" s="45"/>
      <c r="B494" s="45"/>
      <c r="C494" s="46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6"/>
      <c r="AM494" s="46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</row>
    <row r="495" ht="15.75" customHeight="1">
      <c r="A495" s="45"/>
      <c r="B495" s="45"/>
      <c r="C495" s="46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6"/>
      <c r="AM495" s="46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</row>
    <row r="496" ht="15.75" customHeight="1">
      <c r="A496" s="45"/>
      <c r="B496" s="45"/>
      <c r="C496" s="46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6"/>
      <c r="AM496" s="46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</row>
    <row r="497" ht="15.75" customHeight="1">
      <c r="A497" s="45"/>
      <c r="B497" s="45"/>
      <c r="C497" s="46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6"/>
      <c r="AM497" s="46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</row>
    <row r="498" ht="15.75" customHeight="1">
      <c r="A498" s="45"/>
      <c r="B498" s="45"/>
      <c r="C498" s="46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6"/>
      <c r="AM498" s="46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</row>
    <row r="499" ht="15.75" customHeight="1">
      <c r="A499" s="45"/>
      <c r="B499" s="45"/>
      <c r="C499" s="46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6"/>
      <c r="AM499" s="46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</row>
    <row r="500" ht="15.75" customHeight="1">
      <c r="A500" s="45"/>
      <c r="B500" s="45"/>
      <c r="C500" s="46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6"/>
      <c r="AM500" s="46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</row>
    <row r="501" ht="15.75" customHeight="1">
      <c r="A501" s="45"/>
      <c r="B501" s="45"/>
      <c r="C501" s="46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6"/>
      <c r="AM501" s="46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</row>
    <row r="502" ht="15.75" customHeight="1">
      <c r="A502" s="45"/>
      <c r="B502" s="45"/>
      <c r="C502" s="46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6"/>
      <c r="AM502" s="46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</row>
    <row r="503" ht="15.75" customHeight="1">
      <c r="A503" s="45"/>
      <c r="B503" s="45"/>
      <c r="C503" s="46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6"/>
      <c r="AM503" s="46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</row>
    <row r="504" ht="15.75" customHeight="1">
      <c r="A504" s="45"/>
      <c r="B504" s="45"/>
      <c r="C504" s="46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6"/>
      <c r="AM504" s="46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</row>
    <row r="505" ht="15.75" customHeight="1">
      <c r="A505" s="45"/>
      <c r="B505" s="45"/>
      <c r="C505" s="46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6"/>
      <c r="AM505" s="46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</row>
    <row r="506" ht="15.75" customHeight="1">
      <c r="A506" s="45"/>
      <c r="B506" s="45"/>
      <c r="C506" s="46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6"/>
      <c r="AM506" s="46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</row>
    <row r="507" ht="15.75" customHeight="1">
      <c r="A507" s="45"/>
      <c r="B507" s="45"/>
      <c r="C507" s="46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6"/>
      <c r="AM507" s="46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</row>
    <row r="508" ht="15.75" customHeight="1">
      <c r="A508" s="45"/>
      <c r="B508" s="45"/>
      <c r="C508" s="46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6"/>
      <c r="AM508" s="46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</row>
    <row r="509" ht="15.75" customHeight="1">
      <c r="A509" s="45"/>
      <c r="B509" s="45"/>
      <c r="C509" s="46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6"/>
      <c r="AM509" s="46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</row>
    <row r="510" ht="15.75" customHeight="1">
      <c r="A510" s="45"/>
      <c r="B510" s="45"/>
      <c r="C510" s="46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6"/>
      <c r="AM510" s="46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</row>
    <row r="511" ht="15.75" customHeight="1">
      <c r="A511" s="45"/>
      <c r="B511" s="45"/>
      <c r="C511" s="46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6"/>
      <c r="AM511" s="46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</row>
    <row r="512" ht="15.75" customHeight="1">
      <c r="A512" s="45"/>
      <c r="B512" s="45"/>
      <c r="C512" s="46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6"/>
      <c r="AM512" s="46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</row>
    <row r="513" ht="15.75" customHeight="1">
      <c r="A513" s="45"/>
      <c r="B513" s="45"/>
      <c r="C513" s="46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6"/>
      <c r="AM513" s="46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</row>
    <row r="514" ht="15.75" customHeight="1">
      <c r="A514" s="45"/>
      <c r="B514" s="45"/>
      <c r="C514" s="46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6"/>
      <c r="AM514" s="46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</row>
    <row r="515" ht="15.75" customHeight="1">
      <c r="A515" s="45"/>
      <c r="B515" s="45"/>
      <c r="C515" s="46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6"/>
      <c r="AM515" s="46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</row>
    <row r="516" ht="15.75" customHeight="1">
      <c r="A516" s="45"/>
      <c r="B516" s="45"/>
      <c r="C516" s="46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6"/>
      <c r="AM516" s="46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</row>
    <row r="517" ht="15.75" customHeight="1">
      <c r="A517" s="45"/>
      <c r="B517" s="45"/>
      <c r="C517" s="46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6"/>
      <c r="AM517" s="46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</row>
    <row r="518" ht="15.75" customHeight="1">
      <c r="A518" s="45"/>
      <c r="B518" s="45"/>
      <c r="C518" s="46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6"/>
      <c r="AM518" s="46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</row>
    <row r="519" ht="15.75" customHeight="1">
      <c r="A519" s="45"/>
      <c r="B519" s="45"/>
      <c r="C519" s="46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6"/>
      <c r="AM519" s="46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</row>
    <row r="520" ht="15.75" customHeight="1">
      <c r="A520" s="45"/>
      <c r="B520" s="45"/>
      <c r="C520" s="46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6"/>
      <c r="AM520" s="46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</row>
    <row r="521" ht="15.75" customHeight="1">
      <c r="A521" s="45"/>
      <c r="B521" s="45"/>
      <c r="C521" s="46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6"/>
      <c r="AM521" s="46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</row>
    <row r="522" ht="15.75" customHeight="1">
      <c r="A522" s="45"/>
      <c r="B522" s="45"/>
      <c r="C522" s="46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6"/>
      <c r="AM522" s="46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</row>
    <row r="523" ht="15.75" customHeight="1">
      <c r="A523" s="45"/>
      <c r="B523" s="45"/>
      <c r="C523" s="46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6"/>
      <c r="AM523" s="46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</row>
    <row r="524" ht="15.75" customHeight="1">
      <c r="A524" s="45"/>
      <c r="B524" s="45"/>
      <c r="C524" s="46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6"/>
      <c r="AM524" s="46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</row>
    <row r="525" ht="15.75" customHeight="1">
      <c r="A525" s="45"/>
      <c r="B525" s="45"/>
      <c r="C525" s="46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6"/>
      <c r="AM525" s="46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</row>
    <row r="526" ht="15.75" customHeight="1">
      <c r="A526" s="45"/>
      <c r="B526" s="45"/>
      <c r="C526" s="46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6"/>
      <c r="AM526" s="46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</row>
    <row r="527" ht="15.75" customHeight="1">
      <c r="A527" s="45"/>
      <c r="B527" s="45"/>
      <c r="C527" s="46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6"/>
      <c r="AM527" s="46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</row>
    <row r="528" ht="15.75" customHeight="1">
      <c r="A528" s="45"/>
      <c r="B528" s="45"/>
      <c r="C528" s="46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6"/>
      <c r="AM528" s="46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</row>
    <row r="529" ht="15.75" customHeight="1">
      <c r="A529" s="45"/>
      <c r="B529" s="45"/>
      <c r="C529" s="46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6"/>
      <c r="AM529" s="46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</row>
    <row r="530" ht="15.75" customHeight="1">
      <c r="A530" s="45"/>
      <c r="B530" s="45"/>
      <c r="C530" s="46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6"/>
      <c r="AM530" s="46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</row>
    <row r="531" ht="15.75" customHeight="1">
      <c r="A531" s="45"/>
      <c r="B531" s="45"/>
      <c r="C531" s="46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6"/>
      <c r="AM531" s="46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</row>
    <row r="532" ht="15.75" customHeight="1">
      <c r="A532" s="45"/>
      <c r="B532" s="45"/>
      <c r="C532" s="46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6"/>
      <c r="AM532" s="46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</row>
    <row r="533" ht="15.75" customHeight="1">
      <c r="A533" s="45"/>
      <c r="B533" s="45"/>
      <c r="C533" s="46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6"/>
      <c r="AM533" s="46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</row>
    <row r="534" ht="15.75" customHeight="1">
      <c r="A534" s="45"/>
      <c r="B534" s="45"/>
      <c r="C534" s="46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6"/>
      <c r="AM534" s="46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</row>
    <row r="535" ht="15.75" customHeight="1">
      <c r="A535" s="45"/>
      <c r="B535" s="45"/>
      <c r="C535" s="46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6"/>
      <c r="AM535" s="46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</row>
    <row r="536" ht="15.75" customHeight="1">
      <c r="A536" s="45"/>
      <c r="B536" s="45"/>
      <c r="C536" s="46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6"/>
      <c r="AM536" s="46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</row>
    <row r="537" ht="15.75" customHeight="1">
      <c r="A537" s="45"/>
      <c r="B537" s="45"/>
      <c r="C537" s="46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6"/>
      <c r="AM537" s="46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</row>
    <row r="538" ht="15.75" customHeight="1">
      <c r="A538" s="45"/>
      <c r="B538" s="45"/>
      <c r="C538" s="46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6"/>
      <c r="AM538" s="46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</row>
    <row r="539" ht="15.75" customHeight="1">
      <c r="A539" s="45"/>
      <c r="B539" s="45"/>
      <c r="C539" s="46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6"/>
      <c r="AM539" s="46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</row>
    <row r="540" ht="15.75" customHeight="1">
      <c r="A540" s="45"/>
      <c r="B540" s="45"/>
      <c r="C540" s="46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6"/>
      <c r="AM540" s="46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</row>
    <row r="541" ht="15.75" customHeight="1">
      <c r="A541" s="45"/>
      <c r="B541" s="45"/>
      <c r="C541" s="46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6"/>
      <c r="AM541" s="46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</row>
    <row r="542" ht="15.75" customHeight="1">
      <c r="A542" s="45"/>
      <c r="B542" s="45"/>
      <c r="C542" s="46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6"/>
      <c r="AM542" s="46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</row>
    <row r="543" ht="15.75" customHeight="1">
      <c r="A543" s="45"/>
      <c r="B543" s="45"/>
      <c r="C543" s="46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6"/>
      <c r="AM543" s="46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</row>
    <row r="544" ht="15.75" customHeight="1">
      <c r="A544" s="45"/>
      <c r="B544" s="45"/>
      <c r="C544" s="46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6"/>
      <c r="AM544" s="46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</row>
    <row r="545" ht="15.75" customHeight="1">
      <c r="A545" s="45"/>
      <c r="B545" s="45"/>
      <c r="C545" s="46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6"/>
      <c r="AM545" s="46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</row>
    <row r="546" ht="15.75" customHeight="1">
      <c r="A546" s="45"/>
      <c r="B546" s="45"/>
      <c r="C546" s="46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6"/>
      <c r="AM546" s="46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</row>
    <row r="547" ht="15.75" customHeight="1">
      <c r="A547" s="45"/>
      <c r="B547" s="45"/>
      <c r="C547" s="46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6"/>
      <c r="AM547" s="46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</row>
    <row r="548" ht="15.75" customHeight="1">
      <c r="A548" s="45"/>
      <c r="B548" s="45"/>
      <c r="C548" s="46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6"/>
      <c r="AM548" s="46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</row>
    <row r="549" ht="15.75" customHeight="1">
      <c r="A549" s="45"/>
      <c r="B549" s="45"/>
      <c r="C549" s="46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6"/>
      <c r="AM549" s="46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</row>
    <row r="550" ht="15.75" customHeight="1">
      <c r="A550" s="45"/>
      <c r="B550" s="45"/>
      <c r="C550" s="46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6"/>
      <c r="AM550" s="46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</row>
    <row r="551" ht="15.75" customHeight="1">
      <c r="A551" s="45"/>
      <c r="B551" s="45"/>
      <c r="C551" s="46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6"/>
      <c r="AM551" s="46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</row>
    <row r="552" ht="15.75" customHeight="1">
      <c r="A552" s="45"/>
      <c r="B552" s="45"/>
      <c r="C552" s="46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6"/>
      <c r="AM552" s="46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</row>
    <row r="553" ht="15.75" customHeight="1">
      <c r="A553" s="45"/>
      <c r="B553" s="45"/>
      <c r="C553" s="46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6"/>
      <c r="AM553" s="46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</row>
    <row r="554" ht="15.75" customHeight="1">
      <c r="A554" s="45"/>
      <c r="B554" s="45"/>
      <c r="C554" s="46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6"/>
      <c r="AM554" s="46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</row>
    <row r="555" ht="15.75" customHeight="1">
      <c r="A555" s="45"/>
      <c r="B555" s="45"/>
      <c r="C555" s="46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6"/>
      <c r="AM555" s="46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</row>
    <row r="556" ht="15.75" customHeight="1">
      <c r="A556" s="45"/>
      <c r="B556" s="45"/>
      <c r="C556" s="46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6"/>
      <c r="AM556" s="46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</row>
    <row r="557" ht="15.75" customHeight="1">
      <c r="A557" s="45"/>
      <c r="B557" s="45"/>
      <c r="C557" s="46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6"/>
      <c r="AM557" s="46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</row>
    <row r="558" ht="15.75" customHeight="1">
      <c r="A558" s="45"/>
      <c r="B558" s="45"/>
      <c r="C558" s="46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6"/>
      <c r="AM558" s="46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</row>
    <row r="559" ht="15.75" customHeight="1">
      <c r="A559" s="45"/>
      <c r="B559" s="45"/>
      <c r="C559" s="46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6"/>
      <c r="AM559" s="46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</row>
    <row r="560" ht="15.75" customHeight="1">
      <c r="A560" s="45"/>
      <c r="B560" s="45"/>
      <c r="C560" s="46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6"/>
      <c r="AM560" s="46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</row>
    <row r="561" ht="15.75" customHeight="1">
      <c r="A561" s="45"/>
      <c r="B561" s="45"/>
      <c r="C561" s="46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6"/>
      <c r="AM561" s="46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</row>
    <row r="562" ht="15.75" customHeight="1">
      <c r="A562" s="45"/>
      <c r="B562" s="45"/>
      <c r="C562" s="46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6"/>
      <c r="AM562" s="46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</row>
    <row r="563" ht="15.75" customHeight="1">
      <c r="A563" s="45"/>
      <c r="B563" s="45"/>
      <c r="C563" s="46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6"/>
      <c r="AM563" s="46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</row>
    <row r="564" ht="15.75" customHeight="1">
      <c r="A564" s="45"/>
      <c r="B564" s="45"/>
      <c r="C564" s="46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6"/>
      <c r="AM564" s="46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</row>
    <row r="565" ht="15.75" customHeight="1">
      <c r="A565" s="45"/>
      <c r="B565" s="45"/>
      <c r="C565" s="46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6"/>
      <c r="AM565" s="46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</row>
    <row r="566" ht="15.75" customHeight="1">
      <c r="A566" s="45"/>
      <c r="B566" s="45"/>
      <c r="C566" s="46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6"/>
      <c r="AM566" s="46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</row>
    <row r="567" ht="15.75" customHeight="1">
      <c r="A567" s="45"/>
      <c r="B567" s="45"/>
      <c r="C567" s="46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6"/>
      <c r="AM567" s="46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</row>
    <row r="568" ht="15.75" customHeight="1">
      <c r="A568" s="45"/>
      <c r="B568" s="45"/>
      <c r="C568" s="46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6"/>
      <c r="AM568" s="46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</row>
    <row r="569" ht="15.75" customHeight="1">
      <c r="A569" s="45"/>
      <c r="B569" s="45"/>
      <c r="C569" s="46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6"/>
      <c r="AM569" s="46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</row>
    <row r="570" ht="15.75" customHeight="1">
      <c r="A570" s="45"/>
      <c r="B570" s="45"/>
      <c r="C570" s="46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6"/>
      <c r="AM570" s="46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</row>
    <row r="571" ht="15.75" customHeight="1">
      <c r="A571" s="45"/>
      <c r="B571" s="45"/>
      <c r="C571" s="46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6"/>
      <c r="AM571" s="46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</row>
    <row r="572" ht="15.75" customHeight="1">
      <c r="A572" s="45"/>
      <c r="B572" s="45"/>
      <c r="C572" s="46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6"/>
      <c r="AM572" s="46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</row>
    <row r="573" ht="15.75" customHeight="1">
      <c r="A573" s="45"/>
      <c r="B573" s="45"/>
      <c r="C573" s="46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6"/>
      <c r="AM573" s="46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</row>
    <row r="574" ht="15.75" customHeight="1">
      <c r="A574" s="45"/>
      <c r="B574" s="45"/>
      <c r="C574" s="46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6"/>
      <c r="AM574" s="46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</row>
    <row r="575" ht="15.75" customHeight="1">
      <c r="A575" s="45"/>
      <c r="B575" s="45"/>
      <c r="C575" s="46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6"/>
      <c r="AM575" s="46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</row>
    <row r="576" ht="15.75" customHeight="1">
      <c r="A576" s="45"/>
      <c r="B576" s="45"/>
      <c r="C576" s="46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6"/>
      <c r="AM576" s="46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</row>
    <row r="577" ht="15.75" customHeight="1">
      <c r="A577" s="45"/>
      <c r="B577" s="45"/>
      <c r="C577" s="46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6"/>
      <c r="AM577" s="46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</row>
    <row r="578" ht="15.75" customHeight="1">
      <c r="A578" s="45"/>
      <c r="B578" s="45"/>
      <c r="C578" s="46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6"/>
      <c r="AM578" s="46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</row>
    <row r="579" ht="15.75" customHeight="1">
      <c r="A579" s="45"/>
      <c r="B579" s="45"/>
      <c r="C579" s="46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6"/>
      <c r="AM579" s="46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</row>
    <row r="580" ht="15.75" customHeight="1">
      <c r="A580" s="45"/>
      <c r="B580" s="45"/>
      <c r="C580" s="46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6"/>
      <c r="AM580" s="46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</row>
    <row r="581" ht="15.75" customHeight="1">
      <c r="A581" s="45"/>
      <c r="B581" s="45"/>
      <c r="C581" s="46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6"/>
      <c r="AM581" s="46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</row>
    <row r="582" ht="15.75" customHeight="1">
      <c r="A582" s="45"/>
      <c r="B582" s="45"/>
      <c r="C582" s="46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6"/>
      <c r="AM582" s="46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</row>
    <row r="583" ht="15.75" customHeight="1">
      <c r="A583" s="45"/>
      <c r="B583" s="45"/>
      <c r="C583" s="46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6"/>
      <c r="AM583" s="46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</row>
    <row r="584" ht="15.75" customHeight="1">
      <c r="A584" s="45"/>
      <c r="B584" s="45"/>
      <c r="C584" s="46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6"/>
      <c r="AM584" s="46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</row>
    <row r="585" ht="15.75" customHeight="1">
      <c r="A585" s="45"/>
      <c r="B585" s="45"/>
      <c r="C585" s="46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6"/>
      <c r="AM585" s="46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</row>
    <row r="586" ht="15.75" customHeight="1">
      <c r="A586" s="45"/>
      <c r="B586" s="45"/>
      <c r="C586" s="46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6"/>
      <c r="AM586" s="46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</row>
    <row r="587" ht="15.75" customHeight="1">
      <c r="A587" s="45"/>
      <c r="B587" s="45"/>
      <c r="C587" s="46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6"/>
      <c r="AM587" s="46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</row>
    <row r="588" ht="15.75" customHeight="1">
      <c r="A588" s="45"/>
      <c r="B588" s="45"/>
      <c r="C588" s="46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6"/>
      <c r="AM588" s="46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</row>
    <row r="589" ht="15.75" customHeight="1">
      <c r="A589" s="45"/>
      <c r="B589" s="45"/>
      <c r="C589" s="46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6"/>
      <c r="AM589" s="46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</row>
    <row r="590" ht="15.75" customHeight="1">
      <c r="A590" s="45"/>
      <c r="B590" s="45"/>
      <c r="C590" s="46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6"/>
      <c r="AM590" s="46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</row>
    <row r="591" ht="15.75" customHeight="1">
      <c r="A591" s="45"/>
      <c r="B591" s="45"/>
      <c r="C591" s="46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6"/>
      <c r="AM591" s="46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</row>
    <row r="592" ht="15.75" customHeight="1">
      <c r="A592" s="45"/>
      <c r="B592" s="45"/>
      <c r="C592" s="46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6"/>
      <c r="AM592" s="46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</row>
    <row r="593" ht="15.75" customHeight="1">
      <c r="A593" s="45"/>
      <c r="B593" s="45"/>
      <c r="C593" s="46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6"/>
      <c r="AM593" s="46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</row>
    <row r="594" ht="15.75" customHeight="1">
      <c r="A594" s="45"/>
      <c r="B594" s="45"/>
      <c r="C594" s="46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6"/>
      <c r="AM594" s="46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</row>
    <row r="595" ht="15.75" customHeight="1">
      <c r="A595" s="45"/>
      <c r="B595" s="45"/>
      <c r="C595" s="46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6"/>
      <c r="AM595" s="46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</row>
    <row r="596" ht="15.75" customHeight="1">
      <c r="A596" s="45"/>
      <c r="B596" s="45"/>
      <c r="C596" s="46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6"/>
      <c r="AM596" s="46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</row>
    <row r="597" ht="15.75" customHeight="1">
      <c r="A597" s="45"/>
      <c r="B597" s="45"/>
      <c r="C597" s="46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6"/>
      <c r="AM597" s="46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</row>
    <row r="598" ht="15.75" customHeight="1">
      <c r="A598" s="45"/>
      <c r="B598" s="45"/>
      <c r="C598" s="46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6"/>
      <c r="AM598" s="46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</row>
    <row r="599" ht="15.75" customHeight="1">
      <c r="A599" s="45"/>
      <c r="B599" s="45"/>
      <c r="C599" s="46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6"/>
      <c r="AM599" s="46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</row>
    <row r="600" ht="15.75" customHeight="1">
      <c r="A600" s="45"/>
      <c r="B600" s="45"/>
      <c r="C600" s="46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6"/>
      <c r="AM600" s="46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</row>
    <row r="601" ht="15.75" customHeight="1">
      <c r="A601" s="45"/>
      <c r="B601" s="45"/>
      <c r="C601" s="46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6"/>
      <c r="AM601" s="46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</row>
    <row r="602" ht="15.75" customHeight="1">
      <c r="A602" s="45"/>
      <c r="B602" s="45"/>
      <c r="C602" s="46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6"/>
      <c r="AM602" s="46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</row>
    <row r="603" ht="15.75" customHeight="1">
      <c r="A603" s="45"/>
      <c r="B603" s="45"/>
      <c r="C603" s="46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6"/>
      <c r="AM603" s="46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</row>
    <row r="604" ht="15.75" customHeight="1">
      <c r="A604" s="45"/>
      <c r="B604" s="45"/>
      <c r="C604" s="46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6"/>
      <c r="AM604" s="46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</row>
    <row r="605" ht="15.75" customHeight="1">
      <c r="A605" s="45"/>
      <c r="B605" s="45"/>
      <c r="C605" s="46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6"/>
      <c r="AM605" s="46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</row>
    <row r="606" ht="15.75" customHeight="1">
      <c r="A606" s="45"/>
      <c r="B606" s="45"/>
      <c r="C606" s="46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6"/>
      <c r="AM606" s="46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</row>
    <row r="607" ht="15.75" customHeight="1">
      <c r="A607" s="45"/>
      <c r="B607" s="45"/>
      <c r="C607" s="46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6"/>
      <c r="AM607" s="46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</row>
    <row r="608" ht="15.75" customHeight="1">
      <c r="A608" s="45"/>
      <c r="B608" s="45"/>
      <c r="C608" s="46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6"/>
      <c r="AM608" s="46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</row>
    <row r="609" ht="15.75" customHeight="1">
      <c r="A609" s="45"/>
      <c r="B609" s="45"/>
      <c r="C609" s="46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6"/>
      <c r="AM609" s="46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</row>
    <row r="610" ht="15.75" customHeight="1">
      <c r="A610" s="45"/>
      <c r="B610" s="45"/>
      <c r="C610" s="46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6"/>
      <c r="AM610" s="46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</row>
    <row r="611" ht="15.75" customHeight="1">
      <c r="A611" s="45"/>
      <c r="B611" s="45"/>
      <c r="C611" s="46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6"/>
      <c r="AM611" s="46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</row>
    <row r="612" ht="15.75" customHeight="1">
      <c r="A612" s="45"/>
      <c r="B612" s="45"/>
      <c r="C612" s="46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6"/>
      <c r="AM612" s="46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</row>
    <row r="613" ht="15.75" customHeight="1">
      <c r="A613" s="45"/>
      <c r="B613" s="45"/>
      <c r="C613" s="46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6"/>
      <c r="AM613" s="46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</row>
    <row r="614" ht="15.75" customHeight="1">
      <c r="A614" s="45"/>
      <c r="B614" s="45"/>
      <c r="C614" s="46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6"/>
      <c r="AM614" s="46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</row>
    <row r="615" ht="15.75" customHeight="1">
      <c r="A615" s="45"/>
      <c r="B615" s="45"/>
      <c r="C615" s="46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6"/>
      <c r="AM615" s="46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</row>
    <row r="616" ht="15.75" customHeight="1">
      <c r="A616" s="45"/>
      <c r="B616" s="45"/>
      <c r="C616" s="46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6"/>
      <c r="AM616" s="46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</row>
    <row r="617" ht="15.75" customHeight="1">
      <c r="A617" s="45"/>
      <c r="B617" s="45"/>
      <c r="C617" s="46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6"/>
      <c r="AM617" s="46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</row>
    <row r="618" ht="15.75" customHeight="1">
      <c r="A618" s="45"/>
      <c r="B618" s="45"/>
      <c r="C618" s="46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6"/>
      <c r="AM618" s="46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</row>
    <row r="619" ht="15.75" customHeight="1">
      <c r="A619" s="45"/>
      <c r="B619" s="45"/>
      <c r="C619" s="46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6"/>
      <c r="AM619" s="46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</row>
    <row r="620" ht="15.75" customHeight="1">
      <c r="A620" s="45"/>
      <c r="B620" s="45"/>
      <c r="C620" s="46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6"/>
      <c r="AM620" s="46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</row>
    <row r="621" ht="15.75" customHeight="1">
      <c r="A621" s="45"/>
      <c r="B621" s="45"/>
      <c r="C621" s="46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6"/>
      <c r="AM621" s="46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</row>
    <row r="622" ht="15.75" customHeight="1">
      <c r="A622" s="45"/>
      <c r="B622" s="45"/>
      <c r="C622" s="46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6"/>
      <c r="AM622" s="46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</row>
    <row r="623" ht="15.75" customHeight="1">
      <c r="A623" s="45"/>
      <c r="B623" s="45"/>
      <c r="C623" s="46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6"/>
      <c r="AM623" s="46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</row>
    <row r="624" ht="15.75" customHeight="1">
      <c r="A624" s="45"/>
      <c r="B624" s="45"/>
      <c r="C624" s="46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6"/>
      <c r="AM624" s="46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</row>
    <row r="625" ht="15.75" customHeight="1">
      <c r="A625" s="45"/>
      <c r="B625" s="45"/>
      <c r="C625" s="46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6"/>
      <c r="AM625" s="46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</row>
    <row r="626" ht="15.75" customHeight="1">
      <c r="A626" s="45"/>
      <c r="B626" s="45"/>
      <c r="C626" s="46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6"/>
      <c r="AM626" s="46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</row>
    <row r="627" ht="15.75" customHeight="1">
      <c r="A627" s="45"/>
      <c r="B627" s="45"/>
      <c r="C627" s="46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6"/>
      <c r="AM627" s="46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</row>
    <row r="628" ht="15.75" customHeight="1">
      <c r="A628" s="45"/>
      <c r="B628" s="45"/>
      <c r="C628" s="46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6"/>
      <c r="AM628" s="46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</row>
    <row r="629" ht="15.75" customHeight="1">
      <c r="A629" s="45"/>
      <c r="B629" s="45"/>
      <c r="C629" s="46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6"/>
      <c r="AM629" s="46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</row>
    <row r="630" ht="15.75" customHeight="1">
      <c r="A630" s="45"/>
      <c r="B630" s="45"/>
      <c r="C630" s="46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6"/>
      <c r="AM630" s="46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</row>
    <row r="631" ht="15.75" customHeight="1">
      <c r="A631" s="45"/>
      <c r="B631" s="45"/>
      <c r="C631" s="46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6"/>
      <c r="AM631" s="46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</row>
    <row r="632" ht="15.75" customHeight="1">
      <c r="A632" s="45"/>
      <c r="B632" s="45"/>
      <c r="C632" s="46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6"/>
      <c r="AM632" s="46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</row>
    <row r="633" ht="15.75" customHeight="1">
      <c r="A633" s="45"/>
      <c r="B633" s="45"/>
      <c r="C633" s="46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6"/>
      <c r="AM633" s="46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</row>
    <row r="634" ht="15.75" customHeight="1">
      <c r="A634" s="45"/>
      <c r="B634" s="45"/>
      <c r="C634" s="46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6"/>
      <c r="AM634" s="46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</row>
    <row r="635" ht="15.75" customHeight="1">
      <c r="A635" s="45"/>
      <c r="B635" s="45"/>
      <c r="C635" s="46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6"/>
      <c r="AM635" s="46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</row>
    <row r="636" ht="15.75" customHeight="1">
      <c r="A636" s="45"/>
      <c r="B636" s="45"/>
      <c r="C636" s="46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6"/>
      <c r="AM636" s="46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</row>
    <row r="637" ht="15.75" customHeight="1">
      <c r="A637" s="45"/>
      <c r="B637" s="45"/>
      <c r="C637" s="46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6"/>
      <c r="AM637" s="46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</row>
    <row r="638" ht="15.75" customHeight="1">
      <c r="A638" s="45"/>
      <c r="B638" s="45"/>
      <c r="C638" s="46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6"/>
      <c r="AM638" s="46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</row>
    <row r="639" ht="15.75" customHeight="1">
      <c r="A639" s="45"/>
      <c r="B639" s="45"/>
      <c r="C639" s="46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6"/>
      <c r="AM639" s="46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</row>
    <row r="640" ht="15.75" customHeight="1">
      <c r="A640" s="45"/>
      <c r="B640" s="45"/>
      <c r="C640" s="46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6"/>
      <c r="AM640" s="46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</row>
    <row r="641" ht="15.75" customHeight="1">
      <c r="A641" s="45"/>
      <c r="B641" s="45"/>
      <c r="C641" s="46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6"/>
      <c r="AM641" s="46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</row>
    <row r="642" ht="15.75" customHeight="1">
      <c r="A642" s="45"/>
      <c r="B642" s="45"/>
      <c r="C642" s="46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6"/>
      <c r="AM642" s="46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</row>
    <row r="643" ht="15.75" customHeight="1">
      <c r="A643" s="45"/>
      <c r="B643" s="45"/>
      <c r="C643" s="46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6"/>
      <c r="AM643" s="46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</row>
    <row r="644" ht="15.75" customHeight="1">
      <c r="A644" s="45"/>
      <c r="B644" s="45"/>
      <c r="C644" s="46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6"/>
      <c r="AM644" s="46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</row>
    <row r="645" ht="15.75" customHeight="1">
      <c r="A645" s="45"/>
      <c r="B645" s="45"/>
      <c r="C645" s="46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6"/>
      <c r="AM645" s="46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</row>
    <row r="646" ht="15.75" customHeight="1">
      <c r="A646" s="45"/>
      <c r="B646" s="45"/>
      <c r="C646" s="46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6"/>
      <c r="AM646" s="46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</row>
    <row r="647" ht="15.75" customHeight="1">
      <c r="A647" s="45"/>
      <c r="B647" s="45"/>
      <c r="C647" s="46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6"/>
      <c r="AM647" s="46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</row>
    <row r="648" ht="15.75" customHeight="1">
      <c r="A648" s="45"/>
      <c r="B648" s="45"/>
      <c r="C648" s="46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6"/>
      <c r="AM648" s="46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</row>
    <row r="649" ht="15.75" customHeight="1">
      <c r="A649" s="45"/>
      <c r="B649" s="45"/>
      <c r="C649" s="46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6"/>
      <c r="AM649" s="46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</row>
    <row r="650" ht="15.75" customHeight="1">
      <c r="A650" s="45"/>
      <c r="B650" s="45"/>
      <c r="C650" s="46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6"/>
      <c r="AM650" s="46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</row>
    <row r="651" ht="15.75" customHeight="1">
      <c r="A651" s="45"/>
      <c r="B651" s="45"/>
      <c r="C651" s="46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6"/>
      <c r="AM651" s="46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</row>
    <row r="652" ht="15.75" customHeight="1">
      <c r="A652" s="45"/>
      <c r="B652" s="45"/>
      <c r="C652" s="46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6"/>
      <c r="AM652" s="46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</row>
    <row r="653" ht="15.75" customHeight="1">
      <c r="A653" s="45"/>
      <c r="B653" s="45"/>
      <c r="C653" s="46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6"/>
      <c r="AM653" s="46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</row>
    <row r="654" ht="15.75" customHeight="1">
      <c r="A654" s="45"/>
      <c r="B654" s="45"/>
      <c r="C654" s="46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6"/>
      <c r="AM654" s="46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</row>
    <row r="655" ht="15.75" customHeight="1">
      <c r="A655" s="45"/>
      <c r="B655" s="45"/>
      <c r="C655" s="46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6"/>
      <c r="AM655" s="46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</row>
    <row r="656" ht="15.75" customHeight="1">
      <c r="A656" s="45"/>
      <c r="B656" s="45"/>
      <c r="C656" s="46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6"/>
      <c r="AM656" s="46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</row>
    <row r="657" ht="15.75" customHeight="1">
      <c r="A657" s="45"/>
      <c r="B657" s="45"/>
      <c r="C657" s="46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6"/>
      <c r="AM657" s="46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</row>
    <row r="658" ht="15.75" customHeight="1">
      <c r="A658" s="45"/>
      <c r="B658" s="45"/>
      <c r="C658" s="46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6"/>
      <c r="AM658" s="46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</row>
    <row r="659" ht="15.75" customHeight="1">
      <c r="A659" s="45"/>
      <c r="B659" s="45"/>
      <c r="C659" s="46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6"/>
      <c r="AM659" s="46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</row>
    <row r="660" ht="15.75" customHeight="1">
      <c r="A660" s="45"/>
      <c r="B660" s="45"/>
      <c r="C660" s="46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6"/>
      <c r="AM660" s="46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</row>
    <row r="661" ht="15.75" customHeight="1">
      <c r="A661" s="45"/>
      <c r="B661" s="45"/>
      <c r="C661" s="46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6"/>
      <c r="AM661" s="46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</row>
    <row r="662" ht="15.75" customHeight="1">
      <c r="A662" s="45"/>
      <c r="B662" s="45"/>
      <c r="C662" s="46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6"/>
      <c r="AM662" s="46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</row>
    <row r="663" ht="15.75" customHeight="1">
      <c r="A663" s="45"/>
      <c r="B663" s="45"/>
      <c r="C663" s="46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6"/>
      <c r="AM663" s="46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</row>
    <row r="664" ht="15.75" customHeight="1">
      <c r="A664" s="45"/>
      <c r="B664" s="45"/>
      <c r="C664" s="46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6"/>
      <c r="AM664" s="46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</row>
    <row r="665" ht="15.75" customHeight="1">
      <c r="A665" s="45"/>
      <c r="B665" s="45"/>
      <c r="C665" s="46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6"/>
      <c r="AM665" s="46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</row>
    <row r="666" ht="15.75" customHeight="1">
      <c r="A666" s="45"/>
      <c r="B666" s="45"/>
      <c r="C666" s="46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6"/>
      <c r="AM666" s="46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</row>
    <row r="667" ht="15.75" customHeight="1">
      <c r="A667" s="45"/>
      <c r="B667" s="45"/>
      <c r="C667" s="46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6"/>
      <c r="AM667" s="46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</row>
    <row r="668" ht="15.75" customHeight="1">
      <c r="A668" s="45"/>
      <c r="B668" s="45"/>
      <c r="C668" s="46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6"/>
      <c r="AM668" s="46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</row>
    <row r="669" ht="15.75" customHeight="1">
      <c r="A669" s="45"/>
      <c r="B669" s="45"/>
      <c r="C669" s="46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6"/>
      <c r="AM669" s="46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</row>
    <row r="670" ht="15.75" customHeight="1">
      <c r="A670" s="45"/>
      <c r="B670" s="45"/>
      <c r="C670" s="46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6"/>
      <c r="AM670" s="46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</row>
    <row r="671" ht="15.75" customHeight="1">
      <c r="A671" s="45"/>
      <c r="B671" s="45"/>
      <c r="C671" s="46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6"/>
      <c r="AM671" s="46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</row>
    <row r="672" ht="15.75" customHeight="1">
      <c r="A672" s="45"/>
      <c r="B672" s="45"/>
      <c r="C672" s="46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6"/>
      <c r="AM672" s="46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</row>
    <row r="673" ht="15.75" customHeight="1">
      <c r="A673" s="45"/>
      <c r="B673" s="45"/>
      <c r="C673" s="46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6"/>
      <c r="AM673" s="46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</row>
    <row r="674" ht="15.75" customHeight="1">
      <c r="A674" s="45"/>
      <c r="B674" s="45"/>
      <c r="C674" s="46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6"/>
      <c r="AM674" s="46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</row>
    <row r="675" ht="15.75" customHeight="1">
      <c r="A675" s="45"/>
      <c r="B675" s="45"/>
      <c r="C675" s="46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6"/>
      <c r="AM675" s="46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</row>
    <row r="676" ht="15.75" customHeight="1">
      <c r="A676" s="45"/>
      <c r="B676" s="45"/>
      <c r="C676" s="46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6"/>
      <c r="AM676" s="46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</row>
    <row r="677" ht="15.75" customHeight="1">
      <c r="A677" s="45"/>
      <c r="B677" s="45"/>
      <c r="C677" s="46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6"/>
      <c r="AM677" s="46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</row>
    <row r="678" ht="15.75" customHeight="1">
      <c r="A678" s="45"/>
      <c r="B678" s="45"/>
      <c r="C678" s="46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6"/>
      <c r="AM678" s="46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</row>
    <row r="679" ht="15.75" customHeight="1">
      <c r="A679" s="45"/>
      <c r="B679" s="45"/>
      <c r="C679" s="46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6"/>
      <c r="AM679" s="46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</row>
    <row r="680" ht="15.75" customHeight="1">
      <c r="A680" s="45"/>
      <c r="B680" s="45"/>
      <c r="C680" s="46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6"/>
      <c r="AM680" s="46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</row>
    <row r="681" ht="15.75" customHeight="1">
      <c r="A681" s="45"/>
      <c r="B681" s="45"/>
      <c r="C681" s="46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6"/>
      <c r="AM681" s="46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</row>
    <row r="682" ht="15.75" customHeight="1">
      <c r="A682" s="45"/>
      <c r="B682" s="45"/>
      <c r="C682" s="46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6"/>
      <c r="AM682" s="46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</row>
    <row r="683" ht="15.75" customHeight="1">
      <c r="A683" s="45"/>
      <c r="B683" s="45"/>
      <c r="C683" s="46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6"/>
      <c r="AM683" s="46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</row>
    <row r="684" ht="15.75" customHeight="1">
      <c r="A684" s="45"/>
      <c r="B684" s="45"/>
      <c r="C684" s="46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6"/>
      <c r="AM684" s="46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</row>
    <row r="685" ht="15.75" customHeight="1">
      <c r="A685" s="45"/>
      <c r="B685" s="45"/>
      <c r="C685" s="46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6"/>
      <c r="AM685" s="46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</row>
    <row r="686" ht="15.75" customHeight="1">
      <c r="A686" s="45"/>
      <c r="B686" s="45"/>
      <c r="C686" s="46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6"/>
      <c r="AM686" s="46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</row>
    <row r="687" ht="15.75" customHeight="1">
      <c r="A687" s="45"/>
      <c r="B687" s="45"/>
      <c r="C687" s="46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6"/>
      <c r="AM687" s="46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</row>
    <row r="688" ht="15.75" customHeight="1">
      <c r="A688" s="45"/>
      <c r="B688" s="45"/>
      <c r="C688" s="46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6"/>
      <c r="AM688" s="46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</row>
    <row r="689" ht="15.75" customHeight="1">
      <c r="A689" s="45"/>
      <c r="B689" s="45"/>
      <c r="C689" s="46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6"/>
      <c r="AM689" s="46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</row>
    <row r="690" ht="15.75" customHeight="1">
      <c r="A690" s="45"/>
      <c r="B690" s="45"/>
      <c r="C690" s="46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6"/>
      <c r="AM690" s="46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</row>
    <row r="691" ht="15.75" customHeight="1">
      <c r="A691" s="45"/>
      <c r="B691" s="45"/>
      <c r="C691" s="46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6"/>
      <c r="AM691" s="46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</row>
    <row r="692" ht="15.75" customHeight="1">
      <c r="A692" s="45"/>
      <c r="B692" s="45"/>
      <c r="C692" s="46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6"/>
      <c r="AM692" s="46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</row>
    <row r="693" ht="15.75" customHeight="1">
      <c r="A693" s="45"/>
      <c r="B693" s="45"/>
      <c r="C693" s="46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6"/>
      <c r="AM693" s="46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</row>
    <row r="694" ht="15.75" customHeight="1">
      <c r="A694" s="45"/>
      <c r="B694" s="45"/>
      <c r="C694" s="46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6"/>
      <c r="AM694" s="46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</row>
    <row r="695" ht="15.75" customHeight="1">
      <c r="A695" s="45"/>
      <c r="B695" s="45"/>
      <c r="C695" s="46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6"/>
      <c r="AM695" s="46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</row>
    <row r="696" ht="15.75" customHeight="1">
      <c r="A696" s="45"/>
      <c r="B696" s="45"/>
      <c r="C696" s="46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6"/>
      <c r="AM696" s="46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</row>
    <row r="697" ht="15.75" customHeight="1">
      <c r="A697" s="45"/>
      <c r="B697" s="45"/>
      <c r="C697" s="46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6"/>
      <c r="AM697" s="46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</row>
    <row r="698" ht="15.75" customHeight="1">
      <c r="A698" s="45"/>
      <c r="B698" s="45"/>
      <c r="C698" s="46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6"/>
      <c r="AM698" s="46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</row>
    <row r="699" ht="15.75" customHeight="1">
      <c r="A699" s="45"/>
      <c r="B699" s="45"/>
      <c r="C699" s="46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6"/>
      <c r="AM699" s="46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</row>
    <row r="700" ht="15.75" customHeight="1">
      <c r="A700" s="45"/>
      <c r="B700" s="45"/>
      <c r="C700" s="46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6"/>
      <c r="AM700" s="46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</row>
    <row r="701" ht="15.75" customHeight="1">
      <c r="A701" s="45"/>
      <c r="B701" s="45"/>
      <c r="C701" s="46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6"/>
      <c r="AM701" s="46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</row>
    <row r="702" ht="15.75" customHeight="1">
      <c r="A702" s="45"/>
      <c r="B702" s="45"/>
      <c r="C702" s="46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6"/>
      <c r="AM702" s="46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</row>
    <row r="703" ht="15.75" customHeight="1">
      <c r="A703" s="45"/>
      <c r="B703" s="45"/>
      <c r="C703" s="46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6"/>
      <c r="AM703" s="46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</row>
    <row r="704" ht="15.75" customHeight="1">
      <c r="A704" s="45"/>
      <c r="B704" s="45"/>
      <c r="C704" s="46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6"/>
      <c r="AM704" s="46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</row>
    <row r="705" ht="15.75" customHeight="1">
      <c r="A705" s="45"/>
      <c r="B705" s="45"/>
      <c r="C705" s="46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6"/>
      <c r="AM705" s="46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</row>
    <row r="706" ht="15.75" customHeight="1">
      <c r="A706" s="45"/>
      <c r="B706" s="45"/>
      <c r="C706" s="46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6"/>
      <c r="AM706" s="46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</row>
    <row r="707" ht="15.75" customHeight="1">
      <c r="A707" s="45"/>
      <c r="B707" s="45"/>
      <c r="C707" s="46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6"/>
      <c r="AM707" s="46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</row>
    <row r="708" ht="15.75" customHeight="1">
      <c r="A708" s="45"/>
      <c r="B708" s="45"/>
      <c r="C708" s="46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6"/>
      <c r="AM708" s="46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</row>
    <row r="709" ht="15.75" customHeight="1">
      <c r="A709" s="45"/>
      <c r="B709" s="45"/>
      <c r="C709" s="46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6"/>
      <c r="AM709" s="46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</row>
    <row r="710" ht="15.75" customHeight="1">
      <c r="A710" s="45"/>
      <c r="B710" s="45"/>
      <c r="C710" s="46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6"/>
      <c r="AM710" s="46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</row>
    <row r="711" ht="15.75" customHeight="1">
      <c r="A711" s="45"/>
      <c r="B711" s="45"/>
      <c r="C711" s="46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6"/>
      <c r="AM711" s="46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</row>
    <row r="712" ht="15.75" customHeight="1">
      <c r="A712" s="45"/>
      <c r="B712" s="45"/>
      <c r="C712" s="46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6"/>
      <c r="AM712" s="46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</row>
    <row r="713" ht="15.75" customHeight="1">
      <c r="A713" s="45"/>
      <c r="B713" s="45"/>
      <c r="C713" s="46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6"/>
      <c r="AM713" s="46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</row>
    <row r="714" ht="15.75" customHeight="1">
      <c r="A714" s="45"/>
      <c r="B714" s="45"/>
      <c r="C714" s="46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6"/>
      <c r="AM714" s="46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</row>
    <row r="715" ht="15.75" customHeight="1">
      <c r="A715" s="45"/>
      <c r="B715" s="45"/>
      <c r="C715" s="46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6"/>
      <c r="AM715" s="46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</row>
    <row r="716" ht="15.75" customHeight="1">
      <c r="A716" s="45"/>
      <c r="B716" s="45"/>
      <c r="C716" s="46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6"/>
      <c r="AM716" s="46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</row>
    <row r="717" ht="15.75" customHeight="1">
      <c r="A717" s="45"/>
      <c r="B717" s="45"/>
      <c r="C717" s="46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6"/>
      <c r="AM717" s="46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</row>
    <row r="718" ht="15.75" customHeight="1">
      <c r="A718" s="45"/>
      <c r="B718" s="45"/>
      <c r="C718" s="46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6"/>
      <c r="AM718" s="46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</row>
    <row r="719" ht="15.75" customHeight="1">
      <c r="A719" s="45"/>
      <c r="B719" s="45"/>
      <c r="C719" s="46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6"/>
      <c r="AM719" s="46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</row>
    <row r="720" ht="15.75" customHeight="1">
      <c r="A720" s="45"/>
      <c r="B720" s="45"/>
      <c r="C720" s="46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6"/>
      <c r="AM720" s="46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</row>
    <row r="721" ht="15.75" customHeight="1">
      <c r="A721" s="45"/>
      <c r="B721" s="45"/>
      <c r="C721" s="46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6"/>
      <c r="AM721" s="46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</row>
    <row r="722" ht="15.75" customHeight="1">
      <c r="A722" s="45"/>
      <c r="B722" s="45"/>
      <c r="C722" s="46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6"/>
      <c r="AM722" s="46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</row>
    <row r="723" ht="15.75" customHeight="1">
      <c r="A723" s="45"/>
      <c r="B723" s="45"/>
      <c r="C723" s="46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6"/>
      <c r="AM723" s="46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</row>
    <row r="724" ht="15.75" customHeight="1">
      <c r="A724" s="45"/>
      <c r="B724" s="45"/>
      <c r="C724" s="46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6"/>
      <c r="AM724" s="46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</row>
    <row r="725" ht="15.75" customHeight="1">
      <c r="A725" s="45"/>
      <c r="B725" s="45"/>
      <c r="C725" s="46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6"/>
      <c r="AM725" s="46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</row>
    <row r="726" ht="15.75" customHeight="1">
      <c r="A726" s="45"/>
      <c r="B726" s="45"/>
      <c r="C726" s="46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6"/>
      <c r="AM726" s="46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</row>
    <row r="727" ht="15.75" customHeight="1">
      <c r="A727" s="45"/>
      <c r="B727" s="45"/>
      <c r="C727" s="46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6"/>
      <c r="AM727" s="46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</row>
    <row r="728" ht="15.75" customHeight="1">
      <c r="A728" s="45"/>
      <c r="B728" s="45"/>
      <c r="C728" s="46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6"/>
      <c r="AM728" s="46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</row>
    <row r="729" ht="15.75" customHeight="1">
      <c r="A729" s="45"/>
      <c r="B729" s="45"/>
      <c r="C729" s="46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6"/>
      <c r="AM729" s="46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</row>
    <row r="730" ht="15.75" customHeight="1">
      <c r="A730" s="45"/>
      <c r="B730" s="45"/>
      <c r="C730" s="46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6"/>
      <c r="AM730" s="46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</row>
    <row r="731" ht="15.75" customHeight="1">
      <c r="A731" s="45"/>
      <c r="B731" s="45"/>
      <c r="C731" s="46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6"/>
      <c r="AM731" s="46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</row>
    <row r="732" ht="15.75" customHeight="1">
      <c r="A732" s="45"/>
      <c r="B732" s="45"/>
      <c r="C732" s="46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6"/>
      <c r="AM732" s="46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</row>
    <row r="733" ht="15.75" customHeight="1">
      <c r="A733" s="45"/>
      <c r="B733" s="45"/>
      <c r="C733" s="46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6"/>
      <c r="AM733" s="46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</row>
    <row r="734" ht="15.75" customHeight="1">
      <c r="A734" s="45"/>
      <c r="B734" s="45"/>
      <c r="C734" s="46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6"/>
      <c r="AM734" s="46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</row>
    <row r="735" ht="15.75" customHeight="1">
      <c r="A735" s="45"/>
      <c r="B735" s="45"/>
      <c r="C735" s="46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6"/>
      <c r="AM735" s="46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</row>
    <row r="736" ht="15.75" customHeight="1">
      <c r="A736" s="45"/>
      <c r="B736" s="45"/>
      <c r="C736" s="46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6"/>
      <c r="AM736" s="46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</row>
    <row r="737" ht="15.75" customHeight="1">
      <c r="A737" s="45"/>
      <c r="B737" s="45"/>
      <c r="C737" s="46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6"/>
      <c r="AM737" s="46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</row>
    <row r="738" ht="15.75" customHeight="1">
      <c r="A738" s="45"/>
      <c r="B738" s="45"/>
      <c r="C738" s="46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6"/>
      <c r="AM738" s="46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</row>
    <row r="739" ht="15.75" customHeight="1">
      <c r="A739" s="45"/>
      <c r="B739" s="45"/>
      <c r="C739" s="46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6"/>
      <c r="AM739" s="46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</row>
    <row r="740" ht="15.75" customHeight="1">
      <c r="A740" s="45"/>
      <c r="B740" s="45"/>
      <c r="C740" s="46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6"/>
      <c r="AM740" s="46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</row>
    <row r="741" ht="15.75" customHeight="1">
      <c r="A741" s="45"/>
      <c r="B741" s="45"/>
      <c r="C741" s="46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6"/>
      <c r="AM741" s="46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</row>
    <row r="742" ht="15.75" customHeight="1">
      <c r="A742" s="45"/>
      <c r="B742" s="45"/>
      <c r="C742" s="46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6"/>
      <c r="AM742" s="46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</row>
    <row r="743" ht="15.75" customHeight="1">
      <c r="A743" s="45"/>
      <c r="B743" s="45"/>
      <c r="C743" s="46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6"/>
      <c r="AM743" s="46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</row>
    <row r="744" ht="15.75" customHeight="1">
      <c r="A744" s="45"/>
      <c r="B744" s="45"/>
      <c r="C744" s="46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6"/>
      <c r="AM744" s="46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</row>
    <row r="745" ht="15.75" customHeight="1">
      <c r="A745" s="45"/>
      <c r="B745" s="45"/>
      <c r="C745" s="46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6"/>
      <c r="AM745" s="46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</row>
    <row r="746" ht="15.75" customHeight="1">
      <c r="A746" s="45"/>
      <c r="B746" s="45"/>
      <c r="C746" s="46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6"/>
      <c r="AM746" s="46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</row>
    <row r="747" ht="15.75" customHeight="1">
      <c r="A747" s="45"/>
      <c r="B747" s="45"/>
      <c r="C747" s="46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6"/>
      <c r="AM747" s="46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</row>
    <row r="748" ht="15.75" customHeight="1">
      <c r="A748" s="45"/>
      <c r="B748" s="45"/>
      <c r="C748" s="46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6"/>
      <c r="AM748" s="46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</row>
    <row r="749" ht="15.75" customHeight="1">
      <c r="A749" s="45"/>
      <c r="B749" s="45"/>
      <c r="C749" s="46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6"/>
      <c r="AM749" s="46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</row>
    <row r="750" ht="15.75" customHeight="1">
      <c r="A750" s="45"/>
      <c r="B750" s="45"/>
      <c r="C750" s="46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6"/>
      <c r="AM750" s="46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</row>
    <row r="751" ht="15.75" customHeight="1">
      <c r="A751" s="45"/>
      <c r="B751" s="45"/>
      <c r="C751" s="46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6"/>
      <c r="AM751" s="46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</row>
    <row r="752" ht="15.75" customHeight="1">
      <c r="A752" s="45"/>
      <c r="B752" s="45"/>
      <c r="C752" s="46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6"/>
      <c r="AM752" s="46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</row>
    <row r="753" ht="15.75" customHeight="1">
      <c r="A753" s="45"/>
      <c r="B753" s="45"/>
      <c r="C753" s="46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6"/>
      <c r="AM753" s="46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</row>
    <row r="754" ht="15.75" customHeight="1">
      <c r="A754" s="45"/>
      <c r="B754" s="45"/>
      <c r="C754" s="46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6"/>
      <c r="AM754" s="46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</row>
    <row r="755" ht="15.75" customHeight="1">
      <c r="A755" s="45"/>
      <c r="B755" s="45"/>
      <c r="C755" s="46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6"/>
      <c r="AM755" s="46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</row>
    <row r="756" ht="15.75" customHeight="1">
      <c r="A756" s="45"/>
      <c r="B756" s="45"/>
      <c r="C756" s="46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6"/>
      <c r="AM756" s="46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</row>
    <row r="757" ht="15.75" customHeight="1">
      <c r="A757" s="45"/>
      <c r="B757" s="45"/>
      <c r="C757" s="46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6"/>
      <c r="AM757" s="46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</row>
    <row r="758" ht="15.75" customHeight="1">
      <c r="A758" s="45"/>
      <c r="B758" s="45"/>
      <c r="C758" s="46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6"/>
      <c r="AM758" s="46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</row>
    <row r="759" ht="15.75" customHeight="1">
      <c r="A759" s="45"/>
      <c r="B759" s="45"/>
      <c r="C759" s="46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6"/>
      <c r="AM759" s="46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</row>
    <row r="760" ht="15.75" customHeight="1">
      <c r="A760" s="45"/>
      <c r="B760" s="45"/>
      <c r="C760" s="46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6"/>
      <c r="AM760" s="46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</row>
    <row r="761" ht="15.75" customHeight="1">
      <c r="A761" s="45"/>
      <c r="B761" s="45"/>
      <c r="C761" s="46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6"/>
      <c r="AM761" s="46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</row>
    <row r="762" ht="15.75" customHeight="1">
      <c r="A762" s="45"/>
      <c r="B762" s="45"/>
      <c r="C762" s="46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6"/>
      <c r="AM762" s="46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</row>
    <row r="763" ht="15.75" customHeight="1">
      <c r="A763" s="45"/>
      <c r="B763" s="45"/>
      <c r="C763" s="46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6"/>
      <c r="AM763" s="46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</row>
    <row r="764" ht="15.75" customHeight="1">
      <c r="A764" s="45"/>
      <c r="B764" s="45"/>
      <c r="C764" s="46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6"/>
      <c r="AM764" s="46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</row>
    <row r="765" ht="15.75" customHeight="1">
      <c r="A765" s="45"/>
      <c r="B765" s="45"/>
      <c r="C765" s="46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6"/>
      <c r="AM765" s="46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</row>
    <row r="766" ht="15.75" customHeight="1">
      <c r="A766" s="45"/>
      <c r="B766" s="45"/>
      <c r="C766" s="46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6"/>
      <c r="AM766" s="46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</row>
    <row r="767" ht="15.75" customHeight="1">
      <c r="A767" s="45"/>
      <c r="B767" s="45"/>
      <c r="C767" s="46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6"/>
      <c r="AM767" s="46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</row>
    <row r="768" ht="15.75" customHeight="1">
      <c r="A768" s="45"/>
      <c r="B768" s="45"/>
      <c r="C768" s="46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6"/>
      <c r="AM768" s="46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</row>
    <row r="769" ht="15.75" customHeight="1">
      <c r="A769" s="45"/>
      <c r="B769" s="45"/>
      <c r="C769" s="46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6"/>
      <c r="AM769" s="46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</row>
    <row r="770" ht="15.75" customHeight="1">
      <c r="A770" s="45"/>
      <c r="B770" s="45"/>
      <c r="C770" s="46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6"/>
      <c r="AM770" s="46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</row>
    <row r="771" ht="15.75" customHeight="1">
      <c r="A771" s="45"/>
      <c r="B771" s="45"/>
      <c r="C771" s="46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6"/>
      <c r="AM771" s="46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</row>
    <row r="772" ht="15.75" customHeight="1">
      <c r="A772" s="45"/>
      <c r="B772" s="45"/>
      <c r="C772" s="46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6"/>
      <c r="AM772" s="46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</row>
    <row r="773" ht="15.75" customHeight="1">
      <c r="A773" s="45"/>
      <c r="B773" s="45"/>
      <c r="C773" s="46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6"/>
      <c r="AM773" s="46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</row>
    <row r="774" ht="15.75" customHeight="1">
      <c r="A774" s="45"/>
      <c r="B774" s="45"/>
      <c r="C774" s="46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6"/>
      <c r="AM774" s="46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</row>
    <row r="775" ht="15.75" customHeight="1">
      <c r="A775" s="45"/>
      <c r="B775" s="45"/>
      <c r="C775" s="46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6"/>
      <c r="AM775" s="46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</row>
    <row r="776" ht="15.75" customHeight="1">
      <c r="A776" s="45"/>
      <c r="B776" s="45"/>
      <c r="C776" s="46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6"/>
      <c r="AM776" s="46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</row>
    <row r="777" ht="15.75" customHeight="1">
      <c r="A777" s="45"/>
      <c r="B777" s="45"/>
      <c r="C777" s="46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6"/>
      <c r="AM777" s="46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</row>
    <row r="778" ht="15.75" customHeight="1">
      <c r="A778" s="45"/>
      <c r="B778" s="45"/>
      <c r="C778" s="46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6"/>
      <c r="AM778" s="46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</row>
    <row r="779" ht="15.75" customHeight="1">
      <c r="A779" s="45"/>
      <c r="B779" s="45"/>
      <c r="C779" s="46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6"/>
      <c r="AM779" s="46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</row>
    <row r="780" ht="15.75" customHeight="1">
      <c r="A780" s="45"/>
      <c r="B780" s="45"/>
      <c r="C780" s="46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6"/>
      <c r="AM780" s="46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</row>
    <row r="781" ht="15.75" customHeight="1">
      <c r="A781" s="45"/>
      <c r="B781" s="45"/>
      <c r="C781" s="46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6"/>
      <c r="AM781" s="46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</row>
    <row r="782" ht="15.75" customHeight="1">
      <c r="A782" s="45"/>
      <c r="B782" s="45"/>
      <c r="C782" s="46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6"/>
      <c r="AM782" s="46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</row>
    <row r="783" ht="15.75" customHeight="1">
      <c r="A783" s="45"/>
      <c r="B783" s="45"/>
      <c r="C783" s="46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6"/>
      <c r="AM783" s="46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</row>
    <row r="784" ht="15.75" customHeight="1">
      <c r="A784" s="45"/>
      <c r="B784" s="45"/>
      <c r="C784" s="46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6"/>
      <c r="AM784" s="46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</row>
    <row r="785" ht="15.75" customHeight="1">
      <c r="A785" s="45"/>
      <c r="B785" s="45"/>
      <c r="C785" s="46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6"/>
      <c r="AM785" s="46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</row>
    <row r="786" ht="15.75" customHeight="1">
      <c r="A786" s="45"/>
      <c r="B786" s="45"/>
      <c r="C786" s="46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6"/>
      <c r="AM786" s="46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</row>
    <row r="787" ht="15.75" customHeight="1">
      <c r="A787" s="45"/>
      <c r="B787" s="45"/>
      <c r="C787" s="46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6"/>
      <c r="AM787" s="46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</row>
    <row r="788" ht="15.75" customHeight="1">
      <c r="A788" s="45"/>
      <c r="B788" s="45"/>
      <c r="C788" s="46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6"/>
      <c r="AM788" s="46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</row>
    <row r="789" ht="15.75" customHeight="1">
      <c r="A789" s="45"/>
      <c r="B789" s="45"/>
      <c r="C789" s="46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6"/>
      <c r="AM789" s="46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</row>
    <row r="790" ht="15.75" customHeight="1">
      <c r="A790" s="45"/>
      <c r="B790" s="45"/>
      <c r="C790" s="46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6"/>
      <c r="AM790" s="46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</row>
    <row r="791" ht="15.75" customHeight="1">
      <c r="A791" s="45"/>
      <c r="B791" s="45"/>
      <c r="C791" s="46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6"/>
      <c r="AM791" s="46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</row>
    <row r="792" ht="15.75" customHeight="1">
      <c r="A792" s="45"/>
      <c r="B792" s="45"/>
      <c r="C792" s="46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6"/>
      <c r="AM792" s="46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</row>
    <row r="793" ht="15.75" customHeight="1">
      <c r="A793" s="45"/>
      <c r="B793" s="45"/>
      <c r="C793" s="46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6"/>
      <c r="AM793" s="46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</row>
    <row r="794" ht="15.75" customHeight="1">
      <c r="A794" s="45"/>
      <c r="B794" s="45"/>
      <c r="C794" s="46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6"/>
      <c r="AM794" s="46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</row>
    <row r="795" ht="15.75" customHeight="1">
      <c r="A795" s="45"/>
      <c r="B795" s="45"/>
      <c r="C795" s="46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6"/>
      <c r="AM795" s="46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</row>
    <row r="796" ht="15.75" customHeight="1">
      <c r="A796" s="45"/>
      <c r="B796" s="45"/>
      <c r="C796" s="46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6"/>
      <c r="AM796" s="46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</row>
    <row r="797" ht="15.75" customHeight="1">
      <c r="A797" s="45"/>
      <c r="B797" s="45"/>
      <c r="C797" s="46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6"/>
      <c r="AM797" s="46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</row>
    <row r="798" ht="15.75" customHeight="1">
      <c r="A798" s="45"/>
      <c r="B798" s="45"/>
      <c r="C798" s="46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6"/>
      <c r="AM798" s="46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</row>
    <row r="799" ht="15.75" customHeight="1">
      <c r="A799" s="45"/>
      <c r="B799" s="45"/>
      <c r="C799" s="46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6"/>
      <c r="AM799" s="46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</row>
    <row r="800" ht="15.75" customHeight="1">
      <c r="A800" s="45"/>
      <c r="B800" s="45"/>
      <c r="C800" s="46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6"/>
      <c r="AM800" s="46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</row>
    <row r="801" ht="15.75" customHeight="1">
      <c r="A801" s="45"/>
      <c r="B801" s="45"/>
      <c r="C801" s="46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6"/>
      <c r="AM801" s="46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</row>
    <row r="802" ht="15.75" customHeight="1">
      <c r="A802" s="45"/>
      <c r="B802" s="45"/>
      <c r="C802" s="46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6"/>
      <c r="AM802" s="46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</row>
    <row r="803" ht="15.75" customHeight="1">
      <c r="A803" s="45"/>
      <c r="B803" s="45"/>
      <c r="C803" s="46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6"/>
      <c r="AM803" s="46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</row>
    <row r="804" ht="15.75" customHeight="1">
      <c r="A804" s="45"/>
      <c r="B804" s="45"/>
      <c r="C804" s="46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6"/>
      <c r="AM804" s="46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</row>
    <row r="805" ht="15.75" customHeight="1">
      <c r="A805" s="45"/>
      <c r="B805" s="45"/>
      <c r="C805" s="46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6"/>
      <c r="AM805" s="46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</row>
    <row r="806" ht="15.75" customHeight="1">
      <c r="A806" s="45"/>
      <c r="B806" s="45"/>
      <c r="C806" s="46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6"/>
      <c r="AM806" s="46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</row>
    <row r="807" ht="15.75" customHeight="1">
      <c r="A807" s="45"/>
      <c r="B807" s="45"/>
      <c r="C807" s="46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6"/>
      <c r="AM807" s="46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</row>
    <row r="808" ht="15.75" customHeight="1">
      <c r="A808" s="45"/>
      <c r="B808" s="45"/>
      <c r="C808" s="46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6"/>
      <c r="AM808" s="46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</row>
    <row r="809" ht="15.75" customHeight="1">
      <c r="A809" s="45"/>
      <c r="B809" s="45"/>
      <c r="C809" s="46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6"/>
      <c r="AM809" s="46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</row>
    <row r="810" ht="15.75" customHeight="1">
      <c r="A810" s="45"/>
      <c r="B810" s="45"/>
      <c r="C810" s="46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6"/>
      <c r="AM810" s="46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</row>
    <row r="811" ht="15.75" customHeight="1">
      <c r="A811" s="45"/>
      <c r="B811" s="45"/>
      <c r="C811" s="46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6"/>
      <c r="AM811" s="46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</row>
    <row r="812" ht="15.75" customHeight="1">
      <c r="A812" s="45"/>
      <c r="B812" s="45"/>
      <c r="C812" s="46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6"/>
      <c r="AM812" s="46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</row>
    <row r="813" ht="15.75" customHeight="1">
      <c r="A813" s="45"/>
      <c r="B813" s="45"/>
      <c r="C813" s="46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6"/>
      <c r="AM813" s="46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</row>
    <row r="814" ht="15.75" customHeight="1">
      <c r="A814" s="45"/>
      <c r="B814" s="45"/>
      <c r="C814" s="46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6"/>
      <c r="AM814" s="46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</row>
    <row r="815" ht="15.75" customHeight="1">
      <c r="A815" s="45"/>
      <c r="B815" s="45"/>
      <c r="C815" s="46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6"/>
      <c r="AM815" s="46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</row>
    <row r="816" ht="15.75" customHeight="1">
      <c r="A816" s="45"/>
      <c r="B816" s="45"/>
      <c r="C816" s="46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6"/>
      <c r="AM816" s="46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</row>
    <row r="817" ht="15.75" customHeight="1">
      <c r="A817" s="45"/>
      <c r="B817" s="45"/>
      <c r="C817" s="46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6"/>
      <c r="AM817" s="46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</row>
    <row r="818" ht="15.75" customHeight="1">
      <c r="A818" s="45"/>
      <c r="B818" s="45"/>
      <c r="C818" s="46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6"/>
      <c r="AM818" s="46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</row>
    <row r="819" ht="15.75" customHeight="1">
      <c r="A819" s="45"/>
      <c r="B819" s="45"/>
      <c r="C819" s="46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6"/>
      <c r="AM819" s="46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</row>
    <row r="820" ht="15.75" customHeight="1">
      <c r="A820" s="45"/>
      <c r="B820" s="45"/>
      <c r="C820" s="46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6"/>
      <c r="AM820" s="46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</row>
    <row r="821" ht="15.75" customHeight="1">
      <c r="A821" s="45"/>
      <c r="B821" s="45"/>
      <c r="C821" s="46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6"/>
      <c r="AM821" s="46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</row>
    <row r="822" ht="15.75" customHeight="1">
      <c r="A822" s="45"/>
      <c r="B822" s="45"/>
      <c r="C822" s="46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6"/>
      <c r="AM822" s="46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</row>
    <row r="823" ht="15.75" customHeight="1">
      <c r="A823" s="45"/>
      <c r="B823" s="45"/>
      <c r="C823" s="46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6"/>
      <c r="AM823" s="46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</row>
    <row r="824" ht="15.75" customHeight="1">
      <c r="A824" s="45"/>
      <c r="B824" s="45"/>
      <c r="C824" s="46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6"/>
      <c r="AM824" s="46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</row>
    <row r="825" ht="15.75" customHeight="1">
      <c r="A825" s="45"/>
      <c r="B825" s="45"/>
      <c r="C825" s="46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6"/>
      <c r="AM825" s="46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</row>
    <row r="826" ht="15.75" customHeight="1">
      <c r="A826" s="45"/>
      <c r="B826" s="45"/>
      <c r="C826" s="46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6"/>
      <c r="AM826" s="46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</row>
    <row r="827" ht="15.75" customHeight="1">
      <c r="A827" s="45"/>
      <c r="B827" s="45"/>
      <c r="C827" s="46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6"/>
      <c r="AM827" s="46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</row>
    <row r="828" ht="15.75" customHeight="1">
      <c r="A828" s="45"/>
      <c r="B828" s="45"/>
      <c r="C828" s="46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6"/>
      <c r="AM828" s="46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</row>
    <row r="829" ht="15.75" customHeight="1">
      <c r="A829" s="45"/>
      <c r="B829" s="45"/>
      <c r="C829" s="46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6"/>
      <c r="AM829" s="46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</row>
    <row r="830" ht="15.75" customHeight="1">
      <c r="A830" s="45"/>
      <c r="B830" s="45"/>
      <c r="C830" s="46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6"/>
      <c r="AM830" s="46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</row>
    <row r="831" ht="15.75" customHeight="1">
      <c r="A831" s="45"/>
      <c r="B831" s="45"/>
      <c r="C831" s="46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6"/>
      <c r="AM831" s="46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</row>
    <row r="832" ht="15.75" customHeight="1">
      <c r="A832" s="45"/>
      <c r="B832" s="45"/>
      <c r="C832" s="46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6"/>
      <c r="AM832" s="46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</row>
    <row r="833" ht="15.75" customHeight="1">
      <c r="A833" s="45"/>
      <c r="B833" s="45"/>
      <c r="C833" s="46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6"/>
      <c r="AM833" s="46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</row>
    <row r="834" ht="15.75" customHeight="1">
      <c r="A834" s="45"/>
      <c r="B834" s="45"/>
      <c r="C834" s="46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6"/>
      <c r="AM834" s="46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</row>
    <row r="835" ht="15.75" customHeight="1">
      <c r="A835" s="45"/>
      <c r="B835" s="45"/>
      <c r="C835" s="46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6"/>
      <c r="AM835" s="46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</row>
    <row r="836" ht="15.75" customHeight="1">
      <c r="A836" s="45"/>
      <c r="B836" s="45"/>
      <c r="C836" s="46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6"/>
      <c r="AM836" s="46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</row>
    <row r="837" ht="15.75" customHeight="1">
      <c r="A837" s="45"/>
      <c r="B837" s="45"/>
      <c r="C837" s="46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6"/>
      <c r="AM837" s="46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</row>
    <row r="838" ht="15.75" customHeight="1">
      <c r="A838" s="45"/>
      <c r="B838" s="45"/>
      <c r="C838" s="46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6"/>
      <c r="AM838" s="46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</row>
    <row r="839" ht="15.75" customHeight="1">
      <c r="A839" s="45"/>
      <c r="B839" s="45"/>
      <c r="C839" s="46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6"/>
      <c r="AM839" s="46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</row>
    <row r="840" ht="15.75" customHeight="1">
      <c r="A840" s="45"/>
      <c r="B840" s="45"/>
      <c r="C840" s="46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6"/>
      <c r="AM840" s="46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</row>
    <row r="841" ht="15.75" customHeight="1">
      <c r="A841" s="45"/>
      <c r="B841" s="45"/>
      <c r="C841" s="46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6"/>
      <c r="AM841" s="46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</row>
    <row r="842" ht="15.75" customHeight="1">
      <c r="A842" s="45"/>
      <c r="B842" s="45"/>
      <c r="C842" s="46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6"/>
      <c r="AM842" s="46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</row>
    <row r="843" ht="15.75" customHeight="1">
      <c r="A843" s="45"/>
      <c r="B843" s="45"/>
      <c r="C843" s="46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6"/>
      <c r="AM843" s="46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</row>
    <row r="844" ht="15.75" customHeight="1">
      <c r="A844" s="45"/>
      <c r="B844" s="45"/>
      <c r="C844" s="46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6"/>
      <c r="AM844" s="46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</row>
    <row r="845" ht="15.75" customHeight="1">
      <c r="A845" s="45"/>
      <c r="B845" s="45"/>
      <c r="C845" s="46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6"/>
      <c r="AM845" s="46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</row>
    <row r="846" ht="15.75" customHeight="1">
      <c r="A846" s="45"/>
      <c r="B846" s="45"/>
      <c r="C846" s="46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6"/>
      <c r="AM846" s="46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</row>
    <row r="847" ht="15.75" customHeight="1">
      <c r="A847" s="45"/>
      <c r="B847" s="45"/>
      <c r="C847" s="46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6"/>
      <c r="AM847" s="46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</row>
    <row r="848" ht="15.75" customHeight="1">
      <c r="A848" s="45"/>
      <c r="B848" s="45"/>
      <c r="C848" s="46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6"/>
      <c r="AM848" s="46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</row>
    <row r="849" ht="15.75" customHeight="1">
      <c r="A849" s="45"/>
      <c r="B849" s="45"/>
      <c r="C849" s="46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6"/>
      <c r="AM849" s="46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</row>
    <row r="850" ht="15.75" customHeight="1">
      <c r="A850" s="45"/>
      <c r="B850" s="45"/>
      <c r="C850" s="46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6"/>
      <c r="AM850" s="46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</row>
    <row r="851" ht="15.75" customHeight="1">
      <c r="A851" s="45"/>
      <c r="B851" s="45"/>
      <c r="C851" s="46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6"/>
      <c r="AM851" s="46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</row>
    <row r="852" ht="15.75" customHeight="1">
      <c r="A852" s="45"/>
      <c r="B852" s="45"/>
      <c r="C852" s="46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6"/>
      <c r="AM852" s="46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</row>
    <row r="853" ht="15.75" customHeight="1">
      <c r="A853" s="45"/>
      <c r="B853" s="45"/>
      <c r="C853" s="46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6"/>
      <c r="AM853" s="46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</row>
    <row r="854" ht="15.75" customHeight="1">
      <c r="A854" s="45"/>
      <c r="B854" s="45"/>
      <c r="C854" s="46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6"/>
      <c r="AM854" s="46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</row>
    <row r="855" ht="15.75" customHeight="1">
      <c r="A855" s="45"/>
      <c r="B855" s="45"/>
      <c r="C855" s="46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6"/>
      <c r="AM855" s="46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</row>
    <row r="856" ht="15.75" customHeight="1">
      <c r="A856" s="45"/>
      <c r="B856" s="45"/>
      <c r="C856" s="46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6"/>
      <c r="AM856" s="46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</row>
    <row r="857" ht="15.75" customHeight="1">
      <c r="A857" s="45"/>
      <c r="B857" s="45"/>
      <c r="C857" s="46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6"/>
      <c r="AM857" s="46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</row>
    <row r="858" ht="15.75" customHeight="1">
      <c r="A858" s="45"/>
      <c r="B858" s="45"/>
      <c r="C858" s="46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6"/>
      <c r="AM858" s="46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</row>
    <row r="859" ht="15.75" customHeight="1">
      <c r="A859" s="45"/>
      <c r="B859" s="45"/>
      <c r="C859" s="46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6"/>
      <c r="AM859" s="46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</row>
    <row r="860" ht="15.75" customHeight="1">
      <c r="A860" s="45"/>
      <c r="B860" s="45"/>
      <c r="C860" s="46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6"/>
      <c r="AM860" s="46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</row>
    <row r="861" ht="15.75" customHeight="1">
      <c r="A861" s="45"/>
      <c r="B861" s="45"/>
      <c r="C861" s="46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6"/>
      <c r="AM861" s="46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</row>
    <row r="862" ht="15.75" customHeight="1">
      <c r="A862" s="45"/>
      <c r="B862" s="45"/>
      <c r="C862" s="46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6"/>
      <c r="AM862" s="46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</row>
    <row r="863" ht="15.75" customHeight="1">
      <c r="A863" s="45"/>
      <c r="B863" s="45"/>
      <c r="C863" s="46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6"/>
      <c r="AM863" s="46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</row>
    <row r="864" ht="15.75" customHeight="1">
      <c r="A864" s="45"/>
      <c r="B864" s="45"/>
      <c r="C864" s="46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6"/>
      <c r="AM864" s="46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</row>
    <row r="865" ht="15.75" customHeight="1">
      <c r="A865" s="45"/>
      <c r="B865" s="45"/>
      <c r="C865" s="46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6"/>
      <c r="AM865" s="46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</row>
    <row r="866" ht="15.75" customHeight="1">
      <c r="A866" s="45"/>
      <c r="B866" s="45"/>
      <c r="C866" s="46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6"/>
      <c r="AM866" s="46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</row>
    <row r="867" ht="15.75" customHeight="1">
      <c r="A867" s="45"/>
      <c r="B867" s="45"/>
      <c r="C867" s="46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6"/>
      <c r="AM867" s="46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</row>
    <row r="868" ht="15.75" customHeight="1">
      <c r="A868" s="45"/>
      <c r="B868" s="45"/>
      <c r="C868" s="46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6"/>
      <c r="AM868" s="46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</row>
    <row r="869" ht="15.75" customHeight="1">
      <c r="A869" s="45"/>
      <c r="B869" s="45"/>
      <c r="C869" s="46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6"/>
      <c r="AM869" s="46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</row>
    <row r="870" ht="15.75" customHeight="1">
      <c r="A870" s="45"/>
      <c r="B870" s="45"/>
      <c r="C870" s="46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6"/>
      <c r="AM870" s="46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</row>
    <row r="871" ht="15.75" customHeight="1">
      <c r="A871" s="45"/>
      <c r="B871" s="45"/>
      <c r="C871" s="46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6"/>
      <c r="AM871" s="46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</row>
    <row r="872" ht="15.75" customHeight="1">
      <c r="A872" s="45"/>
      <c r="B872" s="45"/>
      <c r="C872" s="46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6"/>
      <c r="AM872" s="46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</row>
    <row r="873" ht="15.75" customHeight="1">
      <c r="A873" s="45"/>
      <c r="B873" s="45"/>
      <c r="C873" s="46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6"/>
      <c r="AM873" s="46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</row>
    <row r="874" ht="15.75" customHeight="1">
      <c r="A874" s="45"/>
      <c r="B874" s="45"/>
      <c r="C874" s="46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6"/>
      <c r="AM874" s="46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</row>
    <row r="875" ht="15.75" customHeight="1">
      <c r="A875" s="45"/>
      <c r="B875" s="45"/>
      <c r="C875" s="46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6"/>
      <c r="AM875" s="46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</row>
    <row r="876" ht="15.75" customHeight="1">
      <c r="A876" s="45"/>
      <c r="B876" s="45"/>
      <c r="C876" s="46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6"/>
      <c r="AM876" s="46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</row>
    <row r="877" ht="15.75" customHeight="1">
      <c r="A877" s="45"/>
      <c r="B877" s="45"/>
      <c r="C877" s="46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6"/>
      <c r="AM877" s="46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</row>
    <row r="878" ht="15.75" customHeight="1">
      <c r="A878" s="45"/>
      <c r="B878" s="45"/>
      <c r="C878" s="46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6"/>
      <c r="AM878" s="46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</row>
    <row r="879" ht="15.75" customHeight="1">
      <c r="A879" s="45"/>
      <c r="B879" s="45"/>
      <c r="C879" s="46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6"/>
      <c r="AM879" s="46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</row>
    <row r="880" ht="15.75" customHeight="1">
      <c r="A880" s="45"/>
      <c r="B880" s="45"/>
      <c r="C880" s="46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6"/>
      <c r="AM880" s="46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</row>
    <row r="881" ht="15.75" customHeight="1">
      <c r="A881" s="45"/>
      <c r="B881" s="45"/>
      <c r="C881" s="46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6"/>
      <c r="AM881" s="46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</row>
    <row r="882" ht="15.75" customHeight="1">
      <c r="A882" s="45"/>
      <c r="B882" s="45"/>
      <c r="C882" s="46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6"/>
      <c r="AM882" s="46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</row>
    <row r="883" ht="15.75" customHeight="1">
      <c r="A883" s="45"/>
      <c r="B883" s="45"/>
      <c r="C883" s="46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6"/>
      <c r="AM883" s="46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</row>
    <row r="884" ht="15.75" customHeight="1">
      <c r="A884" s="45"/>
      <c r="B884" s="45"/>
      <c r="C884" s="46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6"/>
      <c r="AM884" s="46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</row>
    <row r="885" ht="15.75" customHeight="1">
      <c r="A885" s="45"/>
      <c r="B885" s="45"/>
      <c r="C885" s="46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6"/>
      <c r="AM885" s="46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</row>
    <row r="886" ht="15.75" customHeight="1">
      <c r="A886" s="45"/>
      <c r="B886" s="45"/>
      <c r="C886" s="46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6"/>
      <c r="AM886" s="46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</row>
    <row r="887" ht="15.75" customHeight="1">
      <c r="A887" s="45"/>
      <c r="B887" s="45"/>
      <c r="C887" s="46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6"/>
      <c r="AM887" s="46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</row>
    <row r="888" ht="15.75" customHeight="1">
      <c r="A888" s="45"/>
      <c r="B888" s="45"/>
      <c r="C888" s="46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6"/>
      <c r="AM888" s="46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</row>
    <row r="889" ht="15.75" customHeight="1">
      <c r="A889" s="45"/>
      <c r="B889" s="45"/>
      <c r="C889" s="46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6"/>
      <c r="AM889" s="46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</row>
    <row r="890" ht="15.75" customHeight="1">
      <c r="A890" s="45"/>
      <c r="B890" s="45"/>
      <c r="C890" s="46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6"/>
      <c r="AM890" s="46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</row>
    <row r="891" ht="15.75" customHeight="1">
      <c r="A891" s="45"/>
      <c r="B891" s="45"/>
      <c r="C891" s="46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6"/>
      <c r="AM891" s="46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</row>
    <row r="892" ht="15.75" customHeight="1">
      <c r="A892" s="45"/>
      <c r="B892" s="45"/>
      <c r="C892" s="46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6"/>
      <c r="AM892" s="46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</row>
    <row r="893" ht="15.75" customHeight="1">
      <c r="A893" s="45"/>
      <c r="B893" s="45"/>
      <c r="C893" s="46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6"/>
      <c r="AM893" s="46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</row>
    <row r="894" ht="15.75" customHeight="1">
      <c r="A894" s="45"/>
      <c r="B894" s="45"/>
      <c r="C894" s="46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6"/>
      <c r="AM894" s="46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</row>
    <row r="895" ht="15.75" customHeight="1">
      <c r="A895" s="45"/>
      <c r="B895" s="45"/>
      <c r="C895" s="46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6"/>
      <c r="AM895" s="46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</row>
    <row r="896" ht="15.75" customHeight="1">
      <c r="A896" s="45"/>
      <c r="B896" s="45"/>
      <c r="C896" s="46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6"/>
      <c r="AM896" s="46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</row>
    <row r="897" ht="15.75" customHeight="1">
      <c r="A897" s="45"/>
      <c r="B897" s="45"/>
      <c r="C897" s="46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6"/>
      <c r="AM897" s="46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</row>
    <row r="898" ht="15.75" customHeight="1">
      <c r="A898" s="45"/>
      <c r="B898" s="45"/>
      <c r="C898" s="46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6"/>
      <c r="AM898" s="46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</row>
    <row r="899" ht="15.75" customHeight="1">
      <c r="A899" s="45"/>
      <c r="B899" s="45"/>
      <c r="C899" s="46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6"/>
      <c r="AM899" s="46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</row>
    <row r="900" ht="15.75" customHeight="1">
      <c r="A900" s="45"/>
      <c r="B900" s="45"/>
      <c r="C900" s="46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6"/>
      <c r="AM900" s="46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</row>
    <row r="901" ht="15.75" customHeight="1">
      <c r="A901" s="45"/>
      <c r="B901" s="45"/>
      <c r="C901" s="46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6"/>
      <c r="AM901" s="46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</row>
    <row r="902" ht="15.75" customHeight="1">
      <c r="A902" s="45"/>
      <c r="B902" s="45"/>
      <c r="C902" s="46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6"/>
      <c r="AM902" s="46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</row>
    <row r="903" ht="15.75" customHeight="1">
      <c r="A903" s="45"/>
      <c r="B903" s="45"/>
      <c r="C903" s="46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6"/>
      <c r="AM903" s="46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</row>
    <row r="904" ht="15.75" customHeight="1">
      <c r="A904" s="45"/>
      <c r="B904" s="45"/>
      <c r="C904" s="46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6"/>
      <c r="AM904" s="46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</row>
    <row r="905" ht="15.75" customHeight="1">
      <c r="A905" s="45"/>
      <c r="B905" s="45"/>
      <c r="C905" s="46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6"/>
      <c r="AM905" s="46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</row>
    <row r="906" ht="15.75" customHeight="1">
      <c r="A906" s="45"/>
      <c r="B906" s="45"/>
      <c r="C906" s="46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6"/>
      <c r="AM906" s="46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</row>
    <row r="907" ht="15.75" customHeight="1">
      <c r="A907" s="45"/>
      <c r="B907" s="45"/>
      <c r="C907" s="46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6"/>
      <c r="AM907" s="46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</row>
    <row r="908" ht="15.75" customHeight="1">
      <c r="A908" s="45"/>
      <c r="B908" s="45"/>
      <c r="C908" s="46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6"/>
      <c r="AM908" s="46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</row>
    <row r="909" ht="15.75" customHeight="1">
      <c r="A909" s="45"/>
      <c r="B909" s="45"/>
      <c r="C909" s="46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6"/>
      <c r="AM909" s="46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</row>
    <row r="910" ht="15.75" customHeight="1">
      <c r="A910" s="45"/>
      <c r="B910" s="45"/>
      <c r="C910" s="46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6"/>
      <c r="AM910" s="46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</row>
    <row r="911" ht="15.75" customHeight="1">
      <c r="A911" s="45"/>
      <c r="B911" s="45"/>
      <c r="C911" s="46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6"/>
      <c r="AM911" s="46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</row>
    <row r="912" ht="15.75" customHeight="1">
      <c r="A912" s="45"/>
      <c r="B912" s="45"/>
      <c r="C912" s="46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6"/>
      <c r="AM912" s="46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</row>
    <row r="913" ht="15.75" customHeight="1">
      <c r="A913" s="45"/>
      <c r="B913" s="45"/>
      <c r="C913" s="46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6"/>
      <c r="AM913" s="46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</row>
    <row r="914" ht="15.75" customHeight="1">
      <c r="A914" s="45"/>
      <c r="B914" s="45"/>
      <c r="C914" s="46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6"/>
      <c r="AM914" s="46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</row>
    <row r="915" ht="15.75" customHeight="1">
      <c r="A915" s="45"/>
      <c r="B915" s="45"/>
      <c r="C915" s="46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6"/>
      <c r="AM915" s="46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</row>
    <row r="916" ht="15.75" customHeight="1">
      <c r="A916" s="45"/>
      <c r="B916" s="45"/>
      <c r="C916" s="46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6"/>
      <c r="AM916" s="46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</row>
    <row r="917" ht="15.75" customHeight="1">
      <c r="A917" s="45"/>
      <c r="B917" s="45"/>
      <c r="C917" s="46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6"/>
      <c r="AM917" s="46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</row>
    <row r="918" ht="15.75" customHeight="1">
      <c r="A918" s="45"/>
      <c r="B918" s="45"/>
      <c r="C918" s="46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6"/>
      <c r="AM918" s="46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</row>
    <row r="919" ht="15.75" customHeight="1">
      <c r="A919" s="45"/>
      <c r="B919" s="45"/>
      <c r="C919" s="46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6"/>
      <c r="AM919" s="46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</row>
    <row r="920" ht="15.75" customHeight="1">
      <c r="A920" s="45"/>
      <c r="B920" s="45"/>
      <c r="C920" s="46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6"/>
      <c r="AM920" s="46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</row>
    <row r="921" ht="15.75" customHeight="1">
      <c r="A921" s="45"/>
      <c r="B921" s="45"/>
      <c r="C921" s="46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6"/>
      <c r="AM921" s="46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</row>
    <row r="922" ht="15.75" customHeight="1">
      <c r="A922" s="45"/>
      <c r="B922" s="45"/>
      <c r="C922" s="46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6"/>
      <c r="AM922" s="46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</row>
    <row r="923" ht="15.75" customHeight="1">
      <c r="A923" s="45"/>
      <c r="B923" s="45"/>
      <c r="C923" s="46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6"/>
      <c r="AM923" s="46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</row>
    <row r="924" ht="15.75" customHeight="1">
      <c r="A924" s="45"/>
      <c r="B924" s="45"/>
      <c r="C924" s="46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6"/>
      <c r="AM924" s="46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</row>
    <row r="925" ht="15.75" customHeight="1">
      <c r="A925" s="45"/>
      <c r="B925" s="45"/>
      <c r="C925" s="46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6"/>
      <c r="AM925" s="46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</row>
    <row r="926" ht="15.75" customHeight="1">
      <c r="A926" s="45"/>
      <c r="B926" s="45"/>
      <c r="C926" s="46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6"/>
      <c r="AM926" s="46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</row>
    <row r="927" ht="15.75" customHeight="1">
      <c r="A927" s="45"/>
      <c r="B927" s="45"/>
      <c r="C927" s="46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6"/>
      <c r="AM927" s="46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</row>
    <row r="928" ht="15.75" customHeight="1">
      <c r="A928" s="45"/>
      <c r="B928" s="45"/>
      <c r="C928" s="46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6"/>
      <c r="AM928" s="46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</row>
    <row r="929" ht="15.75" customHeight="1">
      <c r="A929" s="45"/>
      <c r="B929" s="45"/>
      <c r="C929" s="46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6"/>
      <c r="AM929" s="46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</row>
    <row r="930" ht="15.75" customHeight="1">
      <c r="A930" s="45"/>
      <c r="B930" s="45"/>
      <c r="C930" s="46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6"/>
      <c r="AM930" s="46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</row>
    <row r="931" ht="15.75" customHeight="1">
      <c r="A931" s="45"/>
      <c r="B931" s="45"/>
      <c r="C931" s="46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6"/>
      <c r="AM931" s="46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</row>
    <row r="932" ht="15.75" customHeight="1">
      <c r="A932" s="45"/>
      <c r="B932" s="45"/>
      <c r="C932" s="46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6"/>
      <c r="AM932" s="46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</row>
    <row r="933" ht="15.75" customHeight="1">
      <c r="A933" s="45"/>
      <c r="B933" s="45"/>
      <c r="C933" s="46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6"/>
      <c r="AM933" s="46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</row>
    <row r="934" ht="15.75" customHeight="1">
      <c r="A934" s="45"/>
      <c r="B934" s="45"/>
      <c r="C934" s="46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6"/>
      <c r="AM934" s="46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</row>
    <row r="935" ht="15.75" customHeight="1">
      <c r="A935" s="45"/>
      <c r="B935" s="45"/>
      <c r="C935" s="46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6"/>
      <c r="AM935" s="46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</row>
    <row r="936" ht="15.75" customHeight="1">
      <c r="A936" s="45"/>
      <c r="B936" s="45"/>
      <c r="C936" s="46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6"/>
      <c r="AM936" s="46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</row>
    <row r="937" ht="15.75" customHeight="1">
      <c r="A937" s="45"/>
      <c r="B937" s="45"/>
      <c r="C937" s="46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6"/>
      <c r="AM937" s="46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</row>
    <row r="938" ht="15.75" customHeight="1">
      <c r="A938" s="45"/>
      <c r="B938" s="45"/>
      <c r="C938" s="46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6"/>
      <c r="AM938" s="46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</row>
    <row r="939" ht="15.75" customHeight="1">
      <c r="A939" s="45"/>
      <c r="B939" s="45"/>
      <c r="C939" s="46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6"/>
      <c r="AM939" s="46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</row>
    <row r="940" ht="15.75" customHeight="1">
      <c r="A940" s="45"/>
      <c r="B940" s="45"/>
      <c r="C940" s="46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6"/>
      <c r="AM940" s="46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</row>
    <row r="941" ht="15.75" customHeight="1">
      <c r="A941" s="45"/>
      <c r="B941" s="45"/>
      <c r="C941" s="46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6"/>
      <c r="AM941" s="46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</row>
    <row r="942" ht="15.75" customHeight="1">
      <c r="A942" s="45"/>
      <c r="B942" s="45"/>
      <c r="C942" s="46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6"/>
      <c r="AM942" s="46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</row>
    <row r="943" ht="15.75" customHeight="1">
      <c r="A943" s="45"/>
      <c r="B943" s="45"/>
      <c r="C943" s="46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6"/>
      <c r="AM943" s="46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</row>
    <row r="944" ht="15.75" customHeight="1">
      <c r="A944" s="45"/>
      <c r="B944" s="45"/>
      <c r="C944" s="46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6"/>
      <c r="AM944" s="46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</row>
    <row r="945" ht="15.75" customHeight="1">
      <c r="A945" s="45"/>
      <c r="B945" s="45"/>
      <c r="C945" s="46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6"/>
      <c r="AM945" s="46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</row>
    <row r="946" ht="15.75" customHeight="1">
      <c r="A946" s="45"/>
      <c r="B946" s="45"/>
      <c r="C946" s="46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6"/>
      <c r="AM946" s="46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</row>
    <row r="947" ht="15.75" customHeight="1">
      <c r="A947" s="45"/>
      <c r="B947" s="45"/>
      <c r="C947" s="46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6"/>
      <c r="AM947" s="46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</row>
    <row r="948" ht="15.75" customHeight="1">
      <c r="A948" s="45"/>
      <c r="B948" s="45"/>
      <c r="C948" s="46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6"/>
      <c r="AM948" s="46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</row>
    <row r="949" ht="15.75" customHeight="1">
      <c r="A949" s="45"/>
      <c r="B949" s="45"/>
      <c r="C949" s="46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6"/>
      <c r="AM949" s="46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</row>
    <row r="950" ht="15.75" customHeight="1">
      <c r="A950" s="45"/>
      <c r="B950" s="45"/>
      <c r="C950" s="46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6"/>
      <c r="AM950" s="46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</row>
    <row r="951" ht="15.75" customHeight="1">
      <c r="A951" s="45"/>
      <c r="B951" s="45"/>
      <c r="C951" s="46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6"/>
      <c r="AM951" s="46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</row>
    <row r="952" ht="15.75" customHeight="1">
      <c r="A952" s="45"/>
      <c r="B952" s="45"/>
      <c r="C952" s="46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6"/>
      <c r="AM952" s="46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</row>
    <row r="953" ht="15.75" customHeight="1">
      <c r="A953" s="45"/>
      <c r="B953" s="45"/>
      <c r="C953" s="46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6"/>
      <c r="AM953" s="46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</row>
    <row r="954" ht="15.75" customHeight="1">
      <c r="A954" s="45"/>
      <c r="B954" s="45"/>
      <c r="C954" s="46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6"/>
      <c r="AM954" s="46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</row>
    <row r="955" ht="15.75" customHeight="1">
      <c r="A955" s="45"/>
      <c r="B955" s="45"/>
      <c r="C955" s="46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6"/>
      <c r="AM955" s="46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</row>
    <row r="956" ht="15.75" customHeight="1">
      <c r="A956" s="45"/>
      <c r="B956" s="45"/>
      <c r="C956" s="46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6"/>
      <c r="AM956" s="46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</row>
    <row r="957" ht="15.75" customHeight="1">
      <c r="A957" s="45"/>
      <c r="B957" s="45"/>
      <c r="C957" s="46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6"/>
      <c r="AM957" s="46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</row>
    <row r="958" ht="15.75" customHeight="1">
      <c r="A958" s="45"/>
      <c r="B958" s="45"/>
      <c r="C958" s="46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6"/>
      <c r="AM958" s="46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</row>
    <row r="959" ht="15.75" customHeight="1">
      <c r="A959" s="45"/>
      <c r="B959" s="45"/>
      <c r="C959" s="46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6"/>
      <c r="AM959" s="46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</row>
    <row r="960" ht="15.75" customHeight="1">
      <c r="A960" s="45"/>
      <c r="B960" s="45"/>
      <c r="C960" s="46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6"/>
      <c r="AM960" s="46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</row>
    <row r="961" ht="15.75" customHeight="1">
      <c r="A961" s="45"/>
      <c r="B961" s="45"/>
      <c r="C961" s="46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6"/>
      <c r="AM961" s="46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</row>
    <row r="962" ht="15.75" customHeight="1">
      <c r="A962" s="45"/>
      <c r="B962" s="45"/>
      <c r="C962" s="46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6"/>
      <c r="AM962" s="46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</row>
    <row r="963" ht="15.75" customHeight="1">
      <c r="A963" s="45"/>
      <c r="B963" s="45"/>
      <c r="C963" s="46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6"/>
      <c r="AM963" s="46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</row>
    <row r="964" ht="15.75" customHeight="1">
      <c r="A964" s="45"/>
      <c r="B964" s="45"/>
      <c r="C964" s="46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6"/>
      <c r="AM964" s="46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</row>
    <row r="965" ht="15.75" customHeight="1">
      <c r="A965" s="45"/>
      <c r="B965" s="45"/>
      <c r="C965" s="46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6"/>
      <c r="AM965" s="46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</row>
    <row r="966" ht="15.75" customHeight="1">
      <c r="A966" s="45"/>
      <c r="B966" s="45"/>
      <c r="C966" s="46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6"/>
      <c r="AM966" s="46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</row>
    <row r="967" ht="15.75" customHeight="1">
      <c r="A967" s="45"/>
      <c r="B967" s="45"/>
      <c r="C967" s="46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6"/>
      <c r="AM967" s="46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</row>
    <row r="968" ht="15.75" customHeight="1">
      <c r="A968" s="45"/>
      <c r="B968" s="45"/>
      <c r="C968" s="46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6"/>
      <c r="AM968" s="46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</row>
    <row r="969" ht="15.75" customHeight="1">
      <c r="A969" s="45"/>
      <c r="B969" s="45"/>
      <c r="C969" s="46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6"/>
      <c r="AM969" s="46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</row>
    <row r="970" ht="15.75" customHeight="1">
      <c r="A970" s="45"/>
      <c r="B970" s="45"/>
      <c r="C970" s="46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6"/>
      <c r="AM970" s="46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</row>
    <row r="971" ht="15.75" customHeight="1">
      <c r="A971" s="45"/>
      <c r="B971" s="45"/>
      <c r="C971" s="46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6"/>
      <c r="AM971" s="46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</row>
    <row r="972" ht="15.75" customHeight="1">
      <c r="A972" s="45"/>
      <c r="B972" s="45"/>
      <c r="C972" s="46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6"/>
      <c r="AM972" s="46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</row>
    <row r="973" ht="15.75" customHeight="1">
      <c r="A973" s="45"/>
      <c r="B973" s="45"/>
      <c r="C973" s="46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6"/>
      <c r="AM973" s="46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</row>
    <row r="974" ht="15.75" customHeight="1">
      <c r="A974" s="45"/>
      <c r="B974" s="45"/>
      <c r="C974" s="46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6"/>
      <c r="AM974" s="46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</row>
    <row r="975" ht="15.75" customHeight="1">
      <c r="A975" s="45"/>
      <c r="B975" s="45"/>
      <c r="C975" s="46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6"/>
      <c r="AM975" s="46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</row>
    <row r="976" ht="15.75" customHeight="1">
      <c r="A976" s="45"/>
      <c r="B976" s="45"/>
      <c r="C976" s="46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6"/>
      <c r="AM976" s="46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</row>
    <row r="977" ht="15.75" customHeight="1">
      <c r="A977" s="45"/>
      <c r="B977" s="45"/>
      <c r="C977" s="46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6"/>
      <c r="AM977" s="46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</row>
    <row r="978" ht="15.75" customHeight="1">
      <c r="A978" s="45"/>
      <c r="B978" s="45"/>
      <c r="C978" s="46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6"/>
      <c r="AM978" s="46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</row>
    <row r="979" ht="15.75" customHeight="1">
      <c r="A979" s="45"/>
      <c r="B979" s="45"/>
      <c r="C979" s="46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6"/>
      <c r="AM979" s="46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</row>
    <row r="980" ht="15.75" customHeight="1">
      <c r="A980" s="45"/>
      <c r="B980" s="45"/>
      <c r="C980" s="46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6"/>
      <c r="AM980" s="46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</row>
    <row r="981" ht="15.75" customHeight="1">
      <c r="A981" s="45"/>
      <c r="B981" s="45"/>
      <c r="C981" s="46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6"/>
      <c r="AM981" s="46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</row>
    <row r="982" ht="15.75" customHeight="1">
      <c r="A982" s="45"/>
      <c r="B982" s="45"/>
      <c r="C982" s="46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6"/>
      <c r="AM982" s="46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</row>
    <row r="983" ht="15.75" customHeight="1">
      <c r="A983" s="45"/>
      <c r="B983" s="45"/>
      <c r="C983" s="46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6"/>
      <c r="AM983" s="46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</row>
    <row r="984" ht="15.75" customHeight="1">
      <c r="A984" s="45"/>
      <c r="B984" s="45"/>
      <c r="C984" s="46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6"/>
      <c r="AM984" s="46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</row>
    <row r="985" ht="15.75" customHeight="1">
      <c r="A985" s="45"/>
      <c r="B985" s="45"/>
      <c r="C985" s="46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6"/>
      <c r="AM985" s="46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</row>
    <row r="986" ht="15.75" customHeight="1">
      <c r="A986" s="45"/>
      <c r="B986" s="45"/>
      <c r="C986" s="46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6"/>
      <c r="AM986" s="46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</row>
    <row r="987" ht="15.75" customHeight="1">
      <c r="A987" s="45"/>
      <c r="B987" s="45"/>
      <c r="C987" s="46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6"/>
      <c r="AM987" s="46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</row>
    <row r="988" ht="15.75" customHeight="1">
      <c r="A988" s="45"/>
      <c r="B988" s="45"/>
      <c r="C988" s="46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6"/>
      <c r="AM988" s="46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</row>
    <row r="989" ht="15.75" customHeight="1">
      <c r="A989" s="45"/>
      <c r="B989" s="45"/>
      <c r="C989" s="46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6"/>
      <c r="AM989" s="46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</row>
    <row r="990" ht="15.75" customHeight="1">
      <c r="A990" s="45"/>
      <c r="B990" s="45"/>
      <c r="C990" s="46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6"/>
      <c r="AM990" s="46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</row>
    <row r="991" ht="15.75" customHeight="1">
      <c r="A991" s="45"/>
      <c r="B991" s="45"/>
      <c r="C991" s="46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6"/>
      <c r="AM991" s="46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</row>
    <row r="992" ht="15.75" customHeight="1">
      <c r="A992" s="45"/>
      <c r="B992" s="45"/>
      <c r="C992" s="46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6"/>
      <c r="AM992" s="46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</row>
    <row r="993" ht="15.75" customHeight="1">
      <c r="A993" s="45"/>
      <c r="B993" s="45"/>
      <c r="C993" s="46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6"/>
      <c r="AM993" s="46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</row>
    <row r="994" ht="15.75" customHeight="1">
      <c r="A994" s="45"/>
      <c r="B994" s="45"/>
      <c r="C994" s="46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6"/>
      <c r="AM994" s="46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</row>
    <row r="995" ht="15.75" customHeight="1">
      <c r="A995" s="45"/>
      <c r="B995" s="45"/>
      <c r="C995" s="46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6"/>
      <c r="AM995" s="46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</row>
    <row r="996" ht="15.75" customHeight="1">
      <c r="A996" s="45"/>
      <c r="B996" s="45"/>
      <c r="C996" s="46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6"/>
      <c r="AM996" s="46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</row>
    <row r="997" ht="15.75" customHeight="1">
      <c r="A997" s="45"/>
      <c r="B997" s="45"/>
      <c r="C997" s="46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6"/>
      <c r="AM997" s="46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</row>
    <row r="998" ht="15.75" customHeight="1">
      <c r="A998" s="45"/>
      <c r="B998" s="45"/>
      <c r="C998" s="46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6"/>
      <c r="AM998" s="46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</row>
    <row r="999" ht="15.75" customHeight="1">
      <c r="A999" s="45"/>
      <c r="B999" s="45"/>
      <c r="C999" s="46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6"/>
      <c r="AM999" s="46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</row>
    <row r="1000" ht="15.75" customHeight="1">
      <c r="A1000" s="45"/>
      <c r="B1000" s="45"/>
      <c r="C1000" s="46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6"/>
      <c r="AM1000" s="46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</row>
  </sheetData>
  <hyperlinks>
    <hyperlink r:id="rId1" ref="N2"/>
    <hyperlink r:id="rId2" ref="I3"/>
    <hyperlink r:id="rId3" ref="N3"/>
    <hyperlink r:id="rId4" ref="N4"/>
    <hyperlink r:id="rId5" ref="Y4"/>
    <hyperlink r:id="rId6" ref="I5"/>
    <hyperlink r:id="rId7" ref="N5"/>
    <hyperlink r:id="rId8" ref="I6"/>
    <hyperlink r:id="rId9" ref="N6"/>
    <hyperlink r:id="rId10" ref="I7"/>
    <hyperlink r:id="rId11" ref="N7"/>
    <hyperlink r:id="rId12" ref="AH7"/>
    <hyperlink r:id="rId13" ref="I8"/>
    <hyperlink r:id="rId14" ref="I9"/>
    <hyperlink r:id="rId15" ref="N10"/>
    <hyperlink r:id="rId16" ref="G11"/>
    <hyperlink r:id="rId17" ref="I11"/>
    <hyperlink r:id="rId18" ref="N11"/>
    <hyperlink r:id="rId19" ref="N12"/>
    <hyperlink r:id="rId20" ref="I13"/>
    <hyperlink r:id="rId21" ref="N13"/>
    <hyperlink r:id="rId22" ref="Y14"/>
    <hyperlink r:id="rId23" ref="I15"/>
    <hyperlink r:id="rId24" ref="N15"/>
    <hyperlink r:id="rId25" ref="I16"/>
    <hyperlink r:id="rId26" ref="N16"/>
  </hyperlinks>
  <printOptions/>
  <pageMargins bottom="0.75" footer="0.0" header="0.0" left="0.7" right="0.7" top="0.75"/>
  <pageSetup paperSize="9" orientation="portrait"/>
  <drawing r:id="rId2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8.86"/>
    <col customWidth="1" min="2" max="2" width="13.29"/>
    <col customWidth="1" min="3" max="3" width="20.71"/>
    <col customWidth="1" min="4" max="4" width="23.43"/>
    <col customWidth="1" min="5" max="5" width="40.43"/>
    <col customWidth="1" min="6" max="6" width="10.86"/>
    <col customWidth="1" min="7" max="26" width="10.71"/>
  </cols>
  <sheetData>
    <row r="1" ht="79.5" customHeight="1">
      <c r="A1" s="47" t="s">
        <v>196</v>
      </c>
      <c r="B1" s="47" t="s">
        <v>197</v>
      </c>
      <c r="C1" s="47" t="s">
        <v>198</v>
      </c>
      <c r="D1" s="47" t="s">
        <v>199</v>
      </c>
      <c r="E1" s="47" t="s">
        <v>200</v>
      </c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48" t="s">
        <v>172</v>
      </c>
      <c r="B2" s="48">
        <v>6.0</v>
      </c>
      <c r="C2" s="48">
        <v>148.0</v>
      </c>
      <c r="D2" s="49">
        <f t="shared" ref="D2:D7" si="1">B2/$B$9*C2</f>
        <v>7.525423729</v>
      </c>
      <c r="E2" s="50">
        <f t="shared" ref="E2:E7" si="2">(C2-$D$10)^2*B2/$B$9</f>
        <v>18.75102615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51" t="s">
        <v>201</v>
      </c>
      <c r="B3" s="52">
        <v>6.0</v>
      </c>
      <c r="C3" s="52">
        <v>154.0</v>
      </c>
      <c r="D3" s="53">
        <f t="shared" si="1"/>
        <v>7.830508475</v>
      </c>
      <c r="E3" s="54">
        <f t="shared" si="2"/>
        <v>32.29885723</v>
      </c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55"/>
      <c r="B4" s="52">
        <v>9.0</v>
      </c>
      <c r="C4" s="52">
        <v>133.0</v>
      </c>
      <c r="D4" s="53">
        <f t="shared" si="1"/>
        <v>10.1440678</v>
      </c>
      <c r="E4" s="54">
        <f t="shared" si="2"/>
        <v>1.347596395</v>
      </c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56"/>
      <c r="B5" s="57">
        <v>7.0</v>
      </c>
      <c r="C5" s="57">
        <v>118.0</v>
      </c>
      <c r="D5" s="58">
        <f t="shared" si="1"/>
        <v>7</v>
      </c>
      <c r="E5" s="59">
        <f t="shared" si="2"/>
        <v>6.914979136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60" t="s">
        <v>202</v>
      </c>
      <c r="B6" s="61">
        <v>20.0</v>
      </c>
      <c r="C6" s="61">
        <v>145.0</v>
      </c>
      <c r="D6" s="62">
        <f t="shared" si="1"/>
        <v>24.57627119</v>
      </c>
      <c r="E6" s="62">
        <f t="shared" si="2"/>
        <v>44.49997322</v>
      </c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 ht="207.75" customHeight="1">
      <c r="A7" s="63" t="s">
        <v>203</v>
      </c>
      <c r="B7" s="64">
        <v>70.0</v>
      </c>
      <c r="C7" s="64">
        <v>120.9</v>
      </c>
      <c r="D7" s="65">
        <f t="shared" si="1"/>
        <v>71.72033898</v>
      </c>
      <c r="E7" s="65">
        <f t="shared" si="2"/>
        <v>36.99111569</v>
      </c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ht="15.0" customHeight="1">
      <c r="A8" s="66"/>
      <c r="B8" s="67"/>
      <c r="C8" s="67"/>
      <c r="D8" s="68"/>
      <c r="E8" s="68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69" t="s">
        <v>204</v>
      </c>
      <c r="B9" s="69">
        <f>SUM(B2:B8)</f>
        <v>118</v>
      </c>
      <c r="C9" s="70"/>
      <c r="D9" s="71" t="s">
        <v>205</v>
      </c>
      <c r="E9" s="72" t="s">
        <v>206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67"/>
      <c r="B10" s="67"/>
      <c r="C10" s="67"/>
      <c r="D10" s="73">
        <f>SUM(D2:D8)</f>
        <v>128.7966102</v>
      </c>
      <c r="E10" s="73">
        <f>SQRT(SUM(E2:E8)/((ROWS(E2:E8)-1)/ROWS(E2:E8)))</f>
        <v>12.8168173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47" t="s">
        <v>196</v>
      </c>
      <c r="B12" s="47" t="s">
        <v>197</v>
      </c>
      <c r="C12" s="74" t="s">
        <v>207</v>
      </c>
      <c r="D12" s="74" t="s">
        <v>208</v>
      </c>
      <c r="E12" s="74" t="s">
        <v>209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48" t="s">
        <v>172</v>
      </c>
      <c r="B13" s="48">
        <v>6.0</v>
      </c>
      <c r="C13" s="48">
        <v>43.0</v>
      </c>
      <c r="D13" s="49">
        <f t="shared" ref="D13:D18" si="3">B13/$B$19*C13</f>
        <v>2.186440678</v>
      </c>
      <c r="E13" s="50">
        <f t="shared" ref="E13:E18" si="4">(C13-$D$20)^2*B13/$B$19</f>
        <v>10.99269521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ht="15.0" customHeight="1">
      <c r="A14" s="51" t="s">
        <v>201</v>
      </c>
      <c r="B14" s="52">
        <v>6.0</v>
      </c>
      <c r="C14" s="52">
        <v>58.0</v>
      </c>
      <c r="D14" s="53">
        <f t="shared" si="3"/>
        <v>2.949152542</v>
      </c>
      <c r="E14" s="54">
        <f t="shared" si="4"/>
        <v>44.86227292</v>
      </c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55"/>
      <c r="B15" s="52">
        <v>9.0</v>
      </c>
      <c r="C15" s="52">
        <v>50.0</v>
      </c>
      <c r="D15" s="53">
        <f t="shared" si="3"/>
        <v>3.813559322</v>
      </c>
      <c r="E15" s="54">
        <f t="shared" si="4"/>
        <v>35.92656077</v>
      </c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56"/>
      <c r="B16" s="57">
        <v>7.0</v>
      </c>
      <c r="C16" s="57">
        <v>49.0</v>
      </c>
      <c r="D16" s="58">
        <f t="shared" si="3"/>
        <v>2.906779661</v>
      </c>
      <c r="E16" s="59">
        <f t="shared" si="4"/>
        <v>25.42722418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60" t="s">
        <v>202</v>
      </c>
      <c r="B17" s="61">
        <v>20.0</v>
      </c>
      <c r="C17" s="61">
        <v>27.0</v>
      </c>
      <c r="D17" s="62">
        <f t="shared" si="3"/>
        <v>4.576271186</v>
      </c>
      <c r="E17" s="62">
        <f t="shared" si="4"/>
        <v>0.284948802</v>
      </c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63" t="s">
        <v>203</v>
      </c>
      <c r="B18" s="64">
        <v>70.0</v>
      </c>
      <c r="C18" s="64">
        <v>20.0</v>
      </c>
      <c r="D18" s="65">
        <f t="shared" si="3"/>
        <v>11.86440678</v>
      </c>
      <c r="E18" s="65">
        <f t="shared" si="4"/>
        <v>40.83357476</v>
      </c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>
      <c r="A19" s="75" t="s">
        <v>204</v>
      </c>
      <c r="B19" s="75">
        <f>SUM(B13:B18)</f>
        <v>118</v>
      </c>
      <c r="C19" s="76"/>
      <c r="D19" s="77" t="s">
        <v>210</v>
      </c>
      <c r="E19" s="78" t="s">
        <v>211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>
      <c r="A20" s="67"/>
      <c r="B20" s="67"/>
      <c r="C20" s="67"/>
      <c r="D20" s="79">
        <f>SUM(D13:D18)</f>
        <v>28.29661017</v>
      </c>
      <c r="E20" s="79">
        <f>SQRT(SUM(E13:E18)/((ROWS(E13:E18)-1)/ROWS(E13:E18)))</f>
        <v>13.78378511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ht="15.7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7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ht="15.7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ht="15.7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7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7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7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ht="15.7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 ht="15.7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 ht="15.7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</sheetData>
  <mergeCells count="2">
    <mergeCell ref="A3:A5"/>
    <mergeCell ref="A14:A16"/>
  </mergeCells>
  <hyperlinks>
    <hyperlink r:id="rId1" ref="A3"/>
    <hyperlink r:id="rId2" ref="A6"/>
    <hyperlink r:id="rId3" ref="A14"/>
    <hyperlink r:id="rId4" ref="A17"/>
  </hyperlinks>
  <printOptions/>
  <pageMargins bottom="0.75" footer="0.0" header="0.0" left="0.7" right="0.7" top="0.75"/>
  <pageSetup orientation="landscape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4.29"/>
    <col customWidth="1" min="2" max="2" width="28.14"/>
    <col customWidth="1" min="3" max="3" width="24.0"/>
    <col customWidth="1" min="4" max="4" width="28.14"/>
    <col customWidth="1" min="5" max="5" width="24.0"/>
    <col customWidth="1" min="6" max="6" width="27.71"/>
    <col customWidth="1" min="7" max="7" width="26.71"/>
    <col customWidth="1" min="8" max="26" width="10.71"/>
  </cols>
  <sheetData>
    <row r="1">
      <c r="A1" s="67" t="s">
        <v>212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>
      <c r="A2" s="80" t="s">
        <v>213</v>
      </c>
      <c r="B2" s="81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>
      <c r="A4" s="82" t="s">
        <v>214</v>
      </c>
      <c r="B4" s="82">
        <v>42.51</v>
      </c>
      <c r="C4" s="82">
        <v>42.51</v>
      </c>
      <c r="D4" s="82">
        <v>42.8</v>
      </c>
      <c r="E4" s="82">
        <v>42.86</v>
      </c>
      <c r="F4" s="82">
        <v>58.3</v>
      </c>
      <c r="G4" s="82">
        <v>58.2</v>
      </c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>
      <c r="A5" s="82" t="s">
        <v>215</v>
      </c>
      <c r="B5" s="82">
        <v>1.5</v>
      </c>
      <c r="C5" s="82">
        <v>1.0</v>
      </c>
      <c r="D5" s="82">
        <v>3.0</v>
      </c>
      <c r="E5" s="82">
        <v>2.5</v>
      </c>
      <c r="F5" s="82">
        <v>110.0</v>
      </c>
      <c r="G5" s="82">
        <v>160.0</v>
      </c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>
      <c r="A7" s="83" t="s">
        <v>216</v>
      </c>
      <c r="B7" s="67" t="s">
        <v>217</v>
      </c>
      <c r="C7" s="67" t="s">
        <v>217</v>
      </c>
      <c r="D7" s="67" t="s">
        <v>217</v>
      </c>
      <c r="E7" s="67" t="s">
        <v>217</v>
      </c>
      <c r="F7" s="67" t="s">
        <v>217</v>
      </c>
      <c r="G7" s="67" t="s">
        <v>217</v>
      </c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>
      <c r="A8" s="4" t="s">
        <v>218</v>
      </c>
      <c r="B8" s="4" t="s">
        <v>41</v>
      </c>
      <c r="C8" s="4" t="s">
        <v>42</v>
      </c>
      <c r="D8" s="4" t="s">
        <v>43</v>
      </c>
      <c r="E8" s="4" t="s">
        <v>44</v>
      </c>
      <c r="F8" s="4" t="s">
        <v>45</v>
      </c>
      <c r="G8" s="4" t="s">
        <v>46</v>
      </c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82" t="s">
        <v>126</v>
      </c>
      <c r="B9" s="82">
        <v>5.0</v>
      </c>
      <c r="C9" s="82">
        <v>3.88</v>
      </c>
      <c r="D9" s="82">
        <v>7.82</v>
      </c>
      <c r="E9" s="82">
        <v>4.41</v>
      </c>
      <c r="F9" s="82">
        <v>4.85</v>
      </c>
      <c r="G9" s="82">
        <v>11.02</v>
      </c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82" t="s">
        <v>85</v>
      </c>
      <c r="B10" s="82">
        <v>7.88</v>
      </c>
      <c r="C10" s="82"/>
      <c r="D10" s="82">
        <v>17.05</v>
      </c>
      <c r="E10" s="82">
        <v>13.99</v>
      </c>
      <c r="F10" s="82">
        <v>17.73</v>
      </c>
      <c r="G10" s="82">
        <v>13.94</v>
      </c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82" t="s">
        <v>50</v>
      </c>
      <c r="B11" s="82">
        <v>28.46</v>
      </c>
      <c r="C11" s="82">
        <v>22.17</v>
      </c>
      <c r="D11" s="82">
        <v>31.34</v>
      </c>
      <c r="E11" s="82">
        <v>17.7</v>
      </c>
      <c r="F11" s="82">
        <v>41.1</v>
      </c>
      <c r="G11" s="82">
        <v>28.84</v>
      </c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82" t="s">
        <v>61</v>
      </c>
      <c r="B12" s="82">
        <v>35.63</v>
      </c>
      <c r="C12" s="82">
        <v>37.04</v>
      </c>
      <c r="D12" s="82">
        <v>41.39</v>
      </c>
      <c r="E12" s="82">
        <v>17.99</v>
      </c>
      <c r="F12" s="82">
        <v>56.62</v>
      </c>
      <c r="G12" s="82">
        <v>43.74</v>
      </c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>
      <c r="A14" s="84" t="s">
        <v>219</v>
      </c>
      <c r="B14" s="67" t="s">
        <v>220</v>
      </c>
      <c r="C14" s="67" t="s">
        <v>221</v>
      </c>
      <c r="D14" s="67" t="s">
        <v>220</v>
      </c>
      <c r="E14" s="67" t="s">
        <v>221</v>
      </c>
      <c r="F14" s="67" t="s">
        <v>222</v>
      </c>
      <c r="G14" s="67" t="s">
        <v>222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4" t="s">
        <v>218</v>
      </c>
      <c r="B15" s="4" t="s">
        <v>41</v>
      </c>
      <c r="C15" s="4" t="s">
        <v>42</v>
      </c>
      <c r="D15" s="4" t="s">
        <v>43</v>
      </c>
      <c r="E15" s="4" t="s">
        <v>44</v>
      </c>
      <c r="F15" s="4" t="s">
        <v>45</v>
      </c>
      <c r="G15" s="4" t="s">
        <v>46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82" t="s">
        <v>126</v>
      </c>
      <c r="B16" s="85">
        <f t="shared" ref="B16:E16" si="1">B9/B$4*B$5</f>
        <v>0.1764290755</v>
      </c>
      <c r="C16" s="85">
        <f t="shared" si="1"/>
        <v>0.09127264173</v>
      </c>
      <c r="D16" s="85">
        <f t="shared" si="1"/>
        <v>0.5481308411</v>
      </c>
      <c r="E16" s="85">
        <f t="shared" si="1"/>
        <v>0.2572328511</v>
      </c>
      <c r="F16" s="85">
        <f t="shared" ref="F16:F19" si="3">F9/F$4*(F$5-60)+60</f>
        <v>64.15951973</v>
      </c>
      <c r="G16" s="85">
        <f t="shared" ref="G16:G19" si="4">G9/G$4*(G$5-80)+80</f>
        <v>95.14776632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82" t="s">
        <v>85</v>
      </c>
      <c r="B17" s="85">
        <f t="shared" ref="B17:B19" si="5">B10/B$4*B$5</f>
        <v>0.278052223</v>
      </c>
      <c r="C17" s="85"/>
      <c r="D17" s="85">
        <f t="shared" ref="D17:E17" si="2">D10/D$4*D$5</f>
        <v>1.195093458</v>
      </c>
      <c r="E17" s="85">
        <f t="shared" si="2"/>
        <v>0.8160289314</v>
      </c>
      <c r="F17" s="85">
        <f t="shared" si="3"/>
        <v>75.2058319</v>
      </c>
      <c r="G17" s="85">
        <f t="shared" si="4"/>
        <v>99.16151203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82" t="s">
        <v>50</v>
      </c>
      <c r="B18" s="85">
        <f t="shared" si="5"/>
        <v>1.004234298</v>
      </c>
      <c r="C18" s="85">
        <f t="shared" ref="C18:E18" si="6">C11/C$4*C$5</f>
        <v>0.5215243472</v>
      </c>
      <c r="D18" s="85">
        <f t="shared" si="6"/>
        <v>2.196728972</v>
      </c>
      <c r="E18" s="85">
        <f t="shared" si="6"/>
        <v>1.032431171</v>
      </c>
      <c r="F18" s="85">
        <f t="shared" si="3"/>
        <v>95.24871355</v>
      </c>
      <c r="G18" s="85">
        <f t="shared" si="4"/>
        <v>119.6426117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>
      <c r="A19" s="82" t="s">
        <v>61</v>
      </c>
      <c r="B19" s="85">
        <f t="shared" si="5"/>
        <v>1.257233592</v>
      </c>
      <c r="C19" s="85">
        <f t="shared" ref="C19:E19" si="7">C12/C$4*C$5</f>
        <v>0.8713243943</v>
      </c>
      <c r="D19" s="85">
        <f t="shared" si="7"/>
        <v>2.901168224</v>
      </c>
      <c r="E19" s="85">
        <f t="shared" si="7"/>
        <v>1.04934671</v>
      </c>
      <c r="F19" s="85">
        <f t="shared" si="3"/>
        <v>108.5591767</v>
      </c>
      <c r="G19" s="85">
        <f t="shared" si="4"/>
        <v>140.1237113</v>
      </c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ht="15.7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7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ht="15.7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ht="15.7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7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7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7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ht="15.7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 ht="15.7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 ht="15.7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86"/>
    <col customWidth="1" min="2" max="2" width="13.29"/>
    <col customWidth="1" min="3" max="3" width="28.14"/>
    <col customWidth="1" min="4" max="4" width="16.29"/>
    <col customWidth="1" min="5" max="5" width="31.14"/>
    <col customWidth="1" min="6" max="7" width="10.86"/>
    <col customWidth="1" min="8" max="26" width="10.71"/>
  </cols>
  <sheetData>
    <row r="1">
      <c r="A1" s="47" t="s">
        <v>196</v>
      </c>
      <c r="B1" s="47" t="s">
        <v>197</v>
      </c>
      <c r="C1" s="47" t="s">
        <v>198</v>
      </c>
      <c r="D1" s="47" t="s">
        <v>199</v>
      </c>
      <c r="E1" s="47" t="s">
        <v>200</v>
      </c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86" t="s">
        <v>223</v>
      </c>
      <c r="B2" s="87">
        <v>43.0</v>
      </c>
      <c r="C2" s="87">
        <v>63.5</v>
      </c>
      <c r="D2" s="88">
        <f t="shared" ref="D2:D17" si="1">B2/$B$18*C2</f>
        <v>9.351027397</v>
      </c>
      <c r="E2" s="50">
        <f t="shared" ref="E2:E17" si="2">(C2-$D$19)^2*B2/$B$18</f>
        <v>11.42425946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>
      <c r="A3" s="89"/>
      <c r="B3" s="87">
        <v>48.0</v>
      </c>
      <c r="C3" s="87">
        <v>65.9</v>
      </c>
      <c r="D3" s="88">
        <f t="shared" si="1"/>
        <v>10.83287671</v>
      </c>
      <c r="E3" s="50">
        <f t="shared" si="2"/>
        <v>6.74973435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>
      <c r="A4" s="89"/>
      <c r="B4" s="87">
        <v>43.0</v>
      </c>
      <c r="C4" s="87">
        <v>73.1</v>
      </c>
      <c r="D4" s="88">
        <f t="shared" si="1"/>
        <v>10.76472603</v>
      </c>
      <c r="E4" s="50">
        <f t="shared" si="2"/>
        <v>0.09239982885</v>
      </c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>
      <c r="A5" s="89"/>
      <c r="B5" s="87">
        <v>50.0</v>
      </c>
      <c r="C5" s="87">
        <v>72.7</v>
      </c>
      <c r="D5" s="88">
        <f t="shared" si="1"/>
        <v>12.44863014</v>
      </c>
      <c r="E5" s="50">
        <f t="shared" si="2"/>
        <v>0.02632888232</v>
      </c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>
      <c r="A6" s="89"/>
      <c r="B6" s="87">
        <v>50.0</v>
      </c>
      <c r="C6" s="87">
        <v>74.6</v>
      </c>
      <c r="D6" s="88">
        <f t="shared" si="1"/>
        <v>12.7739726</v>
      </c>
      <c r="E6" s="50">
        <f t="shared" si="2"/>
        <v>0.8996282818</v>
      </c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>
      <c r="A7" s="90"/>
      <c r="B7" s="87">
        <v>48.0</v>
      </c>
      <c r="C7" s="87">
        <v>81.2</v>
      </c>
      <c r="D7" s="88">
        <f t="shared" si="1"/>
        <v>13.34794521</v>
      </c>
      <c r="E7" s="50">
        <f t="shared" si="2"/>
        <v>12.99778464</v>
      </c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>
      <c r="A8" s="91" t="s">
        <v>224</v>
      </c>
      <c r="B8" s="52">
        <v>1.0</v>
      </c>
      <c r="C8" s="52">
        <v>89.0</v>
      </c>
      <c r="D8" s="53">
        <f t="shared" si="1"/>
        <v>0.3047945205</v>
      </c>
      <c r="E8" s="50">
        <f t="shared" si="2"/>
        <v>0.9542019858</v>
      </c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89"/>
      <c r="B9" s="52">
        <v>1.0</v>
      </c>
      <c r="C9" s="52">
        <v>83.0</v>
      </c>
      <c r="D9" s="53">
        <f t="shared" si="1"/>
        <v>0.2842465753</v>
      </c>
      <c r="E9" s="50">
        <f t="shared" si="2"/>
        <v>0.3915119877</v>
      </c>
      <c r="F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89"/>
      <c r="B10" s="52">
        <v>1.0</v>
      </c>
      <c r="C10" s="52">
        <v>65.3</v>
      </c>
      <c r="D10" s="53">
        <f t="shared" si="1"/>
        <v>0.223630137</v>
      </c>
      <c r="E10" s="50">
        <f t="shared" si="2"/>
        <v>0.1681860822</v>
      </c>
      <c r="F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89"/>
      <c r="B11" s="52">
        <v>1.0</v>
      </c>
      <c r="C11" s="52">
        <v>69.3</v>
      </c>
      <c r="D11" s="53">
        <f t="shared" si="1"/>
        <v>0.2373287671</v>
      </c>
      <c r="E11" s="50">
        <f t="shared" si="2"/>
        <v>0.03098398054</v>
      </c>
      <c r="F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89"/>
      <c r="B12" s="52">
        <v>1.0</v>
      </c>
      <c r="C12" s="52">
        <v>91.8</v>
      </c>
      <c r="D12" s="53">
        <f t="shared" si="1"/>
        <v>0.3143835616</v>
      </c>
      <c r="E12" s="50">
        <f t="shared" si="2"/>
        <v>1.301174213</v>
      </c>
      <c r="F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89"/>
      <c r="B13" s="52">
        <v>1.0</v>
      </c>
      <c r="C13" s="52">
        <v>71.6</v>
      </c>
      <c r="D13" s="53">
        <f t="shared" si="1"/>
        <v>0.2452054795</v>
      </c>
      <c r="E13" s="50">
        <f t="shared" si="2"/>
        <v>0.001716059726</v>
      </c>
      <c r="F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>
      <c r="A14" s="89"/>
      <c r="B14" s="52">
        <v>1.0</v>
      </c>
      <c r="C14" s="52">
        <v>90.6</v>
      </c>
      <c r="D14" s="53">
        <f t="shared" si="1"/>
        <v>0.3102739726</v>
      </c>
      <c r="E14" s="50">
        <f t="shared" si="2"/>
        <v>1.145896488</v>
      </c>
      <c r="F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89"/>
      <c r="B15" s="52">
        <v>1.0</v>
      </c>
      <c r="C15" s="52">
        <v>83.4</v>
      </c>
      <c r="D15" s="53">
        <f t="shared" si="1"/>
        <v>0.2856164384</v>
      </c>
      <c r="E15" s="50">
        <f t="shared" si="2"/>
        <v>0.4213534213</v>
      </c>
      <c r="F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89"/>
      <c r="B16" s="52">
        <v>1.0</v>
      </c>
      <c r="C16" s="52">
        <v>72.9</v>
      </c>
      <c r="D16" s="53">
        <f t="shared" si="1"/>
        <v>0.2496575342</v>
      </c>
      <c r="E16" s="50">
        <f t="shared" si="2"/>
        <v>0.001200719136</v>
      </c>
      <c r="F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90"/>
      <c r="B17" s="52">
        <v>1.0</v>
      </c>
      <c r="C17" s="52">
        <v>97.4</v>
      </c>
      <c r="D17" s="53">
        <f t="shared" si="1"/>
        <v>0.3335616438</v>
      </c>
      <c r="E17" s="50">
        <f t="shared" si="2"/>
        <v>2.156214559</v>
      </c>
      <c r="F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75" t="s">
        <v>204</v>
      </c>
      <c r="B18" s="75">
        <f>SUM(B2:B17)</f>
        <v>292</v>
      </c>
      <c r="C18" s="76"/>
      <c r="D18" s="92" t="s">
        <v>205</v>
      </c>
      <c r="E18" s="72" t="s">
        <v>206</v>
      </c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>
      <c r="A19" s="67"/>
      <c r="B19" s="67"/>
      <c r="C19" s="67"/>
      <c r="D19" s="93">
        <f>SUM(D2:D17)</f>
        <v>72.30787671</v>
      </c>
      <c r="E19" s="73">
        <f>SQRT(SUM(E2:E17)/((ROWS(E2:E17)-1)/ROWS(E2:E17)))</f>
        <v>6.430143591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ht="15.7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7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ht="15.75" customHeight="1">
      <c r="A23" s="47" t="s">
        <v>196</v>
      </c>
      <c r="B23" s="47" t="s">
        <v>197</v>
      </c>
      <c r="C23" s="74" t="s">
        <v>207</v>
      </c>
      <c r="D23" s="74" t="s">
        <v>208</v>
      </c>
      <c r="E23" s="74" t="s">
        <v>209</v>
      </c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ht="15.75" customHeight="1">
      <c r="A24" s="94" t="s">
        <v>225</v>
      </c>
      <c r="B24" s="95">
        <v>6.0</v>
      </c>
      <c r="C24" s="95">
        <v>65.2</v>
      </c>
      <c r="D24" s="49">
        <f t="shared" ref="D24:D29" si="3">B24/$B$30*C24</f>
        <v>8.693333333</v>
      </c>
      <c r="E24" s="50">
        <f t="shared" ref="E24:E29" si="4">(C24-$D$31)^2*B24/$B$30</f>
        <v>77.0163299</v>
      </c>
      <c r="F24" s="67"/>
      <c r="G24" s="96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75" customHeight="1">
      <c r="A25" s="89"/>
      <c r="B25" s="95">
        <v>6.0</v>
      </c>
      <c r="C25" s="95">
        <v>51.2</v>
      </c>
      <c r="D25" s="49">
        <f t="shared" si="3"/>
        <v>6.826666667</v>
      </c>
      <c r="E25" s="50">
        <f t="shared" si="4"/>
        <v>13.42355953</v>
      </c>
      <c r="F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75" customHeight="1">
      <c r="A26" s="90"/>
      <c r="B26" s="95">
        <v>6.0</v>
      </c>
      <c r="C26" s="95">
        <v>50.0</v>
      </c>
      <c r="D26" s="49">
        <f t="shared" si="3"/>
        <v>6.666666667</v>
      </c>
      <c r="E26" s="50">
        <f t="shared" si="4"/>
        <v>10.40475064</v>
      </c>
      <c r="F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75" customHeight="1">
      <c r="A27" s="97" t="s">
        <v>226</v>
      </c>
      <c r="B27" s="98">
        <v>10.0</v>
      </c>
      <c r="C27" s="98">
        <v>32.4</v>
      </c>
      <c r="D27" s="99">
        <f t="shared" si="3"/>
        <v>7.2</v>
      </c>
      <c r="E27" s="100">
        <f t="shared" si="4"/>
        <v>17.07703379</v>
      </c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ht="15.75" customHeight="1">
      <c r="A28" s="89"/>
      <c r="B28" s="98">
        <v>8.0</v>
      </c>
      <c r="C28" s="98">
        <v>29.63</v>
      </c>
      <c r="D28" s="99">
        <f t="shared" si="3"/>
        <v>5.267555556</v>
      </c>
      <c r="E28" s="100">
        <f t="shared" si="4"/>
        <v>23.65945301</v>
      </c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90"/>
      <c r="B29" s="98">
        <v>9.0</v>
      </c>
      <c r="C29" s="98">
        <v>32.56</v>
      </c>
      <c r="D29" s="99">
        <f t="shared" si="3"/>
        <v>6.512</v>
      </c>
      <c r="E29" s="100">
        <f t="shared" si="4"/>
        <v>14.81341219</v>
      </c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75" t="s">
        <v>204</v>
      </c>
      <c r="B30" s="75">
        <f>SUM(B24:B29)</f>
        <v>45</v>
      </c>
      <c r="C30" s="76"/>
      <c r="D30" s="77" t="s">
        <v>210</v>
      </c>
      <c r="E30" s="78" t="s">
        <v>211</v>
      </c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67"/>
      <c r="B31" s="67"/>
      <c r="C31" s="67"/>
      <c r="D31" s="79">
        <f>SUM(D24:D29)</f>
        <v>41.16622222</v>
      </c>
      <c r="E31" s="79">
        <f>SQRT(SUM(E24:E29)/((ROWS(E24:E29)-1)/ROWS(E24:E29)))</f>
        <v>13.69939586</v>
      </c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46"/>
      <c r="B32" s="67"/>
      <c r="C32" s="67"/>
      <c r="D32" s="68"/>
      <c r="E32" s="101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46"/>
      <c r="B33" s="67"/>
      <c r="C33" s="67"/>
      <c r="D33" s="68"/>
      <c r="E33" s="101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46"/>
      <c r="B34" s="67"/>
      <c r="C34" s="67"/>
      <c r="D34" s="68"/>
      <c r="E34" s="101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46"/>
      <c r="B35" s="67"/>
      <c r="C35" s="67"/>
      <c r="D35" s="68"/>
      <c r="E35" s="101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46"/>
      <c r="B36" s="67"/>
      <c r="C36" s="67"/>
      <c r="D36" s="68"/>
      <c r="E36" s="101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46"/>
      <c r="B37" s="67"/>
      <c r="C37" s="67"/>
      <c r="D37" s="68"/>
      <c r="E37" s="101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46"/>
      <c r="B38" s="67"/>
      <c r="C38" s="67"/>
      <c r="D38" s="68"/>
      <c r="E38" s="101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46"/>
      <c r="B39" s="67"/>
      <c r="C39" s="67"/>
      <c r="D39" s="68"/>
      <c r="E39" s="101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 ht="15.7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 ht="15.7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</sheetData>
  <mergeCells count="6">
    <mergeCell ref="A2:A7"/>
    <mergeCell ref="A8:A17"/>
    <mergeCell ref="G8:G17"/>
    <mergeCell ref="A24:A26"/>
    <mergeCell ref="G24:G26"/>
    <mergeCell ref="A27:A29"/>
  </mergeCells>
  <hyperlinks>
    <hyperlink r:id="rId1" ref="A2"/>
    <hyperlink r:id="rId2" ref="A24"/>
    <hyperlink r:id="rId3" ref="A27"/>
  </hyperlinks>
  <printOptions/>
  <pageMargins bottom="0.75" footer="0.0" header="0.0" left="0.7" right="0.7" top="0.75"/>
  <pageSetup orientation="landscape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86"/>
    <col customWidth="1" min="2" max="2" width="13.29"/>
    <col customWidth="1" min="3" max="3" width="20.71"/>
    <col customWidth="1" min="4" max="4" width="23.43"/>
    <col customWidth="1" min="5" max="5" width="40.43"/>
    <col customWidth="1" min="6" max="8" width="10.86"/>
    <col customWidth="1" min="9" max="26" width="10.71"/>
  </cols>
  <sheetData>
    <row r="1" ht="79.5" customHeight="1">
      <c r="A1" s="47" t="s">
        <v>196</v>
      </c>
      <c r="B1" s="47" t="s">
        <v>197</v>
      </c>
      <c r="C1" s="47" t="s">
        <v>198</v>
      </c>
      <c r="D1" s="47" t="s">
        <v>199</v>
      </c>
      <c r="E1" s="47" t="s">
        <v>200</v>
      </c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102" t="s">
        <v>227</v>
      </c>
      <c r="B2" s="48">
        <v>10.0</v>
      </c>
      <c r="C2" s="48">
        <v>90.0</v>
      </c>
      <c r="D2" s="49">
        <f t="shared" ref="D2:D21" si="1">B2/$B$22*C2</f>
        <v>3.396226415</v>
      </c>
      <c r="E2" s="50">
        <f t="shared" ref="E2:E21" si="2">(C2-$D$23)^2*B2/$B$22</f>
        <v>6.631001358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89"/>
      <c r="B3" s="48">
        <v>8.0</v>
      </c>
      <c r="C3" s="48">
        <v>111.0</v>
      </c>
      <c r="D3" s="49">
        <f t="shared" si="1"/>
        <v>3.350943396</v>
      </c>
      <c r="E3" s="50">
        <f t="shared" si="2"/>
        <v>1.810401087</v>
      </c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89"/>
      <c r="B4" s="48">
        <v>11.0</v>
      </c>
      <c r="C4" s="48">
        <v>103.0</v>
      </c>
      <c r="D4" s="49">
        <f t="shared" si="1"/>
        <v>4.275471698</v>
      </c>
      <c r="E4" s="50">
        <f t="shared" si="2"/>
        <v>0.002720362264</v>
      </c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89"/>
      <c r="B5" s="48">
        <v>10.0</v>
      </c>
      <c r="C5" s="48">
        <v>108.0</v>
      </c>
      <c r="D5" s="49">
        <f t="shared" si="1"/>
        <v>4.075471698</v>
      </c>
      <c r="E5" s="50">
        <f t="shared" si="2"/>
        <v>0.8492655094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89"/>
      <c r="B6" s="48">
        <v>5.0</v>
      </c>
      <c r="C6" s="48">
        <v>124.0</v>
      </c>
      <c r="D6" s="49">
        <f t="shared" si="1"/>
        <v>2.339622642</v>
      </c>
      <c r="E6" s="50">
        <f t="shared" si="2"/>
        <v>8.119123321</v>
      </c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89"/>
      <c r="B7" s="48">
        <v>9.0</v>
      </c>
      <c r="C7" s="48">
        <v>101.0</v>
      </c>
      <c r="D7" s="49">
        <f t="shared" si="1"/>
        <v>3.430188679</v>
      </c>
      <c r="E7" s="50">
        <f t="shared" si="2"/>
        <v>0.172852166</v>
      </c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ht="15.0" customHeight="1">
      <c r="A8" s="89"/>
      <c r="B8" s="103">
        <v>5.0</v>
      </c>
      <c r="C8" s="103">
        <v>85.0</v>
      </c>
      <c r="D8" s="49">
        <f t="shared" si="1"/>
        <v>1.603773585</v>
      </c>
      <c r="E8" s="50">
        <f t="shared" si="2"/>
        <v>6.288330868</v>
      </c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89"/>
      <c r="B9" s="103">
        <v>4.0</v>
      </c>
      <c r="C9" s="103">
        <v>111.0</v>
      </c>
      <c r="D9" s="49">
        <f t="shared" si="1"/>
        <v>1.675471698</v>
      </c>
      <c r="E9" s="50">
        <f t="shared" si="2"/>
        <v>0.9052005434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89"/>
      <c r="B10" s="103">
        <v>5.0</v>
      </c>
      <c r="C10" s="103">
        <v>172.0</v>
      </c>
      <c r="D10" s="49">
        <f t="shared" si="1"/>
        <v>3.245283019</v>
      </c>
      <c r="E10" s="50">
        <f t="shared" si="2"/>
        <v>89.16485917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89"/>
      <c r="B11" s="103">
        <v>13.0</v>
      </c>
      <c r="C11" s="103">
        <v>134.0</v>
      </c>
      <c r="D11" s="49">
        <f t="shared" si="1"/>
        <v>6.573584906</v>
      </c>
      <c r="E11" s="50">
        <f t="shared" si="2"/>
        <v>46.36798478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89"/>
      <c r="B12" s="103">
        <v>16.0</v>
      </c>
      <c r="C12" s="103">
        <v>88.0</v>
      </c>
      <c r="D12" s="49">
        <f t="shared" si="1"/>
        <v>5.313207547</v>
      </c>
      <c r="E12" s="50">
        <f t="shared" si="2"/>
        <v>14.05256066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89"/>
      <c r="B13" s="103">
        <v>9.0</v>
      </c>
      <c r="C13" s="103">
        <v>88.0</v>
      </c>
      <c r="D13" s="49">
        <f t="shared" si="1"/>
        <v>2.988679245</v>
      </c>
      <c r="E13" s="50">
        <f t="shared" si="2"/>
        <v>7.904565374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ht="15.0" customHeight="1">
      <c r="A14" s="89"/>
      <c r="B14" s="103">
        <v>7.0</v>
      </c>
      <c r="C14" s="103">
        <v>95.0</v>
      </c>
      <c r="D14" s="49">
        <f t="shared" si="1"/>
        <v>2.509433962</v>
      </c>
      <c r="E14" s="50">
        <f t="shared" si="2"/>
        <v>1.800493404</v>
      </c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89"/>
      <c r="B15" s="103">
        <v>20.0</v>
      </c>
      <c r="C15" s="103">
        <v>83.0</v>
      </c>
      <c r="D15" s="49">
        <f t="shared" si="1"/>
        <v>6.264150943</v>
      </c>
      <c r="E15" s="50">
        <f t="shared" si="2"/>
        <v>30.96645555</v>
      </c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89"/>
      <c r="B16" s="103">
        <v>10.0</v>
      </c>
      <c r="C16" s="103">
        <v>93.6</v>
      </c>
      <c r="D16" s="49">
        <f t="shared" si="1"/>
        <v>3.532075472</v>
      </c>
      <c r="E16" s="50">
        <f t="shared" si="2"/>
        <v>3.518427774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89"/>
      <c r="B17" s="103">
        <v>10.0</v>
      </c>
      <c r="C17" s="103">
        <v>102.0</v>
      </c>
      <c r="D17" s="49">
        <f t="shared" si="1"/>
        <v>3.849056604</v>
      </c>
      <c r="E17" s="50">
        <f t="shared" si="2"/>
        <v>0.05952966038</v>
      </c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89"/>
      <c r="B18" s="103">
        <v>34.0</v>
      </c>
      <c r="C18" s="103">
        <v>75.0</v>
      </c>
      <c r="D18" s="49">
        <f t="shared" si="1"/>
        <v>9.622641509</v>
      </c>
      <c r="E18" s="50">
        <f t="shared" si="2"/>
        <v>102.4364235</v>
      </c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>
      <c r="A19" s="90"/>
      <c r="B19" s="103">
        <v>16.0</v>
      </c>
      <c r="C19" s="103">
        <v>120.0</v>
      </c>
      <c r="D19" s="49">
        <f t="shared" si="1"/>
        <v>7.245283019</v>
      </c>
      <c r="E19" s="50">
        <f t="shared" si="2"/>
        <v>16.92748897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>
      <c r="A20" s="104" t="s">
        <v>228</v>
      </c>
      <c r="B20" s="52">
        <v>15.0</v>
      </c>
      <c r="C20" s="52">
        <v>124.2</v>
      </c>
      <c r="D20" s="53">
        <f t="shared" si="1"/>
        <v>7.030188679</v>
      </c>
      <c r="E20" s="54">
        <f t="shared" si="2"/>
        <v>24.82930958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ht="15.75" customHeight="1">
      <c r="A21" s="64" t="s">
        <v>229</v>
      </c>
      <c r="B21" s="64">
        <v>48.0</v>
      </c>
      <c r="C21" s="64">
        <v>115.58</v>
      </c>
      <c r="D21" s="64">
        <f t="shared" si="1"/>
        <v>20.93524528</v>
      </c>
      <c r="E21" s="64">
        <f t="shared" si="2"/>
        <v>27.51051641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75" customHeight="1">
      <c r="A22" s="69" t="s">
        <v>204</v>
      </c>
      <c r="B22" s="69">
        <f>SUM(B2:B21)</f>
        <v>265</v>
      </c>
      <c r="C22" s="70"/>
      <c r="D22" s="71" t="s">
        <v>205</v>
      </c>
      <c r="E22" s="72" t="s">
        <v>206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ht="15.75" customHeight="1">
      <c r="A23" s="67"/>
      <c r="B23" s="67"/>
      <c r="C23" s="67"/>
      <c r="D23" s="73">
        <f>SUM(D2:D21)</f>
        <v>103.256</v>
      </c>
      <c r="E23" s="73">
        <f>SQRT(SUM(E2:E21)/((ROWS(E2:E21)-1)/ROWS(E2:E21)))</f>
        <v>20.26969504</v>
      </c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ht="15.7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75" customHeight="1">
      <c r="A25" s="47" t="s">
        <v>196</v>
      </c>
      <c r="B25" s="47" t="s">
        <v>197</v>
      </c>
      <c r="C25" s="74" t="s">
        <v>207</v>
      </c>
      <c r="D25" s="74" t="s">
        <v>208</v>
      </c>
      <c r="E25" s="74" t="s">
        <v>209</v>
      </c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75" customHeight="1">
      <c r="A26" s="105" t="s">
        <v>102</v>
      </c>
      <c r="B26" s="106">
        <v>9.0</v>
      </c>
      <c r="C26" s="106">
        <v>26.0</v>
      </c>
      <c r="D26" s="49">
        <f t="shared" ref="D26:D28" si="3">B26/$B$29*C26</f>
        <v>3.774193548</v>
      </c>
      <c r="E26" s="50">
        <f t="shared" ref="E26:E28" si="4">(C26-$D$30)^2*B26/$B$29</f>
        <v>22.26429287</v>
      </c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75" customHeight="1">
      <c r="A27" s="107" t="s">
        <v>230</v>
      </c>
      <c r="B27" s="108">
        <v>5.0</v>
      </c>
      <c r="C27" s="108">
        <v>25.2</v>
      </c>
      <c r="D27" s="109">
        <f t="shared" si="3"/>
        <v>2.032258065</v>
      </c>
      <c r="E27" s="109">
        <f t="shared" si="4"/>
        <v>14.01866658</v>
      </c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ht="15.75" customHeight="1">
      <c r="A28" s="64" t="s">
        <v>229</v>
      </c>
      <c r="B28" s="64">
        <v>48.0</v>
      </c>
      <c r="C28" s="110">
        <v>42.08</v>
      </c>
      <c r="D28" s="111">
        <f t="shared" si="3"/>
        <v>32.57806452</v>
      </c>
      <c r="E28" s="111">
        <f t="shared" si="4"/>
        <v>10.57285242</v>
      </c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69" t="s">
        <v>204</v>
      </c>
      <c r="B29" s="69">
        <f>SUM(B26:B28)</f>
        <v>62</v>
      </c>
      <c r="C29" s="70"/>
      <c r="D29" s="77" t="s">
        <v>210</v>
      </c>
      <c r="E29" s="78" t="s">
        <v>211</v>
      </c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67"/>
      <c r="B30" s="67"/>
      <c r="C30" s="67"/>
      <c r="D30" s="73">
        <f>SUM(D26:D28)</f>
        <v>38.38451613</v>
      </c>
      <c r="E30" s="73">
        <f>SQRT(SUM(E26:E28)/((ROWS(E26:E28)-1)/ROWS(E26:E28)))</f>
        <v>8.383538501</v>
      </c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 ht="15.75" customHeight="1"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 ht="15.75" customHeight="1"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</sheetData>
  <mergeCells count="1">
    <mergeCell ref="A2:A19"/>
  </mergeCells>
  <hyperlinks>
    <hyperlink r:id="rId1" ref="A2"/>
    <hyperlink r:id="rId2" ref="A20"/>
    <hyperlink r:id="rId3" ref="A26"/>
    <hyperlink r:id="rId4" ref="A27"/>
  </hyperlinks>
  <printOptions/>
  <pageMargins bottom="0.75" footer="0.0" header="0.0" left="0.7" right="0.7" top="0.75"/>
  <pageSetup orientation="landscape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86"/>
    <col customWidth="1" min="2" max="2" width="13.29"/>
    <col customWidth="1" min="3" max="3" width="20.71"/>
    <col customWidth="1" min="4" max="4" width="23.43"/>
    <col customWidth="1" min="5" max="5" width="40.43"/>
    <col customWidth="1" min="6" max="6" width="13.29"/>
    <col customWidth="1" min="7" max="7" width="30.86"/>
    <col customWidth="1" min="8" max="8" width="10.86"/>
    <col customWidth="1" min="9" max="26" width="10.71"/>
  </cols>
  <sheetData>
    <row r="1" ht="79.5" customHeight="1">
      <c r="A1" s="47" t="s">
        <v>196</v>
      </c>
      <c r="B1" s="47" t="s">
        <v>197</v>
      </c>
      <c r="C1" s="47" t="s">
        <v>198</v>
      </c>
      <c r="D1" s="47" t="s">
        <v>199</v>
      </c>
      <c r="E1" s="47" t="s">
        <v>200</v>
      </c>
      <c r="F1" s="47" t="s">
        <v>231</v>
      </c>
      <c r="G1" s="47" t="s">
        <v>232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112" t="s">
        <v>233</v>
      </c>
      <c r="B2" s="48">
        <v>50.0</v>
      </c>
      <c r="C2" s="48">
        <v>605.0</v>
      </c>
      <c r="D2" s="49">
        <f t="shared" ref="D2:D71" si="1">B2/$B$73*C2</f>
        <v>42.36694678</v>
      </c>
      <c r="E2" s="50">
        <f t="shared" ref="E2:E71" si="2">(C2-$D$74)^2*B2/$B$73</f>
        <v>242.7501242</v>
      </c>
      <c r="F2" s="50" t="s">
        <v>234</v>
      </c>
      <c r="G2" s="50" t="s">
        <v>235</v>
      </c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113" t="s">
        <v>236</v>
      </c>
      <c r="B3" s="114">
        <v>18.0</v>
      </c>
      <c r="C3" s="114">
        <v>322.0</v>
      </c>
      <c r="D3" s="53">
        <f t="shared" si="1"/>
        <v>8.117647059</v>
      </c>
      <c r="E3" s="54">
        <f t="shared" si="2"/>
        <v>2946.547378</v>
      </c>
      <c r="F3" s="54" t="s">
        <v>237</v>
      </c>
      <c r="G3" s="54" t="s">
        <v>235</v>
      </c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89"/>
      <c r="B4" s="114">
        <v>15.0</v>
      </c>
      <c r="C4" s="114">
        <v>340.0</v>
      </c>
      <c r="D4" s="53">
        <f t="shared" si="1"/>
        <v>7.142857143</v>
      </c>
      <c r="E4" s="54">
        <f t="shared" si="2"/>
        <v>2203.700623</v>
      </c>
      <c r="F4" s="54" t="s">
        <v>238</v>
      </c>
      <c r="G4" s="54" t="s">
        <v>235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90"/>
      <c r="B5" s="114">
        <v>18.0</v>
      </c>
      <c r="C5" s="114">
        <v>354.0</v>
      </c>
      <c r="D5" s="53">
        <f t="shared" si="1"/>
        <v>8.924369748</v>
      </c>
      <c r="E5" s="54">
        <f t="shared" si="2"/>
        <v>2420.763041</v>
      </c>
      <c r="F5" s="54" t="s">
        <v>239</v>
      </c>
      <c r="G5" s="54" t="s">
        <v>235</v>
      </c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115" t="s">
        <v>240</v>
      </c>
      <c r="B6" s="116">
        <v>8.0</v>
      </c>
      <c r="C6" s="116">
        <v>604.0</v>
      </c>
      <c r="D6" s="65">
        <f t="shared" si="1"/>
        <v>6.767507003</v>
      </c>
      <c r="E6" s="117">
        <f t="shared" si="2"/>
        <v>40.17059131</v>
      </c>
      <c r="F6" s="117" t="s">
        <v>241</v>
      </c>
      <c r="G6" s="117" t="s">
        <v>235</v>
      </c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60" t="s">
        <v>242</v>
      </c>
      <c r="B7" s="61">
        <v>10.0</v>
      </c>
      <c r="C7" s="61">
        <v>632.0</v>
      </c>
      <c r="D7" s="118">
        <f t="shared" si="1"/>
        <v>8.851540616</v>
      </c>
      <c r="E7" s="62">
        <f t="shared" si="2"/>
        <v>14.23147388</v>
      </c>
      <c r="F7" s="62" t="s">
        <v>243</v>
      </c>
      <c r="G7" s="62" t="s">
        <v>235</v>
      </c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119" t="s">
        <v>244</v>
      </c>
      <c r="B8" s="120">
        <v>40.0</v>
      </c>
      <c r="C8" s="120">
        <v>635.0</v>
      </c>
      <c r="D8" s="121">
        <f t="shared" si="1"/>
        <v>35.57422969</v>
      </c>
      <c r="E8" s="122">
        <f t="shared" si="2"/>
        <v>46.71522303</v>
      </c>
      <c r="F8" s="122" t="s">
        <v>243</v>
      </c>
      <c r="G8" s="122" t="s">
        <v>235</v>
      </c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123" t="s">
        <v>245</v>
      </c>
      <c r="B9" s="124">
        <v>11.0</v>
      </c>
      <c r="C9" s="124">
        <v>616.0</v>
      </c>
      <c r="D9" s="125">
        <f t="shared" si="1"/>
        <v>9.490196078</v>
      </c>
      <c r="E9" s="126">
        <f t="shared" si="2"/>
        <v>35.31374767</v>
      </c>
      <c r="F9" s="126" t="s">
        <v>246</v>
      </c>
      <c r="G9" s="126" t="s">
        <v>235</v>
      </c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ht="48.0" customHeight="1">
      <c r="A10" s="127" t="s">
        <v>247</v>
      </c>
      <c r="B10" s="128">
        <v>10.0</v>
      </c>
      <c r="C10" s="128">
        <v>480.0</v>
      </c>
      <c r="D10" s="129">
        <f t="shared" si="1"/>
        <v>6.722689076</v>
      </c>
      <c r="E10" s="130">
        <f t="shared" si="2"/>
        <v>473.5386477</v>
      </c>
      <c r="F10" s="130" t="s">
        <v>248</v>
      </c>
      <c r="G10" s="130" t="s">
        <v>235</v>
      </c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90"/>
      <c r="B11" s="128">
        <v>10.0</v>
      </c>
      <c r="C11" s="128">
        <v>376.0</v>
      </c>
      <c r="D11" s="129">
        <f t="shared" si="1"/>
        <v>5.266106443</v>
      </c>
      <c r="E11" s="130">
        <f t="shared" si="2"/>
        <v>1160.686605</v>
      </c>
      <c r="F11" s="130" t="s">
        <v>249</v>
      </c>
      <c r="G11" s="130" t="s">
        <v>235</v>
      </c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131" t="s">
        <v>250</v>
      </c>
      <c r="B12" s="132">
        <v>20.0</v>
      </c>
      <c r="C12" s="132">
        <v>480.0</v>
      </c>
      <c r="D12" s="133">
        <f t="shared" si="1"/>
        <v>13.44537815</v>
      </c>
      <c r="E12" s="134">
        <f t="shared" si="2"/>
        <v>947.0772955</v>
      </c>
      <c r="F12" s="134" t="s">
        <v>249</v>
      </c>
      <c r="G12" s="134" t="s">
        <v>235</v>
      </c>
      <c r="H12" s="46" t="s">
        <v>251</v>
      </c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ht="48.0" customHeight="1">
      <c r="A13" s="135" t="s">
        <v>252</v>
      </c>
      <c r="B13" s="136">
        <v>14.0</v>
      </c>
      <c r="C13" s="137">
        <v>607.0</v>
      </c>
      <c r="D13" s="138">
        <f t="shared" si="1"/>
        <v>11.90196078</v>
      </c>
      <c r="E13" s="139">
        <f t="shared" si="2"/>
        <v>63.43068177</v>
      </c>
      <c r="F13" s="139" t="s">
        <v>253</v>
      </c>
      <c r="G13" s="139" t="s">
        <v>235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ht="15.0" customHeight="1">
      <c r="A14" s="90"/>
      <c r="B14" s="136">
        <v>7.0</v>
      </c>
      <c r="C14" s="136">
        <v>612.0</v>
      </c>
      <c r="D14" s="138">
        <f t="shared" si="1"/>
        <v>6</v>
      </c>
      <c r="E14" s="139">
        <f t="shared" si="2"/>
        <v>26.38428689</v>
      </c>
      <c r="F14" s="139" t="s">
        <v>253</v>
      </c>
      <c r="G14" s="139" t="s">
        <v>235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ht="15.0" customHeight="1">
      <c r="A15" s="112" t="s">
        <v>254</v>
      </c>
      <c r="B15" s="103">
        <v>65.0</v>
      </c>
      <c r="C15" s="103">
        <v>680.0</v>
      </c>
      <c r="D15" s="49">
        <f t="shared" si="1"/>
        <v>61.9047619</v>
      </c>
      <c r="E15" s="50">
        <f t="shared" si="2"/>
        <v>23.66575059</v>
      </c>
      <c r="F15" s="50" t="s">
        <v>255</v>
      </c>
      <c r="G15" s="50" t="s">
        <v>235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140" t="s">
        <v>256</v>
      </c>
      <c r="B16" s="141">
        <v>8.0</v>
      </c>
      <c r="C16" s="141">
        <v>710.0</v>
      </c>
      <c r="D16" s="99">
        <f t="shared" si="1"/>
        <v>7.955182073</v>
      </c>
      <c r="E16" s="100">
        <f t="shared" si="2"/>
        <v>23.83590057</v>
      </c>
      <c r="F16" s="141" t="s">
        <v>257</v>
      </c>
      <c r="G16" s="142" t="s">
        <v>258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89"/>
      <c r="B17" s="141">
        <v>8.0</v>
      </c>
      <c r="C17" s="141">
        <v>723.0</v>
      </c>
      <c r="D17" s="99">
        <f t="shared" si="1"/>
        <v>8.100840336</v>
      </c>
      <c r="E17" s="100">
        <f t="shared" si="2"/>
        <v>39.16592278</v>
      </c>
      <c r="F17" s="141" t="s">
        <v>259</v>
      </c>
      <c r="G17" s="142" t="s">
        <v>258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89"/>
      <c r="B18" s="141">
        <v>8.0</v>
      </c>
      <c r="C18" s="141">
        <v>782.0</v>
      </c>
      <c r="D18" s="99">
        <f t="shared" si="1"/>
        <v>8.761904762</v>
      </c>
      <c r="E18" s="100">
        <f t="shared" si="2"/>
        <v>156.3372776</v>
      </c>
      <c r="F18" s="141" t="s">
        <v>260</v>
      </c>
      <c r="G18" s="142" t="s">
        <v>258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>
      <c r="A19" s="89"/>
      <c r="B19" s="141">
        <v>7.0</v>
      </c>
      <c r="C19" s="141">
        <v>697.0</v>
      </c>
      <c r="D19" s="99">
        <f t="shared" si="1"/>
        <v>6.833333333</v>
      </c>
      <c r="E19" s="100">
        <f t="shared" si="2"/>
        <v>10.75636906</v>
      </c>
      <c r="F19" s="141" t="s">
        <v>261</v>
      </c>
      <c r="G19" s="142" t="s">
        <v>258</v>
      </c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>
      <c r="A20" s="89"/>
      <c r="B20" s="141">
        <v>6.0</v>
      </c>
      <c r="C20" s="141">
        <v>722.0</v>
      </c>
      <c r="D20" s="99">
        <f t="shared" si="1"/>
        <v>6.067226891</v>
      </c>
      <c r="E20" s="100">
        <f t="shared" si="2"/>
        <v>28.38917739</v>
      </c>
      <c r="F20" s="141" t="s">
        <v>262</v>
      </c>
      <c r="G20" s="142" t="s">
        <v>258</v>
      </c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ht="15.75" customHeight="1">
      <c r="A21" s="89"/>
      <c r="B21" s="141">
        <v>7.0</v>
      </c>
      <c r="C21" s="141">
        <v>791.0</v>
      </c>
      <c r="D21" s="99">
        <f t="shared" si="1"/>
        <v>7.754901961</v>
      </c>
      <c r="E21" s="100">
        <f t="shared" si="2"/>
        <v>158.4345148</v>
      </c>
      <c r="F21" s="141" t="s">
        <v>263</v>
      </c>
      <c r="G21" s="142" t="s">
        <v>258</v>
      </c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75" customHeight="1">
      <c r="A22" s="89"/>
      <c r="B22" s="141">
        <v>8.0</v>
      </c>
      <c r="C22" s="141">
        <v>744.0</v>
      </c>
      <c r="D22" s="99">
        <f t="shared" si="1"/>
        <v>8.336134454</v>
      </c>
      <c r="E22" s="100">
        <f t="shared" si="2"/>
        <v>71.9298048</v>
      </c>
      <c r="F22" s="141" t="s">
        <v>264</v>
      </c>
      <c r="G22" s="142" t="s">
        <v>258</v>
      </c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ht="15.75" customHeight="1">
      <c r="A23" s="89"/>
      <c r="B23" s="141">
        <v>7.0</v>
      </c>
      <c r="C23" s="141">
        <v>711.0</v>
      </c>
      <c r="D23" s="99">
        <f t="shared" si="1"/>
        <v>6.970588235</v>
      </c>
      <c r="E23" s="100">
        <f t="shared" si="2"/>
        <v>21.77059436</v>
      </c>
      <c r="F23" s="141" t="s">
        <v>265</v>
      </c>
      <c r="G23" s="142" t="s">
        <v>258</v>
      </c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ht="15.75" customHeight="1">
      <c r="A24" s="89"/>
      <c r="B24" s="141">
        <v>8.0</v>
      </c>
      <c r="C24" s="141">
        <v>735.0</v>
      </c>
      <c r="D24" s="99">
        <f t="shared" si="1"/>
        <v>8.235294118</v>
      </c>
      <c r="E24" s="100">
        <f t="shared" si="2"/>
        <v>56.67805704</v>
      </c>
      <c r="F24" s="141" t="s">
        <v>253</v>
      </c>
      <c r="G24" s="142" t="s">
        <v>258</v>
      </c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75" customHeight="1">
      <c r="A25" s="89"/>
      <c r="B25" s="141">
        <v>8.0</v>
      </c>
      <c r="C25" s="142">
        <v>678.0</v>
      </c>
      <c r="D25" s="99">
        <f t="shared" si="1"/>
        <v>7.596638655</v>
      </c>
      <c r="E25" s="100">
        <f t="shared" si="2"/>
        <v>2.234915079</v>
      </c>
      <c r="F25" s="141" t="s">
        <v>266</v>
      </c>
      <c r="G25" s="142" t="s">
        <v>258</v>
      </c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75" customHeight="1">
      <c r="A26" s="89"/>
      <c r="B26" s="141">
        <v>7.0</v>
      </c>
      <c r="C26" s="141">
        <v>729.0</v>
      </c>
      <c r="D26" s="99">
        <f t="shared" si="1"/>
        <v>7.147058824</v>
      </c>
      <c r="E26" s="100">
        <f t="shared" si="2"/>
        <v>41.57879999</v>
      </c>
      <c r="F26" s="141" t="s">
        <v>267</v>
      </c>
      <c r="G26" s="142" t="s">
        <v>258</v>
      </c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75" customHeight="1">
      <c r="A27" s="89"/>
      <c r="B27" s="141">
        <v>8.0</v>
      </c>
      <c r="C27" s="141">
        <v>739.0</v>
      </c>
      <c r="D27" s="99">
        <f t="shared" si="1"/>
        <v>8.280112045</v>
      </c>
      <c r="E27" s="100">
        <f t="shared" si="2"/>
        <v>63.23252196</v>
      </c>
      <c r="F27" s="141" t="s">
        <v>268</v>
      </c>
      <c r="G27" s="142" t="s">
        <v>258</v>
      </c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ht="15.75" customHeight="1">
      <c r="A28" s="89"/>
      <c r="B28" s="141">
        <v>7.0</v>
      </c>
      <c r="C28" s="141">
        <v>745.0</v>
      </c>
      <c r="D28" s="99">
        <f t="shared" si="1"/>
        <v>7.303921569</v>
      </c>
      <c r="E28" s="100">
        <f t="shared" si="2"/>
        <v>64.51942722</v>
      </c>
      <c r="F28" s="141" t="s">
        <v>269</v>
      </c>
      <c r="G28" s="142" t="s">
        <v>258</v>
      </c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89"/>
      <c r="B29" s="141">
        <v>8.0</v>
      </c>
      <c r="C29" s="141">
        <v>712.0</v>
      </c>
      <c r="D29" s="99">
        <f t="shared" si="1"/>
        <v>7.977591036</v>
      </c>
      <c r="E29" s="100">
        <f t="shared" si="2"/>
        <v>25.94786693</v>
      </c>
      <c r="F29" s="141" t="s">
        <v>270</v>
      </c>
      <c r="G29" s="142" t="s">
        <v>258</v>
      </c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89"/>
      <c r="B30" s="141">
        <v>8.0</v>
      </c>
      <c r="C30" s="141">
        <v>771.0</v>
      </c>
      <c r="D30" s="99">
        <f t="shared" si="1"/>
        <v>8.638655462</v>
      </c>
      <c r="E30" s="100">
        <f t="shared" si="2"/>
        <v>128.5758044</v>
      </c>
      <c r="F30" s="141" t="s">
        <v>271</v>
      </c>
      <c r="G30" s="142" t="s">
        <v>258</v>
      </c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89"/>
      <c r="B31" s="141">
        <v>8.0</v>
      </c>
      <c r="C31" s="141">
        <v>728.0</v>
      </c>
      <c r="D31" s="99">
        <f t="shared" si="1"/>
        <v>8.156862745</v>
      </c>
      <c r="E31" s="100">
        <f t="shared" si="2"/>
        <v>46.07048852</v>
      </c>
      <c r="F31" s="141" t="s">
        <v>272</v>
      </c>
      <c r="G31" s="142" t="s">
        <v>258</v>
      </c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89"/>
      <c r="B32" s="141">
        <v>6.0</v>
      </c>
      <c r="C32" s="141">
        <v>726.0</v>
      </c>
      <c r="D32" s="99">
        <f t="shared" si="1"/>
        <v>6.100840336</v>
      </c>
      <c r="E32" s="100">
        <f t="shared" si="2"/>
        <v>32.4310765</v>
      </c>
      <c r="F32" s="141" t="s">
        <v>273</v>
      </c>
      <c r="G32" s="142" t="s">
        <v>258</v>
      </c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89"/>
      <c r="B33" s="141">
        <v>6.0</v>
      </c>
      <c r="C33" s="141">
        <v>726.0</v>
      </c>
      <c r="D33" s="99">
        <f t="shared" si="1"/>
        <v>6.100840336</v>
      </c>
      <c r="E33" s="100">
        <f t="shared" si="2"/>
        <v>32.4310765</v>
      </c>
      <c r="F33" s="141" t="s">
        <v>274</v>
      </c>
      <c r="G33" s="142" t="s">
        <v>258</v>
      </c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89"/>
      <c r="B34" s="141">
        <v>6.0</v>
      </c>
      <c r="C34" s="142">
        <v>801.0</v>
      </c>
      <c r="D34" s="99">
        <f t="shared" si="1"/>
        <v>6.731092437</v>
      </c>
      <c r="E34" s="100">
        <f t="shared" si="2"/>
        <v>158.0066008</v>
      </c>
      <c r="F34" s="141" t="s">
        <v>275</v>
      </c>
      <c r="G34" s="142" t="s">
        <v>258</v>
      </c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89"/>
      <c r="B35" s="141">
        <v>8.0</v>
      </c>
      <c r="C35" s="141">
        <v>714.0</v>
      </c>
      <c r="D35" s="99">
        <f t="shared" si="1"/>
        <v>8</v>
      </c>
      <c r="E35" s="100">
        <f t="shared" si="2"/>
        <v>28.14946914</v>
      </c>
      <c r="F35" s="141" t="s">
        <v>276</v>
      </c>
      <c r="G35" s="142" t="s">
        <v>258</v>
      </c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89"/>
      <c r="B36" s="141">
        <v>8.0</v>
      </c>
      <c r="C36" s="141">
        <v>737.0</v>
      </c>
      <c r="D36" s="99">
        <f t="shared" si="1"/>
        <v>8.257703081</v>
      </c>
      <c r="E36" s="100">
        <f t="shared" si="2"/>
        <v>59.91047158</v>
      </c>
      <c r="F36" s="141" t="s">
        <v>277</v>
      </c>
      <c r="G36" s="142" t="s">
        <v>258</v>
      </c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89"/>
      <c r="B37" s="141">
        <v>8.0</v>
      </c>
      <c r="C37" s="141">
        <v>688.0</v>
      </c>
      <c r="D37" s="99">
        <f t="shared" si="1"/>
        <v>7.708683473</v>
      </c>
      <c r="E37" s="100">
        <f t="shared" si="2"/>
        <v>6.520237051</v>
      </c>
      <c r="F37" s="141" t="s">
        <v>278</v>
      </c>
      <c r="G37" s="142" t="s">
        <v>258</v>
      </c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89"/>
      <c r="B38" s="141">
        <v>5.0</v>
      </c>
      <c r="C38" s="141">
        <v>751.0</v>
      </c>
      <c r="D38" s="99">
        <f t="shared" si="1"/>
        <v>5.259103641</v>
      </c>
      <c r="E38" s="100">
        <f t="shared" si="2"/>
        <v>53.15448577</v>
      </c>
      <c r="F38" s="141" t="s">
        <v>279</v>
      </c>
      <c r="G38" s="142" t="s">
        <v>258</v>
      </c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89"/>
      <c r="B39" s="141">
        <v>10.0</v>
      </c>
      <c r="C39" s="141">
        <v>744.0</v>
      </c>
      <c r="D39" s="99">
        <f t="shared" si="1"/>
        <v>10.42016807</v>
      </c>
      <c r="E39" s="100">
        <f t="shared" si="2"/>
        <v>89.912256</v>
      </c>
      <c r="F39" s="141" t="s">
        <v>280</v>
      </c>
      <c r="G39" s="142" t="s">
        <v>258</v>
      </c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89"/>
      <c r="B40" s="141">
        <v>8.0</v>
      </c>
      <c r="C40" s="142">
        <v>672.0</v>
      </c>
      <c r="D40" s="99">
        <f t="shared" si="1"/>
        <v>7.529411765</v>
      </c>
      <c r="E40" s="100">
        <f t="shared" si="2"/>
        <v>0.7393521477</v>
      </c>
      <c r="F40" s="141" t="s">
        <v>281</v>
      </c>
      <c r="G40" s="142" t="s">
        <v>258</v>
      </c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89"/>
      <c r="B41" s="141">
        <v>8.0</v>
      </c>
      <c r="C41" s="141">
        <v>699.0</v>
      </c>
      <c r="D41" s="99">
        <f t="shared" si="1"/>
        <v>7.831932773</v>
      </c>
      <c r="E41" s="100">
        <f t="shared" si="2"/>
        <v>13.82232651</v>
      </c>
      <c r="F41" s="141" t="s">
        <v>282</v>
      </c>
      <c r="G41" s="142" t="s">
        <v>258</v>
      </c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89"/>
      <c r="B42" s="141">
        <v>8.0</v>
      </c>
      <c r="C42" s="141">
        <v>744.0</v>
      </c>
      <c r="D42" s="99">
        <f t="shared" si="1"/>
        <v>8.336134454</v>
      </c>
      <c r="E42" s="100">
        <f t="shared" si="2"/>
        <v>71.9298048</v>
      </c>
      <c r="F42" s="141" t="s">
        <v>283</v>
      </c>
      <c r="G42" s="142" t="s">
        <v>258</v>
      </c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89"/>
      <c r="B43" s="141">
        <v>8.0</v>
      </c>
      <c r="C43" s="141">
        <v>743.0</v>
      </c>
      <c r="D43" s="99">
        <f t="shared" si="1"/>
        <v>8.324929972</v>
      </c>
      <c r="E43" s="100">
        <f t="shared" si="2"/>
        <v>70.14553031</v>
      </c>
      <c r="F43" s="141" t="s">
        <v>284</v>
      </c>
      <c r="G43" s="142" t="s">
        <v>258</v>
      </c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89"/>
      <c r="B44" s="142">
        <v>7.0</v>
      </c>
      <c r="C44" s="142">
        <v>753.0</v>
      </c>
      <c r="D44" s="99">
        <f t="shared" si="1"/>
        <v>7.382352941</v>
      </c>
      <c r="E44" s="100">
        <f t="shared" si="2"/>
        <v>77.87209378</v>
      </c>
      <c r="F44" s="142" t="s">
        <v>257</v>
      </c>
      <c r="G44" s="142" t="s">
        <v>285</v>
      </c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89"/>
      <c r="B45" s="142">
        <v>8.0</v>
      </c>
      <c r="C45" s="142">
        <v>703.0</v>
      </c>
      <c r="D45" s="99">
        <f t="shared" si="1"/>
        <v>7.8767507</v>
      </c>
      <c r="E45" s="100">
        <f t="shared" si="2"/>
        <v>17.14990068</v>
      </c>
      <c r="F45" s="142" t="s">
        <v>259</v>
      </c>
      <c r="G45" s="142" t="s">
        <v>285</v>
      </c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89"/>
      <c r="B46" s="142">
        <v>7.0</v>
      </c>
      <c r="C46" s="142">
        <v>766.0</v>
      </c>
      <c r="D46" s="99">
        <f t="shared" si="1"/>
        <v>7.509803922</v>
      </c>
      <c r="E46" s="100">
        <f t="shared" si="2"/>
        <v>102.2466475</v>
      </c>
      <c r="F46" s="142" t="s">
        <v>260</v>
      </c>
      <c r="G46" s="142" t="s">
        <v>285</v>
      </c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89"/>
      <c r="B47" s="142">
        <v>8.0</v>
      </c>
      <c r="C47" s="142">
        <v>673.0</v>
      </c>
      <c r="D47" s="99">
        <f t="shared" si="1"/>
        <v>7.540616246</v>
      </c>
      <c r="E47" s="100">
        <f t="shared" si="2"/>
        <v>0.9325902273</v>
      </c>
      <c r="F47" s="142" t="s">
        <v>261</v>
      </c>
      <c r="G47" s="142" t="s">
        <v>285</v>
      </c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89"/>
      <c r="B48" s="142">
        <v>7.0</v>
      </c>
      <c r="C48" s="142">
        <v>787.0</v>
      </c>
      <c r="D48" s="99">
        <f t="shared" si="1"/>
        <v>7.715686275</v>
      </c>
      <c r="E48" s="100">
        <f t="shared" si="2"/>
        <v>148.6209266</v>
      </c>
      <c r="F48" s="142" t="s">
        <v>263</v>
      </c>
      <c r="G48" s="142" t="s">
        <v>285</v>
      </c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89"/>
      <c r="B49" s="142">
        <v>7.0</v>
      </c>
      <c r="C49" s="142">
        <v>808.0</v>
      </c>
      <c r="D49" s="99">
        <f t="shared" si="1"/>
        <v>7.921568627</v>
      </c>
      <c r="E49" s="100">
        <f t="shared" si="2"/>
        <v>203.6422646</v>
      </c>
      <c r="F49" s="142" t="s">
        <v>264</v>
      </c>
      <c r="G49" s="142" t="s">
        <v>285</v>
      </c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89"/>
      <c r="B50" s="142">
        <v>8.0</v>
      </c>
      <c r="C50" s="142">
        <v>760.0</v>
      </c>
      <c r="D50" s="99">
        <f t="shared" si="1"/>
        <v>8.515406162</v>
      </c>
      <c r="E50" s="100">
        <f t="shared" si="2"/>
        <v>103.5258158</v>
      </c>
      <c r="F50" s="142" t="s">
        <v>265</v>
      </c>
      <c r="G50" s="142" t="s">
        <v>285</v>
      </c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89"/>
      <c r="B51" s="142">
        <v>8.0</v>
      </c>
      <c r="C51" s="142">
        <v>754.0</v>
      </c>
      <c r="D51" s="99">
        <f t="shared" si="1"/>
        <v>8.448179272</v>
      </c>
      <c r="E51" s="100">
        <f t="shared" si="2"/>
        <v>91.00504274</v>
      </c>
      <c r="F51" s="142" t="s">
        <v>253</v>
      </c>
      <c r="G51" s="142" t="s">
        <v>285</v>
      </c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89"/>
      <c r="B52" s="142">
        <v>7.0</v>
      </c>
      <c r="C52" s="142">
        <v>720.0</v>
      </c>
      <c r="D52" s="99">
        <f t="shared" si="1"/>
        <v>7.058823529</v>
      </c>
      <c r="E52" s="100">
        <f t="shared" si="2"/>
        <v>30.88057953</v>
      </c>
      <c r="F52" s="142" t="s">
        <v>266</v>
      </c>
      <c r="G52" s="142" t="s">
        <v>285</v>
      </c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89"/>
      <c r="B53" s="142">
        <v>7.0</v>
      </c>
      <c r="C53" s="142">
        <v>746.0</v>
      </c>
      <c r="D53" s="99">
        <f t="shared" si="1"/>
        <v>7.31372549</v>
      </c>
      <c r="E53" s="100">
        <f t="shared" si="2"/>
        <v>66.11988309</v>
      </c>
      <c r="F53" s="142" t="s">
        <v>267</v>
      </c>
      <c r="G53" s="142" t="s">
        <v>285</v>
      </c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89"/>
      <c r="B54" s="142">
        <v>8.0</v>
      </c>
      <c r="C54" s="142">
        <v>734.0</v>
      </c>
      <c r="D54" s="99">
        <f t="shared" si="1"/>
        <v>8.224089636</v>
      </c>
      <c r="E54" s="100">
        <f t="shared" si="2"/>
        <v>55.09546322</v>
      </c>
      <c r="F54" s="142" t="s">
        <v>268</v>
      </c>
      <c r="G54" s="142" t="s">
        <v>285</v>
      </c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89"/>
      <c r="B55" s="142">
        <v>8.0</v>
      </c>
      <c r="C55" s="142">
        <v>768.0</v>
      </c>
      <c r="D55" s="99">
        <f t="shared" si="1"/>
        <v>8.605042017</v>
      </c>
      <c r="E55" s="100">
        <f t="shared" si="2"/>
        <v>121.4750817</v>
      </c>
      <c r="F55" s="142" t="s">
        <v>269</v>
      </c>
      <c r="G55" s="142" t="s">
        <v>285</v>
      </c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89"/>
      <c r="B56" s="142">
        <v>8.0</v>
      </c>
      <c r="C56" s="142">
        <v>733.0</v>
      </c>
      <c r="D56" s="99">
        <f t="shared" si="1"/>
        <v>8.212885154</v>
      </c>
      <c r="E56" s="100">
        <f t="shared" si="2"/>
        <v>53.53527836</v>
      </c>
      <c r="F56" s="142" t="s">
        <v>270</v>
      </c>
      <c r="G56" s="142" t="s">
        <v>285</v>
      </c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89"/>
      <c r="B57" s="142">
        <v>7.0</v>
      </c>
      <c r="C57" s="142">
        <v>781.0</v>
      </c>
      <c r="D57" s="99">
        <f t="shared" si="1"/>
        <v>7.656862745</v>
      </c>
      <c r="E57" s="100">
        <f t="shared" si="2"/>
        <v>134.4887797</v>
      </c>
      <c r="F57" s="142" t="s">
        <v>271</v>
      </c>
      <c r="G57" s="142" t="s">
        <v>285</v>
      </c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89"/>
      <c r="B58" s="142">
        <v>8.0</v>
      </c>
      <c r="C58" s="142">
        <v>747.0</v>
      </c>
      <c r="D58" s="99">
        <f t="shared" si="1"/>
        <v>8.369747899</v>
      </c>
      <c r="E58" s="100">
        <f t="shared" si="2"/>
        <v>77.41708206</v>
      </c>
      <c r="F58" s="142" t="s">
        <v>272</v>
      </c>
      <c r="G58" s="142" t="s">
        <v>285</v>
      </c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89"/>
      <c r="B59" s="142">
        <v>8.0</v>
      </c>
      <c r="C59" s="142">
        <v>777.0</v>
      </c>
      <c r="D59" s="99">
        <f t="shared" si="1"/>
        <v>8.705882353</v>
      </c>
      <c r="E59" s="100">
        <f t="shared" si="2"/>
        <v>143.3822917</v>
      </c>
      <c r="F59" s="142" t="s">
        <v>273</v>
      </c>
      <c r="G59" s="142" t="s">
        <v>285</v>
      </c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89"/>
      <c r="B60" s="142">
        <v>8.0</v>
      </c>
      <c r="C60" s="142">
        <v>757.0</v>
      </c>
      <c r="D60" s="99">
        <f t="shared" si="1"/>
        <v>8.481792717</v>
      </c>
      <c r="E60" s="100">
        <f t="shared" si="2"/>
        <v>97.16458891</v>
      </c>
      <c r="F60" s="142" t="s">
        <v>274</v>
      </c>
      <c r="G60" s="142" t="s">
        <v>285</v>
      </c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89"/>
      <c r="B61" s="142">
        <v>4.0</v>
      </c>
      <c r="C61" s="142">
        <v>785.0</v>
      </c>
      <c r="D61" s="99">
        <f t="shared" si="1"/>
        <v>4.397759104</v>
      </c>
      <c r="E61" s="100">
        <f t="shared" si="2"/>
        <v>82.18958835</v>
      </c>
      <c r="F61" s="142" t="s">
        <v>275</v>
      </c>
      <c r="G61" s="142" t="s">
        <v>285</v>
      </c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89"/>
      <c r="B62" s="142">
        <v>8.0</v>
      </c>
      <c r="C62" s="142">
        <v>707.0</v>
      </c>
      <c r="D62" s="99">
        <f t="shared" si="1"/>
        <v>7.921568627</v>
      </c>
      <c r="E62" s="100">
        <f t="shared" si="2"/>
        <v>20.83601827</v>
      </c>
      <c r="F62" s="142" t="s">
        <v>276</v>
      </c>
      <c r="G62" s="142" t="s">
        <v>285</v>
      </c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89"/>
      <c r="B63" s="142">
        <v>7.0</v>
      </c>
      <c r="C63" s="142">
        <v>761.0</v>
      </c>
      <c r="D63" s="99">
        <f t="shared" si="1"/>
        <v>7.460784314</v>
      </c>
      <c r="E63" s="100">
        <f t="shared" si="2"/>
        <v>92.4796623</v>
      </c>
      <c r="F63" s="142" t="s">
        <v>277</v>
      </c>
      <c r="G63" s="142" t="s">
        <v>285</v>
      </c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89"/>
      <c r="B64" s="142">
        <v>7.0</v>
      </c>
      <c r="C64" s="142">
        <v>709.0</v>
      </c>
      <c r="D64" s="99">
        <f t="shared" si="1"/>
        <v>6.950980392</v>
      </c>
      <c r="E64" s="100">
        <f t="shared" si="2"/>
        <v>19.96183948</v>
      </c>
      <c r="F64" s="142" t="s">
        <v>278</v>
      </c>
      <c r="G64" s="142" t="s">
        <v>285</v>
      </c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89"/>
      <c r="B65" s="142">
        <v>7.0</v>
      </c>
      <c r="C65" s="142">
        <v>770.0</v>
      </c>
      <c r="D65" s="99">
        <f t="shared" si="1"/>
        <v>7.549019608</v>
      </c>
      <c r="E65" s="100">
        <f t="shared" si="2"/>
        <v>110.4131769</v>
      </c>
      <c r="F65" s="142" t="s">
        <v>279</v>
      </c>
      <c r="G65" s="142" t="s">
        <v>285</v>
      </c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89"/>
      <c r="B66" s="142">
        <v>5.0</v>
      </c>
      <c r="C66" s="142">
        <v>742.0</v>
      </c>
      <c r="D66" s="99">
        <f t="shared" si="1"/>
        <v>5.196078431</v>
      </c>
      <c r="E66" s="100">
        <f t="shared" si="2"/>
        <v>42.73979048</v>
      </c>
      <c r="F66" s="142" t="s">
        <v>280</v>
      </c>
      <c r="G66" s="142" t="s">
        <v>285</v>
      </c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89"/>
      <c r="B67" s="142">
        <v>7.0</v>
      </c>
      <c r="C67" s="142">
        <v>657.0</v>
      </c>
      <c r="D67" s="99">
        <f t="shared" si="1"/>
        <v>6.441176471</v>
      </c>
      <c r="E67" s="100">
        <f t="shared" si="2"/>
        <v>0.4636245117</v>
      </c>
      <c r="F67" s="142" t="s">
        <v>281</v>
      </c>
      <c r="G67" s="142" t="s">
        <v>285</v>
      </c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89"/>
      <c r="B68" s="142">
        <v>8.0</v>
      </c>
      <c r="C68" s="142">
        <v>778.0</v>
      </c>
      <c r="D68" s="99">
        <f t="shared" si="1"/>
        <v>8.717086835</v>
      </c>
      <c r="E68" s="100">
        <f t="shared" si="2"/>
        <v>145.9284709</v>
      </c>
      <c r="F68" s="142" t="s">
        <v>282</v>
      </c>
      <c r="G68" s="142" t="s">
        <v>285</v>
      </c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89"/>
      <c r="B69" s="142">
        <v>8.0</v>
      </c>
      <c r="C69" s="142">
        <v>764.0</v>
      </c>
      <c r="D69" s="99">
        <f t="shared" si="1"/>
        <v>8.56022409</v>
      </c>
      <c r="E69" s="100">
        <f t="shared" si="2"/>
        <v>112.321177</v>
      </c>
      <c r="F69" s="142" t="s">
        <v>283</v>
      </c>
      <c r="G69" s="142" t="s">
        <v>285</v>
      </c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90"/>
      <c r="B70" s="142">
        <v>8.0</v>
      </c>
      <c r="C70" s="142">
        <v>722.0</v>
      </c>
      <c r="D70" s="99">
        <f t="shared" si="1"/>
        <v>8.089635854</v>
      </c>
      <c r="E70" s="100">
        <f t="shared" si="2"/>
        <v>37.85223652</v>
      </c>
      <c r="F70" s="142" t="s">
        <v>284</v>
      </c>
      <c r="G70" s="142" t="s">
        <v>285</v>
      </c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120" t="s">
        <v>286</v>
      </c>
      <c r="B71" s="120">
        <v>10.0</v>
      </c>
      <c r="C71" s="120">
        <v>704.0</v>
      </c>
      <c r="D71" s="120">
        <f t="shared" si="1"/>
        <v>9.859943978</v>
      </c>
      <c r="E71" s="120">
        <f t="shared" si="2"/>
        <v>22.54727079</v>
      </c>
      <c r="F71" s="120" t="s">
        <v>287</v>
      </c>
      <c r="G71" s="122" t="s">
        <v>235</v>
      </c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9" t="s">
        <v>204</v>
      </c>
      <c r="B73" s="69">
        <f>SUM(B2:B71)</f>
        <v>714</v>
      </c>
      <c r="C73" s="70"/>
      <c r="D73" s="92" t="s">
        <v>205</v>
      </c>
      <c r="E73" s="143" t="s">
        <v>206</v>
      </c>
      <c r="F73" s="144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73">
        <f>SUM(D2:D71)</f>
        <v>663.8767507</v>
      </c>
      <c r="E74" s="73">
        <f>SQRT(SUM(E2:E71)/((ROWS(E2:E71)-1)/ROWS(E2:E71)))</f>
        <v>120.9246438</v>
      </c>
      <c r="F74" s="145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47" t="s">
        <v>196</v>
      </c>
      <c r="B76" s="47" t="s">
        <v>197</v>
      </c>
      <c r="C76" s="74" t="s">
        <v>207</v>
      </c>
      <c r="D76" s="74" t="s">
        <v>208</v>
      </c>
      <c r="E76" s="74" t="s">
        <v>209</v>
      </c>
      <c r="F76" s="47" t="s">
        <v>231</v>
      </c>
      <c r="G76" s="47" t="s">
        <v>232</v>
      </c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146" t="s">
        <v>288</v>
      </c>
      <c r="B77" s="111">
        <v>6.0</v>
      </c>
      <c r="C77" s="111">
        <v>405.0</v>
      </c>
      <c r="D77" s="111">
        <f t="shared" ref="D77:D84" si="3">B77/$B$85*C77</f>
        <v>11.35514019</v>
      </c>
      <c r="E77" s="111">
        <f t="shared" ref="E77:E84" si="4">(C77-$D$86)^2*B77/$B$85</f>
        <v>849.188118</v>
      </c>
      <c r="F77" s="64" t="s">
        <v>253</v>
      </c>
      <c r="G77" s="110" t="s">
        <v>80</v>
      </c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147" t="s">
        <v>289</v>
      </c>
      <c r="B78" s="148">
        <v>24.0</v>
      </c>
      <c r="C78" s="148">
        <v>213.0</v>
      </c>
      <c r="D78" s="148">
        <f t="shared" si="3"/>
        <v>23.88785047</v>
      </c>
      <c r="E78" s="148">
        <f t="shared" si="4"/>
        <v>36.20073836</v>
      </c>
      <c r="F78" s="149" t="s">
        <v>290</v>
      </c>
      <c r="G78" s="149" t="s">
        <v>285</v>
      </c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89"/>
      <c r="B79" s="148">
        <v>24.0</v>
      </c>
      <c r="C79" s="148">
        <v>220.0</v>
      </c>
      <c r="D79" s="148">
        <f t="shared" si="3"/>
        <v>24.6728972</v>
      </c>
      <c r="E79" s="148">
        <f t="shared" si="4"/>
        <v>13.48720879</v>
      </c>
      <c r="F79" s="149" t="s">
        <v>259</v>
      </c>
      <c r="G79" s="149" t="s">
        <v>285</v>
      </c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89"/>
      <c r="B80" s="148">
        <v>24.0</v>
      </c>
      <c r="C80" s="148">
        <v>217.0</v>
      </c>
      <c r="D80" s="148">
        <f t="shared" si="3"/>
        <v>24.3364486</v>
      </c>
      <c r="E80" s="148">
        <f t="shared" si="4"/>
        <v>21.87578421</v>
      </c>
      <c r="F80" s="149" t="s">
        <v>291</v>
      </c>
      <c r="G80" s="149" t="s">
        <v>285</v>
      </c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89"/>
      <c r="B81" s="148">
        <v>24.0</v>
      </c>
      <c r="C81" s="148">
        <v>221.0</v>
      </c>
      <c r="D81" s="148">
        <f t="shared" si="3"/>
        <v>24.78504673</v>
      </c>
      <c r="E81" s="148">
        <f t="shared" si="4"/>
        <v>11.13961512</v>
      </c>
      <c r="F81" s="149" t="s">
        <v>292</v>
      </c>
      <c r="G81" s="149" t="s">
        <v>285</v>
      </c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89"/>
      <c r="B82" s="148">
        <v>24.0</v>
      </c>
      <c r="C82" s="148">
        <v>207.0</v>
      </c>
      <c r="D82" s="148">
        <f t="shared" si="3"/>
        <v>23.21495327</v>
      </c>
      <c r="E82" s="148">
        <f t="shared" si="4"/>
        <v>64.41714154</v>
      </c>
      <c r="F82" s="149" t="s">
        <v>293</v>
      </c>
      <c r="G82" s="149" t="s">
        <v>285</v>
      </c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90"/>
      <c r="B83" s="148">
        <v>24.0</v>
      </c>
      <c r="C83" s="148">
        <v>177.0</v>
      </c>
      <c r="D83" s="148">
        <f t="shared" si="3"/>
        <v>19.85046729</v>
      </c>
      <c r="E83" s="148">
        <f t="shared" si="4"/>
        <v>326.6206528</v>
      </c>
      <c r="F83" s="149" t="s">
        <v>294</v>
      </c>
      <c r="G83" s="149" t="s">
        <v>285</v>
      </c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150" t="s">
        <v>295</v>
      </c>
      <c r="B84" s="151">
        <v>64.0</v>
      </c>
      <c r="C84" s="151">
        <v>263.7</v>
      </c>
      <c r="D84" s="151">
        <f t="shared" si="3"/>
        <v>78.8635514</v>
      </c>
      <c r="E84" s="151">
        <f t="shared" si="4"/>
        <v>320.4460578</v>
      </c>
      <c r="F84" s="152" t="s">
        <v>234</v>
      </c>
      <c r="G84" s="122" t="s">
        <v>235</v>
      </c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9" t="s">
        <v>204</v>
      </c>
      <c r="B85" s="153">
        <f>SUM(B77:B84)</f>
        <v>214</v>
      </c>
      <c r="C85" s="70"/>
      <c r="D85" s="77" t="s">
        <v>210</v>
      </c>
      <c r="E85" s="78" t="s">
        <v>211</v>
      </c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73">
        <f>SUM(D77:D84)</f>
        <v>230.9663551</v>
      </c>
      <c r="E86" s="73">
        <f>SQRT(SUM(E77:E84)/((ROWS(E77:E84)-1)/ROWS(E77:E84)))</f>
        <v>43.33754976</v>
      </c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 ht="15.7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 ht="15.7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  <row r="1001" ht="15.75" customHeight="1">
      <c r="A1001" s="67"/>
      <c r="B1001" s="67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</row>
    <row r="1002" ht="15.75" customHeight="1">
      <c r="A1002" s="67"/>
      <c r="B1002" s="67"/>
      <c r="C1002" s="67"/>
      <c r="D1002" s="67"/>
      <c r="E1002" s="67"/>
      <c r="F1002" s="67"/>
      <c r="G1002" s="67"/>
      <c r="H1002" s="67"/>
      <c r="I1002" s="67"/>
      <c r="J1002" s="67"/>
      <c r="K1002" s="67"/>
      <c r="L1002" s="67"/>
      <c r="M1002" s="67"/>
      <c r="N1002" s="67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  <c r="Y1002" s="67"/>
      <c r="Z1002" s="67"/>
    </row>
    <row r="1003" ht="15.75" customHeight="1">
      <c r="A1003" s="67"/>
      <c r="B1003" s="67"/>
      <c r="C1003" s="67"/>
      <c r="D1003" s="67"/>
      <c r="E1003" s="67"/>
      <c r="F1003" s="67"/>
      <c r="G1003" s="67"/>
      <c r="H1003" s="67"/>
      <c r="I1003" s="67"/>
      <c r="J1003" s="67"/>
      <c r="K1003" s="67"/>
      <c r="L1003" s="67"/>
      <c r="M1003" s="67"/>
      <c r="N1003" s="67"/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  <c r="Y1003" s="67"/>
      <c r="Z1003" s="67"/>
    </row>
    <row r="1004" ht="15.75" customHeight="1">
      <c r="A1004" s="67"/>
      <c r="B1004" s="67"/>
      <c r="C1004" s="67"/>
      <c r="D1004" s="67"/>
      <c r="E1004" s="67"/>
      <c r="F1004" s="67"/>
      <c r="G1004" s="67"/>
      <c r="H1004" s="67"/>
      <c r="I1004" s="67"/>
      <c r="J1004" s="67"/>
      <c r="K1004" s="67"/>
      <c r="L1004" s="67"/>
      <c r="M1004" s="67"/>
      <c r="N1004" s="67"/>
      <c r="O1004" s="67"/>
      <c r="P1004" s="67"/>
      <c r="Q1004" s="67"/>
      <c r="R1004" s="67"/>
      <c r="S1004" s="67"/>
      <c r="T1004" s="67"/>
      <c r="U1004" s="67"/>
      <c r="V1004" s="67"/>
      <c r="W1004" s="67"/>
      <c r="X1004" s="67"/>
      <c r="Y1004" s="67"/>
      <c r="Z1004" s="67"/>
    </row>
    <row r="1005" ht="15.75" customHeight="1">
      <c r="A1005" s="67"/>
      <c r="B1005" s="67"/>
      <c r="C1005" s="67"/>
      <c r="D1005" s="67"/>
      <c r="E1005" s="67"/>
      <c r="F1005" s="67"/>
      <c r="G1005" s="67"/>
      <c r="H1005" s="67"/>
      <c r="I1005" s="67"/>
      <c r="J1005" s="67"/>
      <c r="K1005" s="67"/>
      <c r="L1005" s="67"/>
      <c r="M1005" s="67"/>
      <c r="N1005" s="67"/>
      <c r="O1005" s="67"/>
      <c r="P1005" s="67"/>
      <c r="Q1005" s="67"/>
      <c r="R1005" s="67"/>
      <c r="S1005" s="67"/>
      <c r="T1005" s="67"/>
      <c r="U1005" s="67"/>
      <c r="V1005" s="67"/>
      <c r="W1005" s="67"/>
      <c r="X1005" s="67"/>
      <c r="Y1005" s="67"/>
      <c r="Z1005" s="67"/>
    </row>
  </sheetData>
  <mergeCells count="5">
    <mergeCell ref="A3:A5"/>
    <mergeCell ref="A10:A11"/>
    <mergeCell ref="A13:A14"/>
    <mergeCell ref="A16:A70"/>
    <mergeCell ref="A78:A83"/>
  </mergeCells>
  <hyperlinks>
    <hyperlink r:id="rId1" ref="A2"/>
    <hyperlink r:id="rId2" ref="A3"/>
    <hyperlink r:id="rId3" ref="A6"/>
    <hyperlink r:id="rId4" ref="A77"/>
    <hyperlink r:id="rId5" ref="A78"/>
    <hyperlink r:id="rId6" ref="A84"/>
  </hyperlinks>
  <printOptions/>
  <pageMargins bottom="0.75" footer="0.0" header="0.0" left="0.7" right="0.7" top="0.75"/>
  <pageSetup paperSize="9" orientation="portrait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86"/>
    <col customWidth="1" min="2" max="2" width="13.29"/>
    <col customWidth="1" min="3" max="3" width="20.71"/>
    <col customWidth="1" min="4" max="4" width="23.43"/>
    <col customWidth="1" min="5" max="5" width="40.43"/>
    <col customWidth="1" min="6" max="6" width="10.86"/>
    <col customWidth="1" min="7" max="26" width="10.71"/>
  </cols>
  <sheetData>
    <row r="1" ht="79.5" customHeight="1">
      <c r="A1" s="47" t="s">
        <v>196</v>
      </c>
      <c r="B1" s="47" t="s">
        <v>197</v>
      </c>
      <c r="C1" s="47" t="s">
        <v>198</v>
      </c>
      <c r="D1" s="47" t="s">
        <v>199</v>
      </c>
      <c r="E1" s="47" t="s">
        <v>200</v>
      </c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112" t="s">
        <v>296</v>
      </c>
      <c r="B2" s="48">
        <v>31.0</v>
      </c>
      <c r="C2" s="48">
        <v>233.7</v>
      </c>
      <c r="D2" s="49">
        <f t="shared" ref="D2:D4" si="1">B2/$B$5*C2</f>
        <v>176.7</v>
      </c>
      <c r="E2" s="50">
        <f t="shared" ref="E2:E4" si="2">(C2-$D$6)^2*B2/$B$5</f>
        <v>4.232077306</v>
      </c>
      <c r="F2" s="46" t="s">
        <v>297</v>
      </c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113" t="s">
        <v>298</v>
      </c>
      <c r="B3" s="52">
        <v>5.0</v>
      </c>
      <c r="C3" s="52">
        <v>227.0</v>
      </c>
      <c r="D3" s="53">
        <f t="shared" si="1"/>
        <v>27.68292683</v>
      </c>
      <c r="E3" s="54">
        <f t="shared" si="2"/>
        <v>2.290832257</v>
      </c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90"/>
      <c r="B4" s="52">
        <v>5.0</v>
      </c>
      <c r="C4" s="52">
        <v>221.0</v>
      </c>
      <c r="D4" s="53">
        <f t="shared" si="1"/>
        <v>26.95121951</v>
      </c>
      <c r="E4" s="54">
        <f t="shared" si="2"/>
        <v>13.02372934</v>
      </c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69" t="s">
        <v>204</v>
      </c>
      <c r="B5" s="69">
        <f>SUM(B2:B4)</f>
        <v>41</v>
      </c>
      <c r="C5" s="70"/>
      <c r="D5" s="71" t="s">
        <v>205</v>
      </c>
      <c r="E5" s="72" t="s">
        <v>206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67"/>
      <c r="B6" s="67"/>
      <c r="C6" s="67"/>
      <c r="D6" s="73">
        <f>SUM(D2:D4)</f>
        <v>231.3341463</v>
      </c>
      <c r="E6" s="73">
        <f>SQRT(SUM(E2:E4)/((ROWS(E2:E4)-1)/ROWS(E2:E4)))</f>
        <v>5.414790703</v>
      </c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 ht="15.0" customHeight="1">
      <c r="A7" s="67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>
      <c r="A8" s="47" t="s">
        <v>196</v>
      </c>
      <c r="B8" s="47" t="s">
        <v>197</v>
      </c>
      <c r="C8" s="74" t="s">
        <v>207</v>
      </c>
      <c r="D8" s="74" t="s">
        <v>208</v>
      </c>
      <c r="E8" s="74" t="s">
        <v>209</v>
      </c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154" t="s">
        <v>299</v>
      </c>
      <c r="B9" s="106">
        <v>17.0</v>
      </c>
      <c r="C9" s="106">
        <v>28.5</v>
      </c>
      <c r="D9" s="49">
        <f t="shared" ref="D9:D10" si="3">B9/$B$11*C9</f>
        <v>7.453846154</v>
      </c>
      <c r="E9" s="50">
        <f t="shared" ref="E9:E10" si="4">(C9-$D$12)^2*B9/$B$11</f>
        <v>0.89139736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155" t="s">
        <v>300</v>
      </c>
      <c r="B10" s="110">
        <v>48.0</v>
      </c>
      <c r="C10" s="110">
        <v>31.0</v>
      </c>
      <c r="D10" s="111">
        <f t="shared" si="3"/>
        <v>22.89230769</v>
      </c>
      <c r="E10" s="111">
        <f t="shared" si="4"/>
        <v>0.3157032317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69" t="s">
        <v>204</v>
      </c>
      <c r="B11" s="69">
        <f>SUM(B9:B10)</f>
        <v>65</v>
      </c>
      <c r="C11" s="70"/>
      <c r="D11" s="77" t="s">
        <v>210</v>
      </c>
      <c r="E11" s="78" t="s">
        <v>211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ht="15.0" customHeight="1">
      <c r="A12" s="67"/>
      <c r="B12" s="67"/>
      <c r="C12" s="67"/>
      <c r="D12" s="73">
        <f>SUM(D9:D10)</f>
        <v>30.34615385</v>
      </c>
      <c r="E12" s="73">
        <f>SQRT(SUM(E9:E10)/((ROWS(E9:E10)-1)/ROWS(E9:E10)))</f>
        <v>1.553769991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ht="15.7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ht="15.7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ht="15.7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7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ht="15.7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ht="15.7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7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7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7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ht="15.7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</sheetData>
  <mergeCells count="1">
    <mergeCell ref="A3:A4"/>
  </mergeCells>
  <hyperlinks>
    <hyperlink r:id="rId1" ref="A2"/>
    <hyperlink r:id="rId2" ref="A3"/>
    <hyperlink r:id="rId3" ref="A9"/>
    <hyperlink r:id="rId4" ref="A10"/>
  </hyperlinks>
  <printOptions/>
  <pageMargins bottom="0.75" footer="0.0" header="0.0" left="0.7" right="0.7" top="0.75"/>
  <pageSetup orientation="landscape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31.57"/>
    <col customWidth="1" min="6" max="6" width="10.86"/>
    <col customWidth="1" min="7" max="26" width="10.71"/>
  </cols>
  <sheetData>
    <row r="1">
      <c r="A1" s="67" t="s">
        <v>196</v>
      </c>
      <c r="B1" s="156" t="s">
        <v>301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>
      <c r="A4" s="82"/>
      <c r="B4" s="82" t="s">
        <v>302</v>
      </c>
      <c r="C4" s="82" t="s">
        <v>303</v>
      </c>
      <c r="D4" s="82" t="s">
        <v>304</v>
      </c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>
      <c r="A5" s="82" t="s">
        <v>305</v>
      </c>
      <c r="B5" s="157">
        <v>1.5</v>
      </c>
      <c r="C5" s="82">
        <v>4.29</v>
      </c>
      <c r="D5" s="82">
        <f t="shared" ref="D5:D8" si="1">C5/((B5^(4/3))*1000)</f>
        <v>0.002498440129</v>
      </c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>
      <c r="A6" s="82" t="s">
        <v>306</v>
      </c>
      <c r="B6" s="82">
        <v>1.52</v>
      </c>
      <c r="C6" s="82">
        <v>5.69</v>
      </c>
      <c r="D6" s="82">
        <f t="shared" si="1"/>
        <v>0.003255773239</v>
      </c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>
      <c r="A7" s="82" t="s">
        <v>307</v>
      </c>
      <c r="B7" s="82">
        <v>1.76</v>
      </c>
      <c r="C7" s="82">
        <v>4.99</v>
      </c>
      <c r="D7" s="82">
        <f t="shared" si="1"/>
        <v>0.002348282393</v>
      </c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>
      <c r="A8" s="82" t="s">
        <v>308</v>
      </c>
      <c r="B8" s="82">
        <v>1.52</v>
      </c>
      <c r="C8" s="82">
        <v>5.16</v>
      </c>
      <c r="D8" s="82">
        <f t="shared" si="1"/>
        <v>0.002952511408</v>
      </c>
      <c r="E8" s="67"/>
      <c r="F8" s="144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82" t="s">
        <v>309</v>
      </c>
      <c r="B9" s="82"/>
      <c r="C9" s="82"/>
      <c r="D9" s="75">
        <f>AVERAGE(D5:D8)</f>
        <v>0.002763751792</v>
      </c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67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158" t="s">
        <v>310</v>
      </c>
      <c r="B11" s="159"/>
      <c r="C11" s="159"/>
      <c r="D11" s="159"/>
      <c r="E11" s="159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160"/>
      <c r="B12" s="160"/>
      <c r="C12" s="159"/>
      <c r="D12" s="159"/>
      <c r="E12" s="15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161" t="s">
        <v>196</v>
      </c>
      <c r="B13" s="162" t="s">
        <v>311</v>
      </c>
      <c r="C13" s="159"/>
      <c r="D13" s="159"/>
      <c r="E13" s="15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>
      <c r="A14" s="161" t="s">
        <v>312</v>
      </c>
      <c r="B14" s="163" t="s">
        <v>312</v>
      </c>
      <c r="C14" s="159"/>
      <c r="D14" s="159"/>
      <c r="E14" s="159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161" t="s">
        <v>313</v>
      </c>
      <c r="B15" s="163" t="s">
        <v>314</v>
      </c>
      <c r="C15" s="159"/>
      <c r="D15" s="159"/>
      <c r="E15" s="159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161" t="s">
        <v>315</v>
      </c>
      <c r="B16" s="164" t="s">
        <v>316</v>
      </c>
      <c r="C16" s="159"/>
      <c r="D16" s="159"/>
      <c r="E16" s="15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161" t="s">
        <v>317</v>
      </c>
      <c r="B17" s="164" t="s">
        <v>318</v>
      </c>
      <c r="C17" s="159"/>
      <c r="D17" s="159"/>
      <c r="E17" s="159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161" t="s">
        <v>319</v>
      </c>
      <c r="B18" s="163" t="s">
        <v>320</v>
      </c>
      <c r="C18" s="159"/>
      <c r="D18" s="159"/>
      <c r="E18" s="159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>
      <c r="A19" s="160"/>
      <c r="B19" s="160"/>
      <c r="C19" s="160"/>
      <c r="D19" s="160"/>
      <c r="E19" s="160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>
      <c r="A20" s="161" t="s">
        <v>196</v>
      </c>
      <c r="B20" s="165" t="s">
        <v>312</v>
      </c>
      <c r="C20" s="165" t="s">
        <v>313</v>
      </c>
      <c r="D20" s="165" t="s">
        <v>315</v>
      </c>
      <c r="E20" s="165" t="s">
        <v>317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ht="15.75" customHeight="1">
      <c r="A21" s="166" t="s">
        <v>301</v>
      </c>
      <c r="B21" s="167" t="s">
        <v>305</v>
      </c>
      <c r="C21" s="168">
        <v>1.5</v>
      </c>
      <c r="D21" s="167">
        <v>4.29</v>
      </c>
      <c r="E21" s="168">
        <f t="shared" ref="E21:E24" si="2">D21*C21^(4/3)</f>
        <v>7.366236151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75" customHeight="1">
      <c r="A22" s="89"/>
      <c r="B22" s="167" t="s">
        <v>306</v>
      </c>
      <c r="C22" s="167">
        <v>1.52</v>
      </c>
      <c r="D22" s="167">
        <v>5.69</v>
      </c>
      <c r="E22" s="168">
        <f t="shared" si="2"/>
        <v>9.944212211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ht="15.75" customHeight="1">
      <c r="A23" s="89"/>
      <c r="B23" s="167" t="s">
        <v>307</v>
      </c>
      <c r="C23" s="167">
        <v>1.76</v>
      </c>
      <c r="D23" s="167">
        <v>4.99</v>
      </c>
      <c r="E23" s="168">
        <f t="shared" si="2"/>
        <v>10.60353732</v>
      </c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ht="15.75" customHeight="1">
      <c r="A24" s="90"/>
      <c r="B24" s="167" t="s">
        <v>308</v>
      </c>
      <c r="C24" s="167">
        <v>1.52</v>
      </c>
      <c r="D24" s="167">
        <v>5.16</v>
      </c>
      <c r="E24" s="168">
        <f t="shared" si="2"/>
        <v>9.017949914</v>
      </c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75" customHeight="1">
      <c r="A25" s="159"/>
      <c r="B25" s="159"/>
      <c r="C25" s="159"/>
      <c r="D25" s="169"/>
      <c r="E25" s="165" t="s">
        <v>319</v>
      </c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75" customHeight="1">
      <c r="A26" s="159"/>
      <c r="B26" s="159"/>
      <c r="C26" s="159"/>
      <c r="D26" s="169"/>
      <c r="E26" s="170">
        <f>AVERAGE(E21:E24)</f>
        <v>9.2329839</v>
      </c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7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ht="15.7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 ht="15.7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 ht="15.7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</sheetData>
  <mergeCells count="1">
    <mergeCell ref="A21:A24"/>
  </mergeCells>
  <hyperlinks>
    <hyperlink r:id="rId1" ref="B1"/>
    <hyperlink r:id="rId2" ref="A21"/>
  </hyperlinks>
  <printOptions/>
  <pageMargins bottom="0.75" footer="0.0" header="0.0" left="0.7" right="0.7" top="0.75"/>
  <pageSetup orientation="landscape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3.29"/>
    <col customWidth="1" min="4" max="4" width="16.29"/>
    <col customWidth="1" min="5" max="5" width="17.14"/>
    <col customWidth="1" min="6" max="7" width="19.71"/>
    <col customWidth="1" min="8" max="8" width="26.14"/>
    <col customWidth="1" min="9" max="27" width="10.71"/>
  </cols>
  <sheetData>
    <row r="1">
      <c r="A1" s="171"/>
      <c r="B1" s="172"/>
      <c r="C1" s="172"/>
      <c r="D1" s="171"/>
      <c r="E1" s="171"/>
      <c r="F1" s="171"/>
      <c r="G1" s="171"/>
      <c r="H1" s="171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</row>
    <row r="2">
      <c r="A2" s="171"/>
      <c r="B2" s="171"/>
      <c r="C2" s="171"/>
      <c r="D2" s="171"/>
      <c r="E2" s="171"/>
      <c r="F2" s="171"/>
      <c r="G2" s="171"/>
      <c r="H2" s="171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</row>
    <row r="3">
      <c r="A3" s="171"/>
      <c r="B3" s="171"/>
      <c r="C3" s="171"/>
      <c r="D3" s="171"/>
      <c r="E3" s="171"/>
      <c r="F3" s="171"/>
      <c r="G3" s="171"/>
      <c r="H3" s="171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</row>
    <row r="4">
      <c r="A4" s="173" t="s">
        <v>196</v>
      </c>
      <c r="B4" s="174" t="s">
        <v>321</v>
      </c>
      <c r="C4" s="173" t="s">
        <v>322</v>
      </c>
      <c r="D4" s="173" t="s">
        <v>323</v>
      </c>
      <c r="E4" s="174" t="s">
        <v>324</v>
      </c>
      <c r="F4" s="174" t="s">
        <v>325</v>
      </c>
      <c r="G4" s="171"/>
      <c r="H4" s="175" t="s">
        <v>326</v>
      </c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</row>
    <row r="5">
      <c r="A5" s="176" t="s">
        <v>106</v>
      </c>
      <c r="B5" s="177" t="s">
        <v>327</v>
      </c>
      <c r="C5" s="177">
        <v>33.2</v>
      </c>
      <c r="D5" s="178">
        <v>8.1</v>
      </c>
      <c r="E5" s="179">
        <v>20.1</v>
      </c>
      <c r="F5" s="180">
        <f>D5*E5/60</f>
        <v>2.7135</v>
      </c>
      <c r="G5" s="171"/>
      <c r="H5" s="171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</row>
    <row r="6">
      <c r="A6" s="171"/>
      <c r="B6" s="171"/>
      <c r="C6" s="171"/>
      <c r="D6" s="171"/>
      <c r="E6" s="171"/>
      <c r="F6" s="171"/>
      <c r="G6" s="171"/>
      <c r="H6" s="171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</row>
    <row r="7">
      <c r="A7" s="171"/>
      <c r="B7" s="171"/>
      <c r="C7" s="171"/>
      <c r="D7" s="171"/>
      <c r="E7" s="171"/>
      <c r="F7" s="171"/>
      <c r="G7" s="171"/>
      <c r="H7" s="171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</row>
    <row r="8">
      <c r="A8" s="171"/>
      <c r="B8" s="171"/>
      <c r="C8" s="171"/>
      <c r="D8" s="171"/>
      <c r="E8" s="171"/>
      <c r="F8" s="171"/>
      <c r="G8" s="181"/>
      <c r="H8" s="171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</row>
    <row r="9">
      <c r="A9" s="171"/>
      <c r="B9" s="171"/>
      <c r="C9" s="171"/>
      <c r="D9" s="171"/>
      <c r="E9" s="181"/>
      <c r="F9" s="171"/>
      <c r="G9" s="171"/>
      <c r="H9" s="171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</row>
    <row r="10">
      <c r="A10" s="171"/>
      <c r="B10" s="171"/>
      <c r="C10" s="171"/>
      <c r="D10" s="171"/>
      <c r="E10" s="171"/>
      <c r="F10" s="171"/>
      <c r="G10" s="171"/>
      <c r="H10" s="171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</row>
    <row r="11">
      <c r="A11" s="172"/>
      <c r="B11" s="182"/>
      <c r="C11" s="171"/>
      <c r="D11" s="171"/>
      <c r="E11" s="171"/>
      <c r="F11" s="171"/>
      <c r="G11" s="171"/>
      <c r="H11" s="171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</row>
    <row r="12">
      <c r="A12" s="173" t="s">
        <v>196</v>
      </c>
      <c r="B12" s="174" t="s">
        <v>328</v>
      </c>
      <c r="C12" s="173" t="s">
        <v>197</v>
      </c>
      <c r="D12" s="173" t="s">
        <v>329</v>
      </c>
      <c r="E12" s="174" t="s">
        <v>330</v>
      </c>
      <c r="F12" s="174" t="s">
        <v>331</v>
      </c>
      <c r="G12" s="183" t="s">
        <v>332</v>
      </c>
      <c r="H12" s="184" t="s">
        <v>333</v>
      </c>
      <c r="I12" s="46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185"/>
    </row>
    <row r="13">
      <c r="A13" s="186" t="s">
        <v>334</v>
      </c>
      <c r="B13" s="187" t="s">
        <v>335</v>
      </c>
      <c r="C13" s="174">
        <v>1.0</v>
      </c>
      <c r="D13" s="179">
        <f>(273.39+289.35+230.7)/3</f>
        <v>264.48</v>
      </c>
      <c r="E13" s="188">
        <f>(5.12+5.29+4.5)/3</f>
        <v>4.97</v>
      </c>
      <c r="F13" s="189">
        <f t="shared" ref="F13:F49" si="1">D13*4184/(E13*24*60*60)</f>
        <v>2.576999776</v>
      </c>
      <c r="G13" s="190">
        <f t="shared" ref="G13:G50" si="2">C13/$C$51*F13</f>
        <v>0.05856817674</v>
      </c>
      <c r="H13" s="190">
        <f t="shared" ref="H13:H50" si="3">(F13-$G$52)^2*C13/$C$51</f>
        <v>0.006135371296</v>
      </c>
      <c r="I13" s="101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185"/>
    </row>
    <row r="14">
      <c r="A14" s="89"/>
      <c r="B14" s="89"/>
      <c r="C14" s="177">
        <v>1.0</v>
      </c>
      <c r="D14" s="179">
        <v>608.9</v>
      </c>
      <c r="E14" s="179">
        <v>11.01</v>
      </c>
      <c r="F14" s="189">
        <f t="shared" si="1"/>
        <v>2.678160427</v>
      </c>
      <c r="G14" s="191">
        <f t="shared" si="2"/>
        <v>0.06086728242</v>
      </c>
      <c r="H14" s="190">
        <f t="shared" si="3"/>
        <v>0.008757057836</v>
      </c>
      <c r="I14" s="101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185"/>
    </row>
    <row r="15">
      <c r="A15" s="89"/>
      <c r="B15" s="89"/>
      <c r="C15" s="177">
        <v>1.0</v>
      </c>
      <c r="D15" s="179">
        <v>471.5</v>
      </c>
      <c r="E15" s="179">
        <v>6.66</v>
      </c>
      <c r="F15" s="189">
        <f t="shared" si="1"/>
        <v>3.428351963</v>
      </c>
      <c r="G15" s="191">
        <f t="shared" si="2"/>
        <v>0.07791709007</v>
      </c>
      <c r="H15" s="190">
        <f t="shared" si="3"/>
        <v>0.04271446561</v>
      </c>
      <c r="I15" s="101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185"/>
    </row>
    <row r="16">
      <c r="A16" s="89"/>
      <c r="B16" s="89"/>
      <c r="C16" s="179">
        <v>1.0</v>
      </c>
      <c r="D16" s="179">
        <v>744.61</v>
      </c>
      <c r="E16" s="179">
        <v>20.31</v>
      </c>
      <c r="F16" s="189">
        <f t="shared" si="1"/>
        <v>1.775402693</v>
      </c>
      <c r="G16" s="191">
        <f t="shared" si="2"/>
        <v>0.04035006121</v>
      </c>
      <c r="H16" s="190">
        <f t="shared" si="3"/>
        <v>0.001807669454</v>
      </c>
      <c r="I16" s="185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185"/>
    </row>
    <row r="17">
      <c r="A17" s="89"/>
      <c r="B17" s="89"/>
      <c r="C17" s="179">
        <v>1.0</v>
      </c>
      <c r="D17" s="179">
        <v>931.3</v>
      </c>
      <c r="E17" s="179">
        <v>25.5</v>
      </c>
      <c r="F17" s="189">
        <f t="shared" si="1"/>
        <v>1.768590777</v>
      </c>
      <c r="G17" s="191">
        <f t="shared" si="2"/>
        <v>0.04019524493</v>
      </c>
      <c r="H17" s="190">
        <f t="shared" si="3"/>
        <v>0.00189604782</v>
      </c>
      <c r="I17" s="185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185"/>
    </row>
    <row r="18">
      <c r="A18" s="89"/>
      <c r="B18" s="89"/>
      <c r="C18" s="177">
        <v>1.0</v>
      </c>
      <c r="D18" s="177">
        <v>946.1</v>
      </c>
      <c r="E18" s="177">
        <v>23.53</v>
      </c>
      <c r="F18" s="189">
        <f t="shared" si="1"/>
        <v>1.947121484</v>
      </c>
      <c r="G18" s="192">
        <f t="shared" si="2"/>
        <v>0.044252761</v>
      </c>
      <c r="H18" s="190">
        <f t="shared" si="3"/>
        <v>0.000276527448</v>
      </c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185"/>
    </row>
    <row r="19">
      <c r="A19" s="89"/>
      <c r="B19" s="89"/>
      <c r="C19" s="177">
        <v>1.0</v>
      </c>
      <c r="D19" s="177">
        <v>936.3</v>
      </c>
      <c r="E19" s="177">
        <v>24.5</v>
      </c>
      <c r="F19" s="189">
        <f t="shared" si="1"/>
        <v>1.850660998</v>
      </c>
      <c r="G19" s="192">
        <f t="shared" si="2"/>
        <v>0.04206047722</v>
      </c>
      <c r="H19" s="190">
        <f t="shared" si="3"/>
        <v>0.0009716362237</v>
      </c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185"/>
    </row>
    <row r="20">
      <c r="A20" s="89"/>
      <c r="B20" s="90"/>
      <c r="C20" s="177">
        <v>1.0</v>
      </c>
      <c r="D20" s="177">
        <v>991.1</v>
      </c>
      <c r="E20" s="177">
        <v>26.2</v>
      </c>
      <c r="F20" s="189">
        <f t="shared" si="1"/>
        <v>1.831867755</v>
      </c>
      <c r="G20" s="192">
        <f t="shared" si="2"/>
        <v>0.04163335807</v>
      </c>
      <c r="H20" s="190">
        <f t="shared" si="3"/>
        <v>0.001156290232</v>
      </c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185"/>
    </row>
    <row r="21" ht="15.75" customHeight="1">
      <c r="A21" s="89"/>
      <c r="B21" s="193" t="s">
        <v>336</v>
      </c>
      <c r="C21" s="179">
        <v>1.0</v>
      </c>
      <c r="D21" s="177">
        <v>535.0</v>
      </c>
      <c r="E21" s="177">
        <v>15.8</v>
      </c>
      <c r="F21" s="189">
        <f t="shared" si="1"/>
        <v>1.639738631</v>
      </c>
      <c r="G21" s="192">
        <f t="shared" si="2"/>
        <v>0.03726678707</v>
      </c>
      <c r="H21" s="190">
        <f t="shared" si="3"/>
        <v>0.003965072685</v>
      </c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</row>
    <row r="22" ht="15.75" customHeight="1">
      <c r="A22" s="89"/>
      <c r="B22" s="89"/>
      <c r="C22" s="179">
        <v>1.0</v>
      </c>
      <c r="D22" s="177">
        <v>389.0</v>
      </c>
      <c r="E22" s="177">
        <v>9.3</v>
      </c>
      <c r="F22" s="189">
        <f t="shared" si="1"/>
        <v>2.025557547</v>
      </c>
      <c r="G22" s="192">
        <f t="shared" si="2"/>
        <v>0.04603539879</v>
      </c>
      <c r="H22" s="190">
        <f t="shared" si="3"/>
        <v>0.00002308257731</v>
      </c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</row>
    <row r="23" ht="15.75" customHeight="1">
      <c r="A23" s="89"/>
      <c r="B23" s="89"/>
      <c r="C23" s="177">
        <v>1.0</v>
      </c>
      <c r="D23" s="177">
        <v>401.0</v>
      </c>
      <c r="E23" s="177">
        <v>12.5</v>
      </c>
      <c r="F23" s="189">
        <f t="shared" si="1"/>
        <v>1.553503704</v>
      </c>
      <c r="G23" s="192">
        <f t="shared" si="2"/>
        <v>0.03530690236</v>
      </c>
      <c r="H23" s="190">
        <f t="shared" si="3"/>
        <v>0.005771323536</v>
      </c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</row>
    <row r="24" ht="15.75" customHeight="1">
      <c r="A24" s="89"/>
      <c r="B24" s="89"/>
      <c r="C24" s="177">
        <v>1.0</v>
      </c>
      <c r="D24" s="177">
        <v>485.0</v>
      </c>
      <c r="E24" s="177">
        <v>12.7</v>
      </c>
      <c r="F24" s="189">
        <f t="shared" si="1"/>
        <v>1.849336541</v>
      </c>
      <c r="G24" s="192">
        <f t="shared" si="2"/>
        <v>0.04203037594</v>
      </c>
      <c r="H24" s="190">
        <f t="shared" si="3"/>
        <v>0.0009841239085</v>
      </c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</row>
    <row r="25" ht="15.75" customHeight="1">
      <c r="A25" s="89"/>
      <c r="B25" s="89"/>
      <c r="C25" s="177">
        <v>1.0</v>
      </c>
      <c r="D25" s="177">
        <v>516.0</v>
      </c>
      <c r="E25" s="177">
        <v>13.1</v>
      </c>
      <c r="F25" s="189">
        <f t="shared" si="1"/>
        <v>1.907463953</v>
      </c>
      <c r="G25" s="192">
        <f t="shared" si="2"/>
        <v>0.04335145347</v>
      </c>
      <c r="H25" s="190">
        <f t="shared" si="3"/>
        <v>0.000511108655</v>
      </c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</row>
    <row r="26" ht="15.75" customHeight="1">
      <c r="A26" s="89"/>
      <c r="B26" s="89"/>
      <c r="C26" s="179">
        <v>1.0</v>
      </c>
      <c r="D26" s="177">
        <v>532.0</v>
      </c>
      <c r="E26" s="177">
        <v>14.6</v>
      </c>
      <c r="F26" s="189">
        <f t="shared" si="1"/>
        <v>1.764561136</v>
      </c>
      <c r="G26" s="192">
        <f t="shared" si="2"/>
        <v>0.04010366219</v>
      </c>
      <c r="H26" s="190">
        <f t="shared" si="3"/>
        <v>0.001949321608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</row>
    <row r="27" ht="15.75" customHeight="1">
      <c r="A27" s="89"/>
      <c r="B27" s="89"/>
      <c r="C27" s="179">
        <v>1.0</v>
      </c>
      <c r="D27" s="177">
        <v>413.0</v>
      </c>
      <c r="E27" s="177">
        <v>9.1</v>
      </c>
      <c r="F27" s="189">
        <f t="shared" si="1"/>
        <v>2.197792023</v>
      </c>
      <c r="G27" s="192">
        <f t="shared" si="2"/>
        <v>0.0499498187</v>
      </c>
      <c r="H27" s="190">
        <f t="shared" si="3"/>
        <v>0.0004477833134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</row>
    <row r="28" ht="15.75" customHeight="1">
      <c r="A28" s="89"/>
      <c r="B28" s="89"/>
      <c r="C28" s="177">
        <v>1.0</v>
      </c>
      <c r="D28" s="177">
        <v>480.0</v>
      </c>
      <c r="E28" s="177">
        <v>10.6</v>
      </c>
      <c r="F28" s="189">
        <f t="shared" si="1"/>
        <v>2.192872117</v>
      </c>
      <c r="G28" s="192">
        <f t="shared" si="2"/>
        <v>0.04983800267</v>
      </c>
      <c r="H28" s="190">
        <f t="shared" si="3"/>
        <v>0.0004169432176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</row>
    <row r="29" ht="15.75" customHeight="1">
      <c r="A29" s="89"/>
      <c r="B29" s="89"/>
      <c r="C29" s="177">
        <v>1.0</v>
      </c>
      <c r="D29" s="177">
        <v>504.0</v>
      </c>
      <c r="E29" s="177">
        <v>14.9</v>
      </c>
      <c r="F29" s="189">
        <f t="shared" si="1"/>
        <v>1.63803132</v>
      </c>
      <c r="G29" s="192">
        <f t="shared" si="2"/>
        <v>0.03722798454</v>
      </c>
      <c r="H29" s="190">
        <f t="shared" si="3"/>
        <v>0.003997553625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</row>
    <row r="30" ht="15.75" customHeight="1">
      <c r="A30" s="89"/>
      <c r="B30" s="89"/>
      <c r="C30" s="177">
        <v>1.0</v>
      </c>
      <c r="D30" s="177">
        <v>398.0</v>
      </c>
      <c r="E30" s="177">
        <v>10.8</v>
      </c>
      <c r="F30" s="189">
        <f t="shared" si="1"/>
        <v>1.784585048</v>
      </c>
      <c r="G30" s="192">
        <f t="shared" si="2"/>
        <v>0.04055875109</v>
      </c>
      <c r="H30" s="190">
        <f t="shared" si="3"/>
        <v>0.001691874671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</row>
    <row r="31" ht="15.75" customHeight="1">
      <c r="A31" s="89"/>
      <c r="B31" s="89"/>
      <c r="C31" s="179">
        <v>1.0</v>
      </c>
      <c r="D31" s="194">
        <f>(422+420+396)/3</f>
        <v>412.6666667</v>
      </c>
      <c r="E31" s="194">
        <f>(9.9+9.4+11.5)/3</f>
        <v>10.26666667</v>
      </c>
      <c r="F31" s="189">
        <f t="shared" si="1"/>
        <v>1.946470659</v>
      </c>
      <c r="G31" s="180">
        <f t="shared" si="2"/>
        <v>0.04423796952</v>
      </c>
      <c r="H31" s="190">
        <f t="shared" si="3"/>
        <v>0.0002798002246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</row>
    <row r="32" ht="15.75" customHeight="1">
      <c r="A32" s="89"/>
      <c r="B32" s="90"/>
      <c r="C32" s="179">
        <v>1.0</v>
      </c>
      <c r="D32" s="177">
        <v>358.0</v>
      </c>
      <c r="E32" s="177">
        <v>9.1</v>
      </c>
      <c r="F32" s="189">
        <f t="shared" si="1"/>
        <v>1.905107855</v>
      </c>
      <c r="G32" s="192">
        <f t="shared" si="2"/>
        <v>0.0432979058</v>
      </c>
      <c r="H32" s="190">
        <f t="shared" si="3"/>
        <v>0.0005272951134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</row>
    <row r="33" ht="15.75" customHeight="1">
      <c r="A33" s="89"/>
      <c r="B33" s="193" t="s">
        <v>337</v>
      </c>
      <c r="C33" s="177">
        <v>1.0</v>
      </c>
      <c r="D33" s="177">
        <v>360.1</v>
      </c>
      <c r="E33" s="177">
        <v>10.2</v>
      </c>
      <c r="F33" s="189">
        <f t="shared" si="1"/>
        <v>1.709625091</v>
      </c>
      <c r="G33" s="192">
        <f t="shared" si="2"/>
        <v>0.0388551157</v>
      </c>
      <c r="H33" s="190">
        <f t="shared" si="3"/>
        <v>0.002749223987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</row>
    <row r="34" ht="15.75" customHeight="1">
      <c r="A34" s="89"/>
      <c r="B34" s="89"/>
      <c r="C34" s="177">
        <v>1.0</v>
      </c>
      <c r="D34" s="177">
        <v>465.3</v>
      </c>
      <c r="E34" s="177">
        <v>12.41</v>
      </c>
      <c r="F34" s="189">
        <f t="shared" si="1"/>
        <v>1.815679559</v>
      </c>
      <c r="G34" s="192">
        <f t="shared" si="2"/>
        <v>0.04126544453</v>
      </c>
      <c r="H34" s="190">
        <f t="shared" si="3"/>
        <v>0.001328218357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</row>
    <row r="35" ht="15.75" customHeight="1">
      <c r="A35" s="89"/>
      <c r="B35" s="89"/>
      <c r="C35" s="177">
        <v>1.0</v>
      </c>
      <c r="D35" s="177">
        <v>437.5</v>
      </c>
      <c r="E35" s="177">
        <v>11.2</v>
      </c>
      <c r="F35" s="189">
        <f t="shared" si="1"/>
        <v>1.891637731</v>
      </c>
      <c r="G35" s="192">
        <f t="shared" si="2"/>
        <v>0.04299176662</v>
      </c>
      <c r="H35" s="190">
        <f t="shared" si="3"/>
        <v>0.0006246802849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</row>
    <row r="36" ht="15.75" customHeight="1">
      <c r="A36" s="89"/>
      <c r="B36" s="89"/>
      <c r="C36" s="179">
        <v>1.0</v>
      </c>
      <c r="D36" s="177">
        <v>433.6</v>
      </c>
      <c r="E36" s="177">
        <v>11.1</v>
      </c>
      <c r="F36" s="189">
        <f t="shared" si="1"/>
        <v>1.891664998</v>
      </c>
      <c r="G36" s="192">
        <f t="shared" si="2"/>
        <v>0.04299238633</v>
      </c>
      <c r="H36" s="190">
        <f t="shared" si="3"/>
        <v>0.0006244748228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</row>
    <row r="37" ht="15.75" customHeight="1">
      <c r="A37" s="89"/>
      <c r="B37" s="89"/>
      <c r="C37" s="179">
        <v>1.0</v>
      </c>
      <c r="D37" s="177">
        <v>447.0</v>
      </c>
      <c r="E37" s="177">
        <v>10.2</v>
      </c>
      <c r="F37" s="189">
        <f t="shared" si="1"/>
        <v>2.122194989</v>
      </c>
      <c r="G37" s="192">
        <f t="shared" si="2"/>
        <v>0.0482317043</v>
      </c>
      <c r="H37" s="190">
        <f t="shared" si="3"/>
        <v>0.00009533978705</v>
      </c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</row>
    <row r="38" ht="15.75" customHeight="1">
      <c r="A38" s="89"/>
      <c r="B38" s="89"/>
      <c r="C38" s="177">
        <v>1.0</v>
      </c>
      <c r="D38" s="177">
        <v>425.3</v>
      </c>
      <c r="E38" s="177">
        <v>10.3</v>
      </c>
      <c r="F38" s="189">
        <f t="shared" si="1"/>
        <v>1.999567602</v>
      </c>
      <c r="G38" s="192">
        <f t="shared" si="2"/>
        <v>0.04544471822</v>
      </c>
      <c r="H38" s="190">
        <f t="shared" si="3"/>
        <v>0.00007608313587</v>
      </c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</row>
    <row r="39" ht="15.75" customHeight="1">
      <c r="A39" s="89"/>
      <c r="B39" s="90"/>
      <c r="C39" s="177">
        <v>1.0</v>
      </c>
      <c r="D39" s="177">
        <v>544.0</v>
      </c>
      <c r="E39" s="177">
        <v>15.4</v>
      </c>
      <c r="F39" s="189">
        <f t="shared" si="1"/>
        <v>1.710630111</v>
      </c>
      <c r="G39" s="192">
        <f t="shared" si="2"/>
        <v>0.03887795706</v>
      </c>
      <c r="H39" s="190">
        <f t="shared" si="3"/>
        <v>0.002733358426</v>
      </c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</row>
    <row r="40" ht="15.75" customHeight="1">
      <c r="A40" s="89"/>
      <c r="B40" s="193" t="s">
        <v>338</v>
      </c>
      <c r="C40" s="177">
        <v>1.0</v>
      </c>
      <c r="D40" s="177">
        <v>393.5</v>
      </c>
      <c r="E40" s="177">
        <v>8.75</v>
      </c>
      <c r="F40" s="189">
        <f t="shared" si="1"/>
        <v>2.177783069</v>
      </c>
      <c r="G40" s="192">
        <f t="shared" si="2"/>
        <v>0.04949506975</v>
      </c>
      <c r="H40" s="190">
        <f t="shared" si="3"/>
        <v>0.0003292202608</v>
      </c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</row>
    <row r="41" ht="15.75" customHeight="1">
      <c r="A41" s="89"/>
      <c r="B41" s="89"/>
      <c r="C41" s="179">
        <v>1.0</v>
      </c>
      <c r="D41" s="177">
        <v>578.9</v>
      </c>
      <c r="E41" s="177">
        <v>16.17</v>
      </c>
      <c r="F41" s="189">
        <f t="shared" si="1"/>
        <v>1.733690075</v>
      </c>
      <c r="G41" s="192">
        <f t="shared" si="2"/>
        <v>0.03940204717</v>
      </c>
      <c r="H41" s="190">
        <f t="shared" si="3"/>
        <v>0.002381938759</v>
      </c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</row>
    <row r="42" ht="15.75" customHeight="1">
      <c r="A42" s="89"/>
      <c r="B42" s="89"/>
      <c r="C42" s="179">
        <v>1.0</v>
      </c>
      <c r="D42" s="177">
        <v>579.5</v>
      </c>
      <c r="E42" s="177">
        <v>17.51</v>
      </c>
      <c r="F42" s="189">
        <f t="shared" si="1"/>
        <v>1.602674133</v>
      </c>
      <c r="G42" s="192">
        <f t="shared" si="2"/>
        <v>0.03642441212</v>
      </c>
      <c r="H42" s="190">
        <f t="shared" si="3"/>
        <v>0.004699994569</v>
      </c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</row>
    <row r="43" ht="15.75" customHeight="1">
      <c r="A43" s="89"/>
      <c r="B43" s="89"/>
      <c r="C43" s="177">
        <v>1.0</v>
      </c>
      <c r="D43" s="177">
        <v>571.4</v>
      </c>
      <c r="E43" s="177">
        <v>20.29</v>
      </c>
      <c r="F43" s="189">
        <f t="shared" si="1"/>
        <v>1.363754267</v>
      </c>
      <c r="G43" s="192">
        <f t="shared" si="2"/>
        <v>0.03099441516</v>
      </c>
      <c r="H43" s="190">
        <f t="shared" si="3"/>
        <v>0.01093593721</v>
      </c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</row>
    <row r="44" ht="15.75" customHeight="1">
      <c r="A44" s="89"/>
      <c r="B44" s="89"/>
      <c r="C44" s="177">
        <v>1.0</v>
      </c>
      <c r="D44" s="177">
        <v>698.1</v>
      </c>
      <c r="E44" s="177">
        <v>26.83</v>
      </c>
      <c r="F44" s="189">
        <f t="shared" si="1"/>
        <v>1.260012631</v>
      </c>
      <c r="G44" s="192">
        <f t="shared" si="2"/>
        <v>0.0286366507</v>
      </c>
      <c r="H44" s="190">
        <f t="shared" si="3"/>
        <v>0.01445156725</v>
      </c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</row>
    <row r="45" ht="15.75" customHeight="1">
      <c r="A45" s="89"/>
      <c r="B45" s="90"/>
      <c r="C45" s="177">
        <v>1.0</v>
      </c>
      <c r="D45" s="177">
        <v>661.8</v>
      </c>
      <c r="E45" s="177">
        <v>21.13</v>
      </c>
      <c r="F45" s="189">
        <f t="shared" si="1"/>
        <v>1.516719251</v>
      </c>
      <c r="G45" s="192">
        <f t="shared" si="2"/>
        <v>0.03447089207</v>
      </c>
      <c r="H45" s="190">
        <f t="shared" si="3"/>
        <v>0.006644645082</v>
      </c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</row>
    <row r="46" ht="15.75" customHeight="1">
      <c r="A46" s="89"/>
      <c r="B46" s="193" t="s">
        <v>339</v>
      </c>
      <c r="C46" s="179">
        <v>1.0</v>
      </c>
      <c r="D46" s="177">
        <v>650.4</v>
      </c>
      <c r="E46" s="177">
        <v>17.4</v>
      </c>
      <c r="F46" s="189">
        <f t="shared" si="1"/>
        <v>1.810127714</v>
      </c>
      <c r="G46" s="192">
        <f t="shared" si="2"/>
        <v>0.04113926623</v>
      </c>
      <c r="H46" s="190">
        <f t="shared" si="3"/>
        <v>0.001389925332</v>
      </c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</row>
    <row r="47" ht="15.75" customHeight="1">
      <c r="A47" s="89"/>
      <c r="B47" s="89"/>
      <c r="C47" s="179">
        <v>1.0</v>
      </c>
      <c r="D47" s="177">
        <v>508.8</v>
      </c>
      <c r="E47" s="177">
        <v>12.18</v>
      </c>
      <c r="F47" s="189">
        <f t="shared" si="1"/>
        <v>2.022915526</v>
      </c>
      <c r="G47" s="192">
        <f t="shared" si="2"/>
        <v>0.04597535287</v>
      </c>
      <c r="H47" s="190">
        <f t="shared" si="3"/>
        <v>0.00002706842709</v>
      </c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</row>
    <row r="48" ht="15.75" customHeight="1">
      <c r="A48" s="89"/>
      <c r="B48" s="89"/>
      <c r="C48" s="177">
        <v>1.0</v>
      </c>
      <c r="D48" s="177">
        <v>530.4</v>
      </c>
      <c r="E48" s="177">
        <v>12.63</v>
      </c>
      <c r="F48" s="189">
        <f t="shared" si="1"/>
        <v>2.033658837</v>
      </c>
      <c r="G48" s="192">
        <f t="shared" si="2"/>
        <v>0.04621951902</v>
      </c>
      <c r="H48" s="190">
        <f t="shared" si="3"/>
        <v>0.00001283873203</v>
      </c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</row>
    <row r="49" ht="15.75" customHeight="1">
      <c r="A49" s="90"/>
      <c r="B49" s="90"/>
      <c r="C49" s="177">
        <v>1.0</v>
      </c>
      <c r="D49" s="177">
        <v>777.6</v>
      </c>
      <c r="E49" s="177">
        <v>14.44</v>
      </c>
      <c r="F49" s="189">
        <f t="shared" si="1"/>
        <v>2.607756233</v>
      </c>
      <c r="G49" s="192">
        <f t="shared" si="2"/>
        <v>0.05926718711</v>
      </c>
      <c r="H49" s="190">
        <f t="shared" si="3"/>
        <v>0.006883244523</v>
      </c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</row>
    <row r="50" ht="15.75" customHeight="1">
      <c r="A50" s="176"/>
      <c r="B50" s="176" t="s">
        <v>106</v>
      </c>
      <c r="C50" s="193">
        <v>7.0</v>
      </c>
      <c r="D50" s="195"/>
      <c r="E50" s="177">
        <v>33.2</v>
      </c>
      <c r="F50" s="190">
        <f>F5</f>
        <v>2.7135</v>
      </c>
      <c r="G50" s="192">
        <f t="shared" si="2"/>
        <v>0.4316931818</v>
      </c>
      <c r="H50" s="190">
        <f t="shared" si="3"/>
        <v>0.06847787721</v>
      </c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</row>
    <row r="51" ht="15.75" customHeight="1">
      <c r="A51" s="172"/>
      <c r="B51" s="196" t="s">
        <v>340</v>
      </c>
      <c r="C51" s="197">
        <f>SUM(C13:C50)</f>
        <v>44</v>
      </c>
      <c r="D51" s="171"/>
      <c r="E51" s="171"/>
      <c r="F51" s="172"/>
      <c r="G51" s="198" t="s">
        <v>341</v>
      </c>
      <c r="H51" s="199" t="s">
        <v>342</v>
      </c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</row>
    <row r="52" ht="15.75" customHeight="1">
      <c r="A52" s="171"/>
      <c r="B52" s="171"/>
      <c r="C52" s="171"/>
      <c r="D52" s="171"/>
      <c r="E52" s="171"/>
      <c r="F52" s="172"/>
      <c r="G52" s="200">
        <f>SUM(G13:G50)</f>
        <v>2.057426551</v>
      </c>
      <c r="H52" s="201">
        <f>SQRT(SUM(H13:H50)/((ROWS(H13:H50)-1)/ROWS(H13:H50)))</f>
        <v>0.463020268</v>
      </c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</row>
    <row r="53" ht="15.75" customHeight="1">
      <c r="A53" s="171"/>
      <c r="B53" s="171"/>
      <c r="C53" s="171"/>
      <c r="D53" s="171"/>
      <c r="E53" s="171"/>
      <c r="F53" s="171"/>
      <c r="G53" s="171"/>
      <c r="H53" s="171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</row>
    <row r="54" ht="15.75" customHeight="1">
      <c r="A54" s="158" t="s">
        <v>343</v>
      </c>
      <c r="B54" s="159"/>
      <c r="C54" s="159"/>
      <c r="D54" s="159"/>
      <c r="E54" s="159"/>
      <c r="F54" s="159"/>
      <c r="G54" s="159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</row>
    <row r="55" ht="15.75" customHeight="1">
      <c r="A55" s="159"/>
      <c r="B55" s="202"/>
      <c r="C55" s="202"/>
      <c r="D55" s="202"/>
      <c r="E55" s="202"/>
      <c r="F55" s="202"/>
      <c r="G55" s="159"/>
      <c r="H55" s="144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</row>
    <row r="56" ht="15.75" customHeight="1">
      <c r="A56" s="159"/>
      <c r="B56" s="159"/>
      <c r="C56" s="159"/>
      <c r="D56" s="202"/>
      <c r="E56" s="202"/>
      <c r="F56" s="202"/>
      <c r="G56" s="159"/>
      <c r="H56" s="67"/>
      <c r="I56" s="145"/>
      <c r="J56" s="145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</row>
    <row r="57" ht="15.75" customHeight="1">
      <c r="A57" s="159"/>
      <c r="B57" s="159"/>
      <c r="C57" s="159"/>
      <c r="D57" s="159"/>
      <c r="E57" s="159"/>
      <c r="F57" s="159"/>
      <c r="G57" s="159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</row>
    <row r="58" ht="15.75" customHeight="1">
      <c r="A58" s="203" t="s">
        <v>344</v>
      </c>
      <c r="B58" s="160"/>
      <c r="C58" s="159"/>
      <c r="D58" s="159"/>
      <c r="E58" s="159"/>
      <c r="F58" s="159"/>
      <c r="G58" s="159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</row>
    <row r="59" ht="15.75" customHeight="1">
      <c r="A59" s="161" t="s">
        <v>196</v>
      </c>
      <c r="B59" s="162" t="s">
        <v>311</v>
      </c>
      <c r="C59" s="159"/>
      <c r="D59" s="159"/>
      <c r="E59" s="159"/>
      <c r="F59" s="159"/>
      <c r="G59" s="159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</row>
    <row r="60" ht="15.75" customHeight="1">
      <c r="A60" s="161" t="s">
        <v>321</v>
      </c>
      <c r="B60" s="162" t="s">
        <v>345</v>
      </c>
      <c r="C60" s="159"/>
      <c r="D60" s="159"/>
      <c r="E60" s="159"/>
      <c r="F60" s="159"/>
      <c r="G60" s="159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</row>
    <row r="61" ht="15.75" customHeight="1">
      <c r="A61" s="161" t="s">
        <v>322</v>
      </c>
      <c r="B61" s="162" t="s">
        <v>322</v>
      </c>
      <c r="C61" s="159"/>
      <c r="D61" s="159"/>
      <c r="E61" s="159"/>
      <c r="F61" s="159"/>
      <c r="G61" s="159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</row>
    <row r="62" ht="15.75" customHeight="1">
      <c r="A62" s="161" t="s">
        <v>346</v>
      </c>
      <c r="B62" s="204" t="s">
        <v>346</v>
      </c>
      <c r="C62" s="159"/>
      <c r="D62" s="159"/>
      <c r="E62" s="159"/>
      <c r="F62" s="159"/>
      <c r="G62" s="159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</row>
    <row r="63" ht="15.75" customHeight="1">
      <c r="A63" s="161" t="s">
        <v>324</v>
      </c>
      <c r="B63" s="162" t="s">
        <v>347</v>
      </c>
      <c r="C63" s="159"/>
      <c r="D63" s="159"/>
      <c r="E63" s="159"/>
      <c r="F63" s="159"/>
      <c r="G63" s="159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</row>
    <row r="64" ht="15.75" customHeight="1">
      <c r="A64" s="161" t="s">
        <v>348</v>
      </c>
      <c r="B64" s="204" t="s">
        <v>349</v>
      </c>
      <c r="C64" s="159"/>
      <c r="D64" s="159"/>
      <c r="E64" s="159"/>
      <c r="F64" s="159"/>
      <c r="G64" s="159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</row>
    <row r="65" ht="15.75" customHeight="1">
      <c r="A65" s="161" t="s">
        <v>350</v>
      </c>
      <c r="B65" s="164" t="s">
        <v>351</v>
      </c>
      <c r="C65" s="159"/>
      <c r="D65" s="159"/>
      <c r="E65" s="159"/>
      <c r="F65" s="159"/>
      <c r="G65" s="159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</row>
    <row r="66" ht="15.75" customHeight="1">
      <c r="A66" s="160"/>
      <c r="B66" s="160"/>
      <c r="C66" s="160"/>
      <c r="D66" s="160"/>
      <c r="E66" s="160"/>
      <c r="F66" s="160"/>
      <c r="G66" s="160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</row>
    <row r="67" ht="15.75" customHeight="1">
      <c r="A67" s="161" t="s">
        <v>196</v>
      </c>
      <c r="B67" s="165" t="s">
        <v>321</v>
      </c>
      <c r="C67" s="165" t="s">
        <v>197</v>
      </c>
      <c r="D67" s="165" t="s">
        <v>322</v>
      </c>
      <c r="E67" s="165" t="s">
        <v>346</v>
      </c>
      <c r="F67" s="165" t="s">
        <v>324</v>
      </c>
      <c r="G67" s="165" t="s">
        <v>348</v>
      </c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</row>
    <row r="68" ht="15.75" customHeight="1">
      <c r="A68" s="166" t="s">
        <v>352</v>
      </c>
      <c r="B68" s="162" t="s">
        <v>353</v>
      </c>
      <c r="C68" s="162">
        <v>5.0</v>
      </c>
      <c r="D68" s="162">
        <v>38.9</v>
      </c>
      <c r="E68" s="162">
        <v>8.79</v>
      </c>
      <c r="F68" s="162">
        <v>20.1</v>
      </c>
      <c r="G68" s="205">
        <f t="shared" ref="G68:G69" si="4">E68*F68*D68/60</f>
        <v>114.546885</v>
      </c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</row>
    <row r="69" ht="15.75" customHeight="1">
      <c r="A69" s="90"/>
      <c r="B69" s="162" t="s">
        <v>354</v>
      </c>
      <c r="C69" s="162">
        <v>4.0</v>
      </c>
      <c r="D69" s="162">
        <v>32.1</v>
      </c>
      <c r="E69" s="162">
        <v>7.83</v>
      </c>
      <c r="F69" s="162">
        <v>20.1</v>
      </c>
      <c r="G69" s="205">
        <f t="shared" si="4"/>
        <v>84.199905</v>
      </c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</row>
    <row r="70" ht="15.75" customHeight="1">
      <c r="A70" s="206"/>
      <c r="B70" s="206"/>
      <c r="C70" s="206"/>
      <c r="D70" s="206"/>
      <c r="E70" s="206"/>
      <c r="F70" s="169"/>
      <c r="G70" s="165" t="s">
        <v>350</v>
      </c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</row>
    <row r="71" ht="15.75" customHeight="1">
      <c r="A71" s="206"/>
      <c r="B71" s="206"/>
      <c r="C71" s="206"/>
      <c r="D71" s="206"/>
      <c r="E71" s="206"/>
      <c r="F71" s="169"/>
      <c r="G71" s="207">
        <f>AVERAGE(G68:G69)</f>
        <v>99.373395</v>
      </c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</row>
    <row r="72" ht="15.75" customHeight="1">
      <c r="A72" s="159"/>
      <c r="B72" s="159"/>
      <c r="C72" s="159"/>
      <c r="D72" s="159"/>
      <c r="E72" s="159"/>
      <c r="F72" s="159"/>
      <c r="G72" s="159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</row>
    <row r="999" ht="15.7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</row>
    <row r="1000" ht="15.7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</row>
  </sheetData>
  <mergeCells count="7">
    <mergeCell ref="A13:A49"/>
    <mergeCell ref="B13:B20"/>
    <mergeCell ref="B21:B32"/>
    <mergeCell ref="B33:B39"/>
    <mergeCell ref="B40:B45"/>
    <mergeCell ref="B46:B49"/>
    <mergeCell ref="A68:A69"/>
  </mergeCells>
  <hyperlinks>
    <hyperlink r:id="rId1" ref="A13"/>
    <hyperlink r:id="rId2" ref="A68"/>
  </hyperlinks>
  <printOptions/>
  <pageMargins bottom="0.75" footer="0.0" header="0.0" left="0.7" right="0.7" top="0.75"/>
  <pageSetup orientation="landscape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86"/>
    <col customWidth="1" min="2" max="2" width="13.29"/>
    <col customWidth="1" min="3" max="3" width="20.71"/>
    <col customWidth="1" min="4" max="4" width="23.43"/>
    <col customWidth="1" min="5" max="5" width="40.43"/>
    <col customWidth="1" min="6" max="6" width="10.86"/>
    <col customWidth="1" min="7" max="26" width="10.71"/>
  </cols>
  <sheetData>
    <row r="1" ht="79.5" customHeight="1">
      <c r="A1" s="47" t="s">
        <v>196</v>
      </c>
      <c r="B1" s="47" t="s">
        <v>197</v>
      </c>
      <c r="C1" s="47" t="s">
        <v>198</v>
      </c>
      <c r="D1" s="47" t="s">
        <v>199</v>
      </c>
      <c r="E1" s="47" t="s">
        <v>200</v>
      </c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208" t="s">
        <v>355</v>
      </c>
      <c r="B2" s="106">
        <v>101.0</v>
      </c>
      <c r="C2" s="106">
        <v>78.9</v>
      </c>
      <c r="D2" s="49">
        <f>B2/$B$3*C2</f>
        <v>78.9</v>
      </c>
      <c r="E2" s="50">
        <f>(C2-$D$4)^2*B2/$B$3</f>
        <v>0</v>
      </c>
      <c r="F2" s="209" t="s">
        <v>356</v>
      </c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69" t="s">
        <v>204</v>
      </c>
      <c r="B3" s="69">
        <f>SUM(B2)</f>
        <v>101</v>
      </c>
      <c r="C3" s="70"/>
      <c r="D3" s="71" t="s">
        <v>205</v>
      </c>
      <c r="E3" s="72" t="s">
        <v>206</v>
      </c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67"/>
      <c r="B4" s="67"/>
      <c r="C4" s="67"/>
      <c r="D4" s="73">
        <f>SUM(D2)</f>
        <v>78.9</v>
      </c>
      <c r="E4" s="210">
        <v>8.8</v>
      </c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 ht="15.0" customHeight="1">
      <c r="A5" s="67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>
      <c r="A6" s="47" t="s">
        <v>196</v>
      </c>
      <c r="B6" s="47" t="s">
        <v>197</v>
      </c>
      <c r="C6" s="74" t="s">
        <v>207</v>
      </c>
      <c r="D6" s="74" t="s">
        <v>208</v>
      </c>
      <c r="E6" s="74" t="s">
        <v>209</v>
      </c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>
      <c r="A7" s="154" t="s">
        <v>357</v>
      </c>
      <c r="B7" s="106">
        <v>51.0</v>
      </c>
      <c r="C7" s="106">
        <v>17.63</v>
      </c>
      <c r="D7" s="49">
        <f t="shared" ref="D7:D20" si="1">B7/$B$21*C7</f>
        <v>0.07402074586</v>
      </c>
      <c r="E7" s="50">
        <f t="shared" ref="E7:E20" si="2">(C7-$D$22)^2*B7/$B$21</f>
        <v>0.008380687452</v>
      </c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>
      <c r="A8" s="211" t="s">
        <v>358</v>
      </c>
      <c r="B8" s="110">
        <v>463.0</v>
      </c>
      <c r="C8" s="110">
        <v>18.4</v>
      </c>
      <c r="D8" s="111">
        <f t="shared" si="1"/>
        <v>0.7013418951</v>
      </c>
      <c r="E8" s="111">
        <f t="shared" si="2"/>
        <v>0.01575075366</v>
      </c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89"/>
      <c r="B9" s="212">
        <v>3333.0</v>
      </c>
      <c r="C9" s="212">
        <v>18.2</v>
      </c>
      <c r="D9" s="111">
        <f t="shared" si="1"/>
        <v>4.993875031</v>
      </c>
      <c r="E9" s="111">
        <f t="shared" si="2"/>
        <v>0.1949144545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89"/>
      <c r="B10" s="212">
        <v>2744.0</v>
      </c>
      <c r="C10" s="212">
        <v>18.7</v>
      </c>
      <c r="D10" s="111">
        <f t="shared" si="1"/>
        <v>4.224318762</v>
      </c>
      <c r="E10" s="111">
        <f t="shared" si="2"/>
        <v>0.02655016888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89"/>
      <c r="B11" s="212">
        <v>1788.0</v>
      </c>
      <c r="C11" s="212">
        <v>18.6</v>
      </c>
      <c r="D11" s="111">
        <f t="shared" si="1"/>
        <v>2.7378612</v>
      </c>
      <c r="E11" s="111">
        <f t="shared" si="2"/>
        <v>0.02886478672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89"/>
      <c r="B12" s="212">
        <v>1143.0</v>
      </c>
      <c r="C12" s="212">
        <v>19.3</v>
      </c>
      <c r="D12" s="111">
        <f t="shared" si="1"/>
        <v>1.816078044</v>
      </c>
      <c r="E12" s="111">
        <f t="shared" si="2"/>
        <v>0.00622336167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89"/>
      <c r="B13" s="212">
        <v>474.0</v>
      </c>
      <c r="C13" s="212">
        <v>20.1</v>
      </c>
      <c r="D13" s="111">
        <f t="shared" si="1"/>
        <v>0.7843418128</v>
      </c>
      <c r="E13" s="111">
        <f t="shared" si="2"/>
        <v>0.04361147047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>
      <c r="A14" s="89"/>
      <c r="B14" s="212">
        <v>512.0</v>
      </c>
      <c r="C14" s="212">
        <v>20.5</v>
      </c>
      <c r="D14" s="111">
        <f t="shared" si="1"/>
        <v>0.8640816663</v>
      </c>
      <c r="E14" s="111">
        <f t="shared" si="2"/>
        <v>0.08949992035</v>
      </c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89"/>
      <c r="B15" s="212">
        <v>578.0</v>
      </c>
      <c r="C15" s="212">
        <v>20.2</v>
      </c>
      <c r="D15" s="111">
        <f t="shared" si="1"/>
        <v>0.9611920639</v>
      </c>
      <c r="E15" s="111">
        <f t="shared" si="2"/>
        <v>0.06371691584</v>
      </c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89"/>
      <c r="B16" s="212">
        <v>421.0</v>
      </c>
      <c r="C16" s="212">
        <v>21.1</v>
      </c>
      <c r="D16" s="111">
        <f t="shared" si="1"/>
        <v>0.7312999094</v>
      </c>
      <c r="E16" s="111">
        <f t="shared" si="2"/>
        <v>0.1466744043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89"/>
      <c r="B17" s="212">
        <v>332.0</v>
      </c>
      <c r="C17" s="212">
        <v>21.8</v>
      </c>
      <c r="D17" s="111">
        <f t="shared" si="1"/>
        <v>0.5958343624</v>
      </c>
      <c r="E17" s="111">
        <f t="shared" si="2"/>
        <v>0.2077766863</v>
      </c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89"/>
      <c r="B18" s="212">
        <v>226.0</v>
      </c>
      <c r="C18" s="212">
        <v>22.2</v>
      </c>
      <c r="D18" s="111">
        <f t="shared" si="1"/>
        <v>0.4130402569</v>
      </c>
      <c r="E18" s="111">
        <f t="shared" si="2"/>
        <v>0.1854538833</v>
      </c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>
      <c r="A19" s="89"/>
      <c r="B19" s="212">
        <v>59.0</v>
      </c>
      <c r="C19" s="212">
        <v>21.7</v>
      </c>
      <c r="D19" s="111">
        <f t="shared" si="1"/>
        <v>0.1054005104</v>
      </c>
      <c r="E19" s="111">
        <f t="shared" si="2"/>
        <v>0.03429433305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>
      <c r="A20" s="90"/>
      <c r="B20" s="212">
        <v>23.0</v>
      </c>
      <c r="C20" s="212">
        <v>21.2</v>
      </c>
      <c r="D20" s="111">
        <f t="shared" si="1"/>
        <v>0.04014159875</v>
      </c>
      <c r="E20" s="111">
        <f t="shared" si="2"/>
        <v>0.008811065109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>
      <c r="A21" s="69" t="s">
        <v>204</v>
      </c>
      <c r="B21" s="69">
        <f>SUM(B7:B20)</f>
        <v>12147</v>
      </c>
      <c r="C21" s="70"/>
      <c r="D21" s="77" t="s">
        <v>210</v>
      </c>
      <c r="E21" s="78" t="s">
        <v>211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0" customHeight="1">
      <c r="A22" s="67"/>
      <c r="B22" s="67"/>
      <c r="C22" s="67"/>
      <c r="D22" s="73">
        <f>SUM(D7:D20)</f>
        <v>19.04282786</v>
      </c>
      <c r="E22" s="73">
        <f>SQRT(SUM(E7:E20)/((ROWS(E7:E20)-1)/ROWS(E7:E20)))</f>
        <v>1.068691525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 ht="15.7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 ht="15.7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  <row r="1001" ht="15.75" customHeight="1">
      <c r="A1001" s="67"/>
      <c r="B1001" s="67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</row>
    <row r="1002" ht="15.75" customHeight="1">
      <c r="A1002" s="67"/>
      <c r="B1002" s="67"/>
      <c r="C1002" s="67"/>
      <c r="D1002" s="67"/>
      <c r="E1002" s="67"/>
      <c r="F1002" s="67"/>
      <c r="G1002" s="67"/>
      <c r="H1002" s="67"/>
      <c r="I1002" s="67"/>
      <c r="J1002" s="67"/>
      <c r="K1002" s="67"/>
      <c r="L1002" s="67"/>
      <c r="M1002" s="67"/>
      <c r="N1002" s="67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  <c r="Y1002" s="67"/>
      <c r="Z1002" s="67"/>
    </row>
    <row r="1003" ht="15.75" customHeight="1">
      <c r="A1003" s="67"/>
      <c r="B1003" s="67"/>
      <c r="C1003" s="67"/>
      <c r="D1003" s="67"/>
      <c r="E1003" s="67"/>
      <c r="F1003" s="67"/>
      <c r="G1003" s="67"/>
      <c r="H1003" s="67"/>
      <c r="I1003" s="67"/>
      <c r="J1003" s="67"/>
      <c r="K1003" s="67"/>
      <c r="L1003" s="67"/>
      <c r="M1003" s="67"/>
      <c r="N1003" s="67"/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  <c r="Y1003" s="67"/>
      <c r="Z1003" s="67"/>
    </row>
    <row r="1004" ht="15.75" customHeight="1">
      <c r="A1004" s="67"/>
      <c r="B1004" s="67"/>
      <c r="C1004" s="67"/>
      <c r="D1004" s="67"/>
      <c r="E1004" s="67"/>
      <c r="F1004" s="67"/>
      <c r="G1004" s="67"/>
      <c r="H1004" s="67"/>
      <c r="I1004" s="67"/>
      <c r="J1004" s="67"/>
      <c r="K1004" s="67"/>
      <c r="L1004" s="67"/>
      <c r="M1004" s="67"/>
      <c r="N1004" s="67"/>
      <c r="O1004" s="67"/>
      <c r="P1004" s="67"/>
      <c r="Q1004" s="67"/>
      <c r="R1004" s="67"/>
      <c r="S1004" s="67"/>
      <c r="T1004" s="67"/>
      <c r="U1004" s="67"/>
      <c r="V1004" s="67"/>
      <c r="W1004" s="67"/>
      <c r="X1004" s="67"/>
      <c r="Y1004" s="67"/>
      <c r="Z1004" s="67"/>
    </row>
    <row r="1005" ht="15.75" customHeight="1">
      <c r="A1005" s="67"/>
      <c r="B1005" s="67"/>
      <c r="C1005" s="67"/>
      <c r="D1005" s="67"/>
      <c r="E1005" s="67"/>
      <c r="F1005" s="67"/>
      <c r="G1005" s="67"/>
      <c r="H1005" s="67"/>
      <c r="I1005" s="67"/>
      <c r="J1005" s="67"/>
      <c r="K1005" s="67"/>
      <c r="L1005" s="67"/>
      <c r="M1005" s="67"/>
      <c r="N1005" s="67"/>
      <c r="O1005" s="67"/>
      <c r="P1005" s="67"/>
      <c r="Q1005" s="67"/>
      <c r="R1005" s="67"/>
      <c r="S1005" s="67"/>
      <c r="T1005" s="67"/>
      <c r="U1005" s="67"/>
      <c r="V1005" s="67"/>
      <c r="W1005" s="67"/>
      <c r="X1005" s="67"/>
      <c r="Y1005" s="67"/>
      <c r="Z1005" s="67"/>
    </row>
    <row r="1006" ht="15.75" customHeight="1">
      <c r="A1006" s="67"/>
      <c r="B1006" s="67"/>
      <c r="C1006" s="67"/>
      <c r="D1006" s="67"/>
      <c r="E1006" s="67"/>
      <c r="F1006" s="67"/>
      <c r="G1006" s="67"/>
      <c r="H1006" s="67"/>
      <c r="I1006" s="67"/>
      <c r="J1006" s="67"/>
      <c r="K1006" s="67"/>
      <c r="L1006" s="67"/>
      <c r="M1006" s="67"/>
      <c r="N1006" s="67"/>
      <c r="O1006" s="67"/>
      <c r="P1006" s="67"/>
      <c r="Q1006" s="67"/>
      <c r="R1006" s="67"/>
      <c r="S1006" s="67"/>
      <c r="T1006" s="67"/>
      <c r="U1006" s="67"/>
      <c r="V1006" s="67"/>
      <c r="W1006" s="67"/>
      <c r="X1006" s="67"/>
      <c r="Y1006" s="67"/>
      <c r="Z1006" s="67"/>
    </row>
    <row r="1007" ht="15.75" customHeight="1">
      <c r="A1007" s="67"/>
      <c r="B1007" s="67"/>
      <c r="C1007" s="67"/>
      <c r="D1007" s="67"/>
      <c r="E1007" s="67"/>
      <c r="F1007" s="67"/>
      <c r="G1007" s="67"/>
      <c r="H1007" s="67"/>
      <c r="I1007" s="67"/>
      <c r="J1007" s="67"/>
      <c r="K1007" s="67"/>
      <c r="L1007" s="67"/>
      <c r="M1007" s="67"/>
      <c r="N1007" s="67"/>
      <c r="O1007" s="67"/>
      <c r="P1007" s="67"/>
      <c r="Q1007" s="67"/>
      <c r="R1007" s="67"/>
      <c r="S1007" s="67"/>
      <c r="T1007" s="67"/>
      <c r="U1007" s="67"/>
      <c r="V1007" s="67"/>
      <c r="W1007" s="67"/>
      <c r="X1007" s="67"/>
      <c r="Y1007" s="67"/>
      <c r="Z1007" s="67"/>
    </row>
    <row r="1008" ht="15.75" customHeight="1">
      <c r="A1008" s="67"/>
      <c r="B1008" s="67"/>
      <c r="C1008" s="67"/>
      <c r="D1008" s="67"/>
      <c r="E1008" s="67"/>
      <c r="F1008" s="67"/>
      <c r="G1008" s="67"/>
      <c r="H1008" s="67"/>
      <c r="I1008" s="67"/>
      <c r="J1008" s="67"/>
      <c r="K1008" s="67"/>
      <c r="L1008" s="67"/>
      <c r="M1008" s="67"/>
      <c r="N1008" s="67"/>
      <c r="O1008" s="67"/>
      <c r="P1008" s="67"/>
      <c r="Q1008" s="67"/>
      <c r="R1008" s="67"/>
      <c r="S1008" s="67"/>
      <c r="T1008" s="67"/>
      <c r="U1008" s="67"/>
      <c r="V1008" s="67"/>
      <c r="W1008" s="67"/>
      <c r="X1008" s="67"/>
      <c r="Y1008" s="67"/>
      <c r="Z1008" s="67"/>
    </row>
  </sheetData>
  <mergeCells count="1">
    <mergeCell ref="A8:A20"/>
  </mergeCells>
  <hyperlinks>
    <hyperlink r:id="rId1" ref="A2"/>
    <hyperlink r:id="rId2" ref="A7"/>
    <hyperlink r:id="rId3" ref="A8"/>
  </hyperlinks>
  <printOptions/>
  <pageMargins bottom="0.75" footer="0.0" header="0.0" left="0.7" right="0.7" top="0.75"/>
  <pageSetup orientation="landscape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86"/>
    <col customWidth="1" min="2" max="2" width="13.29"/>
    <col customWidth="1" min="3" max="3" width="20.71"/>
    <col customWidth="1" min="4" max="4" width="23.43"/>
    <col customWidth="1" min="5" max="5" width="40.43"/>
    <col customWidth="1" min="6" max="6" width="10.86"/>
    <col customWidth="1" min="7" max="26" width="10.71"/>
  </cols>
  <sheetData>
    <row r="1" ht="79.5" customHeight="1">
      <c r="A1" s="47" t="s">
        <v>196</v>
      </c>
      <c r="B1" s="47" t="s">
        <v>197</v>
      </c>
      <c r="C1" s="74" t="s">
        <v>198</v>
      </c>
      <c r="D1" s="74" t="s">
        <v>199</v>
      </c>
      <c r="E1" s="74" t="s">
        <v>200</v>
      </c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208" t="s">
        <v>359</v>
      </c>
      <c r="B2" s="106">
        <v>46.0</v>
      </c>
      <c r="C2" s="106">
        <v>64.9</v>
      </c>
      <c r="D2" s="49">
        <f t="shared" ref="D2:D3" si="1">B2/$B$4*C2</f>
        <v>58.5372549</v>
      </c>
      <c r="E2" s="50">
        <f t="shared" ref="E2:E3" si="2">(C2-$D$5)^2*B2/$B$4</f>
        <v>0.3440871158</v>
      </c>
      <c r="F2" s="46" t="s">
        <v>297</v>
      </c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213" t="s">
        <v>360</v>
      </c>
      <c r="B3" s="214">
        <v>5.0</v>
      </c>
      <c r="C3" s="214">
        <v>58.6</v>
      </c>
      <c r="D3" s="53">
        <f t="shared" si="1"/>
        <v>5.745098039</v>
      </c>
      <c r="E3" s="54">
        <f t="shared" si="2"/>
        <v>3.165601465</v>
      </c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69" t="s">
        <v>204</v>
      </c>
      <c r="B4" s="69">
        <f>SUM(B2:B3)</f>
        <v>51</v>
      </c>
      <c r="C4" s="70"/>
      <c r="D4" s="71" t="s">
        <v>205</v>
      </c>
      <c r="E4" s="72" t="s">
        <v>206</v>
      </c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67"/>
      <c r="B5" s="67"/>
      <c r="C5" s="67"/>
      <c r="D5" s="73">
        <f>SUM(D2:D3)</f>
        <v>64.28235294</v>
      </c>
      <c r="E5" s="73">
        <f>SQRT(SUM(E2:E3)/((ROWS(E2:E3)-1)/ROWS(E2:E3)))</f>
        <v>2.64941072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 ht="15.0" customHeight="1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>
      <c r="A8" s="47" t="s">
        <v>196</v>
      </c>
      <c r="B8" s="47" t="s">
        <v>197</v>
      </c>
      <c r="C8" s="74" t="s">
        <v>207</v>
      </c>
      <c r="D8" s="74" t="s">
        <v>208</v>
      </c>
      <c r="E8" s="74" t="s">
        <v>209</v>
      </c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208" t="s">
        <v>359</v>
      </c>
      <c r="B9" s="106">
        <v>3.0</v>
      </c>
      <c r="C9" s="106">
        <v>9.13</v>
      </c>
      <c r="D9" s="49">
        <f>B9/$B$12*C9</f>
        <v>3.42375</v>
      </c>
      <c r="E9" s="50">
        <f>(C9-$D$13)^2*B9/$B$12</f>
        <v>0.03235839844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213" t="s">
        <v>360</v>
      </c>
      <c r="B10" s="214">
        <v>5.0</v>
      </c>
      <c r="C10" s="214">
        <v>12.2</v>
      </c>
      <c r="D10" s="111">
        <v>5.0</v>
      </c>
      <c r="E10" s="111">
        <v>12.2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215" t="s">
        <v>361</v>
      </c>
      <c r="B11" s="216">
        <v>1.0</v>
      </c>
      <c r="C11" s="214">
        <v>9.0</v>
      </c>
      <c r="D11" s="111">
        <v>1.0</v>
      </c>
      <c r="E11" s="111">
        <v>9.0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ht="15.0" customHeight="1">
      <c r="A12" s="69" t="s">
        <v>204</v>
      </c>
      <c r="B12" s="69">
        <f>SUM(B9:B10)</f>
        <v>8</v>
      </c>
      <c r="C12" s="70"/>
      <c r="D12" s="77" t="s">
        <v>210</v>
      </c>
      <c r="E12" s="78" t="s">
        <v>211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67"/>
      <c r="B13" s="67"/>
      <c r="C13" s="67"/>
      <c r="D13" s="73">
        <f>SUM(D9:D11)</f>
        <v>9.42375</v>
      </c>
      <c r="E13" s="73">
        <f>SQRT(SUM(E9:E10)/((ROWS(E9:E10)-1)/ROWS(E9:E10)))</f>
        <v>4.946182042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ht="15.7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ht="15.7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ht="15.7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7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ht="15.7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ht="15.7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7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7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7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ht="15.7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</sheetData>
  <hyperlinks>
    <hyperlink r:id="rId1" ref="A2"/>
    <hyperlink r:id="rId2" ref="A3"/>
    <hyperlink r:id="rId3" ref="A9"/>
    <hyperlink r:id="rId4" ref="A10"/>
    <hyperlink r:id="rId5" ref="A11"/>
  </hyperlinks>
  <printOptions/>
  <pageMargins bottom="0.75" footer="0.0" header="0.0" left="0.7" right="0.7" top="0.75"/>
  <pageSetup orientation="landscape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86"/>
    <col customWidth="1" min="2" max="2" width="13.29"/>
    <col customWidth="1" min="3" max="3" width="20.71"/>
    <col customWidth="1" min="4" max="4" width="23.43"/>
    <col customWidth="1" min="5" max="5" width="40.43"/>
    <col customWidth="1" min="6" max="6" width="20.71"/>
    <col customWidth="1" min="7" max="26" width="10.71"/>
  </cols>
  <sheetData>
    <row r="1" ht="79.5" customHeight="1">
      <c r="A1" s="47" t="s">
        <v>196</v>
      </c>
      <c r="B1" s="47" t="s">
        <v>197</v>
      </c>
      <c r="C1" s="47" t="s">
        <v>198</v>
      </c>
      <c r="D1" s="47" t="s">
        <v>199</v>
      </c>
      <c r="E1" s="47" t="s">
        <v>200</v>
      </c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112" t="s">
        <v>362</v>
      </c>
      <c r="B2" s="48">
        <v>10.0</v>
      </c>
      <c r="C2" s="48">
        <v>27.0</v>
      </c>
      <c r="D2" s="49">
        <f t="shared" ref="D2:D15" si="1">B2/$B$16*C2</f>
        <v>1.205357143</v>
      </c>
      <c r="E2" s="50">
        <f t="shared" ref="E2:E15" si="2">(C2-$D$17)^2*B2/$B$16</f>
        <v>7.716871881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217" t="s">
        <v>298</v>
      </c>
      <c r="B3" s="57">
        <v>22.0</v>
      </c>
      <c r="C3" s="57">
        <v>34.3</v>
      </c>
      <c r="D3" s="58">
        <f t="shared" si="1"/>
        <v>3.36875</v>
      </c>
      <c r="E3" s="59">
        <f t="shared" si="2"/>
        <v>3.358317517</v>
      </c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218" t="s">
        <v>363</v>
      </c>
      <c r="B4" s="64">
        <v>7.0</v>
      </c>
      <c r="C4" s="64">
        <v>32.0</v>
      </c>
      <c r="D4" s="65">
        <f t="shared" si="1"/>
        <v>1</v>
      </c>
      <c r="E4" s="117">
        <f t="shared" si="2"/>
        <v>2.074452616</v>
      </c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61" t="s">
        <v>364</v>
      </c>
      <c r="B5" s="61">
        <v>100.0</v>
      </c>
      <c r="C5" s="61">
        <v>40.2</v>
      </c>
      <c r="D5" s="118">
        <f t="shared" si="1"/>
        <v>17.94642857</v>
      </c>
      <c r="E5" s="62">
        <f t="shared" si="2"/>
        <v>0.001228377006</v>
      </c>
      <c r="F5" s="46" t="s">
        <v>297</v>
      </c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219" t="s">
        <v>365</v>
      </c>
      <c r="B6" s="220">
        <v>9.0</v>
      </c>
      <c r="C6" s="221">
        <f>(41.4+44.9)/2</f>
        <v>43.15</v>
      </c>
      <c r="D6" s="88">
        <f t="shared" si="1"/>
        <v>1.733705357</v>
      </c>
      <c r="E6" s="222">
        <f t="shared" si="2"/>
        <v>0.3621993015</v>
      </c>
      <c r="F6" s="209" t="s">
        <v>366</v>
      </c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223" t="s">
        <v>367</v>
      </c>
      <c r="B7" s="224">
        <v>8.0</v>
      </c>
      <c r="C7" s="224">
        <v>40.0</v>
      </c>
      <c r="D7" s="121">
        <f t="shared" si="1"/>
        <v>1.428571429</v>
      </c>
      <c r="E7" s="122">
        <f t="shared" si="2"/>
        <v>0.0007774793441</v>
      </c>
      <c r="F7" s="209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89"/>
      <c r="B8" s="224">
        <v>6.0</v>
      </c>
      <c r="C8" s="224">
        <v>43.0</v>
      </c>
      <c r="D8" s="121">
        <f t="shared" si="1"/>
        <v>1.151785714</v>
      </c>
      <c r="E8" s="122">
        <f t="shared" si="2"/>
        <v>0.2179420062</v>
      </c>
      <c r="F8" s="209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>
      <c r="A9" s="89"/>
      <c r="B9" s="224">
        <v>5.0</v>
      </c>
      <c r="C9" s="224">
        <v>44.0</v>
      </c>
      <c r="D9" s="121">
        <f t="shared" si="1"/>
        <v>0.9821428571</v>
      </c>
      <c r="E9" s="122">
        <f t="shared" si="2"/>
        <v>0.3312815241</v>
      </c>
      <c r="F9" s="209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>
      <c r="A10" s="90"/>
      <c r="B10" s="224">
        <v>8.0</v>
      </c>
      <c r="C10" s="224">
        <v>43.0</v>
      </c>
      <c r="D10" s="121">
        <f t="shared" si="1"/>
        <v>1.535714286</v>
      </c>
      <c r="E10" s="122">
        <f t="shared" si="2"/>
        <v>0.2905893416</v>
      </c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>
      <c r="A11" s="225" t="s">
        <v>368</v>
      </c>
      <c r="B11" s="226">
        <v>4.0</v>
      </c>
      <c r="C11" s="227">
        <f>(43.75+42+42.75+44.25+44.5+42.25)/6</f>
        <v>43.25</v>
      </c>
      <c r="D11" s="228">
        <f t="shared" si="1"/>
        <v>0.7723214286</v>
      </c>
      <c r="E11" s="228">
        <f t="shared" si="2"/>
        <v>0.1718790936</v>
      </c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>
      <c r="A12" s="229" t="s">
        <v>369</v>
      </c>
      <c r="B12" s="230">
        <v>15.0</v>
      </c>
      <c r="C12" s="230">
        <v>47.4</v>
      </c>
      <c r="D12" s="230">
        <f t="shared" si="1"/>
        <v>3.174107143</v>
      </c>
      <c r="E12" s="230">
        <f t="shared" si="2"/>
        <v>3.52219478</v>
      </c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ht="15.0" customHeight="1">
      <c r="A13" s="89"/>
      <c r="B13" s="230">
        <v>9.0</v>
      </c>
      <c r="C13" s="230">
        <v>43.2</v>
      </c>
      <c r="D13" s="230">
        <f t="shared" si="1"/>
        <v>1.735714286</v>
      </c>
      <c r="E13" s="230">
        <f t="shared" si="2"/>
        <v>0.3743631847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>
      <c r="A14" s="89"/>
      <c r="B14" s="230">
        <v>9.0</v>
      </c>
      <c r="C14" s="230">
        <v>44.9</v>
      </c>
      <c r="D14" s="230">
        <f t="shared" si="1"/>
        <v>1.804017857</v>
      </c>
      <c r="E14" s="230">
        <f t="shared" si="2"/>
        <v>0.9074664611</v>
      </c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90"/>
      <c r="B15" s="230">
        <v>12.0</v>
      </c>
      <c r="C15" s="230">
        <v>43.1</v>
      </c>
      <c r="D15" s="230">
        <f t="shared" si="1"/>
        <v>2.308928571</v>
      </c>
      <c r="E15" s="230">
        <f t="shared" si="2"/>
        <v>0.4669817484</v>
      </c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69" t="s">
        <v>204</v>
      </c>
      <c r="B16" s="69">
        <f>SUM(B2:B15)</f>
        <v>224</v>
      </c>
      <c r="C16" s="70"/>
      <c r="D16" s="71" t="s">
        <v>205</v>
      </c>
      <c r="E16" s="72" t="s">
        <v>206</v>
      </c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67"/>
      <c r="B17" s="67"/>
      <c r="C17" s="67"/>
      <c r="D17" s="73">
        <f>SUM(D2:D15)</f>
        <v>40.14754464</v>
      </c>
      <c r="E17" s="73">
        <f>SQRT(SUM(E2:E15)/((ROWS(E2:E15)-1)/ROWS(E2:E15)))</f>
        <v>4.617288868</v>
      </c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0" customHeight="1">
      <c r="A22" s="47" t="s">
        <v>196</v>
      </c>
      <c r="B22" s="47" t="s">
        <v>197</v>
      </c>
      <c r="C22" s="74" t="s">
        <v>207</v>
      </c>
      <c r="D22" s="74" t="s">
        <v>208</v>
      </c>
      <c r="E22" s="74" t="s">
        <v>209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>
      <c r="A23" s="219" t="s">
        <v>365</v>
      </c>
      <c r="B23" s="220">
        <v>9.0</v>
      </c>
      <c r="C23" s="106">
        <f>(16.8+12.4)/2</f>
        <v>14.6</v>
      </c>
      <c r="D23" s="49">
        <f t="shared" ref="D23:D33" si="3">B23/$B$34*C23</f>
        <v>1.443956044</v>
      </c>
      <c r="E23" s="50">
        <f t="shared" ref="E23:E33" si="4">(C23-$D$35)^2*B23/$B$24</f>
        <v>12.08529586</v>
      </c>
      <c r="F23" s="209" t="s">
        <v>366</v>
      </c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>
      <c r="A24" s="213" t="s">
        <v>370</v>
      </c>
      <c r="B24" s="214">
        <v>6.0</v>
      </c>
      <c r="C24" s="214">
        <f>(19.2+18.5+19.2+18+19.3+19.8)/6</f>
        <v>19</v>
      </c>
      <c r="D24" s="53">
        <f t="shared" si="3"/>
        <v>1.252747253</v>
      </c>
      <c r="E24" s="54">
        <f t="shared" si="4"/>
        <v>2.438402367</v>
      </c>
      <c r="F24" s="209" t="s">
        <v>366</v>
      </c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0" customHeight="1">
      <c r="A25" s="231" t="s">
        <v>367</v>
      </c>
      <c r="B25" s="232">
        <v>8.0</v>
      </c>
      <c r="C25" s="233">
        <v>14.0</v>
      </c>
      <c r="D25" s="234">
        <f t="shared" si="3"/>
        <v>1.230769231</v>
      </c>
      <c r="E25" s="235">
        <f t="shared" si="4"/>
        <v>15.76402367</v>
      </c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0" customHeight="1">
      <c r="A26" s="89"/>
      <c r="B26" s="232">
        <v>6.0</v>
      </c>
      <c r="C26" s="236">
        <v>14.0</v>
      </c>
      <c r="D26" s="234">
        <f t="shared" si="3"/>
        <v>0.9230769231</v>
      </c>
      <c r="E26" s="235">
        <f t="shared" si="4"/>
        <v>11.82301775</v>
      </c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0" customHeight="1">
      <c r="A27" s="89"/>
      <c r="B27" s="232">
        <v>5.0</v>
      </c>
      <c r="C27" s="236">
        <v>14.0</v>
      </c>
      <c r="D27" s="234">
        <f t="shared" si="3"/>
        <v>0.7692307692</v>
      </c>
      <c r="E27" s="235">
        <f t="shared" si="4"/>
        <v>9.852514793</v>
      </c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>
      <c r="A28" s="90"/>
      <c r="B28" s="232">
        <v>8.0</v>
      </c>
      <c r="C28" s="236">
        <v>14.0</v>
      </c>
      <c r="D28" s="234">
        <f t="shared" si="3"/>
        <v>1.230769231</v>
      </c>
      <c r="E28" s="235">
        <f t="shared" si="4"/>
        <v>15.76402367</v>
      </c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>
      <c r="A29" s="237" t="s">
        <v>368</v>
      </c>
      <c r="B29" s="238">
        <v>4.0</v>
      </c>
      <c r="C29" s="239">
        <f>(21+20+21+21.25+19+22.25)/6</f>
        <v>20.75</v>
      </c>
      <c r="D29" s="240">
        <f t="shared" si="3"/>
        <v>0.9120879121</v>
      </c>
      <c r="E29" s="241">
        <f t="shared" si="4"/>
        <v>7.310857988</v>
      </c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>
      <c r="A30" s="242" t="s">
        <v>369</v>
      </c>
      <c r="B30" s="243">
        <v>15.0</v>
      </c>
      <c r="C30" s="243">
        <v>20.1</v>
      </c>
      <c r="D30" s="88">
        <f t="shared" si="3"/>
        <v>3.313186813</v>
      </c>
      <c r="E30" s="222">
        <f t="shared" si="4"/>
        <v>17.70946746</v>
      </c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>
      <c r="A31" s="89"/>
      <c r="B31" s="243">
        <v>9.0</v>
      </c>
      <c r="C31" s="243">
        <v>16.3</v>
      </c>
      <c r="D31" s="88">
        <f t="shared" si="3"/>
        <v>1.612087912</v>
      </c>
      <c r="E31" s="222">
        <f t="shared" si="4"/>
        <v>1.944142012</v>
      </c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>
      <c r="A32" s="89"/>
      <c r="B32" s="243">
        <v>9.0</v>
      </c>
      <c r="C32" s="243">
        <v>22.7</v>
      </c>
      <c r="D32" s="88">
        <f t="shared" si="3"/>
        <v>2.245054945</v>
      </c>
      <c r="E32" s="222">
        <f t="shared" si="4"/>
        <v>41.52568047</v>
      </c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>
      <c r="A33" s="90"/>
      <c r="B33" s="243">
        <v>12.0</v>
      </c>
      <c r="C33" s="243">
        <v>19.0</v>
      </c>
      <c r="D33" s="88">
        <f t="shared" si="3"/>
        <v>2.505494505</v>
      </c>
      <c r="E33" s="222">
        <f t="shared" si="4"/>
        <v>4.876804734</v>
      </c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69" t="s">
        <v>204</v>
      </c>
      <c r="B34" s="69">
        <f>SUM(B23:B33)</f>
        <v>91</v>
      </c>
      <c r="C34" s="70"/>
      <c r="D34" s="77" t="s">
        <v>210</v>
      </c>
      <c r="E34" s="78" t="s">
        <v>211</v>
      </c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67"/>
      <c r="B35" s="67"/>
      <c r="C35" s="67"/>
      <c r="D35" s="73">
        <f>SUM(D23:D33)</f>
        <v>17.43846154</v>
      </c>
      <c r="E35" s="73">
        <f>SQRT(SUM(E23:E33)/((ROWS(E23:E33)-1)/ROWS(E23:E33)))</f>
        <v>12.45807585</v>
      </c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 ht="15.7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 ht="15.7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  <row r="1001" ht="15.75" customHeight="1">
      <c r="A1001" s="67"/>
      <c r="B1001" s="67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</row>
    <row r="1002" ht="15.75" customHeight="1">
      <c r="A1002" s="67"/>
      <c r="B1002" s="67"/>
      <c r="C1002" s="67"/>
      <c r="D1002" s="67"/>
      <c r="E1002" s="67"/>
      <c r="F1002" s="67"/>
      <c r="G1002" s="67"/>
      <c r="H1002" s="67"/>
      <c r="I1002" s="67"/>
      <c r="J1002" s="67"/>
      <c r="K1002" s="67"/>
      <c r="L1002" s="67"/>
      <c r="M1002" s="67"/>
      <c r="N1002" s="67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  <c r="Y1002" s="67"/>
      <c r="Z1002" s="67"/>
    </row>
    <row r="1003" ht="15.75" customHeight="1">
      <c r="A1003" s="67"/>
      <c r="B1003" s="67"/>
      <c r="C1003" s="67"/>
      <c r="D1003" s="67"/>
      <c r="E1003" s="67"/>
      <c r="F1003" s="67"/>
      <c r="G1003" s="67"/>
      <c r="H1003" s="67"/>
      <c r="I1003" s="67"/>
      <c r="J1003" s="67"/>
      <c r="K1003" s="67"/>
      <c r="L1003" s="67"/>
      <c r="M1003" s="67"/>
      <c r="N1003" s="67"/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  <c r="Y1003" s="67"/>
      <c r="Z1003" s="67"/>
    </row>
    <row r="1004" ht="15.75" customHeight="1">
      <c r="A1004" s="67"/>
      <c r="B1004" s="67"/>
      <c r="C1004" s="67"/>
      <c r="D1004" s="67"/>
      <c r="E1004" s="67"/>
      <c r="F1004" s="67"/>
      <c r="G1004" s="67"/>
      <c r="H1004" s="67"/>
      <c r="I1004" s="67"/>
      <c r="J1004" s="67"/>
      <c r="K1004" s="67"/>
      <c r="L1004" s="67"/>
      <c r="M1004" s="67"/>
      <c r="N1004" s="67"/>
      <c r="O1004" s="67"/>
      <c r="P1004" s="67"/>
      <c r="Q1004" s="67"/>
      <c r="R1004" s="67"/>
      <c r="S1004" s="67"/>
      <c r="T1004" s="67"/>
      <c r="U1004" s="67"/>
      <c r="V1004" s="67"/>
      <c r="W1004" s="67"/>
      <c r="X1004" s="67"/>
      <c r="Y1004" s="67"/>
      <c r="Z1004" s="67"/>
    </row>
    <row r="1005" ht="15.75" customHeight="1">
      <c r="A1005" s="67"/>
      <c r="B1005" s="67"/>
      <c r="C1005" s="67"/>
      <c r="D1005" s="67"/>
      <c r="E1005" s="67"/>
      <c r="F1005" s="67"/>
      <c r="G1005" s="67"/>
      <c r="H1005" s="67"/>
      <c r="I1005" s="67"/>
      <c r="J1005" s="67"/>
      <c r="K1005" s="67"/>
      <c r="L1005" s="67"/>
      <c r="M1005" s="67"/>
      <c r="N1005" s="67"/>
      <c r="O1005" s="67"/>
      <c r="P1005" s="67"/>
      <c r="Q1005" s="67"/>
      <c r="R1005" s="67"/>
      <c r="S1005" s="67"/>
      <c r="T1005" s="67"/>
      <c r="U1005" s="67"/>
      <c r="V1005" s="67"/>
      <c r="W1005" s="67"/>
      <c r="X1005" s="67"/>
      <c r="Y1005" s="67"/>
      <c r="Z1005" s="67"/>
    </row>
    <row r="1006" ht="15.75" customHeight="1">
      <c r="A1006" s="67"/>
      <c r="B1006" s="67"/>
      <c r="C1006" s="67"/>
      <c r="D1006" s="67"/>
      <c r="E1006" s="67"/>
      <c r="F1006" s="67"/>
      <c r="G1006" s="67"/>
      <c r="H1006" s="67"/>
      <c r="I1006" s="67"/>
      <c r="J1006" s="67"/>
      <c r="K1006" s="67"/>
      <c r="L1006" s="67"/>
      <c r="M1006" s="67"/>
      <c r="N1006" s="67"/>
      <c r="O1006" s="67"/>
      <c r="P1006" s="67"/>
      <c r="Q1006" s="67"/>
      <c r="R1006" s="67"/>
      <c r="S1006" s="67"/>
      <c r="T1006" s="67"/>
      <c r="U1006" s="67"/>
      <c r="V1006" s="67"/>
      <c r="W1006" s="67"/>
      <c r="X1006" s="67"/>
      <c r="Y1006" s="67"/>
      <c r="Z1006" s="67"/>
    </row>
    <row r="1007" ht="15.75" customHeight="1">
      <c r="A1007" s="67"/>
      <c r="B1007" s="67"/>
      <c r="C1007" s="67"/>
      <c r="D1007" s="67"/>
      <c r="E1007" s="67"/>
      <c r="F1007" s="67"/>
      <c r="G1007" s="67"/>
      <c r="H1007" s="67"/>
      <c r="I1007" s="67"/>
      <c r="J1007" s="67"/>
      <c r="K1007" s="67"/>
      <c r="L1007" s="67"/>
      <c r="M1007" s="67"/>
      <c r="N1007" s="67"/>
      <c r="O1007" s="67"/>
      <c r="P1007" s="67"/>
      <c r="Q1007" s="67"/>
      <c r="R1007" s="67"/>
      <c r="S1007" s="67"/>
      <c r="T1007" s="67"/>
      <c r="U1007" s="67"/>
      <c r="V1007" s="67"/>
      <c r="W1007" s="67"/>
      <c r="X1007" s="67"/>
      <c r="Y1007" s="67"/>
      <c r="Z1007" s="67"/>
    </row>
    <row r="1008" ht="15.75" customHeight="1">
      <c r="A1008" s="67"/>
      <c r="B1008" s="67"/>
      <c r="C1008" s="67"/>
      <c r="D1008" s="67"/>
      <c r="E1008" s="67"/>
      <c r="F1008" s="67"/>
      <c r="G1008" s="67"/>
      <c r="H1008" s="67"/>
      <c r="I1008" s="67"/>
      <c r="J1008" s="67"/>
      <c r="K1008" s="67"/>
      <c r="L1008" s="67"/>
      <c r="M1008" s="67"/>
      <c r="N1008" s="67"/>
      <c r="O1008" s="67"/>
      <c r="P1008" s="67"/>
      <c r="Q1008" s="67"/>
      <c r="R1008" s="67"/>
      <c r="S1008" s="67"/>
      <c r="T1008" s="67"/>
      <c r="U1008" s="67"/>
      <c r="V1008" s="67"/>
      <c r="W1008" s="67"/>
      <c r="X1008" s="67"/>
      <c r="Y1008" s="67"/>
      <c r="Z1008" s="67"/>
    </row>
    <row r="1009" ht="15.75" customHeight="1">
      <c r="A1009" s="67"/>
      <c r="B1009" s="67"/>
      <c r="C1009" s="67"/>
      <c r="D1009" s="67"/>
      <c r="E1009" s="67"/>
      <c r="F1009" s="67"/>
      <c r="G1009" s="67"/>
      <c r="H1009" s="67"/>
      <c r="I1009" s="67"/>
      <c r="J1009" s="67"/>
      <c r="K1009" s="67"/>
      <c r="L1009" s="67"/>
      <c r="M1009" s="67"/>
      <c r="N1009" s="67"/>
      <c r="O1009" s="67"/>
      <c r="P1009" s="67"/>
      <c r="Q1009" s="67"/>
      <c r="R1009" s="67"/>
      <c r="S1009" s="67"/>
      <c r="T1009" s="67"/>
      <c r="U1009" s="67"/>
      <c r="V1009" s="67"/>
      <c r="W1009" s="67"/>
      <c r="X1009" s="67"/>
      <c r="Y1009" s="67"/>
      <c r="Z1009" s="67"/>
    </row>
    <row r="1010" ht="15.75" customHeight="1">
      <c r="A1010" s="67"/>
      <c r="B1010" s="67"/>
      <c r="C1010" s="67"/>
      <c r="D1010" s="67"/>
      <c r="E1010" s="67"/>
      <c r="F1010" s="67"/>
      <c r="G1010" s="67"/>
      <c r="H1010" s="67"/>
      <c r="I1010" s="67"/>
      <c r="J1010" s="67"/>
      <c r="K1010" s="67"/>
      <c r="L1010" s="67"/>
      <c r="M1010" s="67"/>
      <c r="N1010" s="67"/>
      <c r="O1010" s="67"/>
      <c r="P1010" s="67"/>
      <c r="Q1010" s="67"/>
      <c r="R1010" s="67"/>
      <c r="S1010" s="67"/>
      <c r="T1010" s="67"/>
      <c r="U1010" s="67"/>
      <c r="V1010" s="67"/>
      <c r="W1010" s="67"/>
      <c r="X1010" s="67"/>
      <c r="Y1010" s="67"/>
      <c r="Z1010" s="67"/>
    </row>
    <row r="1011" ht="15.75" customHeight="1">
      <c r="A1011" s="67"/>
      <c r="B1011" s="67"/>
      <c r="C1011" s="67"/>
      <c r="D1011" s="67"/>
      <c r="E1011" s="67"/>
      <c r="F1011" s="67"/>
      <c r="G1011" s="67"/>
      <c r="H1011" s="67"/>
      <c r="I1011" s="67"/>
      <c r="J1011" s="67"/>
      <c r="K1011" s="67"/>
      <c r="L1011" s="67"/>
      <c r="M1011" s="67"/>
      <c r="N1011" s="67"/>
      <c r="O1011" s="67"/>
      <c r="P1011" s="67"/>
      <c r="Q1011" s="67"/>
      <c r="R1011" s="67"/>
      <c r="S1011" s="67"/>
      <c r="T1011" s="67"/>
      <c r="U1011" s="67"/>
      <c r="V1011" s="67"/>
      <c r="W1011" s="67"/>
      <c r="X1011" s="67"/>
      <c r="Y1011" s="67"/>
      <c r="Z1011" s="67"/>
    </row>
    <row r="1012" ht="15.75" customHeight="1">
      <c r="A1012" s="67"/>
      <c r="B1012" s="67"/>
      <c r="C1012" s="67"/>
      <c r="D1012" s="67"/>
      <c r="E1012" s="67"/>
      <c r="F1012" s="67"/>
      <c r="G1012" s="67"/>
      <c r="H1012" s="67"/>
      <c r="I1012" s="67"/>
      <c r="J1012" s="67"/>
      <c r="K1012" s="67"/>
      <c r="L1012" s="67"/>
      <c r="M1012" s="67"/>
      <c r="N1012" s="67"/>
      <c r="O1012" s="67"/>
      <c r="P1012" s="67"/>
      <c r="Q1012" s="67"/>
      <c r="R1012" s="67"/>
      <c r="S1012" s="67"/>
      <c r="T1012" s="67"/>
      <c r="U1012" s="67"/>
      <c r="V1012" s="67"/>
      <c r="W1012" s="67"/>
      <c r="X1012" s="67"/>
      <c r="Y1012" s="67"/>
      <c r="Z1012" s="67"/>
    </row>
    <row r="1013" ht="15.75" customHeight="1">
      <c r="A1013" s="67"/>
      <c r="B1013" s="67"/>
      <c r="C1013" s="67"/>
      <c r="D1013" s="67"/>
      <c r="E1013" s="67"/>
      <c r="F1013" s="67"/>
      <c r="G1013" s="67"/>
      <c r="H1013" s="67"/>
      <c r="I1013" s="67"/>
      <c r="J1013" s="67"/>
      <c r="K1013" s="67"/>
      <c r="L1013" s="67"/>
      <c r="M1013" s="67"/>
      <c r="N1013" s="67"/>
      <c r="O1013" s="67"/>
      <c r="P1013" s="67"/>
      <c r="Q1013" s="67"/>
      <c r="R1013" s="67"/>
      <c r="S1013" s="67"/>
      <c r="T1013" s="67"/>
      <c r="U1013" s="67"/>
      <c r="V1013" s="67"/>
      <c r="W1013" s="67"/>
      <c r="X1013" s="67"/>
      <c r="Y1013" s="67"/>
      <c r="Z1013" s="67"/>
    </row>
  </sheetData>
  <mergeCells count="4">
    <mergeCell ref="A7:A10"/>
    <mergeCell ref="A12:A15"/>
    <mergeCell ref="A25:A28"/>
    <mergeCell ref="A30:A33"/>
  </mergeCells>
  <hyperlinks>
    <hyperlink r:id="rId1" ref="A2"/>
    <hyperlink r:id="rId2" ref="A3"/>
    <hyperlink r:id="rId3" ref="A6"/>
    <hyperlink r:id="rId4" ref="A7"/>
    <hyperlink r:id="rId5" ref="A11"/>
    <hyperlink r:id="rId6" ref="A12"/>
    <hyperlink r:id="rId7" ref="A23"/>
    <hyperlink r:id="rId8" ref="A24"/>
    <hyperlink r:id="rId9" ref="A25"/>
    <hyperlink r:id="rId10" ref="A29"/>
    <hyperlink r:id="rId11" ref="A30"/>
  </hyperlinks>
  <printOptions/>
  <pageMargins bottom="0.75" footer="0.0" header="0.0" left="0.7" right="0.7" top="0.75"/>
  <pageSetup orientation="landscape"/>
  <drawing r:id="rId1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43"/>
    <col customWidth="1" min="2" max="2" width="13.29"/>
    <col customWidth="1" min="3" max="3" width="20.71"/>
    <col customWidth="1" min="4" max="4" width="23.43"/>
    <col customWidth="1" min="5" max="5" width="40.43"/>
    <col customWidth="1" min="6" max="6" width="10.86"/>
    <col customWidth="1" min="7" max="26" width="10.71"/>
  </cols>
  <sheetData>
    <row r="1" ht="79.5" customHeight="1">
      <c r="A1" s="47" t="s">
        <v>196</v>
      </c>
      <c r="B1" s="47" t="s">
        <v>197</v>
      </c>
      <c r="C1" s="47" t="s">
        <v>198</v>
      </c>
      <c r="D1" s="47" t="s">
        <v>199</v>
      </c>
      <c r="E1" s="47" t="s">
        <v>200</v>
      </c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112" t="s">
        <v>371</v>
      </c>
      <c r="B2" s="48">
        <v>13.0</v>
      </c>
      <c r="C2" s="48">
        <v>81.53</v>
      </c>
      <c r="D2" s="49">
        <f t="shared" ref="D2:D10" si="1">B2/$B$11*C2</f>
        <v>10.7059596</v>
      </c>
      <c r="E2" s="50">
        <f t="shared" ref="E2:E10" si="2">(C2-$D$12)^2*B2/$B$11</f>
        <v>7.110056215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104" t="s">
        <v>372</v>
      </c>
      <c r="B3" s="52">
        <v>10.0</v>
      </c>
      <c r="C3" s="52">
        <v>76.67</v>
      </c>
      <c r="D3" s="53">
        <f t="shared" si="1"/>
        <v>7.744444444</v>
      </c>
      <c r="E3" s="54">
        <f t="shared" si="2"/>
        <v>0.6304971519</v>
      </c>
      <c r="F3" s="67" t="s">
        <v>297</v>
      </c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218" t="s">
        <v>373</v>
      </c>
      <c r="B4" s="64">
        <v>6.0</v>
      </c>
      <c r="C4" s="64">
        <v>63.3</v>
      </c>
      <c r="D4" s="65">
        <f t="shared" si="1"/>
        <v>3.836363636</v>
      </c>
      <c r="E4" s="117">
        <f t="shared" si="2"/>
        <v>7.163153816</v>
      </c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244" t="s">
        <v>374</v>
      </c>
      <c r="B5" s="245">
        <v>12.0</v>
      </c>
      <c r="C5" s="245">
        <v>78.8</v>
      </c>
      <c r="D5" s="246">
        <f t="shared" si="1"/>
        <v>9.551515152</v>
      </c>
      <c r="E5" s="247">
        <f t="shared" si="2"/>
        <v>2.596598419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90"/>
      <c r="B6" s="245">
        <v>18.0</v>
      </c>
      <c r="C6" s="245">
        <v>74.5</v>
      </c>
      <c r="D6" s="246">
        <f t="shared" si="1"/>
        <v>13.54545455</v>
      </c>
      <c r="E6" s="247">
        <f t="shared" si="2"/>
        <v>0.01960653551</v>
      </c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135" t="s">
        <v>375</v>
      </c>
      <c r="B7" s="136">
        <v>9.0</v>
      </c>
      <c r="C7" s="136">
        <v>79.0</v>
      </c>
      <c r="D7" s="138">
        <f t="shared" si="1"/>
        <v>7.181818182</v>
      </c>
      <c r="E7" s="138">
        <f t="shared" si="2"/>
        <v>2.119390045</v>
      </c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>
      <c r="A8" s="90"/>
      <c r="B8" s="136">
        <v>9.0</v>
      </c>
      <c r="C8" s="136">
        <v>83.0</v>
      </c>
      <c r="D8" s="138">
        <f t="shared" si="1"/>
        <v>7.545454545</v>
      </c>
      <c r="E8" s="138">
        <f t="shared" si="2"/>
        <v>7.085487382</v>
      </c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248" t="s">
        <v>376</v>
      </c>
      <c r="B9" s="248">
        <v>6.0</v>
      </c>
      <c r="C9" s="248">
        <v>56.0</v>
      </c>
      <c r="D9" s="249">
        <f t="shared" si="1"/>
        <v>3.393939394</v>
      </c>
      <c r="E9" s="249">
        <f t="shared" si="2"/>
        <v>20.01258387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250" t="s">
        <v>377</v>
      </c>
      <c r="B10" s="250">
        <v>16.0</v>
      </c>
      <c r="C10" s="250">
        <v>66.0</v>
      </c>
      <c r="D10" s="251">
        <f t="shared" si="1"/>
        <v>10.66666667</v>
      </c>
      <c r="E10" s="251">
        <f t="shared" si="2"/>
        <v>10.7919694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69" t="s">
        <v>204</v>
      </c>
      <c r="B11" s="69">
        <f>SUM(B2:B10)</f>
        <v>99</v>
      </c>
      <c r="C11" s="70"/>
      <c r="D11" s="71" t="s">
        <v>205</v>
      </c>
      <c r="E11" s="72" t="s">
        <v>206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67"/>
      <c r="B12" s="67"/>
      <c r="C12" s="67"/>
      <c r="D12" s="73">
        <f>SUM(D2:D10)</f>
        <v>74.17161616</v>
      </c>
      <c r="E12" s="73">
        <f>SQRT(SUM(E2:E10)/((ROWS(E2:E10)-1)/ROWS(E2:E10)))</f>
        <v>8.044905885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ht="15.0" customHeight="1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>
      <c r="A14" s="252" t="s">
        <v>196</v>
      </c>
      <c r="B14" s="252" t="s">
        <v>197</v>
      </c>
      <c r="C14" s="253" t="s">
        <v>207</v>
      </c>
      <c r="D14" s="253" t="s">
        <v>208</v>
      </c>
      <c r="E14" s="253" t="s">
        <v>209</v>
      </c>
      <c r="F14" s="68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254" t="s">
        <v>377</v>
      </c>
      <c r="B15" s="255">
        <v>16.0</v>
      </c>
      <c r="C15" s="256">
        <v>19.0</v>
      </c>
      <c r="D15" s="53">
        <f t="shared" ref="D15:D21" si="3">B15/$B$22*C15</f>
        <v>5.066666667</v>
      </c>
      <c r="E15" s="54">
        <f t="shared" ref="E15:E21" si="4">(C15-$D$23)^2*B15/$B$22</f>
        <v>0.9358340741</v>
      </c>
      <c r="F15" s="25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258" t="s">
        <v>378</v>
      </c>
      <c r="B16" s="255">
        <v>10.0</v>
      </c>
      <c r="C16" s="259">
        <v>21.79</v>
      </c>
      <c r="D16" s="53">
        <f t="shared" si="3"/>
        <v>3.631666667</v>
      </c>
      <c r="E16" s="54">
        <f t="shared" si="4"/>
        <v>0.1400462963</v>
      </c>
      <c r="F16" s="68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260" t="s">
        <v>379</v>
      </c>
      <c r="B17" s="261">
        <v>7.0</v>
      </c>
      <c r="C17" s="262">
        <v>23.7</v>
      </c>
      <c r="D17" s="234">
        <f t="shared" si="3"/>
        <v>2.765</v>
      </c>
      <c r="E17" s="235">
        <f t="shared" si="4"/>
        <v>0.9321718519</v>
      </c>
      <c r="F17" s="68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89"/>
      <c r="B18" s="261">
        <v>7.0</v>
      </c>
      <c r="C18" s="262">
        <v>22.0</v>
      </c>
      <c r="D18" s="234">
        <f t="shared" si="3"/>
        <v>2.566666667</v>
      </c>
      <c r="E18" s="235">
        <f t="shared" si="4"/>
        <v>0.1480940741</v>
      </c>
      <c r="F18" s="68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ht="15.75" customHeight="1">
      <c r="A19" s="263" t="s">
        <v>376</v>
      </c>
      <c r="B19" s="264">
        <v>6.0</v>
      </c>
      <c r="C19" s="265">
        <v>22.0</v>
      </c>
      <c r="D19" s="118">
        <f t="shared" si="3"/>
        <v>2.2</v>
      </c>
      <c r="E19" s="62">
        <f t="shared" si="4"/>
        <v>0.1269377778</v>
      </c>
      <c r="F19" s="68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ht="15.75" customHeight="1">
      <c r="A20" s="266" t="s">
        <v>380</v>
      </c>
      <c r="B20" s="267">
        <v>7.0</v>
      </c>
      <c r="C20" s="267">
        <v>19.5</v>
      </c>
      <c r="D20" s="88">
        <f t="shared" si="3"/>
        <v>2.275</v>
      </c>
      <c r="E20" s="222">
        <f t="shared" si="4"/>
        <v>0.2200385185</v>
      </c>
      <c r="F20" s="68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ht="15.75" customHeight="1">
      <c r="A21" s="89"/>
      <c r="B21" s="267">
        <v>7.0</v>
      </c>
      <c r="C21" s="267">
        <v>20.3</v>
      </c>
      <c r="D21" s="88">
        <f t="shared" si="3"/>
        <v>2.368333333</v>
      </c>
      <c r="E21" s="222">
        <f t="shared" si="4"/>
        <v>0.03834962963</v>
      </c>
      <c r="F21" s="68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75" customHeight="1">
      <c r="A22" s="153" t="s">
        <v>204</v>
      </c>
      <c r="B22" s="153">
        <f>SUM(B15:B21)</f>
        <v>60</v>
      </c>
      <c r="C22" s="268"/>
      <c r="D22" s="269" t="s">
        <v>210</v>
      </c>
      <c r="E22" s="270" t="s">
        <v>211</v>
      </c>
      <c r="F22" s="68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ht="15.75" customHeight="1">
      <c r="A23" s="68"/>
      <c r="B23" s="68"/>
      <c r="C23" s="68"/>
      <c r="D23" s="73">
        <f>SUM(D15:D21)</f>
        <v>20.87333333</v>
      </c>
      <c r="E23" s="73">
        <f>SQRT(SUM(E15:E21)/((ROWS(E15:E21)-1)/ROWS(E15:E21)))</f>
        <v>1.721932323</v>
      </c>
      <c r="F23" s="68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ht="15.75" customHeight="1">
      <c r="A24" s="68"/>
      <c r="B24" s="68"/>
      <c r="C24" s="68"/>
      <c r="D24" s="68"/>
      <c r="E24" s="68"/>
      <c r="F24" s="68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7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7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7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ht="15.7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</sheetData>
  <mergeCells count="4">
    <mergeCell ref="A5:A6"/>
    <mergeCell ref="A7:A8"/>
    <mergeCell ref="A17:A18"/>
    <mergeCell ref="A20:A21"/>
  </mergeCells>
  <hyperlinks>
    <hyperlink r:id="rId1" ref="A5"/>
    <hyperlink r:id="rId2" ref="A7"/>
    <hyperlink r:id="rId3" ref="A15"/>
    <hyperlink r:id="rId4" ref="A16"/>
    <hyperlink r:id="rId5" ref="A17"/>
    <hyperlink r:id="rId6" ref="A20"/>
  </hyperlinks>
  <printOptions/>
  <pageMargins bottom="0.75" footer="0.0" header="0.0" left="0.7" right="0.7" top="0.75"/>
  <pageSetup orientation="landscape"/>
  <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43"/>
    <col customWidth="1" min="2" max="2" width="13.29"/>
    <col customWidth="1" min="3" max="3" width="20.71"/>
    <col customWidth="1" min="4" max="4" width="23.43"/>
    <col customWidth="1" min="5" max="5" width="40.43"/>
    <col customWidth="1" min="6" max="6" width="10.86"/>
    <col customWidth="1" min="7" max="26" width="10.71"/>
  </cols>
  <sheetData>
    <row r="1" ht="79.5" customHeight="1">
      <c r="A1" s="252" t="s">
        <v>196</v>
      </c>
      <c r="B1" s="252" t="s">
        <v>197</v>
      </c>
      <c r="C1" s="252" t="s">
        <v>198</v>
      </c>
      <c r="D1" s="252" t="s">
        <v>199</v>
      </c>
      <c r="E1" s="252" t="s">
        <v>200</v>
      </c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271" t="s">
        <v>381</v>
      </c>
      <c r="B2" s="50">
        <v>5.0</v>
      </c>
      <c r="C2" s="50">
        <v>66.0</v>
      </c>
      <c r="D2" s="50">
        <f t="shared" ref="D2:D10" si="1">B2/$B$11*C2</f>
        <v>1.736842105</v>
      </c>
      <c r="E2" s="50">
        <f t="shared" ref="E2:E10" si="2">(C2-$D$12)^2*B2/$B$11</f>
        <v>1.1129227</v>
      </c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272" t="s">
        <v>382</v>
      </c>
      <c r="B3" s="53">
        <v>27.0</v>
      </c>
      <c r="C3" s="53">
        <v>64.0</v>
      </c>
      <c r="D3" s="53">
        <f t="shared" si="1"/>
        <v>9.094736842</v>
      </c>
      <c r="E3" s="53">
        <f t="shared" si="2"/>
        <v>2.881671777</v>
      </c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273" t="s">
        <v>383</v>
      </c>
      <c r="B4" s="65">
        <v>20.0</v>
      </c>
      <c r="C4" s="65">
        <v>56.0</v>
      </c>
      <c r="D4" s="65">
        <f t="shared" si="1"/>
        <v>5.894736842</v>
      </c>
      <c r="E4" s="65">
        <f t="shared" si="2"/>
        <v>1.287147864</v>
      </c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89"/>
      <c r="B5" s="117">
        <v>34.0</v>
      </c>
      <c r="C5" s="117">
        <v>54.0</v>
      </c>
      <c r="D5" s="117">
        <f t="shared" si="1"/>
        <v>9.663157895</v>
      </c>
      <c r="E5" s="117">
        <f t="shared" si="2"/>
        <v>5.406943613</v>
      </c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89"/>
      <c r="B6" s="117">
        <v>18.0</v>
      </c>
      <c r="C6" s="117">
        <v>54.0</v>
      </c>
      <c r="D6" s="117">
        <f t="shared" si="1"/>
        <v>5.115789474</v>
      </c>
      <c r="E6" s="117">
        <f t="shared" si="2"/>
        <v>2.86249956</v>
      </c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90"/>
      <c r="B7" s="117">
        <v>24.0</v>
      </c>
      <c r="C7" s="117">
        <v>53.0</v>
      </c>
      <c r="D7" s="117">
        <f t="shared" si="1"/>
        <v>6.694736842</v>
      </c>
      <c r="E7" s="117">
        <f t="shared" si="2"/>
        <v>5.331657769</v>
      </c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>
      <c r="A8" s="62" t="s">
        <v>372</v>
      </c>
      <c r="B8" s="118">
        <v>10.0</v>
      </c>
      <c r="C8" s="118">
        <v>54.04</v>
      </c>
      <c r="D8" s="118">
        <f t="shared" si="1"/>
        <v>2.844210526</v>
      </c>
      <c r="E8" s="118">
        <f t="shared" si="2"/>
        <v>1.567217145</v>
      </c>
      <c r="F8" s="68" t="s">
        <v>297</v>
      </c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>
      <c r="A9" s="274" t="s">
        <v>377</v>
      </c>
      <c r="B9" s="275">
        <v>22.0</v>
      </c>
      <c r="C9" s="275">
        <v>68.0</v>
      </c>
      <c r="D9" s="275">
        <f t="shared" si="1"/>
        <v>7.873684211</v>
      </c>
      <c r="E9" s="275">
        <f t="shared" si="2"/>
        <v>8.372006695</v>
      </c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>
      <c r="A10" s="90"/>
      <c r="B10" s="275">
        <v>30.0</v>
      </c>
      <c r="C10" s="275">
        <v>67.0</v>
      </c>
      <c r="D10" s="275">
        <f t="shared" si="1"/>
        <v>10.57894737</v>
      </c>
      <c r="E10" s="275">
        <f t="shared" si="2"/>
        <v>8.889059746</v>
      </c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>
      <c r="A11" s="153" t="s">
        <v>204</v>
      </c>
      <c r="B11" s="153">
        <f>SUM(B2:B10)</f>
        <v>190</v>
      </c>
      <c r="C11" s="268"/>
      <c r="D11" s="276" t="s">
        <v>205</v>
      </c>
      <c r="E11" s="277" t="s">
        <v>206</v>
      </c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>
      <c r="A12" s="68"/>
      <c r="B12" s="68"/>
      <c r="C12" s="68"/>
      <c r="D12" s="73">
        <f>SUM(D2:D10)</f>
        <v>59.49684211</v>
      </c>
      <c r="E12" s="73">
        <f>SQRT(SUM(E2:E10)/((ROWS(E2:E10)-1)/ROWS(E2:E10)))</f>
        <v>6.513448989</v>
      </c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>
      <c r="A13" s="68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>
      <c r="A14" s="68"/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>
      <c r="A15" s="68"/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ht="15.0" customHeight="1">
      <c r="A16" s="68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>
      <c r="A17" s="252" t="s">
        <v>196</v>
      </c>
      <c r="B17" s="252" t="s">
        <v>197</v>
      </c>
      <c r="C17" s="253" t="s">
        <v>207</v>
      </c>
      <c r="D17" s="253" t="s">
        <v>208</v>
      </c>
      <c r="E17" s="253" t="s">
        <v>209</v>
      </c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>
      <c r="A18" s="278" t="s">
        <v>378</v>
      </c>
      <c r="B18" s="267">
        <v>10.0</v>
      </c>
      <c r="C18" s="279">
        <v>22.33</v>
      </c>
      <c r="D18" s="267">
        <f t="shared" ref="D18:D21" si="3">B18/$B$22*C18</f>
        <v>3.05890411</v>
      </c>
      <c r="E18" s="279">
        <f t="shared" ref="E18:E21" si="4">(C18-$D$23)^2*B18/$B$22</f>
        <v>0.3155241056</v>
      </c>
      <c r="F18" s="257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>
      <c r="A19" s="254" t="s">
        <v>377</v>
      </c>
      <c r="B19" s="259">
        <v>22.0</v>
      </c>
      <c r="C19" s="259">
        <v>21.0</v>
      </c>
      <c r="D19" s="259">
        <f t="shared" si="3"/>
        <v>6.328767123</v>
      </c>
      <c r="E19" s="259">
        <f t="shared" si="4"/>
        <v>0.01061439474</v>
      </c>
      <c r="F19" s="257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>
      <c r="A20" s="90"/>
      <c r="B20" s="259">
        <v>30.0</v>
      </c>
      <c r="C20" s="259">
        <v>19.0</v>
      </c>
      <c r="D20" s="259">
        <f t="shared" si="3"/>
        <v>7.808219178</v>
      </c>
      <c r="E20" s="259">
        <f t="shared" si="4"/>
        <v>1.349809134</v>
      </c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>
      <c r="A21" s="280" t="s">
        <v>384</v>
      </c>
      <c r="B21" s="281">
        <v>11.0</v>
      </c>
      <c r="C21" s="281">
        <v>24.0</v>
      </c>
      <c r="D21" s="281">
        <f t="shared" si="3"/>
        <v>3.616438356</v>
      </c>
      <c r="E21" s="281">
        <f t="shared" si="4"/>
        <v>1.531146942</v>
      </c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</row>
    <row r="22" ht="15.75" customHeight="1">
      <c r="A22" s="153" t="s">
        <v>204</v>
      </c>
      <c r="B22" s="153">
        <f>SUM(B18:B21)</f>
        <v>73</v>
      </c>
      <c r="C22" s="268"/>
      <c r="D22" s="269" t="s">
        <v>210</v>
      </c>
      <c r="E22" s="270" t="s">
        <v>211</v>
      </c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ht="15.75" customHeight="1">
      <c r="A23" s="68"/>
      <c r="B23" s="68"/>
      <c r="C23" s="68"/>
      <c r="D23" s="73">
        <f>SUM(D18:D21)</f>
        <v>20.81232877</v>
      </c>
      <c r="E23" s="73">
        <f>SQRT(SUM(E18:E21)/((ROWS(E18:E21)-1)/ROWS(E18:E21)))</f>
        <v>2.067879615</v>
      </c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</row>
    <row r="24" ht="15.75" customHeight="1">
      <c r="A24" s="68"/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</row>
    <row r="25" ht="15.75" customHeight="1">
      <c r="A25" s="68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</row>
    <row r="26" ht="15.75" customHeight="1">
      <c r="A26" s="68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ht="15.75" customHeight="1">
      <c r="A27" s="68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ht="15.75" customHeight="1">
      <c r="A28" s="68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</row>
    <row r="29" ht="15.75" customHeight="1">
      <c r="A29" s="68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</row>
    <row r="30" ht="15.75" customHeight="1">
      <c r="A30" s="68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</row>
    <row r="31" ht="15.75" customHeight="1">
      <c r="A31" s="68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</row>
    <row r="32" ht="15.75" customHeight="1">
      <c r="A32" s="68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</row>
    <row r="33" ht="15.75" customHeight="1">
      <c r="A33" s="68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</row>
    <row r="34" ht="15.75" customHeight="1">
      <c r="A34" s="68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</row>
    <row r="35" ht="15.75" customHeight="1">
      <c r="A35" s="68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</row>
    <row r="36" ht="15.75" customHeight="1">
      <c r="A36" s="68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</row>
    <row r="37" ht="15.75" customHeight="1">
      <c r="A37" s="68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ht="15.75" customHeight="1">
      <c r="A38" s="68"/>
      <c r="B38" s="68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</row>
    <row r="39" ht="15.75" customHeight="1">
      <c r="A39" s="68"/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</row>
    <row r="40" ht="15.75" customHeight="1">
      <c r="A40" s="68"/>
      <c r="B40" s="68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</row>
    <row r="41" ht="15.75" customHeight="1">
      <c r="A41" s="68"/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</row>
    <row r="42" ht="15.75" customHeight="1">
      <c r="A42" s="68"/>
      <c r="B42" s="68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</row>
    <row r="43" ht="15.75" customHeight="1">
      <c r="A43" s="68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</row>
    <row r="44" ht="15.75" customHeight="1">
      <c r="A44" s="68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ht="15.75" customHeight="1">
      <c r="A45" s="68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</row>
    <row r="46" ht="15.75" customHeight="1">
      <c r="A46" s="68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</row>
    <row r="47" ht="15.75" customHeight="1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</row>
    <row r="48" ht="15.75" customHeight="1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</row>
    <row r="49" ht="15.75" customHeight="1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</row>
    <row r="50" ht="15.75" customHeight="1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</row>
    <row r="51" ht="15.75" customHeight="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</row>
    <row r="52" ht="15.75" customHeight="1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</row>
    <row r="53" ht="15.75" customHeight="1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</row>
    <row r="54" ht="15.75" customHeight="1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ht="15.75" customHeight="1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ht="15.75" customHeight="1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</row>
    <row r="57" ht="15.75" customHeight="1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</row>
    <row r="58" ht="15.75" customHeight="1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</row>
    <row r="59" ht="15.75" customHeight="1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</row>
    <row r="60" ht="15.75" customHeight="1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</row>
    <row r="61" ht="15.75" customHeight="1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</row>
    <row r="62" ht="15.75" customHeight="1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ht="15.75" customHeight="1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ht="15.75" customHeight="1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ht="15.75" customHeight="1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ht="15.75" customHeight="1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ht="15.75" customHeight="1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ht="15.75" customHeight="1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ht="15.75" customHeight="1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ht="15.75" customHeight="1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ht="15.75" customHeight="1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ht="15.75" customHeight="1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ht="15.75" customHeight="1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ht="15.75" customHeight="1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ht="15.75" customHeight="1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ht="15.75" customHeight="1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ht="15.75" customHeight="1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ht="15.75" customHeight="1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ht="15.75" customHeight="1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ht="15.75" customHeight="1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ht="15.75" customHeight="1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</row>
    <row r="82" ht="15.75" customHeight="1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</row>
    <row r="83" ht="15.75" customHeight="1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</row>
    <row r="84" ht="15.75" customHeight="1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</row>
    <row r="85" ht="15.75" customHeight="1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</row>
    <row r="86" ht="15.75" customHeight="1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</row>
    <row r="87" ht="15.75" customHeight="1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</row>
    <row r="88" ht="15.75" customHeight="1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</row>
    <row r="89" ht="15.75" customHeight="1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</row>
    <row r="90" ht="15.75" customHeight="1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</row>
    <row r="91" ht="15.75" customHeight="1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</row>
    <row r="92" ht="15.75" customHeight="1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</row>
    <row r="93" ht="15.75" customHeight="1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</row>
    <row r="94" ht="15.75" customHeight="1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</row>
    <row r="95" ht="15.75" customHeight="1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</row>
    <row r="96" ht="15.75" customHeight="1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</row>
    <row r="97" ht="15.75" customHeight="1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</row>
    <row r="98" ht="15.75" customHeight="1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</row>
    <row r="99" ht="15.75" customHeight="1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</row>
    <row r="100" ht="15.75" customHeight="1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</row>
    <row r="101" ht="15.75" customHeight="1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</row>
    <row r="102" ht="15.75" customHeight="1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</row>
    <row r="103" ht="15.75" customHeight="1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</row>
    <row r="104" ht="15.75" customHeight="1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</row>
    <row r="105" ht="15.75" customHeight="1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</row>
    <row r="106" ht="15.75" customHeight="1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</row>
    <row r="107" ht="15.75" customHeight="1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</row>
    <row r="108" ht="15.75" customHeight="1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</row>
    <row r="109" ht="15.75" customHeight="1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</row>
    <row r="110" ht="15.75" customHeight="1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</row>
    <row r="111" ht="15.75" customHeight="1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</row>
    <row r="112" ht="15.75" customHeight="1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</row>
    <row r="113" ht="15.75" customHeight="1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</row>
    <row r="114" ht="15.75" customHeight="1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</row>
    <row r="115" ht="15.75" customHeight="1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</row>
    <row r="116" ht="15.75" customHeight="1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</row>
    <row r="117" ht="15.75" customHeight="1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</row>
    <row r="118" ht="15.75" customHeight="1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</row>
    <row r="119" ht="15.75" customHeight="1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</row>
    <row r="120" ht="15.75" customHeight="1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</row>
    <row r="121" ht="15.75" customHeight="1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</row>
    <row r="122" ht="15.75" customHeight="1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</row>
    <row r="123" ht="15.75" customHeight="1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</row>
    <row r="124" ht="15.75" customHeight="1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</row>
    <row r="125" ht="15.75" customHeight="1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</row>
    <row r="126" ht="15.75" customHeight="1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</row>
    <row r="127" ht="15.75" customHeight="1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</row>
    <row r="128" ht="15.75" customHeight="1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</row>
    <row r="129" ht="15.75" customHeight="1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</row>
    <row r="130" ht="15.75" customHeight="1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</row>
    <row r="131" ht="15.75" customHeight="1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</row>
    <row r="132" ht="15.75" customHeight="1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ht="15.75" customHeight="1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ht="15.75" customHeight="1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ht="15.75" customHeight="1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ht="15.75" customHeight="1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ht="15.75" customHeight="1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ht="15.75" customHeight="1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ht="15.75" customHeight="1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ht="15.75" customHeight="1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ht="15.75" customHeight="1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ht="15.75" customHeight="1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ht="15.75" customHeight="1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ht="15.75" customHeight="1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ht="15.75" customHeight="1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ht="15.75" customHeight="1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ht="15.75" customHeight="1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ht="15.75" customHeight="1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</row>
    <row r="149" ht="15.75" customHeight="1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</row>
    <row r="150" ht="15.75" customHeight="1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ht="15.75" customHeight="1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ht="15.75" customHeight="1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ht="15.75" customHeight="1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ht="15.75" customHeight="1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ht="15.75" customHeight="1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ht="15.75" customHeight="1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ht="15.75" customHeight="1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ht="15.75" customHeight="1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ht="15.75" customHeight="1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</row>
    <row r="160" ht="15.75" customHeight="1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</row>
    <row r="161" ht="15.75" customHeight="1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ht="15.75" customHeight="1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</row>
    <row r="163" ht="15.75" customHeight="1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</row>
    <row r="164" ht="15.75" customHeight="1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</row>
    <row r="165" ht="15.75" customHeight="1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</row>
    <row r="166" ht="15.75" customHeight="1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</row>
    <row r="167" ht="15.75" customHeight="1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</row>
    <row r="168" ht="15.75" customHeight="1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</row>
    <row r="169" ht="15.75" customHeight="1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</row>
    <row r="170" ht="15.75" customHeight="1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</row>
    <row r="171" ht="15.75" customHeight="1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</row>
    <row r="172" ht="15.75" customHeight="1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</row>
    <row r="173" ht="15.75" customHeight="1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</row>
    <row r="174" ht="15.75" customHeight="1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</row>
    <row r="175" ht="15.75" customHeight="1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</row>
    <row r="176" ht="15.75" customHeight="1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</row>
    <row r="177" ht="15.75" customHeight="1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</row>
    <row r="178" ht="15.75" customHeight="1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</row>
    <row r="179" ht="15.75" customHeight="1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</row>
    <row r="180" ht="15.75" customHeight="1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</row>
    <row r="181" ht="15.75" customHeight="1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</row>
    <row r="182" ht="15.75" customHeight="1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</row>
    <row r="183" ht="15.75" customHeight="1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</row>
    <row r="184" ht="15.75" customHeight="1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</row>
    <row r="185" ht="15.75" customHeight="1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</row>
    <row r="186" ht="15.75" customHeight="1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</row>
    <row r="187" ht="15.75" customHeight="1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</row>
    <row r="188" ht="15.75" customHeight="1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</row>
    <row r="189" ht="15.75" customHeight="1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</row>
    <row r="190" ht="15.75" customHeight="1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</row>
    <row r="191" ht="15.75" customHeight="1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</row>
    <row r="192" ht="15.75" customHeight="1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</row>
    <row r="193" ht="15.75" customHeight="1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</row>
    <row r="194" ht="15.75" customHeight="1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</row>
    <row r="195" ht="15.75" customHeight="1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</row>
    <row r="196" ht="15.75" customHeight="1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</row>
    <row r="197" ht="15.75" customHeight="1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</row>
    <row r="198" ht="15.75" customHeight="1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</row>
    <row r="199" ht="15.75" customHeight="1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</row>
    <row r="200" ht="15.75" customHeight="1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</row>
    <row r="201" ht="15.75" customHeight="1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</row>
    <row r="202" ht="15.75" customHeight="1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</row>
    <row r="203" ht="15.75" customHeight="1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</row>
    <row r="204" ht="15.75" customHeight="1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</row>
    <row r="205" ht="15.75" customHeight="1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</row>
    <row r="206" ht="15.75" customHeight="1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</row>
    <row r="207" ht="15.75" customHeight="1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</row>
    <row r="208" ht="15.75" customHeight="1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</row>
    <row r="209" ht="15.75" customHeight="1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</row>
    <row r="210" ht="15.75" customHeight="1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</row>
    <row r="211" ht="15.75" customHeight="1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</row>
    <row r="212" ht="15.75" customHeight="1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</row>
    <row r="213" ht="15.75" customHeight="1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</row>
    <row r="214" ht="15.75" customHeight="1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</row>
    <row r="215" ht="15.75" customHeight="1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</row>
    <row r="216" ht="15.75" customHeight="1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</row>
    <row r="217" ht="15.75" customHeight="1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</row>
    <row r="218" ht="15.75" customHeight="1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</row>
    <row r="219" ht="15.75" customHeight="1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</row>
    <row r="220" ht="15.75" customHeight="1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</row>
    <row r="221" ht="15.75" customHeight="1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</row>
    <row r="222" ht="15.75" customHeight="1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</row>
    <row r="223" ht="15.75" customHeight="1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</row>
    <row r="224" ht="15.75" customHeight="1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</row>
    <row r="225" ht="15.75" customHeight="1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</row>
    <row r="226" ht="15.75" customHeight="1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</row>
    <row r="227" ht="15.75" customHeight="1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</row>
    <row r="228" ht="15.75" customHeight="1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</row>
    <row r="229" ht="15.75" customHeight="1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</row>
    <row r="230" ht="15.75" customHeight="1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</row>
    <row r="231" ht="15.75" customHeight="1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</row>
    <row r="232" ht="15.75" customHeight="1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</row>
    <row r="233" ht="15.75" customHeight="1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</row>
    <row r="234" ht="15.75" customHeight="1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</row>
    <row r="235" ht="15.75" customHeight="1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</row>
    <row r="236" ht="15.75" customHeight="1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</row>
    <row r="237" ht="15.75" customHeight="1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</row>
    <row r="238" ht="15.75" customHeight="1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</row>
    <row r="239" ht="15.75" customHeight="1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</row>
    <row r="240" ht="15.75" customHeight="1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</row>
    <row r="241" ht="15.75" customHeight="1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</row>
    <row r="242" ht="15.75" customHeight="1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</row>
    <row r="243" ht="15.75" customHeight="1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</row>
    <row r="244" ht="15.75" customHeight="1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</row>
    <row r="245" ht="15.75" customHeight="1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</row>
    <row r="246" ht="15.75" customHeight="1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</row>
    <row r="247" ht="15.75" customHeight="1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</row>
    <row r="248" ht="15.75" customHeight="1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</row>
    <row r="249" ht="15.75" customHeight="1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</row>
    <row r="250" ht="15.75" customHeight="1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</row>
    <row r="251" ht="15.75" customHeight="1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</row>
    <row r="252" ht="15.75" customHeight="1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</row>
    <row r="253" ht="15.75" customHeight="1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</row>
    <row r="254" ht="15.75" customHeight="1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</row>
    <row r="255" ht="15.75" customHeight="1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</row>
    <row r="256" ht="15.75" customHeight="1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</row>
    <row r="257" ht="15.75" customHeight="1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</row>
    <row r="258" ht="15.75" customHeight="1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</row>
    <row r="259" ht="15.75" customHeight="1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</row>
    <row r="260" ht="15.75" customHeight="1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</row>
    <row r="261" ht="15.75" customHeight="1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</row>
    <row r="262" ht="15.75" customHeight="1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</row>
    <row r="263" ht="15.75" customHeight="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</row>
    <row r="264" ht="15.75" customHeight="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</row>
    <row r="265" ht="15.75" customHeight="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</row>
    <row r="266" ht="15.75" customHeight="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</row>
    <row r="267" ht="15.75" customHeight="1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</row>
    <row r="268" ht="15.75" customHeight="1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</row>
    <row r="269" ht="15.75" customHeight="1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</row>
    <row r="270" ht="15.75" customHeight="1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</row>
    <row r="271" ht="15.75" customHeight="1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</row>
    <row r="272" ht="15.75" customHeight="1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</row>
    <row r="273" ht="15.75" customHeight="1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</row>
    <row r="274" ht="15.75" customHeight="1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</row>
    <row r="275" ht="15.75" customHeight="1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</row>
    <row r="276" ht="15.75" customHeight="1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</row>
    <row r="277" ht="15.75" customHeight="1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</row>
    <row r="278" ht="15.75" customHeight="1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</row>
    <row r="279" ht="15.75" customHeight="1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</row>
    <row r="280" ht="15.75" customHeight="1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</row>
    <row r="281" ht="15.75" customHeight="1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</row>
    <row r="282" ht="15.75" customHeight="1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</row>
    <row r="283" ht="15.75" customHeight="1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</row>
    <row r="284" ht="15.75" customHeight="1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</row>
    <row r="285" ht="15.75" customHeight="1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</row>
    <row r="286" ht="15.75" customHeight="1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</row>
    <row r="287" ht="15.75" customHeight="1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</row>
    <row r="288" ht="15.75" customHeight="1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</row>
    <row r="289" ht="15.75" customHeight="1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</row>
    <row r="290" ht="15.75" customHeight="1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</row>
    <row r="291" ht="15.75" customHeight="1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</row>
    <row r="292" ht="15.75" customHeight="1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</row>
    <row r="293" ht="15.75" customHeight="1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</row>
    <row r="294" ht="15.75" customHeight="1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</row>
    <row r="295" ht="15.75" customHeight="1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</row>
    <row r="296" ht="15.75" customHeight="1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</row>
    <row r="297" ht="15.75" customHeight="1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</row>
    <row r="298" ht="15.75" customHeight="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</row>
    <row r="299" ht="15.75" customHeight="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</row>
    <row r="300" ht="15.75" customHeight="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</row>
    <row r="301" ht="15.75" customHeight="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</row>
    <row r="302" ht="15.75" customHeight="1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</row>
    <row r="303" ht="15.75" customHeight="1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</row>
    <row r="304" ht="15.75" customHeight="1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</row>
    <row r="305" ht="15.75" customHeight="1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</row>
    <row r="306" ht="15.75" customHeight="1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</row>
    <row r="307" ht="15.75" customHeight="1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</row>
    <row r="308" ht="15.75" customHeight="1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</row>
    <row r="309" ht="15.75" customHeight="1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</row>
    <row r="310" ht="15.75" customHeight="1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</row>
    <row r="311" ht="15.75" customHeight="1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</row>
    <row r="312" ht="15.75" customHeight="1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</row>
    <row r="313" ht="15.75" customHeight="1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</row>
    <row r="314" ht="15.75" customHeight="1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</row>
    <row r="315" ht="15.75" customHeight="1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</row>
    <row r="316" ht="15.75" customHeight="1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</row>
    <row r="317" ht="15.75" customHeight="1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</row>
    <row r="318" ht="15.75" customHeight="1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</row>
    <row r="319" ht="15.75" customHeight="1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</row>
    <row r="320" ht="15.75" customHeight="1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</row>
    <row r="321" ht="15.75" customHeight="1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</row>
    <row r="322" ht="15.75" customHeight="1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</row>
    <row r="323" ht="15.75" customHeight="1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</row>
    <row r="324" ht="15.75" customHeight="1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</row>
    <row r="325" ht="15.75" customHeight="1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</row>
    <row r="326" ht="15.75" customHeight="1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</row>
    <row r="327" ht="15.75" customHeight="1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</row>
    <row r="328" ht="15.75" customHeight="1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</row>
    <row r="329" ht="15.75" customHeight="1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</row>
    <row r="330" ht="15.75" customHeight="1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</row>
    <row r="331" ht="15.75" customHeight="1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</row>
    <row r="332" ht="15.75" customHeight="1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</row>
    <row r="333" ht="15.75" customHeight="1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</row>
    <row r="334" ht="15.75" customHeight="1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</row>
    <row r="335" ht="15.75" customHeight="1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</row>
    <row r="336" ht="15.75" customHeight="1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</row>
    <row r="337" ht="15.75" customHeight="1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</row>
    <row r="338" ht="15.75" customHeight="1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</row>
    <row r="339" ht="15.75" customHeight="1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</row>
    <row r="340" ht="15.75" customHeight="1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</row>
    <row r="341" ht="15.75" customHeight="1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</row>
    <row r="342" ht="15.75" customHeight="1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</row>
    <row r="343" ht="15.75" customHeight="1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</row>
    <row r="344" ht="15.75" customHeight="1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</row>
    <row r="345" ht="15.75" customHeight="1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</row>
    <row r="346" ht="15.75" customHeight="1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</row>
    <row r="347" ht="15.75" customHeight="1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</row>
    <row r="348" ht="15.75" customHeight="1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</row>
    <row r="349" ht="15.75" customHeight="1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</row>
    <row r="350" ht="15.75" customHeight="1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</row>
    <row r="351" ht="15.75" customHeight="1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</row>
    <row r="352" ht="15.75" customHeight="1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</row>
    <row r="353" ht="15.75" customHeight="1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</row>
    <row r="354" ht="15.75" customHeight="1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</row>
    <row r="355" ht="15.75" customHeight="1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</row>
    <row r="356" ht="15.75" customHeight="1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</row>
    <row r="357" ht="15.75" customHeight="1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</row>
    <row r="358" ht="15.75" customHeight="1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</row>
    <row r="359" ht="15.75" customHeight="1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</row>
    <row r="360" ht="15.75" customHeight="1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</row>
    <row r="361" ht="15.75" customHeight="1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</row>
    <row r="362" ht="15.75" customHeight="1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</row>
    <row r="363" ht="15.75" customHeight="1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</row>
    <row r="364" ht="15.75" customHeight="1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</row>
    <row r="365" ht="15.75" customHeight="1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</row>
    <row r="366" ht="15.75" customHeight="1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</row>
    <row r="367" ht="15.75" customHeight="1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</row>
    <row r="368" ht="15.75" customHeight="1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</row>
    <row r="369" ht="15.75" customHeight="1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</row>
    <row r="370" ht="15.75" customHeight="1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</row>
    <row r="371" ht="15.75" customHeight="1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</row>
    <row r="372" ht="15.75" customHeight="1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</row>
    <row r="373" ht="15.75" customHeight="1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</row>
    <row r="374" ht="15.75" customHeight="1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</row>
    <row r="375" ht="15.75" customHeight="1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</row>
    <row r="376" ht="15.75" customHeight="1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</row>
    <row r="377" ht="15.75" customHeight="1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</row>
    <row r="378" ht="15.75" customHeight="1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</row>
    <row r="379" ht="15.75" customHeight="1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</row>
    <row r="380" ht="15.75" customHeight="1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</row>
    <row r="381" ht="15.75" customHeight="1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</row>
    <row r="382" ht="15.75" customHeight="1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</row>
    <row r="383" ht="15.75" customHeight="1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</row>
    <row r="384" ht="15.75" customHeight="1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</row>
    <row r="385" ht="15.75" customHeight="1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</row>
    <row r="386" ht="15.75" customHeight="1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</row>
    <row r="387" ht="15.75" customHeight="1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</row>
    <row r="388" ht="15.75" customHeight="1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</row>
    <row r="389" ht="15.75" customHeight="1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</row>
    <row r="390" ht="15.75" customHeight="1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</row>
    <row r="391" ht="15.75" customHeight="1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</row>
    <row r="392" ht="15.75" customHeight="1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</row>
    <row r="393" ht="15.75" customHeight="1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</row>
    <row r="394" ht="15.75" customHeight="1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</row>
    <row r="395" ht="15.75" customHeight="1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</row>
    <row r="396" ht="15.75" customHeight="1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</row>
    <row r="397" ht="15.75" customHeight="1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</row>
    <row r="398" ht="15.75" customHeight="1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</row>
    <row r="399" ht="15.75" customHeight="1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</row>
    <row r="400" ht="15.75" customHeight="1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</row>
    <row r="401" ht="15.75" customHeight="1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</row>
    <row r="402" ht="15.75" customHeight="1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</row>
    <row r="403" ht="15.75" customHeight="1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</row>
    <row r="404" ht="15.75" customHeight="1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</row>
    <row r="405" ht="15.75" customHeight="1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</row>
    <row r="406" ht="15.75" customHeight="1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</row>
    <row r="407" ht="15.75" customHeight="1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</row>
    <row r="408" ht="15.75" customHeight="1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</row>
    <row r="409" ht="15.75" customHeight="1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</row>
    <row r="410" ht="15.75" customHeight="1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</row>
    <row r="411" ht="15.75" customHeight="1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</row>
    <row r="412" ht="15.75" customHeight="1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</row>
    <row r="413" ht="15.75" customHeight="1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</row>
    <row r="414" ht="15.75" customHeight="1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</row>
    <row r="415" ht="15.75" customHeight="1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</row>
    <row r="416" ht="15.75" customHeight="1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</row>
    <row r="417" ht="15.75" customHeight="1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</row>
    <row r="418" ht="15.75" customHeight="1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</row>
    <row r="419" ht="15.75" customHeight="1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</row>
    <row r="420" ht="15.75" customHeight="1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</row>
    <row r="421" ht="15.75" customHeight="1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</row>
    <row r="422" ht="15.75" customHeight="1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</row>
    <row r="423" ht="15.75" customHeight="1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</row>
    <row r="424" ht="15.75" customHeight="1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</row>
    <row r="425" ht="15.75" customHeight="1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</row>
    <row r="426" ht="15.75" customHeight="1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</row>
    <row r="427" ht="15.75" customHeight="1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</row>
    <row r="428" ht="15.75" customHeight="1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</row>
    <row r="429" ht="15.75" customHeight="1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</row>
    <row r="430" ht="15.75" customHeight="1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</row>
    <row r="431" ht="15.75" customHeight="1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</row>
    <row r="432" ht="15.75" customHeight="1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</row>
    <row r="433" ht="15.75" customHeight="1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</row>
    <row r="434" ht="15.75" customHeight="1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</row>
    <row r="435" ht="15.75" customHeight="1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</row>
    <row r="436" ht="15.75" customHeight="1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</row>
    <row r="437" ht="15.75" customHeight="1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</row>
    <row r="438" ht="15.75" customHeight="1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</row>
    <row r="439" ht="15.75" customHeight="1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</row>
    <row r="440" ht="15.75" customHeight="1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</row>
    <row r="441" ht="15.75" customHeight="1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</row>
    <row r="442" ht="15.75" customHeight="1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</row>
    <row r="443" ht="15.75" customHeight="1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</row>
    <row r="444" ht="15.75" customHeight="1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</row>
    <row r="445" ht="15.75" customHeight="1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</row>
    <row r="446" ht="15.75" customHeight="1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</row>
    <row r="447" ht="15.75" customHeight="1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</row>
    <row r="448" ht="15.75" customHeight="1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</row>
    <row r="449" ht="15.75" customHeight="1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</row>
    <row r="450" ht="15.75" customHeight="1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</row>
    <row r="451" ht="15.75" customHeight="1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</row>
    <row r="452" ht="15.75" customHeight="1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</row>
    <row r="453" ht="15.75" customHeight="1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</row>
    <row r="454" ht="15.75" customHeight="1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</row>
    <row r="455" ht="15.75" customHeight="1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</row>
    <row r="456" ht="15.75" customHeight="1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</row>
    <row r="457" ht="15.75" customHeight="1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</row>
    <row r="458" ht="15.75" customHeight="1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</row>
    <row r="459" ht="15.75" customHeight="1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</row>
    <row r="460" ht="15.75" customHeight="1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</row>
    <row r="461" ht="15.75" customHeight="1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</row>
    <row r="462" ht="15.75" customHeight="1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</row>
    <row r="463" ht="15.75" customHeight="1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</row>
    <row r="464" ht="15.75" customHeight="1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</row>
    <row r="465" ht="15.75" customHeight="1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</row>
    <row r="466" ht="15.75" customHeight="1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</row>
    <row r="467" ht="15.75" customHeight="1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</row>
    <row r="468" ht="15.75" customHeight="1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</row>
    <row r="469" ht="15.75" customHeight="1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</row>
    <row r="470" ht="15.75" customHeight="1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</row>
    <row r="471" ht="15.75" customHeight="1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</row>
    <row r="472" ht="15.75" customHeight="1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</row>
    <row r="473" ht="15.75" customHeight="1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</row>
    <row r="474" ht="15.75" customHeight="1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</row>
    <row r="475" ht="15.75" customHeight="1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</row>
    <row r="476" ht="15.75" customHeight="1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</row>
    <row r="477" ht="15.75" customHeight="1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</row>
    <row r="478" ht="15.75" customHeight="1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</row>
    <row r="479" ht="15.75" customHeight="1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</row>
    <row r="480" ht="15.75" customHeight="1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</row>
    <row r="481" ht="15.75" customHeight="1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</row>
    <row r="482" ht="15.75" customHeight="1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</row>
    <row r="483" ht="15.75" customHeight="1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</row>
    <row r="484" ht="15.75" customHeight="1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</row>
    <row r="485" ht="15.75" customHeight="1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</row>
    <row r="486" ht="15.75" customHeight="1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</row>
    <row r="487" ht="15.75" customHeight="1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</row>
    <row r="488" ht="15.75" customHeight="1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</row>
    <row r="489" ht="15.75" customHeight="1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</row>
    <row r="490" ht="15.75" customHeight="1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</row>
    <row r="491" ht="15.75" customHeight="1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</row>
    <row r="492" ht="15.75" customHeight="1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</row>
    <row r="493" ht="15.75" customHeight="1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</row>
    <row r="494" ht="15.75" customHeight="1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</row>
    <row r="495" ht="15.75" customHeight="1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</row>
    <row r="496" ht="15.75" customHeight="1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</row>
    <row r="497" ht="15.75" customHeight="1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</row>
    <row r="498" ht="15.75" customHeight="1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</row>
    <row r="499" ht="15.75" customHeight="1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</row>
    <row r="500" ht="15.75" customHeight="1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</row>
    <row r="501" ht="15.75" customHeight="1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</row>
    <row r="502" ht="15.75" customHeight="1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</row>
    <row r="503" ht="15.75" customHeight="1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</row>
    <row r="504" ht="15.75" customHeight="1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</row>
    <row r="505" ht="15.75" customHeight="1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</row>
    <row r="506" ht="15.75" customHeight="1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</row>
    <row r="507" ht="15.75" customHeight="1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</row>
    <row r="508" ht="15.75" customHeight="1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</row>
    <row r="509" ht="15.75" customHeight="1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</row>
    <row r="510" ht="15.75" customHeight="1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</row>
    <row r="511" ht="15.75" customHeight="1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</row>
    <row r="512" ht="15.75" customHeight="1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</row>
    <row r="513" ht="15.75" customHeight="1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</row>
    <row r="514" ht="15.75" customHeight="1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</row>
    <row r="515" ht="15.75" customHeight="1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</row>
    <row r="516" ht="15.75" customHeight="1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</row>
    <row r="517" ht="15.75" customHeight="1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</row>
    <row r="518" ht="15.75" customHeight="1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</row>
    <row r="519" ht="15.75" customHeight="1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</row>
    <row r="520" ht="15.75" customHeight="1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</row>
    <row r="521" ht="15.75" customHeight="1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</row>
    <row r="522" ht="15.75" customHeight="1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</row>
    <row r="523" ht="15.75" customHeight="1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</row>
    <row r="524" ht="15.75" customHeight="1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</row>
    <row r="525" ht="15.75" customHeight="1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</row>
    <row r="526" ht="15.75" customHeight="1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</row>
    <row r="527" ht="15.75" customHeight="1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</row>
    <row r="528" ht="15.75" customHeight="1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</row>
    <row r="529" ht="15.75" customHeight="1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</row>
    <row r="530" ht="15.75" customHeight="1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</row>
    <row r="531" ht="15.75" customHeight="1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</row>
    <row r="532" ht="15.75" customHeight="1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</row>
    <row r="533" ht="15.75" customHeight="1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</row>
    <row r="534" ht="15.75" customHeight="1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</row>
    <row r="535" ht="15.75" customHeight="1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</row>
    <row r="536" ht="15.75" customHeight="1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</row>
    <row r="537" ht="15.75" customHeight="1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</row>
    <row r="538" ht="15.75" customHeight="1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</row>
    <row r="539" ht="15.75" customHeight="1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</row>
    <row r="540" ht="15.75" customHeight="1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</row>
    <row r="541" ht="15.75" customHeight="1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</row>
    <row r="542" ht="15.75" customHeight="1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</row>
    <row r="543" ht="15.75" customHeight="1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</row>
    <row r="544" ht="15.75" customHeight="1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</row>
    <row r="545" ht="15.75" customHeight="1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</row>
    <row r="546" ht="15.75" customHeight="1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</row>
    <row r="547" ht="15.75" customHeight="1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</row>
    <row r="548" ht="15.75" customHeight="1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</row>
    <row r="549" ht="15.75" customHeight="1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</row>
    <row r="550" ht="15.75" customHeight="1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</row>
    <row r="551" ht="15.75" customHeight="1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</row>
    <row r="552" ht="15.75" customHeight="1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</row>
    <row r="553" ht="15.75" customHeight="1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</row>
    <row r="554" ht="15.75" customHeight="1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</row>
    <row r="555" ht="15.75" customHeight="1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</row>
    <row r="556" ht="15.75" customHeight="1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</row>
    <row r="557" ht="15.75" customHeight="1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</row>
    <row r="558" ht="15.75" customHeight="1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</row>
    <row r="559" ht="15.75" customHeight="1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</row>
    <row r="560" ht="15.75" customHeight="1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</row>
    <row r="561" ht="15.75" customHeight="1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</row>
    <row r="562" ht="15.75" customHeight="1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</row>
    <row r="563" ht="15.75" customHeight="1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</row>
    <row r="564" ht="15.75" customHeight="1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</row>
    <row r="565" ht="15.75" customHeight="1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</row>
    <row r="566" ht="15.75" customHeight="1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</row>
    <row r="567" ht="15.75" customHeight="1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</row>
    <row r="568" ht="15.75" customHeight="1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</row>
    <row r="569" ht="15.75" customHeight="1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</row>
    <row r="570" ht="15.75" customHeight="1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</row>
    <row r="571" ht="15.75" customHeight="1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</row>
    <row r="572" ht="15.75" customHeight="1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</row>
    <row r="573" ht="15.75" customHeight="1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</row>
    <row r="574" ht="15.75" customHeight="1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</row>
    <row r="575" ht="15.75" customHeight="1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</row>
    <row r="576" ht="15.75" customHeight="1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</row>
    <row r="577" ht="15.75" customHeight="1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</row>
    <row r="578" ht="15.75" customHeight="1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</row>
    <row r="579" ht="15.75" customHeight="1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</row>
    <row r="580" ht="15.75" customHeight="1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</row>
    <row r="581" ht="15.75" customHeight="1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</row>
    <row r="582" ht="15.75" customHeight="1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</row>
    <row r="583" ht="15.75" customHeight="1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</row>
    <row r="584" ht="15.75" customHeight="1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</row>
    <row r="585" ht="15.75" customHeight="1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</row>
    <row r="586" ht="15.75" customHeight="1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</row>
    <row r="587" ht="15.75" customHeight="1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</row>
    <row r="588" ht="15.75" customHeight="1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</row>
    <row r="589" ht="15.75" customHeight="1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</row>
    <row r="590" ht="15.75" customHeight="1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</row>
    <row r="591" ht="15.75" customHeight="1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</row>
    <row r="592" ht="15.75" customHeight="1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</row>
    <row r="593" ht="15.75" customHeight="1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</row>
    <row r="594" ht="15.75" customHeight="1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</row>
    <row r="595" ht="15.75" customHeight="1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</row>
    <row r="596" ht="15.75" customHeight="1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</row>
    <row r="597" ht="15.75" customHeight="1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</row>
    <row r="598" ht="15.75" customHeight="1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</row>
    <row r="599" ht="15.75" customHeight="1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</row>
    <row r="600" ht="15.75" customHeight="1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</row>
    <row r="601" ht="15.75" customHeight="1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</row>
    <row r="602" ht="15.75" customHeight="1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</row>
    <row r="603" ht="15.75" customHeight="1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</row>
    <row r="604" ht="15.75" customHeight="1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</row>
    <row r="605" ht="15.75" customHeight="1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</row>
    <row r="606" ht="15.75" customHeight="1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</row>
    <row r="607" ht="15.75" customHeight="1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</row>
    <row r="608" ht="15.75" customHeight="1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</row>
    <row r="609" ht="15.75" customHeight="1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</row>
    <row r="610" ht="15.75" customHeight="1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</row>
    <row r="611" ht="15.75" customHeight="1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</row>
    <row r="612" ht="15.75" customHeight="1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</row>
    <row r="613" ht="15.75" customHeight="1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</row>
    <row r="614" ht="15.75" customHeight="1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</row>
    <row r="615" ht="15.75" customHeight="1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</row>
    <row r="616" ht="15.75" customHeight="1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</row>
    <row r="617" ht="15.75" customHeight="1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</row>
    <row r="618" ht="15.75" customHeight="1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</row>
    <row r="619" ht="15.75" customHeight="1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</row>
    <row r="620" ht="15.75" customHeight="1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</row>
    <row r="621" ht="15.75" customHeight="1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</row>
    <row r="622" ht="15.75" customHeight="1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</row>
    <row r="623" ht="15.75" customHeight="1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</row>
    <row r="624" ht="15.75" customHeight="1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</row>
    <row r="625" ht="15.75" customHeight="1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</row>
    <row r="626" ht="15.75" customHeight="1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</row>
    <row r="627" ht="15.75" customHeight="1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</row>
    <row r="628" ht="15.75" customHeight="1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</row>
    <row r="629" ht="15.75" customHeight="1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</row>
    <row r="630" ht="15.75" customHeight="1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</row>
    <row r="631" ht="15.75" customHeight="1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</row>
    <row r="632" ht="15.75" customHeight="1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</row>
    <row r="633" ht="15.75" customHeight="1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</row>
    <row r="634" ht="15.75" customHeight="1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</row>
    <row r="635" ht="15.75" customHeight="1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</row>
    <row r="636" ht="15.75" customHeight="1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</row>
    <row r="637" ht="15.75" customHeight="1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</row>
    <row r="638" ht="15.75" customHeight="1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</row>
    <row r="639" ht="15.75" customHeight="1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</row>
    <row r="640" ht="15.75" customHeight="1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</row>
    <row r="641" ht="15.75" customHeight="1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</row>
    <row r="642" ht="15.75" customHeight="1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</row>
    <row r="643" ht="15.75" customHeight="1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</row>
    <row r="644" ht="15.75" customHeight="1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</row>
    <row r="645" ht="15.75" customHeight="1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</row>
    <row r="646" ht="15.75" customHeight="1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</row>
    <row r="647" ht="15.75" customHeight="1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</row>
    <row r="648" ht="15.75" customHeight="1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</row>
    <row r="649" ht="15.75" customHeight="1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</row>
    <row r="650" ht="15.75" customHeight="1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</row>
    <row r="651" ht="15.75" customHeight="1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</row>
    <row r="652" ht="15.75" customHeight="1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</row>
    <row r="653" ht="15.75" customHeight="1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</row>
    <row r="654" ht="15.75" customHeight="1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</row>
    <row r="655" ht="15.75" customHeight="1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</row>
    <row r="656" ht="15.75" customHeight="1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</row>
    <row r="657" ht="15.75" customHeight="1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</row>
    <row r="658" ht="15.75" customHeight="1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</row>
    <row r="659" ht="15.75" customHeight="1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</row>
    <row r="660" ht="15.75" customHeight="1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</row>
    <row r="661" ht="15.75" customHeight="1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</row>
    <row r="662" ht="15.75" customHeight="1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</row>
    <row r="663" ht="15.75" customHeight="1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</row>
    <row r="664" ht="15.75" customHeight="1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</row>
    <row r="665" ht="15.75" customHeight="1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</row>
    <row r="666" ht="15.75" customHeight="1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</row>
    <row r="667" ht="15.75" customHeight="1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</row>
    <row r="668" ht="15.75" customHeight="1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</row>
    <row r="669" ht="15.75" customHeight="1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</row>
    <row r="670" ht="15.75" customHeight="1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</row>
    <row r="671" ht="15.75" customHeight="1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</row>
    <row r="672" ht="15.75" customHeight="1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</row>
    <row r="673" ht="15.75" customHeight="1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</row>
    <row r="674" ht="15.75" customHeight="1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</row>
    <row r="675" ht="15.75" customHeight="1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</row>
    <row r="676" ht="15.75" customHeight="1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</row>
    <row r="677" ht="15.75" customHeight="1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</row>
    <row r="678" ht="15.75" customHeight="1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</row>
    <row r="679" ht="15.75" customHeight="1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</row>
    <row r="680" ht="15.75" customHeight="1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</row>
    <row r="681" ht="15.75" customHeight="1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</row>
    <row r="682" ht="15.75" customHeight="1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</row>
    <row r="683" ht="15.75" customHeight="1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</row>
    <row r="684" ht="15.75" customHeight="1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</row>
    <row r="685" ht="15.75" customHeight="1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</row>
    <row r="686" ht="15.75" customHeight="1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</row>
    <row r="687" ht="15.75" customHeight="1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</row>
    <row r="688" ht="15.75" customHeight="1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</row>
    <row r="689" ht="15.75" customHeight="1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</row>
    <row r="690" ht="15.75" customHeight="1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</row>
    <row r="691" ht="15.75" customHeight="1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</row>
    <row r="692" ht="15.75" customHeight="1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</row>
    <row r="693" ht="15.75" customHeight="1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</row>
    <row r="694" ht="15.75" customHeight="1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</row>
    <row r="695" ht="15.75" customHeight="1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</row>
    <row r="696" ht="15.75" customHeight="1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</row>
    <row r="697" ht="15.75" customHeight="1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</row>
    <row r="698" ht="15.75" customHeight="1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</row>
    <row r="699" ht="15.75" customHeight="1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</row>
    <row r="700" ht="15.75" customHeight="1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</row>
    <row r="701" ht="15.75" customHeight="1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</row>
    <row r="702" ht="15.75" customHeight="1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</row>
    <row r="703" ht="15.75" customHeight="1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</row>
    <row r="704" ht="15.75" customHeight="1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</row>
    <row r="705" ht="15.75" customHeight="1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</row>
    <row r="706" ht="15.75" customHeight="1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</row>
    <row r="707" ht="15.75" customHeight="1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</row>
    <row r="708" ht="15.75" customHeight="1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</row>
    <row r="709" ht="15.75" customHeight="1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</row>
    <row r="710" ht="15.75" customHeight="1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</row>
    <row r="711" ht="15.75" customHeight="1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</row>
    <row r="712" ht="15.75" customHeight="1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</row>
    <row r="713" ht="15.75" customHeight="1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</row>
    <row r="714" ht="15.75" customHeight="1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</row>
    <row r="715" ht="15.75" customHeight="1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</row>
    <row r="716" ht="15.75" customHeight="1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</row>
    <row r="717" ht="15.75" customHeight="1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</row>
    <row r="718" ht="15.75" customHeight="1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</row>
    <row r="719" ht="15.75" customHeight="1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</row>
    <row r="720" ht="15.75" customHeight="1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</row>
    <row r="721" ht="15.75" customHeight="1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</row>
    <row r="722" ht="15.75" customHeight="1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</row>
    <row r="723" ht="15.75" customHeight="1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</row>
    <row r="724" ht="15.75" customHeight="1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</row>
    <row r="725" ht="15.75" customHeight="1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</row>
    <row r="726" ht="15.75" customHeight="1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</row>
    <row r="727" ht="15.75" customHeight="1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</row>
    <row r="728" ht="15.75" customHeight="1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</row>
    <row r="729" ht="15.75" customHeight="1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</row>
    <row r="730" ht="15.75" customHeight="1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</row>
    <row r="731" ht="15.75" customHeight="1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</row>
    <row r="732" ht="15.75" customHeight="1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</row>
    <row r="733" ht="15.75" customHeight="1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</row>
    <row r="734" ht="15.75" customHeight="1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</row>
    <row r="735" ht="15.75" customHeight="1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</row>
    <row r="736" ht="15.75" customHeight="1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</row>
    <row r="737" ht="15.75" customHeight="1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</row>
    <row r="738" ht="15.75" customHeight="1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</row>
    <row r="739" ht="15.75" customHeight="1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</row>
    <row r="740" ht="15.75" customHeight="1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</row>
    <row r="741" ht="15.75" customHeight="1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</row>
    <row r="742" ht="15.75" customHeight="1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</row>
    <row r="743" ht="15.75" customHeight="1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</row>
    <row r="744" ht="15.75" customHeight="1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</row>
    <row r="745" ht="15.75" customHeight="1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</row>
    <row r="746" ht="15.75" customHeight="1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</row>
    <row r="747" ht="15.75" customHeight="1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</row>
    <row r="748" ht="15.75" customHeight="1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</row>
    <row r="749" ht="15.75" customHeight="1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</row>
    <row r="750" ht="15.75" customHeight="1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</row>
    <row r="751" ht="15.75" customHeight="1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</row>
    <row r="752" ht="15.75" customHeight="1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</row>
    <row r="753" ht="15.75" customHeight="1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</row>
    <row r="754" ht="15.75" customHeight="1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</row>
    <row r="755" ht="15.75" customHeight="1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</row>
    <row r="756" ht="15.75" customHeight="1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</row>
    <row r="757" ht="15.75" customHeight="1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</row>
    <row r="758" ht="15.75" customHeight="1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</row>
    <row r="759" ht="15.75" customHeight="1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</row>
    <row r="760" ht="15.75" customHeight="1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</row>
    <row r="761" ht="15.75" customHeight="1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</row>
    <row r="762" ht="15.75" customHeight="1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</row>
    <row r="763" ht="15.75" customHeight="1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</row>
    <row r="764" ht="15.75" customHeight="1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</row>
    <row r="765" ht="15.75" customHeight="1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</row>
    <row r="766" ht="15.75" customHeight="1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</row>
    <row r="767" ht="15.75" customHeight="1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</row>
    <row r="768" ht="15.75" customHeight="1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</row>
    <row r="769" ht="15.75" customHeight="1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</row>
    <row r="770" ht="15.75" customHeight="1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</row>
    <row r="771" ht="15.75" customHeight="1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</row>
    <row r="772" ht="15.75" customHeight="1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</row>
    <row r="773" ht="15.75" customHeight="1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</row>
    <row r="774" ht="15.75" customHeight="1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</row>
    <row r="775" ht="15.75" customHeight="1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</row>
    <row r="776" ht="15.75" customHeight="1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</row>
    <row r="777" ht="15.75" customHeight="1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</row>
    <row r="778" ht="15.75" customHeight="1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</row>
    <row r="779" ht="15.75" customHeight="1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</row>
    <row r="780" ht="15.75" customHeight="1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</row>
    <row r="781" ht="15.75" customHeight="1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</row>
    <row r="782" ht="15.75" customHeight="1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</row>
    <row r="783" ht="15.75" customHeight="1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</row>
    <row r="784" ht="15.75" customHeight="1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</row>
    <row r="785" ht="15.75" customHeight="1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</row>
    <row r="786" ht="15.75" customHeight="1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</row>
    <row r="787" ht="15.75" customHeight="1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</row>
    <row r="788" ht="15.75" customHeight="1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</row>
    <row r="789" ht="15.75" customHeight="1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</row>
    <row r="790" ht="15.75" customHeight="1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</row>
    <row r="791" ht="15.75" customHeight="1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</row>
    <row r="792" ht="15.75" customHeight="1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</row>
    <row r="793" ht="15.75" customHeight="1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</row>
    <row r="794" ht="15.75" customHeight="1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</row>
    <row r="795" ht="15.75" customHeight="1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</row>
    <row r="796" ht="15.75" customHeight="1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</row>
    <row r="797" ht="15.75" customHeight="1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</row>
    <row r="798" ht="15.75" customHeight="1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</row>
    <row r="799" ht="15.75" customHeight="1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</row>
    <row r="800" ht="15.75" customHeight="1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</row>
    <row r="801" ht="15.75" customHeight="1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</row>
    <row r="802" ht="15.75" customHeight="1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</row>
    <row r="803" ht="15.75" customHeight="1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</row>
    <row r="804" ht="15.75" customHeight="1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</row>
    <row r="805" ht="15.75" customHeight="1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</row>
    <row r="806" ht="15.75" customHeight="1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</row>
    <row r="807" ht="15.75" customHeight="1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</row>
    <row r="808" ht="15.75" customHeight="1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</row>
    <row r="809" ht="15.75" customHeight="1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</row>
    <row r="810" ht="15.75" customHeight="1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</row>
    <row r="811" ht="15.75" customHeight="1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</row>
    <row r="812" ht="15.75" customHeight="1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</row>
    <row r="813" ht="15.75" customHeight="1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</row>
    <row r="814" ht="15.75" customHeight="1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</row>
    <row r="815" ht="15.75" customHeight="1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</row>
    <row r="816" ht="15.75" customHeight="1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</row>
    <row r="817" ht="15.75" customHeight="1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</row>
    <row r="818" ht="15.75" customHeight="1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</row>
    <row r="819" ht="15.75" customHeight="1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</row>
    <row r="820" ht="15.75" customHeight="1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</row>
    <row r="821" ht="15.75" customHeight="1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</row>
    <row r="822" ht="15.75" customHeight="1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</row>
    <row r="823" ht="15.75" customHeight="1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</row>
    <row r="824" ht="15.75" customHeight="1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</row>
    <row r="825" ht="15.75" customHeight="1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</row>
    <row r="826" ht="15.75" customHeight="1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</row>
    <row r="827" ht="15.75" customHeight="1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</row>
    <row r="828" ht="15.75" customHeight="1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</row>
    <row r="829" ht="15.75" customHeight="1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</row>
    <row r="830" ht="15.75" customHeight="1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</row>
    <row r="831" ht="15.75" customHeight="1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</row>
    <row r="832" ht="15.75" customHeight="1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</row>
    <row r="833" ht="15.75" customHeight="1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</row>
    <row r="834" ht="15.75" customHeight="1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</row>
    <row r="835" ht="15.75" customHeight="1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</row>
    <row r="836" ht="15.75" customHeight="1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</row>
    <row r="837" ht="15.75" customHeight="1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</row>
    <row r="838" ht="15.75" customHeight="1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</row>
    <row r="839" ht="15.75" customHeight="1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</row>
    <row r="840" ht="15.75" customHeight="1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</row>
    <row r="841" ht="15.75" customHeight="1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</row>
    <row r="842" ht="15.75" customHeight="1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</row>
    <row r="843" ht="15.75" customHeight="1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</row>
    <row r="844" ht="15.75" customHeight="1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</row>
    <row r="845" ht="15.75" customHeight="1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</row>
    <row r="846" ht="15.75" customHeight="1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</row>
    <row r="847" ht="15.75" customHeight="1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</row>
    <row r="848" ht="15.75" customHeight="1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</row>
    <row r="849" ht="15.75" customHeight="1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</row>
    <row r="850" ht="15.75" customHeight="1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</row>
    <row r="851" ht="15.75" customHeight="1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</row>
    <row r="852" ht="15.75" customHeight="1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</row>
    <row r="853" ht="15.75" customHeight="1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</row>
    <row r="854" ht="15.75" customHeight="1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</row>
    <row r="855" ht="15.75" customHeight="1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</row>
    <row r="856" ht="15.75" customHeight="1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</row>
    <row r="857" ht="15.75" customHeight="1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</row>
    <row r="858" ht="15.75" customHeight="1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</row>
    <row r="859" ht="15.75" customHeight="1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</row>
    <row r="860" ht="15.75" customHeight="1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</row>
    <row r="861" ht="15.75" customHeight="1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</row>
    <row r="862" ht="15.75" customHeight="1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</row>
    <row r="863" ht="15.75" customHeight="1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</row>
    <row r="864" ht="15.75" customHeight="1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</row>
    <row r="865" ht="15.75" customHeight="1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</row>
    <row r="866" ht="15.75" customHeight="1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</row>
    <row r="867" ht="15.75" customHeight="1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</row>
    <row r="868" ht="15.75" customHeight="1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</row>
    <row r="869" ht="15.75" customHeight="1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</row>
    <row r="870" ht="15.75" customHeight="1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</row>
    <row r="871" ht="15.75" customHeight="1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</row>
    <row r="872" ht="15.75" customHeight="1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</row>
    <row r="873" ht="15.75" customHeight="1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</row>
    <row r="874" ht="15.75" customHeight="1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</row>
    <row r="875" ht="15.75" customHeight="1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</row>
    <row r="876" ht="15.75" customHeight="1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</row>
    <row r="877" ht="15.75" customHeight="1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</row>
    <row r="878" ht="15.75" customHeight="1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</row>
    <row r="879" ht="15.75" customHeight="1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</row>
    <row r="880" ht="15.75" customHeight="1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</row>
    <row r="881" ht="15.75" customHeight="1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</row>
    <row r="882" ht="15.75" customHeight="1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</row>
    <row r="883" ht="15.75" customHeight="1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</row>
    <row r="884" ht="15.75" customHeight="1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</row>
    <row r="885" ht="15.75" customHeight="1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</row>
    <row r="886" ht="15.75" customHeight="1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</row>
    <row r="887" ht="15.75" customHeight="1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</row>
    <row r="888" ht="15.75" customHeight="1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</row>
    <row r="889" ht="15.75" customHeight="1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</row>
    <row r="890" ht="15.75" customHeight="1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</row>
    <row r="891" ht="15.75" customHeight="1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</row>
    <row r="892" ht="15.75" customHeight="1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</row>
    <row r="893" ht="15.75" customHeight="1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</row>
    <row r="894" ht="15.75" customHeight="1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</row>
    <row r="895" ht="15.75" customHeight="1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</row>
    <row r="896" ht="15.75" customHeight="1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</row>
    <row r="897" ht="15.75" customHeight="1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</row>
    <row r="898" ht="15.75" customHeight="1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</row>
    <row r="899" ht="15.75" customHeight="1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</row>
    <row r="900" ht="15.75" customHeight="1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</row>
    <row r="901" ht="15.75" customHeight="1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</row>
    <row r="902" ht="15.75" customHeight="1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</row>
    <row r="903" ht="15.75" customHeight="1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</row>
    <row r="904" ht="15.75" customHeight="1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</row>
    <row r="905" ht="15.75" customHeight="1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</row>
    <row r="906" ht="15.75" customHeight="1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</row>
    <row r="907" ht="15.75" customHeight="1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</row>
    <row r="908" ht="15.75" customHeight="1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</row>
    <row r="909" ht="15.75" customHeight="1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</row>
    <row r="910" ht="15.75" customHeight="1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</row>
    <row r="911" ht="15.75" customHeight="1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</row>
    <row r="912" ht="15.75" customHeight="1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</row>
    <row r="913" ht="15.75" customHeight="1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</row>
    <row r="914" ht="15.75" customHeight="1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</row>
    <row r="915" ht="15.75" customHeight="1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</row>
    <row r="916" ht="15.75" customHeight="1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</row>
    <row r="917" ht="15.75" customHeight="1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</row>
    <row r="918" ht="15.75" customHeight="1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</row>
    <row r="919" ht="15.75" customHeight="1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</row>
    <row r="920" ht="15.75" customHeight="1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</row>
    <row r="921" ht="15.75" customHeight="1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</row>
    <row r="922" ht="15.75" customHeight="1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</row>
    <row r="923" ht="15.75" customHeight="1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</row>
    <row r="924" ht="15.75" customHeight="1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</row>
    <row r="925" ht="15.75" customHeight="1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</row>
    <row r="926" ht="15.75" customHeight="1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</row>
    <row r="927" ht="15.75" customHeight="1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</row>
    <row r="928" ht="15.75" customHeight="1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</row>
    <row r="929" ht="15.75" customHeight="1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</row>
    <row r="930" ht="15.75" customHeight="1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</row>
    <row r="931" ht="15.75" customHeight="1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</row>
    <row r="932" ht="15.75" customHeight="1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</row>
    <row r="933" ht="15.75" customHeight="1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</row>
    <row r="934" ht="15.75" customHeight="1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</row>
    <row r="935" ht="15.75" customHeight="1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</row>
    <row r="936" ht="15.75" customHeight="1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</row>
    <row r="937" ht="15.75" customHeight="1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</row>
    <row r="938" ht="15.75" customHeight="1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</row>
    <row r="939" ht="15.75" customHeight="1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</row>
    <row r="940" ht="15.75" customHeight="1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</row>
    <row r="941" ht="15.75" customHeight="1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</row>
    <row r="942" ht="15.75" customHeight="1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</row>
    <row r="943" ht="15.75" customHeight="1">
      <c r="A943" s="68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</row>
    <row r="944" ht="15.75" customHeight="1">
      <c r="A944" s="68"/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</row>
    <row r="945" ht="15.75" customHeight="1">
      <c r="A945" s="68"/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</row>
    <row r="946" ht="15.75" customHeight="1">
      <c r="A946" s="68"/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</row>
    <row r="947" ht="15.75" customHeight="1">
      <c r="A947" s="68"/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</row>
    <row r="948" ht="15.75" customHeight="1">
      <c r="A948" s="68"/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</row>
    <row r="949" ht="15.75" customHeight="1">
      <c r="A949" s="68"/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</row>
    <row r="950" ht="15.75" customHeight="1">
      <c r="A950" s="68"/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</row>
    <row r="951" ht="15.75" customHeight="1">
      <c r="A951" s="68"/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</row>
    <row r="952" ht="15.75" customHeight="1">
      <c r="A952" s="68"/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</row>
    <row r="953" ht="15.75" customHeight="1">
      <c r="A953" s="68"/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</row>
    <row r="954" ht="15.75" customHeight="1">
      <c r="A954" s="68"/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</row>
    <row r="955" ht="15.75" customHeight="1">
      <c r="A955" s="68"/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</row>
    <row r="956" ht="15.75" customHeight="1">
      <c r="A956" s="68"/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</row>
    <row r="957" ht="15.75" customHeight="1">
      <c r="A957" s="68"/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</row>
    <row r="958" ht="15.75" customHeight="1">
      <c r="A958" s="68"/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</row>
    <row r="959" ht="15.75" customHeight="1">
      <c r="A959" s="68"/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</row>
    <row r="960" ht="15.75" customHeight="1">
      <c r="A960" s="68"/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</row>
    <row r="961" ht="15.75" customHeight="1">
      <c r="A961" s="68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</row>
    <row r="962" ht="15.75" customHeight="1">
      <c r="A962" s="68"/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</row>
    <row r="963" ht="15.75" customHeight="1">
      <c r="A963" s="68"/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</row>
    <row r="964" ht="15.75" customHeight="1">
      <c r="A964" s="68"/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</row>
    <row r="965" ht="15.75" customHeight="1">
      <c r="A965" s="68"/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</row>
    <row r="966" ht="15.75" customHeight="1">
      <c r="A966" s="68"/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</row>
    <row r="967" ht="15.75" customHeight="1">
      <c r="A967" s="68"/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</row>
    <row r="968" ht="15.75" customHeight="1">
      <c r="A968" s="68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</row>
    <row r="969" ht="15.75" customHeight="1">
      <c r="A969" s="68"/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</row>
    <row r="970" ht="15.75" customHeight="1">
      <c r="A970" s="68"/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</row>
    <row r="971" ht="15.75" customHeight="1">
      <c r="A971" s="68"/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</row>
    <row r="972" ht="15.75" customHeight="1">
      <c r="A972" s="68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</row>
    <row r="973" ht="15.75" customHeight="1">
      <c r="A973" s="68"/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</row>
    <row r="974" ht="15.75" customHeight="1">
      <c r="A974" s="68"/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</row>
    <row r="975" ht="15.75" customHeight="1">
      <c r="A975" s="68"/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</row>
    <row r="976" ht="15.75" customHeight="1">
      <c r="A976" s="68"/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</row>
    <row r="977" ht="15.75" customHeight="1">
      <c r="A977" s="68"/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</row>
    <row r="978" ht="15.75" customHeight="1">
      <c r="A978" s="68"/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</row>
    <row r="979" ht="15.75" customHeight="1">
      <c r="A979" s="68"/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</row>
    <row r="980" ht="15.75" customHeight="1">
      <c r="A980" s="68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</row>
    <row r="981" ht="15.75" customHeight="1">
      <c r="A981" s="68"/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</row>
    <row r="982" ht="15.75" customHeight="1">
      <c r="A982" s="68"/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</row>
    <row r="983" ht="15.75" customHeight="1">
      <c r="A983" s="68"/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</row>
    <row r="984" ht="15.75" customHeight="1">
      <c r="A984" s="68"/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</row>
    <row r="985" ht="15.75" customHeight="1">
      <c r="A985" s="68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</row>
    <row r="986" ht="15.75" customHeight="1">
      <c r="A986" s="68"/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</row>
    <row r="987" ht="15.75" customHeight="1">
      <c r="A987" s="68"/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</row>
    <row r="988" ht="15.75" customHeight="1">
      <c r="A988" s="68"/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</row>
    <row r="989" ht="15.75" customHeight="1">
      <c r="A989" s="68"/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</row>
    <row r="990" ht="15.75" customHeight="1">
      <c r="A990" s="68"/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</row>
    <row r="991" ht="15.75" customHeight="1">
      <c r="A991" s="68"/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</row>
    <row r="992" ht="15.75" customHeight="1">
      <c r="A992" s="68"/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</row>
    <row r="993" ht="15.75" customHeight="1">
      <c r="A993" s="68"/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</row>
    <row r="994" ht="15.75" customHeight="1">
      <c r="A994" s="68"/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</row>
    <row r="995" ht="15.75" customHeight="1">
      <c r="A995" s="68"/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</row>
  </sheetData>
  <mergeCells count="3">
    <mergeCell ref="A4:A7"/>
    <mergeCell ref="A9:A10"/>
    <mergeCell ref="A19:A20"/>
  </mergeCells>
  <hyperlinks>
    <hyperlink r:id="rId1" ref="A2"/>
    <hyperlink r:id="rId2" ref="A3"/>
    <hyperlink r:id="rId3" ref="A4"/>
    <hyperlink r:id="rId4" ref="A9"/>
    <hyperlink r:id="rId5" ref="A18"/>
    <hyperlink r:id="rId6" ref="A19"/>
    <hyperlink r:id="rId7" ref="A21"/>
  </hyperlinks>
  <printOptions/>
  <pageMargins bottom="0.75" footer="0.0" header="0.0" left="0.7" right="0.7" top="0.75"/>
  <pageSetup orientation="landscape"/>
  <drawing r:id="rId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43"/>
    <col customWidth="1" min="2" max="2" width="13.29"/>
    <col customWidth="1" min="3" max="3" width="20.71"/>
    <col customWidth="1" min="4" max="4" width="23.43"/>
    <col customWidth="1" min="5" max="5" width="40.43"/>
    <col customWidth="1" min="6" max="6" width="23.29"/>
    <col customWidth="1" min="7" max="26" width="10.71"/>
  </cols>
  <sheetData>
    <row r="1" ht="79.5" customHeight="1">
      <c r="A1" s="47" t="s">
        <v>196</v>
      </c>
      <c r="B1" s="47" t="s">
        <v>197</v>
      </c>
      <c r="C1" s="47" t="s">
        <v>198</v>
      </c>
      <c r="D1" s="47" t="s">
        <v>199</v>
      </c>
      <c r="E1" s="47" t="s">
        <v>200</v>
      </c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112" t="s">
        <v>286</v>
      </c>
      <c r="B2" s="48">
        <v>10.0</v>
      </c>
      <c r="C2" s="48">
        <v>256.0</v>
      </c>
      <c r="D2" s="49">
        <f t="shared" ref="D2:D8" si="1">B2/$B$9*C2</f>
        <v>12.73631841</v>
      </c>
      <c r="E2" s="50">
        <f t="shared" ref="E2:E8" si="2">(C2-$D$10)^2*B2/$B$9</f>
        <v>40.72284842</v>
      </c>
      <c r="F2" s="67" t="s">
        <v>297</v>
      </c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104" t="s">
        <v>385</v>
      </c>
      <c r="B3" s="52">
        <v>4.0</v>
      </c>
      <c r="C3" s="52">
        <v>200.0</v>
      </c>
      <c r="D3" s="53">
        <f t="shared" si="1"/>
        <v>3.980099502</v>
      </c>
      <c r="E3" s="54">
        <f t="shared" si="2"/>
        <v>14.92964827</v>
      </c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218" t="s">
        <v>386</v>
      </c>
      <c r="B4" s="64">
        <v>22.0</v>
      </c>
      <c r="C4" s="64">
        <v>220.0</v>
      </c>
      <c r="D4" s="65">
        <f t="shared" si="1"/>
        <v>24.07960199</v>
      </c>
      <c r="E4" s="117">
        <f t="shared" si="2"/>
        <v>5.977524265</v>
      </c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282" t="s">
        <v>387</v>
      </c>
      <c r="B5" s="116">
        <v>15.0</v>
      </c>
      <c r="C5" s="116">
        <v>220.0</v>
      </c>
      <c r="D5" s="65">
        <f t="shared" si="1"/>
        <v>16.41791045</v>
      </c>
      <c r="E5" s="117">
        <f t="shared" si="2"/>
        <v>4.075584726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89"/>
      <c r="B6" s="116">
        <v>15.0</v>
      </c>
      <c r="C6" s="116">
        <v>219.0</v>
      </c>
      <c r="D6" s="65">
        <f t="shared" si="1"/>
        <v>16.34328358</v>
      </c>
      <c r="E6" s="117">
        <f t="shared" si="2"/>
        <v>5.253204092</v>
      </c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90"/>
      <c r="B7" s="116">
        <v>15.0</v>
      </c>
      <c r="C7" s="116">
        <v>218.0</v>
      </c>
      <c r="D7" s="65">
        <f t="shared" si="1"/>
        <v>16.26865672</v>
      </c>
      <c r="E7" s="117">
        <f t="shared" si="2"/>
        <v>6.580077189</v>
      </c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60" t="s">
        <v>388</v>
      </c>
      <c r="B8" s="263">
        <v>120.0</v>
      </c>
      <c r="C8" s="263">
        <v>230.42</v>
      </c>
      <c r="D8" s="118">
        <f t="shared" si="1"/>
        <v>137.5641791</v>
      </c>
      <c r="E8" s="118">
        <f t="shared" si="2"/>
        <v>5.480954334</v>
      </c>
      <c r="F8" s="46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69" t="s">
        <v>204</v>
      </c>
      <c r="B9" s="69">
        <f>SUM(B2:B8)</f>
        <v>201</v>
      </c>
      <c r="C9" s="70"/>
      <c r="D9" s="71" t="s">
        <v>205</v>
      </c>
      <c r="E9" s="72" t="s">
        <v>206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67"/>
      <c r="B10" s="67"/>
      <c r="C10" s="67"/>
      <c r="D10" s="73">
        <f>SUM(D2:D8)</f>
        <v>227.3900498</v>
      </c>
      <c r="E10" s="73">
        <f>SQRT(SUM(E2:E8)/((ROWS(E2:E8)-1)/ROWS(E2:E8)))</f>
        <v>9.841569057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>
      <c r="A14" s="252" t="s">
        <v>196</v>
      </c>
      <c r="B14" s="252" t="s">
        <v>197</v>
      </c>
      <c r="C14" s="253" t="s">
        <v>207</v>
      </c>
      <c r="D14" s="253" t="s">
        <v>208</v>
      </c>
      <c r="E14" s="253" t="s">
        <v>209</v>
      </c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>
      <c r="A15" s="20" t="s">
        <v>164</v>
      </c>
      <c r="B15" s="267">
        <v>7.0</v>
      </c>
      <c r="C15" s="279">
        <v>120.1</v>
      </c>
      <c r="D15" s="267">
        <f t="shared" ref="D15:D16" si="3">B15/$B$17*C15</f>
        <v>56.04666667</v>
      </c>
      <c r="E15" s="279">
        <f t="shared" ref="E15:E16" si="4">(C15-$D$18)^2*B15/$B$17</f>
        <v>120.2644385</v>
      </c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254" t="s">
        <v>386</v>
      </c>
      <c r="B16" s="259">
        <v>8.0</v>
      </c>
      <c r="C16" s="259">
        <v>90.0</v>
      </c>
      <c r="D16" s="259">
        <f t="shared" si="3"/>
        <v>48</v>
      </c>
      <c r="E16" s="259">
        <f t="shared" si="4"/>
        <v>105.2313837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153" t="s">
        <v>204</v>
      </c>
      <c r="B17" s="153">
        <f>SUM(B15:B16)</f>
        <v>15</v>
      </c>
      <c r="C17" s="268"/>
      <c r="D17" s="269" t="s">
        <v>210</v>
      </c>
      <c r="E17" s="270" t="s">
        <v>211</v>
      </c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68"/>
      <c r="B18" s="68"/>
      <c r="C18" s="68"/>
      <c r="D18" s="73">
        <f>SUM(D15:D16)</f>
        <v>104.0466667</v>
      </c>
      <c r="E18" s="73">
        <f>SQRT(SUM(E15:E16)/((ROWS(E15:E16)-1)/ROWS(E15:E16)))</f>
        <v>21.23656386</v>
      </c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ht="15.7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ht="15.7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ht="15.7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7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ht="15.7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ht="15.7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7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7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7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ht="15.7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</sheetData>
  <mergeCells count="1">
    <mergeCell ref="A5:A7"/>
  </mergeCells>
  <hyperlinks>
    <hyperlink r:id="rId1" ref="A2"/>
    <hyperlink r:id="rId2" ref="A5"/>
    <hyperlink r:id="rId3" location="author-information" ref="A8"/>
    <hyperlink r:id="rId4" ref="A15"/>
    <hyperlink r:id="rId5" ref="A16"/>
  </hyperlinks>
  <printOptions/>
  <pageMargins bottom="0.75" footer="0.0" header="0.0" left="0.7" right="0.7" top="0.75"/>
  <pageSetup orientation="landscape"/>
  <drawing r:id="rId6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43"/>
    <col customWidth="1" min="2" max="2" width="13.29"/>
    <col customWidth="1" min="3" max="3" width="20.71"/>
    <col customWidth="1" min="4" max="4" width="23.43"/>
    <col customWidth="1" min="5" max="5" width="40.43"/>
    <col customWidth="1" min="6" max="6" width="23.29"/>
    <col customWidth="1" min="7" max="26" width="10.71"/>
  </cols>
  <sheetData>
    <row r="1" ht="79.5" customHeight="1">
      <c r="A1" s="47" t="s">
        <v>196</v>
      </c>
      <c r="B1" s="47" t="s">
        <v>197</v>
      </c>
      <c r="C1" s="47" t="s">
        <v>198</v>
      </c>
      <c r="D1" s="47" t="s">
        <v>199</v>
      </c>
      <c r="E1" s="47" t="s">
        <v>200</v>
      </c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112" t="s">
        <v>389</v>
      </c>
      <c r="B2" s="48">
        <v>9.0</v>
      </c>
      <c r="C2" s="48">
        <v>217.0</v>
      </c>
      <c r="D2" s="49">
        <f t="shared" ref="D2:D9" si="1">B2/$B$10*C2</f>
        <v>13.95</v>
      </c>
      <c r="E2" s="50">
        <f t="shared" ref="E2:E9" si="2">(C2-$D$11)^2*B2/$B$10</f>
        <v>34.04094717</v>
      </c>
      <c r="F2" s="67" t="s">
        <v>297</v>
      </c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104" t="s">
        <v>390</v>
      </c>
      <c r="B3" s="52">
        <v>31.0</v>
      </c>
      <c r="C3" s="52">
        <v>217.0</v>
      </c>
      <c r="D3" s="53">
        <f t="shared" si="1"/>
        <v>48.05</v>
      </c>
      <c r="E3" s="54">
        <f t="shared" si="2"/>
        <v>117.2521514</v>
      </c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282" t="s">
        <v>391</v>
      </c>
      <c r="B4" s="64">
        <v>8.0</v>
      </c>
      <c r="C4" s="64">
        <v>241.1</v>
      </c>
      <c r="D4" s="65">
        <f t="shared" si="1"/>
        <v>13.77714286</v>
      </c>
      <c r="E4" s="117">
        <f t="shared" si="2"/>
        <v>0.06771358601</v>
      </c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89"/>
      <c r="B5" s="116">
        <v>8.0</v>
      </c>
      <c r="C5" s="116">
        <v>240.0</v>
      </c>
      <c r="D5" s="65">
        <f t="shared" si="1"/>
        <v>13.71428571</v>
      </c>
      <c r="E5" s="117">
        <f t="shared" si="2"/>
        <v>0.000007463556851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89"/>
      <c r="B6" s="116">
        <v>8.0</v>
      </c>
      <c r="C6" s="116">
        <v>224.8</v>
      </c>
      <c r="D6" s="65">
        <f t="shared" si="1"/>
        <v>12.84571429</v>
      </c>
      <c r="E6" s="117">
        <f t="shared" si="2"/>
        <v>13.22214624</v>
      </c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90"/>
      <c r="B7" s="116">
        <v>8.0</v>
      </c>
      <c r="C7" s="116">
        <v>219.8</v>
      </c>
      <c r="D7" s="65">
        <f t="shared" si="1"/>
        <v>12.56</v>
      </c>
      <c r="E7" s="117">
        <f t="shared" si="2"/>
        <v>23.34296257</v>
      </c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61" t="s">
        <v>392</v>
      </c>
      <c r="B8" s="263">
        <v>60.0</v>
      </c>
      <c r="C8" s="263">
        <v>263.0</v>
      </c>
      <c r="D8" s="263">
        <f t="shared" si="1"/>
        <v>112.7142857</v>
      </c>
      <c r="E8" s="263">
        <f t="shared" si="2"/>
        <v>226.4890356</v>
      </c>
      <c r="F8" s="46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>
      <c r="A9" s="136" t="s">
        <v>393</v>
      </c>
      <c r="B9" s="136">
        <v>8.0</v>
      </c>
      <c r="C9" s="136">
        <v>217.0</v>
      </c>
      <c r="D9" s="136">
        <f t="shared" si="1"/>
        <v>12.4</v>
      </c>
      <c r="E9" s="136">
        <f t="shared" si="2"/>
        <v>30.25861971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69" t="s">
        <v>204</v>
      </c>
      <c r="B10" s="69">
        <f>SUM(B2:B9)</f>
        <v>140</v>
      </c>
      <c r="C10" s="70"/>
      <c r="D10" s="71" t="s">
        <v>205</v>
      </c>
      <c r="E10" s="72" t="s">
        <v>206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67"/>
      <c r="B11" s="67"/>
      <c r="C11" s="67"/>
      <c r="D11" s="73">
        <f>SUM(D2:D9)</f>
        <v>240.0114286</v>
      </c>
      <c r="E11" s="73">
        <f>SQRT(SUM(E2:E9)/((ROWS(E2:E9)-1)/ROWS(E2:E9)))</f>
        <v>22.54325578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ht="15.0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252" t="s">
        <v>196</v>
      </c>
      <c r="B16" s="252" t="s">
        <v>197</v>
      </c>
      <c r="C16" s="253" t="s">
        <v>207</v>
      </c>
      <c r="D16" s="253" t="s">
        <v>208</v>
      </c>
      <c r="E16" s="253" t="s">
        <v>209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278" t="s">
        <v>394</v>
      </c>
      <c r="B17" s="267">
        <v>26.0</v>
      </c>
      <c r="C17" s="279">
        <f>(83+71+78+76+72+75+81+70+86+81+86+82+107+108+97+72+88+83+109+98+99)/21</f>
        <v>85.80952381</v>
      </c>
      <c r="D17" s="267">
        <f t="shared" ref="D17:D20" si="3">B17/$B$21*C17</f>
        <v>27.88809524</v>
      </c>
      <c r="E17" s="279">
        <f t="shared" ref="E17:E20" si="4">(C17-$D$22)^2*B17/$B$21</f>
        <v>3.080220663</v>
      </c>
      <c r="F17" s="209" t="s">
        <v>395</v>
      </c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283" t="s">
        <v>396</v>
      </c>
      <c r="B18" s="259">
        <v>4.0</v>
      </c>
      <c r="C18" s="259">
        <f>(76+84)/2</f>
        <v>80</v>
      </c>
      <c r="D18" s="259">
        <f t="shared" si="3"/>
        <v>4</v>
      </c>
      <c r="E18" s="259">
        <f t="shared" si="4"/>
        <v>3.949911848</v>
      </c>
      <c r="F18" s="209" t="s">
        <v>397</v>
      </c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>
      <c r="A19" s="284" t="s">
        <v>398</v>
      </c>
      <c r="B19" s="148">
        <v>35.0</v>
      </c>
      <c r="C19" s="148">
        <v>105.0</v>
      </c>
      <c r="D19" s="148">
        <f t="shared" si="3"/>
        <v>45.9375</v>
      </c>
      <c r="E19" s="148">
        <f t="shared" si="4"/>
        <v>113.5721453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>
      <c r="A20" s="280" t="s">
        <v>399</v>
      </c>
      <c r="B20" s="281">
        <v>15.0</v>
      </c>
      <c r="C20" s="281">
        <v>59.0</v>
      </c>
      <c r="D20" s="281">
        <f t="shared" si="3"/>
        <v>11.0625</v>
      </c>
      <c r="E20" s="281">
        <f t="shared" si="4"/>
        <v>167.4934194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ht="15.75" customHeight="1">
      <c r="A21" s="153" t="s">
        <v>204</v>
      </c>
      <c r="B21" s="153">
        <f>SUM(B17:B20)</f>
        <v>80</v>
      </c>
      <c r="C21" s="268"/>
      <c r="D21" s="269" t="s">
        <v>210</v>
      </c>
      <c r="E21" s="270" t="s">
        <v>211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75" customHeight="1">
      <c r="A22" s="68"/>
      <c r="B22" s="68"/>
      <c r="C22" s="68"/>
      <c r="D22" s="73">
        <f>SUM(D17:D20)</f>
        <v>88.88809524</v>
      </c>
      <c r="E22" s="73">
        <f>SQRT(SUM(E17:E20)/((ROWS(E17:E20)-1)/ROWS(E17:E20)))</f>
        <v>19.59917336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ht="15.7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ht="15.7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7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75" customHeight="1">
      <c r="A26" s="67"/>
      <c r="B26" s="67"/>
      <c r="C26" s="67"/>
      <c r="D26" s="67"/>
      <c r="E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7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ht="15.7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 ht="15.7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 ht="15.7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</sheetData>
  <mergeCells count="1">
    <mergeCell ref="A4:A7"/>
  </mergeCells>
  <hyperlinks>
    <hyperlink r:id="rId1" ref="A4"/>
    <hyperlink r:id="rId2" ref="A17"/>
    <hyperlink r:id="rId3" ref="A18"/>
    <hyperlink r:id="rId4" ref="A19"/>
    <hyperlink r:id="rId5" ref="A20"/>
  </hyperlinks>
  <printOptions/>
  <pageMargins bottom="0.75" footer="0.0" header="0.0" left="0.7" right="0.7" top="0.75"/>
  <pageSetup orientation="landscape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43"/>
    <col customWidth="1" min="2" max="2" width="13.29"/>
    <col customWidth="1" min="3" max="3" width="20.71"/>
    <col customWidth="1" min="4" max="4" width="23.43"/>
    <col customWidth="1" min="5" max="5" width="40.43"/>
    <col customWidth="1" min="6" max="6" width="23.29"/>
    <col customWidth="1" min="7" max="8" width="10.86"/>
    <col customWidth="1" min="9" max="26" width="10.71"/>
  </cols>
  <sheetData>
    <row r="1" ht="79.5" customHeight="1">
      <c r="A1" s="47" t="s">
        <v>196</v>
      </c>
      <c r="B1" s="47" t="s">
        <v>197</v>
      </c>
      <c r="C1" s="47" t="s">
        <v>198</v>
      </c>
      <c r="D1" s="47" t="s">
        <v>199</v>
      </c>
      <c r="E1" s="47" t="s">
        <v>200</v>
      </c>
      <c r="F1" s="47" t="s">
        <v>231</v>
      </c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112" t="s">
        <v>400</v>
      </c>
      <c r="B2" s="48">
        <v>7.0</v>
      </c>
      <c r="C2" s="48">
        <v>359.0</v>
      </c>
      <c r="D2" s="49">
        <f t="shared" ref="D2:D11" si="1">B2/$B$15*C2</f>
        <v>36.42028986</v>
      </c>
      <c r="E2" s="50">
        <f t="shared" ref="E2:E11" si="2">(C2-$D$16)^2*B2/$B$15</f>
        <v>19.32818368</v>
      </c>
      <c r="F2" s="48" t="s">
        <v>401</v>
      </c>
      <c r="G2" s="46"/>
      <c r="H2" s="67" t="s">
        <v>297</v>
      </c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ht="31.5" customHeight="1">
      <c r="A3" s="113" t="s">
        <v>402</v>
      </c>
      <c r="B3" s="52">
        <v>6.0</v>
      </c>
      <c r="C3" s="52">
        <f>(329+358)/2</f>
        <v>343.5</v>
      </c>
      <c r="D3" s="53">
        <f t="shared" si="1"/>
        <v>29.86956522</v>
      </c>
      <c r="E3" s="54">
        <f t="shared" si="2"/>
        <v>0.2504410672</v>
      </c>
      <c r="F3" s="114" t="s">
        <v>403</v>
      </c>
      <c r="G3" s="46"/>
      <c r="H3" s="46" t="s">
        <v>404</v>
      </c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ht="24.75" customHeight="1">
      <c r="A4" s="90"/>
      <c r="B4" s="52">
        <v>6.0</v>
      </c>
      <c r="C4" s="52">
        <f>(333+370)/2</f>
        <v>351.5</v>
      </c>
      <c r="D4" s="53">
        <f t="shared" si="1"/>
        <v>30.56521739</v>
      </c>
      <c r="E4" s="54">
        <f t="shared" si="2"/>
        <v>3.454507059</v>
      </c>
      <c r="F4" s="114" t="s">
        <v>405</v>
      </c>
      <c r="G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218" t="s">
        <v>406</v>
      </c>
      <c r="B5" s="116">
        <v>10.0</v>
      </c>
      <c r="C5" s="116">
        <v>348.0</v>
      </c>
      <c r="D5" s="65">
        <f t="shared" si="1"/>
        <v>50.43478261</v>
      </c>
      <c r="E5" s="117">
        <f t="shared" si="2"/>
        <v>1.13860495</v>
      </c>
      <c r="F5" s="117" t="s">
        <v>401</v>
      </c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 ht="31.5" customHeight="1">
      <c r="A6" s="244" t="s">
        <v>407</v>
      </c>
      <c r="B6" s="245">
        <v>6.0</v>
      </c>
      <c r="C6" s="245">
        <v>348.0</v>
      </c>
      <c r="D6" s="246">
        <f t="shared" si="1"/>
        <v>30.26086957</v>
      </c>
      <c r="E6" s="247">
        <f t="shared" si="2"/>
        <v>0.6831629703</v>
      </c>
      <c r="F6" s="245" t="s">
        <v>408</v>
      </c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90"/>
      <c r="B7" s="245">
        <v>6.0</v>
      </c>
      <c r="C7" s="245">
        <v>356.0</v>
      </c>
      <c r="D7" s="246">
        <f t="shared" si="1"/>
        <v>30.95652174</v>
      </c>
      <c r="E7" s="247">
        <f t="shared" si="2"/>
        <v>10.14809853</v>
      </c>
      <c r="F7" s="245" t="s">
        <v>408</v>
      </c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60" t="s">
        <v>409</v>
      </c>
      <c r="B8" s="263">
        <v>10.0</v>
      </c>
      <c r="C8" s="285">
        <f>(1/0.1942)*60</f>
        <v>308.9598352</v>
      </c>
      <c r="D8" s="118">
        <f t="shared" si="1"/>
        <v>44.77678771</v>
      </c>
      <c r="E8" s="118">
        <f t="shared" si="2"/>
        <v>190.3098164</v>
      </c>
      <c r="F8" s="118" t="s">
        <v>401</v>
      </c>
      <c r="G8" s="67"/>
      <c r="H8" s="46" t="s">
        <v>410</v>
      </c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ht="31.5" customHeight="1">
      <c r="A9" s="286" t="s">
        <v>411</v>
      </c>
      <c r="B9" s="124">
        <v>6.0</v>
      </c>
      <c r="C9" s="124">
        <v>341.2</v>
      </c>
      <c r="D9" s="125">
        <f t="shared" si="1"/>
        <v>29.66956522</v>
      </c>
      <c r="E9" s="125">
        <f t="shared" si="2"/>
        <v>1.389272095</v>
      </c>
      <c r="F9" s="124" t="s">
        <v>408</v>
      </c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>
      <c r="A10" s="89"/>
      <c r="B10" s="124">
        <v>6.0</v>
      </c>
      <c r="C10" s="124">
        <v>360.8</v>
      </c>
      <c r="D10" s="125">
        <f t="shared" si="1"/>
        <v>31.37391304</v>
      </c>
      <c r="E10" s="125">
        <f t="shared" si="2"/>
        <v>21.16966856</v>
      </c>
      <c r="F10" s="124" t="s">
        <v>408</v>
      </c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>
      <c r="A11" s="90"/>
      <c r="B11" s="124">
        <v>6.0</v>
      </c>
      <c r="C11" s="124">
        <v>355.0</v>
      </c>
      <c r="D11" s="125">
        <f t="shared" si="1"/>
        <v>30.86956522</v>
      </c>
      <c r="E11" s="125">
        <f t="shared" si="2"/>
        <v>8.356285931</v>
      </c>
      <c r="F11" s="124" t="s">
        <v>408</v>
      </c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ht="15.0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>
      <c r="A15" s="75" t="s">
        <v>204</v>
      </c>
      <c r="B15" s="75">
        <f>SUM(B2:B14)</f>
        <v>69</v>
      </c>
      <c r="C15" s="75"/>
      <c r="D15" s="75" t="s">
        <v>205</v>
      </c>
      <c r="E15" s="75" t="s">
        <v>206</v>
      </c>
      <c r="F15" s="82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>
      <c r="A16" s="67"/>
      <c r="B16" s="67"/>
      <c r="C16" s="67"/>
      <c r="D16" s="277">
        <f>SUM(D2:D14)</f>
        <v>345.1970776</v>
      </c>
      <c r="E16" s="277">
        <f>SQRT(SUM(E2:E14)/((ROWS(E2:E14)-1)/ROWS(E2:E14)))</f>
        <v>16.66074362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>
      <c r="A20" s="252" t="s">
        <v>196</v>
      </c>
      <c r="B20" s="252" t="s">
        <v>197</v>
      </c>
      <c r="C20" s="253" t="s">
        <v>207</v>
      </c>
      <c r="D20" s="253" t="s">
        <v>208</v>
      </c>
      <c r="E20" s="253" t="s">
        <v>209</v>
      </c>
      <c r="F20" s="47" t="s">
        <v>231</v>
      </c>
      <c r="G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ht="15.75" customHeight="1">
      <c r="A21" s="287" t="s">
        <v>412</v>
      </c>
      <c r="B21" s="288">
        <v>20.0</v>
      </c>
      <c r="C21" s="289">
        <v>172.0</v>
      </c>
      <c r="D21" s="288">
        <f t="shared" ref="D21:D27" si="3">B21/$B$28*C21</f>
        <v>30.99099099</v>
      </c>
      <c r="E21" s="289">
        <f t="shared" ref="E21:E27" si="4">(C21-$D$29)^2*B21/$B$28</f>
        <v>178.9576756</v>
      </c>
      <c r="F21" s="289" t="s">
        <v>413</v>
      </c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ht="15.75" customHeight="1">
      <c r="A22" s="89"/>
      <c r="B22" s="288">
        <v>20.0</v>
      </c>
      <c r="C22" s="288">
        <v>152.0</v>
      </c>
      <c r="D22" s="288">
        <f t="shared" si="3"/>
        <v>27.38738739</v>
      </c>
      <c r="E22" s="288">
        <f t="shared" si="4"/>
        <v>23.89233997</v>
      </c>
      <c r="F22" s="288" t="s">
        <v>413</v>
      </c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ht="15.75" customHeight="1">
      <c r="A23" s="89"/>
      <c r="B23" s="288">
        <v>20.0</v>
      </c>
      <c r="C23" s="288">
        <v>123.0</v>
      </c>
      <c r="D23" s="288">
        <f t="shared" si="3"/>
        <v>22.16216216</v>
      </c>
      <c r="E23" s="288">
        <f t="shared" si="4"/>
        <v>55.08363937</v>
      </c>
      <c r="F23" s="288" t="s">
        <v>413</v>
      </c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ht="15.75" customHeight="1">
      <c r="A24" s="90"/>
      <c r="B24" s="288">
        <v>20.0</v>
      </c>
      <c r="C24" s="288">
        <v>136.0</v>
      </c>
      <c r="D24" s="288">
        <f t="shared" si="3"/>
        <v>24.5045045</v>
      </c>
      <c r="E24" s="288">
        <f t="shared" si="4"/>
        <v>3.623855265</v>
      </c>
      <c r="F24" s="288" t="s">
        <v>413</v>
      </c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ht="15.75" customHeight="1">
      <c r="A25" s="290" t="s">
        <v>414</v>
      </c>
      <c r="B25" s="148">
        <v>8.0</v>
      </c>
      <c r="C25" s="148">
        <v>92.3</v>
      </c>
      <c r="D25" s="148">
        <f t="shared" si="3"/>
        <v>6.652252252</v>
      </c>
      <c r="E25" s="148">
        <f t="shared" si="4"/>
        <v>167.3343307</v>
      </c>
      <c r="F25" s="148" t="s">
        <v>408</v>
      </c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ht="15.75" customHeight="1">
      <c r="A26" s="90"/>
      <c r="B26" s="148">
        <v>8.0</v>
      </c>
      <c r="C26" s="148">
        <v>93.8</v>
      </c>
      <c r="D26" s="148">
        <f t="shared" si="3"/>
        <v>6.76036036</v>
      </c>
      <c r="E26" s="148">
        <f t="shared" si="4"/>
        <v>157.0781826</v>
      </c>
      <c r="F26" s="148" t="s">
        <v>408</v>
      </c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ht="15.75" customHeight="1">
      <c r="A27" s="280" t="s">
        <v>415</v>
      </c>
      <c r="B27" s="281">
        <v>15.0</v>
      </c>
      <c r="C27" s="281">
        <v>163.0</v>
      </c>
      <c r="D27" s="281">
        <f t="shared" si="3"/>
        <v>22.02702703</v>
      </c>
      <c r="E27" s="281">
        <f t="shared" si="4"/>
        <v>68.50532753</v>
      </c>
      <c r="F27" s="281" t="s">
        <v>416</v>
      </c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ht="15.75" customHeight="1">
      <c r="A28" s="153" t="s">
        <v>204</v>
      </c>
      <c r="B28" s="153">
        <f>SUM(B21:B27)</f>
        <v>111</v>
      </c>
      <c r="C28" s="268"/>
      <c r="D28" s="269" t="s">
        <v>210</v>
      </c>
      <c r="E28" s="270" t="s">
        <v>211</v>
      </c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ht="15.75" customHeight="1">
      <c r="A29" s="68"/>
      <c r="B29" s="68"/>
      <c r="C29" s="68"/>
      <c r="D29" s="73">
        <f>SUM(D21:D27)</f>
        <v>140.4846847</v>
      </c>
      <c r="E29" s="73">
        <f>SQRT(SUM(E21:E27)/((ROWS(E21:E27)-1)/ROWS(E21:E27)))</f>
        <v>27.63249131</v>
      </c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ht="15.7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ht="15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ht="15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ht="15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ht="15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ht="15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ht="15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ht="15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ht="15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ht="15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ht="15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ht="15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ht="15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ht="15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ht="15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ht="15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ht="15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ht="15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ht="15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ht="15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ht="15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ht="15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ht="15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ht="15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ht="15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ht="15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ht="15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ht="15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ht="15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ht="15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ht="15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ht="15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ht="15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ht="15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ht="15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ht="15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ht="15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ht="15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ht="15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ht="15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ht="15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ht="15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ht="15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ht="15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ht="15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ht="15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ht="15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ht="15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ht="15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ht="15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ht="15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ht="15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ht="15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ht="15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ht="15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ht="15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ht="15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ht="15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ht="15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ht="15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ht="15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ht="15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ht="15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ht="15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ht="15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ht="15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ht="15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ht="15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ht="15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ht="15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ht="15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ht="15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ht="15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ht="15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ht="15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ht="15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ht="15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ht="15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ht="15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ht="15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ht="15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ht="15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ht="15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ht="15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ht="15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ht="15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ht="15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ht="15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ht="15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ht="15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ht="15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ht="15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ht="15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ht="15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ht="15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ht="15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ht="15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ht="15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ht="15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ht="15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ht="15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ht="15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ht="15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ht="15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ht="15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ht="15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ht="15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ht="15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ht="15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ht="15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ht="15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ht="15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ht="15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ht="15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ht="15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ht="15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ht="15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ht="15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ht="15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ht="15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ht="15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ht="15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ht="15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ht="15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ht="15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ht="15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ht="15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ht="15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ht="15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ht="15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ht="15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ht="15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ht="15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ht="15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ht="15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ht="15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ht="15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ht="15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ht="15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ht="15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ht="15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ht="15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ht="15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ht="15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ht="15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ht="15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ht="15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ht="15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ht="15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ht="15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ht="15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ht="15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ht="15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ht="15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ht="15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ht="15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ht="15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ht="15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ht="15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ht="15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ht="15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ht="15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ht="15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ht="15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ht="15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ht="15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ht="15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ht="15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ht="15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ht="15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ht="15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ht="15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ht="15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ht="15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ht="15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ht="15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ht="15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ht="15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ht="15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ht="15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ht="15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ht="15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ht="15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ht="15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ht="15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ht="15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ht="15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ht="15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ht="15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ht="15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ht="15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ht="15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ht="15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ht="15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ht="15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ht="15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ht="15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ht="15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ht="15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ht="15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ht="15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ht="15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ht="15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ht="15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ht="15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ht="15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ht="15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ht="15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ht="15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ht="15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ht="15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ht="15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ht="15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ht="15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ht="15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ht="15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ht="15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ht="15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ht="15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ht="15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ht="15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ht="15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ht="15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ht="15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ht="15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ht="15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ht="15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ht="15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ht="15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ht="15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ht="15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ht="15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ht="15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ht="15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ht="15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ht="15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ht="15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ht="15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ht="15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ht="15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ht="15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ht="15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ht="15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ht="15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ht="15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ht="15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ht="15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ht="15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ht="15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ht="15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ht="15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ht="15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ht="15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ht="15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ht="15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ht="15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ht="15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ht="15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ht="15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ht="15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ht="15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ht="15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ht="15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ht="15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ht="15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ht="15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ht="15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ht="15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ht="15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ht="15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ht="15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ht="15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ht="15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ht="15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ht="15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ht="15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ht="15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ht="15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ht="15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ht="15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ht="15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ht="15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ht="15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ht="15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ht="15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ht="15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ht="15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ht="15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ht="15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ht="15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ht="15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ht="15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ht="15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ht="15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ht="15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ht="15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ht="15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ht="15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ht="15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ht="15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ht="15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ht="15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ht="15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ht="15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ht="15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ht="15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ht="15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ht="15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ht="15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ht="15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ht="15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ht="15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ht="15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ht="15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ht="15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ht="15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ht="15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ht="15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ht="15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ht="15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ht="15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ht="15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ht="15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ht="15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ht="15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ht="15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ht="15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ht="15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ht="15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ht="15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ht="15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ht="15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ht="15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ht="15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ht="15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ht="15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ht="15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ht="15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ht="15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ht="15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ht="15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ht="15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ht="15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ht="15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ht="15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ht="15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ht="15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ht="15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ht="15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ht="15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ht="15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ht="15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ht="15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ht="15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ht="15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ht="15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ht="15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ht="15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ht="15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ht="15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ht="15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ht="15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ht="15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ht="15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ht="15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ht="15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ht="15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ht="15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ht="15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ht="15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ht="15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ht="15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ht="15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ht="15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ht="15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ht="15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ht="15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ht="15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ht="15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ht="15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ht="15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ht="15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ht="15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ht="15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ht="15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ht="15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ht="15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ht="15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ht="15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ht="15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ht="15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ht="15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ht="15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ht="15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ht="15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ht="15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ht="15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ht="15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ht="15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ht="15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ht="15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ht="15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ht="15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ht="15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ht="15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ht="15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ht="15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ht="15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ht="15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ht="15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ht="15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ht="15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ht="15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ht="15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ht="15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ht="15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ht="15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ht="15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ht="15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ht="15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ht="15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ht="15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ht="15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ht="15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ht="15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ht="15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ht="15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ht="15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ht="15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ht="15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ht="15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ht="15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ht="15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ht="15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ht="15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ht="15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ht="15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ht="15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ht="15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ht="15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ht="15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ht="15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ht="15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ht="15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ht="15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ht="15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ht="15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ht="15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ht="15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ht="15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ht="15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ht="15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ht="15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ht="15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ht="15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ht="15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ht="15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ht="15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ht="15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ht="15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ht="15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ht="15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ht="15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ht="15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ht="15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ht="15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ht="15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ht="15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ht="15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ht="15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ht="15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ht="15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ht="15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ht="15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ht="15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ht="15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ht="15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ht="15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ht="15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ht="15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ht="15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ht="15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ht="15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ht="15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ht="15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ht="15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ht="15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ht="15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ht="15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ht="15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ht="15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ht="15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ht="15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ht="15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ht="15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ht="15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ht="15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ht="15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ht="15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ht="15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ht="15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ht="15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ht="15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ht="15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ht="15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ht="15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ht="15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ht="15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ht="15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ht="15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ht="15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ht="15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ht="15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ht="15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ht="15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ht="15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ht="15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ht="15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ht="15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ht="15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ht="15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ht="15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ht="15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ht="15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ht="15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ht="15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ht="15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ht="15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ht="15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ht="15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ht="15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ht="15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ht="15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ht="15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ht="15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ht="15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ht="15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ht="15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ht="15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ht="15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ht="15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ht="15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ht="15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ht="15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ht="15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ht="15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ht="15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ht="15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ht="15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ht="15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ht="15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ht="15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ht="15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ht="15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ht="15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ht="15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ht="15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ht="15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ht="15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ht="15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ht="15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ht="15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ht="15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ht="15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ht="15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ht="15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ht="15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ht="15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ht="15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ht="15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ht="15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ht="15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ht="15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ht="15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ht="15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ht="15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ht="15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ht="15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ht="15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ht="15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ht="15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ht="15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ht="15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ht="15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ht="15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ht="15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ht="15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ht="15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ht="15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ht="15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ht="15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ht="15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ht="15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ht="15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ht="15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ht="15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ht="15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ht="15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ht="15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ht="15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ht="15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ht="15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ht="15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ht="15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ht="15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ht="15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ht="15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ht="15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ht="15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ht="15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ht="15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ht="15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ht="15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ht="15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ht="15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ht="15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ht="15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ht="15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ht="15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ht="15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ht="15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ht="15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ht="15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ht="15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ht="15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ht="15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ht="15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ht="15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ht="15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ht="15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ht="15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ht="15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ht="15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ht="15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ht="15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ht="15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ht="15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ht="15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ht="15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ht="15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ht="15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ht="15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ht="15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ht="15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ht="15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ht="15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ht="15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ht="15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ht="15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ht="15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ht="15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ht="15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ht="15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ht="15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ht="15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ht="15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ht="15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ht="15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ht="15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ht="15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ht="15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ht="15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ht="15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ht="15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ht="15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ht="15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ht="15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ht="15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ht="15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ht="15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ht="15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ht="15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ht="15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ht="15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ht="15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ht="15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ht="15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ht="15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ht="15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ht="15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ht="15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ht="15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ht="15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ht="15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ht="15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ht="15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ht="15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ht="15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ht="15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ht="15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ht="15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ht="15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ht="15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ht="15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ht="15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ht="15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ht="15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ht="15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ht="15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ht="15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ht="15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ht="15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ht="15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ht="15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ht="15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ht="15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ht="15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ht="15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ht="15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ht="15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ht="15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ht="15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ht="15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ht="15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ht="15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ht="15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ht="15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ht="15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ht="15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ht="15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ht="15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ht="15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ht="15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ht="15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ht="15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ht="15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ht="15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ht="15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ht="15.7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ht="15.7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ht="15.7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ht="15.7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ht="15.7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ht="15.7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ht="15.7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ht="15.7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ht="15.7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ht="15.7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ht="15.7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ht="15.7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ht="15.7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ht="15.7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ht="15.7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ht="15.7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ht="15.7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ht="15.7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ht="15.7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ht="15.7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ht="15.7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ht="15.7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ht="15.7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ht="15.7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ht="15.7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ht="15.7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ht="15.7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ht="15.7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ht="15.7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ht="15.7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ht="15.7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ht="15.7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ht="15.7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ht="15.7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ht="15.7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ht="15.7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ht="15.7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ht="15.7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ht="15.7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ht="15.7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ht="15.7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ht="15.7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ht="15.7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ht="15.7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ht="15.7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ht="15.7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ht="15.7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ht="15.7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ht="15.7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ht="15.7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ht="15.7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ht="15.7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ht="15.7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ht="15.7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ht="15.7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ht="15.7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 ht="15.7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 ht="15.7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  <row r="1001" ht="15.75" customHeight="1">
      <c r="A1001" s="67"/>
      <c r="B1001" s="67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</row>
    <row r="1002" ht="15.75" customHeight="1">
      <c r="A1002" s="67"/>
      <c r="B1002" s="67"/>
      <c r="C1002" s="67"/>
      <c r="D1002" s="67"/>
      <c r="E1002" s="67"/>
      <c r="F1002" s="67"/>
      <c r="G1002" s="67"/>
      <c r="H1002" s="67"/>
      <c r="I1002" s="67"/>
      <c r="J1002" s="67"/>
      <c r="K1002" s="67"/>
      <c r="L1002" s="67"/>
      <c r="M1002" s="67"/>
      <c r="N1002" s="67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  <c r="Y1002" s="67"/>
      <c r="Z1002" s="67"/>
    </row>
    <row r="1003" ht="15.75" customHeight="1">
      <c r="A1003" s="67"/>
      <c r="B1003" s="67"/>
      <c r="C1003" s="67"/>
      <c r="D1003" s="67"/>
      <c r="E1003" s="67"/>
      <c r="F1003" s="67"/>
      <c r="G1003" s="67"/>
      <c r="H1003" s="67"/>
      <c r="I1003" s="67"/>
      <c r="J1003" s="67"/>
      <c r="K1003" s="67"/>
      <c r="L1003" s="67"/>
      <c r="M1003" s="67"/>
      <c r="N1003" s="67"/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  <c r="Y1003" s="67"/>
      <c r="Z1003" s="67"/>
    </row>
  </sheetData>
  <mergeCells count="6">
    <mergeCell ref="A3:A4"/>
    <mergeCell ref="H3:H4"/>
    <mergeCell ref="A6:A7"/>
    <mergeCell ref="A9:A11"/>
    <mergeCell ref="A21:A24"/>
    <mergeCell ref="A25:A26"/>
  </mergeCells>
  <hyperlinks>
    <hyperlink r:id="rId1" ref="A2"/>
    <hyperlink r:id="rId2" ref="A8"/>
    <hyperlink r:id="rId3" ref="A21"/>
    <hyperlink r:id="rId4" ref="A25"/>
    <hyperlink r:id="rId5" ref="A27"/>
  </hyperlinks>
  <printOptions/>
  <pageMargins bottom="0.75" footer="0.0" header="0.0" left="0.7" right="0.7" top="0.75"/>
  <pageSetup orientation="landscape"/>
  <drawing r:id="rId6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86"/>
    <col customWidth="1" min="2" max="2" width="35.29"/>
    <col customWidth="1" min="3" max="3" width="23.29"/>
    <col customWidth="1" min="4" max="4" width="19.86"/>
    <col customWidth="1" min="5" max="5" width="17.14"/>
    <col customWidth="1" min="6" max="6" width="19.71"/>
    <col customWidth="1" min="7" max="8" width="10.71"/>
    <col customWidth="1" min="9" max="16" width="20.43"/>
    <col customWidth="1" min="17" max="26" width="10.71"/>
  </cols>
  <sheetData>
    <row r="1">
      <c r="A1" s="291" t="s">
        <v>417</v>
      </c>
      <c r="B1" s="292"/>
      <c r="C1" s="29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209" t="s">
        <v>418</v>
      </c>
      <c r="B2" s="292"/>
      <c r="C2" s="292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46"/>
      <c r="B3" s="292"/>
      <c r="C3" s="292"/>
      <c r="D3" s="46"/>
      <c r="E3" s="46"/>
      <c r="F3" s="46"/>
      <c r="G3" s="46"/>
      <c r="H3" s="46"/>
      <c r="I3" s="291"/>
      <c r="J3" s="291"/>
      <c r="K3" s="291"/>
      <c r="L3" s="291"/>
      <c r="M3" s="291"/>
      <c r="N3" s="291"/>
      <c r="O3" s="291"/>
      <c r="P3" s="291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292"/>
      <c r="B4" s="292"/>
      <c r="C4" s="46"/>
      <c r="D4" s="46"/>
      <c r="E4" s="46"/>
      <c r="F4" s="46"/>
      <c r="G4" s="46"/>
      <c r="H4" s="46"/>
      <c r="I4" s="291"/>
      <c r="J4" s="291"/>
      <c r="K4" s="291"/>
      <c r="L4" s="291"/>
      <c r="M4" s="291"/>
      <c r="N4" s="291"/>
      <c r="O4" s="291"/>
      <c r="P4" s="291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293" t="s">
        <v>419</v>
      </c>
      <c r="B5" s="294"/>
      <c r="C5" s="46"/>
      <c r="D5" s="46"/>
      <c r="E5" s="46"/>
      <c r="F5" s="46"/>
      <c r="G5" s="46"/>
      <c r="H5" s="46"/>
      <c r="I5" s="291"/>
      <c r="J5" s="291"/>
      <c r="K5" s="291"/>
      <c r="L5" s="291"/>
      <c r="M5" s="291"/>
      <c r="N5" s="291"/>
      <c r="O5" s="291"/>
      <c r="P5" s="291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47" t="s">
        <v>196</v>
      </c>
      <c r="B6" s="295" t="s">
        <v>311</v>
      </c>
      <c r="C6" s="292"/>
      <c r="D6" s="292"/>
      <c r="E6" s="292"/>
      <c r="F6" s="292"/>
      <c r="G6" s="46"/>
      <c r="H6" s="46"/>
      <c r="I6" s="291"/>
      <c r="J6" s="291"/>
      <c r="K6" s="291"/>
      <c r="L6" s="291"/>
      <c r="M6" s="291"/>
      <c r="N6" s="291"/>
      <c r="O6" s="291"/>
      <c r="P6" s="291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74" t="s">
        <v>321</v>
      </c>
      <c r="B7" s="295" t="s">
        <v>345</v>
      </c>
      <c r="C7" s="292"/>
      <c r="D7" s="292"/>
      <c r="E7" s="292"/>
      <c r="F7" s="292"/>
      <c r="G7" s="46"/>
      <c r="H7" s="46"/>
      <c r="I7" s="291"/>
      <c r="J7" s="291"/>
      <c r="K7" s="291"/>
      <c r="L7" s="291"/>
      <c r="M7" s="291"/>
      <c r="N7" s="291"/>
      <c r="O7" s="291"/>
      <c r="P7" s="291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47" t="s">
        <v>322</v>
      </c>
      <c r="B8" s="296" t="s">
        <v>322</v>
      </c>
      <c r="C8" s="46"/>
      <c r="D8" s="46"/>
      <c r="E8" s="46"/>
      <c r="F8" s="46"/>
      <c r="G8" s="46"/>
      <c r="H8" s="46"/>
      <c r="I8" s="291"/>
      <c r="J8" s="291"/>
      <c r="K8" s="291"/>
      <c r="L8" s="291"/>
      <c r="M8" s="291"/>
      <c r="N8" s="291"/>
      <c r="O8" s="291"/>
      <c r="P8" s="291"/>
      <c r="Q8" s="46"/>
      <c r="R8" s="46"/>
      <c r="S8" s="46"/>
      <c r="T8" s="46"/>
      <c r="U8" s="46"/>
      <c r="V8" s="46"/>
      <c r="W8" s="46"/>
      <c r="X8" s="46"/>
      <c r="Y8" s="46"/>
      <c r="Z8" s="46"/>
    </row>
    <row r="9">
      <c r="A9" s="74" t="s">
        <v>420</v>
      </c>
      <c r="B9" s="297" t="s">
        <v>421</v>
      </c>
      <c r="C9" s="46"/>
      <c r="D9" s="46"/>
      <c r="E9" s="46"/>
      <c r="F9" s="46"/>
      <c r="G9" s="46"/>
      <c r="H9" s="46"/>
      <c r="I9" s="291"/>
      <c r="J9" s="291"/>
      <c r="K9" s="291"/>
      <c r="L9" s="291"/>
      <c r="M9" s="291"/>
      <c r="N9" s="291"/>
      <c r="O9" s="291"/>
      <c r="P9" s="291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>
      <c r="A10" s="74" t="s">
        <v>422</v>
      </c>
      <c r="B10" s="297" t="s">
        <v>423</v>
      </c>
      <c r="C10" s="46"/>
      <c r="D10" s="46"/>
      <c r="E10" s="298"/>
      <c r="F10" s="46"/>
      <c r="G10" s="46"/>
      <c r="H10" s="46"/>
      <c r="I10" s="291"/>
      <c r="J10" s="291"/>
      <c r="K10" s="291"/>
      <c r="L10" s="291"/>
      <c r="M10" s="291"/>
      <c r="N10" s="291"/>
      <c r="O10" s="291"/>
      <c r="P10" s="291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>
      <c r="A11" s="74" t="s">
        <v>424</v>
      </c>
      <c r="B11" s="295" t="s">
        <v>425</v>
      </c>
      <c r="C11" s="46"/>
      <c r="D11" s="46"/>
      <c r="E11" s="46"/>
      <c r="F11" s="46"/>
      <c r="G11" s="46"/>
      <c r="H11" s="46"/>
      <c r="I11" s="291"/>
      <c r="J11" s="291"/>
      <c r="K11" s="291"/>
      <c r="L11" s="291"/>
      <c r="M11" s="291"/>
      <c r="N11" s="291"/>
      <c r="O11" s="291"/>
      <c r="P11" s="291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>
      <c r="A12" s="292"/>
      <c r="B12" s="292"/>
      <c r="C12" s="46"/>
      <c r="D12" s="46"/>
      <c r="E12" s="46"/>
      <c r="F12" s="46"/>
      <c r="G12" s="46"/>
      <c r="H12" s="46"/>
      <c r="I12" s="291"/>
      <c r="J12" s="291"/>
      <c r="K12" s="291"/>
      <c r="L12" s="291"/>
      <c r="M12" s="291"/>
      <c r="N12" s="291"/>
      <c r="O12" s="291"/>
      <c r="P12" s="291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>
      <c r="A13" s="47" t="s">
        <v>196</v>
      </c>
      <c r="B13" s="74" t="s">
        <v>321</v>
      </c>
      <c r="C13" s="74" t="s">
        <v>426</v>
      </c>
      <c r="D13" s="74" t="s">
        <v>420</v>
      </c>
      <c r="E13" s="74" t="s">
        <v>422</v>
      </c>
      <c r="F13" s="209"/>
      <c r="G13" s="209"/>
      <c r="H13" s="46"/>
      <c r="I13" s="291"/>
      <c r="J13" s="291"/>
      <c r="K13" s="291"/>
      <c r="L13" s="291"/>
      <c r="M13" s="291"/>
      <c r="N13" s="291"/>
      <c r="O13" s="291"/>
      <c r="P13" s="291"/>
      <c r="Q13" s="46"/>
      <c r="R13" s="46"/>
      <c r="S13" s="46"/>
      <c r="T13" s="46"/>
      <c r="U13" s="46"/>
      <c r="V13" s="46"/>
      <c r="W13" s="46"/>
      <c r="X13" s="46"/>
      <c r="Y13" s="46"/>
      <c r="Z13" s="292"/>
    </row>
    <row r="14">
      <c r="A14" s="299" t="s">
        <v>301</v>
      </c>
      <c r="B14" s="300" t="s">
        <v>427</v>
      </c>
      <c r="C14" s="301">
        <v>5.2</v>
      </c>
      <c r="D14" s="300">
        <v>85.3</v>
      </c>
      <c r="E14" s="157">
        <f t="shared" ref="E14:E15" si="1">D14*4184*C14^(4/3)/(60*60*24)</f>
        <v>37.21329189</v>
      </c>
      <c r="F14" s="302"/>
      <c r="G14" s="303"/>
      <c r="H14" s="101"/>
      <c r="I14" s="291"/>
      <c r="J14" s="291"/>
      <c r="K14" s="291"/>
      <c r="L14" s="291"/>
      <c r="M14" s="291"/>
      <c r="N14" s="291"/>
      <c r="O14" s="291"/>
      <c r="P14" s="291"/>
      <c r="Q14" s="46"/>
      <c r="R14" s="46"/>
      <c r="S14" s="46"/>
      <c r="T14" s="46"/>
      <c r="U14" s="46"/>
      <c r="V14" s="46"/>
      <c r="W14" s="46"/>
      <c r="X14" s="46"/>
      <c r="Y14" s="46"/>
      <c r="Z14" s="292"/>
    </row>
    <row r="15">
      <c r="A15" s="90"/>
      <c r="B15" s="300" t="s">
        <v>428</v>
      </c>
      <c r="C15" s="300">
        <v>2.94</v>
      </c>
      <c r="D15" s="300">
        <v>95.3</v>
      </c>
      <c r="E15" s="157">
        <f t="shared" si="1"/>
        <v>19.43721065</v>
      </c>
      <c r="F15" s="302"/>
      <c r="G15" s="303"/>
      <c r="H15" s="101"/>
      <c r="I15" s="291"/>
      <c r="J15" s="291"/>
      <c r="K15" s="291"/>
      <c r="L15" s="291"/>
      <c r="M15" s="291"/>
      <c r="N15" s="291"/>
      <c r="O15" s="291"/>
      <c r="P15" s="291"/>
      <c r="Q15" s="46"/>
      <c r="R15" s="46"/>
      <c r="S15" s="46"/>
      <c r="T15" s="46"/>
      <c r="U15" s="46"/>
      <c r="V15" s="46"/>
      <c r="W15" s="46"/>
      <c r="X15" s="46"/>
      <c r="Y15" s="46"/>
      <c r="Z15" s="292"/>
    </row>
    <row r="16">
      <c r="A16" s="67"/>
      <c r="B16" s="67"/>
      <c r="C16" s="67"/>
      <c r="E16" s="74" t="s">
        <v>424</v>
      </c>
      <c r="F16" s="292"/>
      <c r="G16" s="292"/>
      <c r="H16" s="292"/>
      <c r="I16" s="291"/>
      <c r="J16" s="291"/>
      <c r="K16" s="291"/>
      <c r="L16" s="291"/>
      <c r="M16" s="291"/>
      <c r="N16" s="291"/>
      <c r="O16" s="291"/>
      <c r="P16" s="291"/>
      <c r="Q16" s="46"/>
      <c r="R16" s="46"/>
      <c r="S16" s="46"/>
      <c r="T16" s="46"/>
      <c r="U16" s="46"/>
      <c r="V16" s="46"/>
      <c r="W16" s="46"/>
      <c r="X16" s="46"/>
      <c r="Y16" s="46"/>
      <c r="Z16" s="292"/>
    </row>
    <row r="17">
      <c r="A17" s="67"/>
      <c r="B17" s="67"/>
      <c r="C17" s="67"/>
      <c r="E17" s="79">
        <f>AVERAGE(E14:E15)</f>
        <v>28.32525127</v>
      </c>
      <c r="F17" s="292"/>
      <c r="G17" s="46"/>
      <c r="H17" s="46"/>
      <c r="I17" s="291"/>
      <c r="J17" s="291"/>
      <c r="K17" s="291"/>
      <c r="L17" s="291"/>
      <c r="M17" s="291"/>
      <c r="N17" s="291"/>
      <c r="O17" s="291"/>
      <c r="P17" s="291"/>
      <c r="Q17" s="46"/>
      <c r="R17" s="46"/>
      <c r="S17" s="46"/>
      <c r="T17" s="46"/>
      <c r="U17" s="46"/>
      <c r="V17" s="46"/>
      <c r="W17" s="46"/>
      <c r="X17" s="46"/>
      <c r="Y17" s="46"/>
      <c r="Z17" s="292"/>
    </row>
    <row r="18">
      <c r="A18" s="292"/>
      <c r="B18" s="292"/>
      <c r="C18" s="292"/>
      <c r="D18" s="292"/>
      <c r="E18" s="292"/>
      <c r="F18" s="292"/>
      <c r="G18" s="46"/>
      <c r="H18" s="46"/>
      <c r="I18" s="291"/>
      <c r="J18" s="291"/>
      <c r="K18" s="291"/>
      <c r="L18" s="291"/>
      <c r="M18" s="291"/>
      <c r="N18" s="291"/>
      <c r="O18" s="291"/>
      <c r="P18" s="291"/>
      <c r="Q18" s="46"/>
      <c r="R18" s="46"/>
      <c r="S18" s="46"/>
      <c r="T18" s="46"/>
      <c r="U18" s="46"/>
      <c r="V18" s="46"/>
      <c r="W18" s="46"/>
      <c r="X18" s="46"/>
      <c r="Y18" s="46"/>
      <c r="Z18" s="292"/>
    </row>
    <row r="19">
      <c r="A19" s="292"/>
      <c r="B19" s="292"/>
      <c r="C19" s="292"/>
      <c r="D19" s="292"/>
      <c r="E19" s="292"/>
      <c r="F19" s="292"/>
      <c r="G19" s="46"/>
      <c r="H19" s="46"/>
      <c r="I19" s="291"/>
      <c r="J19" s="291"/>
      <c r="K19" s="291"/>
      <c r="L19" s="291"/>
      <c r="M19" s="291"/>
      <c r="N19" s="291"/>
      <c r="O19" s="291"/>
      <c r="P19" s="291"/>
      <c r="Q19" s="46"/>
      <c r="R19" s="46"/>
      <c r="S19" s="46"/>
      <c r="T19" s="46"/>
      <c r="U19" s="46"/>
      <c r="V19" s="46"/>
      <c r="W19" s="46"/>
      <c r="X19" s="46"/>
      <c r="Y19" s="46"/>
      <c r="Z19" s="292"/>
    </row>
    <row r="20" ht="15.75" customHeight="1">
      <c r="A20" s="292"/>
      <c r="B20" s="292"/>
      <c r="C20" s="292"/>
      <c r="D20" s="292"/>
      <c r="E20" s="292"/>
      <c r="F20" s="292"/>
      <c r="G20" s="46"/>
      <c r="H20" s="46"/>
      <c r="I20" s="291"/>
      <c r="J20" s="291"/>
      <c r="K20" s="291"/>
      <c r="L20" s="291"/>
      <c r="M20" s="291"/>
      <c r="N20" s="291"/>
      <c r="O20" s="291"/>
      <c r="P20" s="291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ht="15.75" customHeight="1">
      <c r="A21" s="292"/>
      <c r="B21" s="292"/>
      <c r="C21" s="292"/>
      <c r="D21" s="292"/>
      <c r="E21" s="292"/>
      <c r="F21" s="292"/>
      <c r="G21" s="46"/>
      <c r="H21" s="46"/>
      <c r="I21" s="291"/>
      <c r="J21" s="291"/>
      <c r="K21" s="291"/>
      <c r="L21" s="291"/>
      <c r="M21" s="291"/>
      <c r="N21" s="291"/>
      <c r="O21" s="291"/>
      <c r="P21" s="291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ht="15.75" customHeight="1">
      <c r="A22" s="292"/>
      <c r="B22" s="292"/>
      <c r="C22" s="292"/>
      <c r="D22" s="292"/>
      <c r="E22" s="292"/>
      <c r="F22" s="292"/>
      <c r="G22" s="46"/>
      <c r="H22" s="46"/>
      <c r="I22" s="291"/>
      <c r="J22" s="291"/>
      <c r="K22" s="291"/>
      <c r="L22" s="291"/>
      <c r="M22" s="291"/>
      <c r="N22" s="291"/>
      <c r="O22" s="291"/>
      <c r="P22" s="291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ht="15.75" customHeight="1">
      <c r="A23" s="292"/>
      <c r="B23" s="292"/>
      <c r="C23" s="292"/>
      <c r="D23" s="292"/>
      <c r="E23" s="292"/>
      <c r="F23" s="292"/>
      <c r="G23" s="46"/>
      <c r="H23" s="46"/>
      <c r="I23" s="291"/>
      <c r="J23" s="291"/>
      <c r="K23" s="291"/>
      <c r="L23" s="291"/>
      <c r="M23" s="291"/>
      <c r="N23" s="291"/>
      <c r="O23" s="291"/>
      <c r="P23" s="291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ht="15.75" customHeight="1">
      <c r="A24" s="292"/>
      <c r="B24" s="292"/>
      <c r="C24" s="292"/>
      <c r="D24" s="292"/>
      <c r="E24" s="292"/>
      <c r="F24" s="292"/>
      <c r="G24" s="46"/>
      <c r="H24" s="46"/>
      <c r="I24" s="291"/>
      <c r="J24" s="291"/>
      <c r="K24" s="291"/>
      <c r="L24" s="291"/>
      <c r="M24" s="291"/>
      <c r="N24" s="291"/>
      <c r="O24" s="291"/>
      <c r="P24" s="291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ht="15.75" customHeight="1">
      <c r="A25" s="292"/>
      <c r="B25" s="292"/>
      <c r="C25" s="292"/>
      <c r="D25" s="292"/>
      <c r="E25" s="292"/>
      <c r="F25" s="292"/>
      <c r="G25" s="46"/>
      <c r="H25" s="46"/>
      <c r="I25" s="291"/>
      <c r="J25" s="291"/>
      <c r="K25" s="291"/>
      <c r="L25" s="291"/>
      <c r="M25" s="291"/>
      <c r="N25" s="291"/>
      <c r="O25" s="291"/>
      <c r="P25" s="291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ht="15.75" customHeight="1">
      <c r="A26" s="292"/>
      <c r="B26" s="292"/>
      <c r="C26" s="292"/>
      <c r="D26" s="292"/>
      <c r="E26" s="292"/>
      <c r="F26" s="292"/>
      <c r="G26" s="46"/>
      <c r="H26" s="46"/>
      <c r="I26" s="291"/>
      <c r="J26" s="291"/>
      <c r="K26" s="291"/>
      <c r="L26" s="291"/>
      <c r="M26" s="291"/>
      <c r="N26" s="291"/>
      <c r="O26" s="291"/>
      <c r="P26" s="291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ht="15.75" customHeight="1">
      <c r="A27" s="292"/>
      <c r="B27" s="292"/>
      <c r="C27" s="292"/>
      <c r="D27" s="292"/>
      <c r="E27" s="292"/>
      <c r="F27" s="292"/>
      <c r="G27" s="46"/>
      <c r="H27" s="46"/>
      <c r="I27" s="291"/>
      <c r="J27" s="291"/>
      <c r="K27" s="291"/>
      <c r="L27" s="291"/>
      <c r="M27" s="291"/>
      <c r="N27" s="291"/>
      <c r="O27" s="291"/>
      <c r="P27" s="291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ht="15.75" customHeight="1">
      <c r="A28" s="292"/>
      <c r="B28" s="292"/>
      <c r="C28" s="292"/>
      <c r="D28" s="292"/>
      <c r="E28" s="292"/>
      <c r="F28" s="292"/>
      <c r="G28" s="46"/>
      <c r="H28" s="46"/>
      <c r="I28" s="291"/>
      <c r="J28" s="291"/>
      <c r="K28" s="291"/>
      <c r="L28" s="291"/>
      <c r="M28" s="291"/>
      <c r="N28" s="291"/>
      <c r="O28" s="291"/>
      <c r="P28" s="291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ht="15.75" customHeight="1">
      <c r="A29" s="292"/>
      <c r="B29" s="292"/>
      <c r="C29" s="292"/>
      <c r="D29" s="292"/>
      <c r="E29" s="292"/>
      <c r="F29" s="292"/>
      <c r="G29" s="46"/>
      <c r="H29" s="46"/>
      <c r="I29" s="291"/>
      <c r="J29" s="291"/>
      <c r="K29" s="291"/>
      <c r="L29" s="291"/>
      <c r="M29" s="291"/>
      <c r="N29" s="291"/>
      <c r="O29" s="291"/>
      <c r="P29" s="291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ht="15.75" customHeight="1">
      <c r="A30" s="292"/>
      <c r="B30" s="292"/>
      <c r="C30" s="292"/>
      <c r="D30" s="292"/>
      <c r="E30" s="292"/>
      <c r="F30" s="292"/>
      <c r="G30" s="46"/>
      <c r="H30" s="46"/>
      <c r="I30" s="291"/>
      <c r="J30" s="291"/>
      <c r="K30" s="291"/>
      <c r="L30" s="291"/>
      <c r="M30" s="291"/>
      <c r="N30" s="291"/>
      <c r="O30" s="291"/>
      <c r="P30" s="291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ht="15.75" customHeight="1">
      <c r="A31" s="292"/>
      <c r="B31" s="292"/>
      <c r="C31" s="292"/>
      <c r="D31" s="292"/>
      <c r="E31" s="292"/>
      <c r="F31" s="292"/>
      <c r="G31" s="46"/>
      <c r="H31" s="46"/>
      <c r="I31" s="291"/>
      <c r="J31" s="291"/>
      <c r="K31" s="291"/>
      <c r="L31" s="291"/>
      <c r="M31" s="291"/>
      <c r="N31" s="291"/>
      <c r="O31" s="291"/>
      <c r="P31" s="291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ht="15.75" customHeight="1">
      <c r="A32" s="292"/>
      <c r="B32" s="292"/>
      <c r="C32" s="292"/>
      <c r="D32" s="292"/>
      <c r="E32" s="292"/>
      <c r="F32" s="292"/>
      <c r="G32" s="46"/>
      <c r="H32" s="46"/>
      <c r="I32" s="291"/>
      <c r="J32" s="291"/>
      <c r="K32" s="291"/>
      <c r="L32" s="291"/>
      <c r="M32" s="291"/>
      <c r="N32" s="291"/>
      <c r="O32" s="291"/>
      <c r="P32" s="291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ht="15.75" customHeight="1">
      <c r="A33" s="292"/>
      <c r="B33" s="292"/>
      <c r="C33" s="292"/>
      <c r="D33" s="292"/>
      <c r="E33" s="292"/>
      <c r="F33" s="292"/>
      <c r="G33" s="46"/>
      <c r="H33" s="46"/>
      <c r="I33" s="291"/>
      <c r="J33" s="291"/>
      <c r="K33" s="291"/>
      <c r="L33" s="291"/>
      <c r="M33" s="291"/>
      <c r="N33" s="291"/>
      <c r="O33" s="291"/>
      <c r="P33" s="291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ht="15.75" customHeight="1">
      <c r="A34" s="292"/>
      <c r="B34" s="292"/>
      <c r="C34" s="292"/>
      <c r="D34" s="292"/>
      <c r="E34" s="292"/>
      <c r="F34" s="292"/>
      <c r="G34" s="46"/>
      <c r="H34" s="46"/>
      <c r="I34" s="291"/>
      <c r="J34" s="291"/>
      <c r="K34" s="291"/>
      <c r="L34" s="291"/>
      <c r="M34" s="291"/>
      <c r="N34" s="291"/>
      <c r="O34" s="291"/>
      <c r="P34" s="291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ht="15.75" customHeight="1">
      <c r="A35" s="292"/>
      <c r="B35" s="292"/>
      <c r="C35" s="292"/>
      <c r="D35" s="292"/>
      <c r="E35" s="292"/>
      <c r="F35" s="292"/>
      <c r="G35" s="46"/>
      <c r="H35" s="46"/>
      <c r="I35" s="291"/>
      <c r="J35" s="291"/>
      <c r="K35" s="291"/>
      <c r="L35" s="291"/>
      <c r="M35" s="291"/>
      <c r="N35" s="291"/>
      <c r="O35" s="291"/>
      <c r="P35" s="291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ht="15.75" customHeight="1">
      <c r="A36" s="292"/>
      <c r="B36" s="292"/>
      <c r="C36" s="292"/>
      <c r="D36" s="292"/>
      <c r="E36" s="292"/>
      <c r="F36" s="292"/>
      <c r="G36" s="46"/>
      <c r="H36" s="46"/>
      <c r="I36" s="291"/>
      <c r="J36" s="291"/>
      <c r="K36" s="291"/>
      <c r="L36" s="291"/>
      <c r="M36" s="291"/>
      <c r="N36" s="291"/>
      <c r="O36" s="291"/>
      <c r="P36" s="291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ht="15.75" customHeight="1">
      <c r="A37" s="292"/>
      <c r="B37" s="292"/>
      <c r="C37" s="292"/>
      <c r="D37" s="292"/>
      <c r="E37" s="292"/>
      <c r="F37" s="292"/>
      <c r="G37" s="46"/>
      <c r="H37" s="46"/>
      <c r="I37" s="291"/>
      <c r="J37" s="291"/>
      <c r="K37" s="291"/>
      <c r="L37" s="291"/>
      <c r="M37" s="291"/>
      <c r="N37" s="291"/>
      <c r="O37" s="291"/>
      <c r="P37" s="291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ht="15.75" customHeight="1">
      <c r="A38" s="292"/>
      <c r="B38" s="292"/>
      <c r="C38" s="292"/>
      <c r="D38" s="292"/>
      <c r="E38" s="292"/>
      <c r="F38" s="292"/>
      <c r="G38" s="46"/>
      <c r="H38" s="46"/>
      <c r="I38" s="291"/>
      <c r="J38" s="291"/>
      <c r="K38" s="291"/>
      <c r="L38" s="291"/>
      <c r="M38" s="291"/>
      <c r="N38" s="291"/>
      <c r="O38" s="291"/>
      <c r="P38" s="291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ht="15.75" customHeight="1">
      <c r="A39" s="292"/>
      <c r="B39" s="292"/>
      <c r="C39" s="292"/>
      <c r="D39" s="292"/>
      <c r="E39" s="292"/>
      <c r="F39" s="292"/>
      <c r="G39" s="46"/>
      <c r="H39" s="46"/>
      <c r="I39" s="291"/>
      <c r="J39" s="291"/>
      <c r="K39" s="291"/>
      <c r="L39" s="291"/>
      <c r="M39" s="291"/>
      <c r="N39" s="291"/>
      <c r="O39" s="291"/>
      <c r="P39" s="291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ht="15.75" customHeight="1">
      <c r="A40" s="292"/>
      <c r="B40" s="292"/>
      <c r="C40" s="292"/>
      <c r="D40" s="292"/>
      <c r="E40" s="292"/>
      <c r="F40" s="292"/>
      <c r="G40" s="46"/>
      <c r="H40" s="46"/>
      <c r="I40" s="291"/>
      <c r="J40" s="291"/>
      <c r="K40" s="291"/>
      <c r="L40" s="291"/>
      <c r="M40" s="291"/>
      <c r="N40" s="291"/>
      <c r="O40" s="291"/>
      <c r="P40" s="291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ht="15.75" customHeight="1">
      <c r="A41" s="292"/>
      <c r="B41" s="292"/>
      <c r="C41" s="292"/>
      <c r="D41" s="292"/>
      <c r="E41" s="292"/>
      <c r="F41" s="292"/>
      <c r="G41" s="46"/>
      <c r="H41" s="46"/>
      <c r="I41" s="291"/>
      <c r="J41" s="291"/>
      <c r="K41" s="291"/>
      <c r="L41" s="291"/>
      <c r="M41" s="291"/>
      <c r="N41" s="291"/>
      <c r="O41" s="291"/>
      <c r="P41" s="291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ht="15.75" customHeight="1">
      <c r="A42" s="292"/>
      <c r="B42" s="292"/>
      <c r="C42" s="292"/>
      <c r="D42" s="292"/>
      <c r="E42" s="292"/>
      <c r="F42" s="292"/>
      <c r="G42" s="46"/>
      <c r="H42" s="46"/>
      <c r="I42" s="291"/>
      <c r="J42" s="291"/>
      <c r="K42" s="291"/>
      <c r="L42" s="291"/>
      <c r="M42" s="291"/>
      <c r="N42" s="291"/>
      <c r="O42" s="291"/>
      <c r="P42" s="291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ht="15.75" customHeight="1">
      <c r="A43" s="292"/>
      <c r="B43" s="292"/>
      <c r="C43" s="292"/>
      <c r="D43" s="292"/>
      <c r="E43" s="292"/>
      <c r="F43" s="292"/>
      <c r="G43" s="46"/>
      <c r="H43" s="46"/>
      <c r="I43" s="291"/>
      <c r="J43" s="291"/>
      <c r="K43" s="291"/>
      <c r="L43" s="291"/>
      <c r="M43" s="291"/>
      <c r="N43" s="291"/>
      <c r="O43" s="291"/>
      <c r="P43" s="291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ht="15.75" customHeight="1">
      <c r="A44" s="292"/>
      <c r="B44" s="292"/>
      <c r="C44" s="292"/>
      <c r="D44" s="292"/>
      <c r="E44" s="292"/>
      <c r="F44" s="292"/>
      <c r="G44" s="46"/>
      <c r="H44" s="46"/>
      <c r="I44" s="291"/>
      <c r="J44" s="291"/>
      <c r="K44" s="291"/>
      <c r="L44" s="291"/>
      <c r="M44" s="291"/>
      <c r="N44" s="291"/>
      <c r="O44" s="291"/>
      <c r="P44" s="291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ht="15.75" customHeight="1">
      <c r="A45" s="292"/>
      <c r="B45" s="292"/>
      <c r="C45" s="292"/>
      <c r="D45" s="292"/>
      <c r="E45" s="292"/>
      <c r="F45" s="292"/>
      <c r="G45" s="46"/>
      <c r="H45" s="46"/>
      <c r="I45" s="291"/>
      <c r="J45" s="291"/>
      <c r="K45" s="291"/>
      <c r="L45" s="291"/>
      <c r="M45" s="291"/>
      <c r="N45" s="291"/>
      <c r="O45" s="291"/>
      <c r="P45" s="291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ht="15.75" customHeight="1">
      <c r="A46" s="292"/>
      <c r="B46" s="292"/>
      <c r="C46" s="292"/>
      <c r="D46" s="292"/>
      <c r="E46" s="292"/>
      <c r="F46" s="292"/>
      <c r="G46" s="46"/>
      <c r="H46" s="46"/>
      <c r="I46" s="291"/>
      <c r="J46" s="291"/>
      <c r="K46" s="291"/>
      <c r="L46" s="291"/>
      <c r="M46" s="291"/>
      <c r="N46" s="291"/>
      <c r="O46" s="291"/>
      <c r="P46" s="291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ht="15.75" customHeight="1">
      <c r="A47" s="292"/>
      <c r="B47" s="292"/>
      <c r="C47" s="292"/>
      <c r="D47" s="292"/>
      <c r="E47" s="292"/>
      <c r="F47" s="292"/>
      <c r="G47" s="46"/>
      <c r="H47" s="46"/>
      <c r="I47" s="291"/>
      <c r="J47" s="291"/>
      <c r="K47" s="291"/>
      <c r="L47" s="291"/>
      <c r="M47" s="291"/>
      <c r="N47" s="291"/>
      <c r="O47" s="291"/>
      <c r="P47" s="291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ht="15.75" customHeight="1">
      <c r="A48" s="292"/>
      <c r="B48" s="292"/>
      <c r="C48" s="292"/>
      <c r="D48" s="292"/>
      <c r="E48" s="292"/>
      <c r="F48" s="292"/>
      <c r="G48" s="46"/>
      <c r="H48" s="46"/>
      <c r="I48" s="291"/>
      <c r="J48" s="291"/>
      <c r="K48" s="291"/>
      <c r="L48" s="291"/>
      <c r="M48" s="291"/>
      <c r="N48" s="291"/>
      <c r="O48" s="291"/>
      <c r="P48" s="291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ht="15.75" customHeight="1">
      <c r="A49" s="292"/>
      <c r="B49" s="292"/>
      <c r="C49" s="292"/>
      <c r="D49" s="292"/>
      <c r="E49" s="292"/>
      <c r="F49" s="292"/>
      <c r="G49" s="46"/>
      <c r="H49" s="46"/>
      <c r="I49" s="291"/>
      <c r="J49" s="291"/>
      <c r="K49" s="291"/>
      <c r="L49" s="291"/>
      <c r="M49" s="291"/>
      <c r="N49" s="291"/>
      <c r="O49" s="291"/>
      <c r="P49" s="291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ht="15.75" customHeight="1">
      <c r="A50" s="292"/>
      <c r="B50" s="292"/>
      <c r="C50" s="292"/>
      <c r="D50" s="292"/>
      <c r="E50" s="292"/>
      <c r="F50" s="292"/>
      <c r="G50" s="46"/>
      <c r="H50" s="46"/>
      <c r="I50" s="291"/>
      <c r="J50" s="291"/>
      <c r="K50" s="291"/>
      <c r="L50" s="291"/>
      <c r="M50" s="291"/>
      <c r="N50" s="291"/>
      <c r="O50" s="291"/>
      <c r="P50" s="291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ht="15.75" customHeight="1">
      <c r="A51" s="292"/>
      <c r="B51" s="292"/>
      <c r="C51" s="292"/>
      <c r="D51" s="292"/>
      <c r="E51" s="292"/>
      <c r="F51" s="292"/>
      <c r="G51" s="46"/>
      <c r="H51" s="46"/>
      <c r="I51" s="291"/>
      <c r="J51" s="291"/>
      <c r="K51" s="291"/>
      <c r="L51" s="291"/>
      <c r="M51" s="291"/>
      <c r="N51" s="291"/>
      <c r="O51" s="291"/>
      <c r="P51" s="291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ht="15.75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ht="15.75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 ht="15.75" customHeight="1">
      <c r="A54" s="46"/>
      <c r="B54" s="292"/>
      <c r="C54" s="292"/>
      <c r="D54" s="292"/>
      <c r="E54" s="292"/>
      <c r="F54" s="292"/>
      <c r="G54" s="292"/>
      <c r="H54" s="292"/>
      <c r="I54" s="292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ht="15.75" customHeight="1">
      <c r="A55" s="46"/>
      <c r="B55" s="46"/>
      <c r="C55" s="46"/>
      <c r="D55" s="292"/>
      <c r="E55" s="292"/>
      <c r="F55" s="292"/>
      <c r="G55" s="304"/>
      <c r="H55" s="304"/>
      <c r="I55" s="304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ht="15.75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ht="15.75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ht="15.75" customHeight="1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ht="15.75" customHeight="1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ht="15.75" customHeight="1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ht="15.75" customHeight="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 ht="15.75" customHeight="1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ht="15.75" customHeight="1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ht="15.75" customHeight="1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ht="15.75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ht="15.75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ht="15.75" customHeight="1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 ht="15.75" customHeight="1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 ht="15.75" customHeight="1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 ht="15.75" customHeight="1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 ht="15.75" customHeight="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 ht="15.75" customHeight="1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 ht="15.75" customHeight="1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 ht="15.75" customHeight="1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 ht="15.75" customHeight="1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 ht="15.75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ht="15.75" customHeight="1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 ht="15.75" customHeight="1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ht="15.75" customHeight="1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 ht="15.75" customHeight="1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 ht="15.75" customHeight="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 ht="15.75" customHeight="1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 ht="15.75" customHeight="1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 ht="15.75" customHeight="1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 ht="15.75" customHeight="1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ht="15.75" customHeight="1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 ht="15.75" customHeight="1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 ht="15.75" customHeight="1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 ht="15.75" customHeight="1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 ht="15.75" customHeight="1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 ht="15.75" customHeight="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 ht="15.75" customHeight="1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 ht="15.75" customHeight="1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 ht="15.75" customHeight="1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 ht="15.75" customHeight="1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 ht="15.75" customHeight="1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 ht="15.75" customHeight="1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 ht="15.75" customHeight="1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 ht="15.75" customHeight="1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 ht="15.75" customHeight="1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 ht="15.75" customHeight="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 ht="15.75" customHeight="1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 ht="15.75" customHeight="1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 ht="15.75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ht="15.75" customHeight="1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 ht="15.75" customHeight="1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 ht="15.75" customHeight="1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 ht="15.75" customHeight="1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 ht="15.75" customHeight="1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 ht="15.75" customHeight="1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 ht="15.75" customHeight="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 ht="15.75" customHeight="1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 ht="15.75" customHeight="1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 ht="15.75" customHeight="1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 ht="15.75" customHeight="1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 ht="15.75" customHeight="1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 ht="15.75" customHeight="1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 ht="15.75" customHeight="1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 ht="15.75" customHeight="1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 ht="15.75" customHeight="1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 ht="15.75" customHeight="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 ht="15.75" customHeight="1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 ht="15.75" customHeight="1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 ht="15.75" customHeight="1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 ht="15.75" customHeight="1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 ht="15.75" customHeight="1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 ht="15.75" customHeight="1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 ht="15.75" customHeight="1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 ht="15.75" customHeight="1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 ht="15.75" customHeight="1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 ht="15.75" customHeight="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 ht="15.75" customHeight="1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 ht="15.75" customHeight="1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 ht="15.75" customHeight="1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 ht="15.75" customHeight="1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 ht="15.75" customHeight="1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 ht="15.75" customHeight="1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 ht="15.75" customHeight="1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 ht="15.75" customHeight="1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 ht="15.75" customHeight="1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 ht="15.75" customHeight="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 ht="15.75" customHeight="1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 ht="15.75" customHeight="1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 ht="15.75" customHeight="1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 ht="15.75" customHeight="1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 ht="15.75" customHeight="1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 ht="15.75" customHeight="1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 ht="15.75" customHeight="1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 ht="15.75" customHeight="1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 ht="15.75" customHeight="1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 ht="15.75" customHeight="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 ht="15.75" customHeight="1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 ht="15.75" customHeight="1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 ht="15.75" customHeight="1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 ht="15.75" customHeight="1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 ht="15.75" customHeight="1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 ht="15.75" customHeight="1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 ht="15.75" customHeight="1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 ht="15.75" customHeight="1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 ht="15.75" customHeight="1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 ht="15.75" customHeight="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 ht="15.75" customHeight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 ht="15.75" customHeight="1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 ht="15.75" customHeight="1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 ht="15.75" customHeight="1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 ht="15.75" customHeight="1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 ht="15.75" customHeight="1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 ht="15.75" customHeight="1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 ht="15.75" customHeight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 ht="15.75" customHeight="1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 ht="15.75" customHeight="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 ht="15.75" customHeight="1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 ht="15.75" customHeight="1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 ht="15.75" customHeight="1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 ht="15.75" customHeight="1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 ht="15.75" customHeight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 ht="15.75" customHeight="1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 ht="15.75" customHeight="1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 ht="15.75" customHeight="1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 ht="15.75" customHeight="1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 ht="15.75" customHeight="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 ht="15.75" customHeight="1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 ht="15.75" customHeight="1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 ht="15.75" customHeight="1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 ht="15.75" customHeight="1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 ht="15.75" customHeight="1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 ht="15.75" customHeight="1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 ht="15.75" customHeight="1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 ht="15.75" customHeight="1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 ht="15.75" customHeight="1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 ht="15.75" customHeight="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 ht="15.75" customHeight="1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 ht="15.75" customHeight="1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 ht="15.75" customHeight="1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 ht="15.75" customHeight="1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 ht="15.75" customHeight="1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 ht="15.75" customHeight="1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 ht="15.75" customHeight="1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 ht="15.75" customHeight="1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 ht="15.75" customHeight="1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 ht="15.75" customHeight="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 ht="15.75" customHeight="1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 ht="15.75" customHeight="1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 ht="15.75" customHeight="1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 ht="15.75" customHeight="1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 ht="15.75" customHeight="1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 ht="15.75" customHeight="1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 ht="15.75" customHeight="1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 ht="15.75" customHeight="1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 ht="15.75" customHeight="1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 ht="15.75" customHeight="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 ht="15.75" customHeight="1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 ht="15.75" customHeight="1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 ht="15.75" customHeight="1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 ht="15.75" customHeight="1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 ht="15.75" customHeight="1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 ht="15.75" customHeight="1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 ht="15.75" customHeight="1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 ht="15.75" customHeight="1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 ht="15.75" customHeight="1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 ht="15.75" customHeight="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 ht="15.75" customHeight="1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 ht="15.75" customHeight="1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 ht="15.75" customHeight="1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 ht="15.75" customHeight="1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 ht="15.75" customHeight="1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 ht="15.75" customHeight="1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 ht="15.75" customHeight="1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 ht="15.75" customHeight="1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 ht="15.75" customHeight="1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 ht="15.75" customHeight="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 ht="15.75" customHeight="1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 ht="15.75" customHeight="1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 ht="15.75" customHeight="1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 ht="15.75" customHeight="1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 ht="15.75" customHeight="1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 ht="15.75" customHeight="1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 ht="15.75" customHeight="1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 ht="15.75" customHeight="1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 ht="15.75" customHeight="1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 ht="15.75" customHeight="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 ht="15.75" customHeight="1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 ht="15.75" customHeight="1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 ht="15.75" customHeight="1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 ht="15.75" customHeight="1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 ht="15.75" customHeight="1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 ht="15.75" customHeight="1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 ht="15.75" customHeight="1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 ht="15.75" customHeight="1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 ht="15.75" customHeight="1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 ht="15.75" customHeight="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 ht="15.75" customHeight="1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 ht="15.75" customHeight="1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 ht="15.75" customHeight="1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 ht="15.75" customHeight="1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 ht="15.75" customHeight="1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 ht="15.75" customHeight="1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 ht="15.75" customHeight="1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 ht="15.75" customHeight="1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 ht="15.75" customHeight="1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 ht="15.75" customHeight="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 ht="15.75" customHeight="1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 ht="15.75" customHeight="1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 ht="15.75" customHeight="1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 ht="15.75" customHeight="1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 ht="15.75" customHeight="1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 ht="15.75" customHeight="1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 ht="15.75" customHeight="1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 ht="15.75" customHeight="1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 ht="15.75" customHeight="1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 ht="15.75" customHeight="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 ht="15.75" customHeight="1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 ht="15.75" customHeight="1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 ht="15.75" customHeight="1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 ht="15.75" customHeight="1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 ht="15.75" customHeight="1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 ht="15.75" customHeight="1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 ht="15.75" customHeight="1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 ht="15.75" customHeight="1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 ht="15.75" customHeight="1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 ht="15.75" customHeight="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 ht="15.75" customHeight="1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 ht="15.75" customHeight="1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 ht="15.75" customHeight="1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 ht="15.75" customHeight="1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 ht="15.75" customHeight="1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 ht="15.75" customHeight="1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 ht="15.75" customHeight="1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 ht="15.75" customHeight="1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 ht="15.75" customHeight="1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 ht="15.75" customHeight="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 ht="15.75" customHeight="1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 ht="15.75" customHeight="1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 ht="15.75" customHeight="1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 ht="15.75" customHeight="1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 ht="15.75" customHeight="1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 ht="15.75" customHeight="1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 ht="15.75" customHeight="1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 ht="15.75" customHeight="1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 ht="15.75" customHeight="1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 ht="15.75" customHeight="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 ht="15.75" customHeight="1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 ht="15.75" customHeight="1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 ht="15.75" customHeight="1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 ht="15.75" customHeight="1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 ht="15.75" customHeight="1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 ht="15.75" customHeight="1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 ht="15.75" customHeight="1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 ht="15.75" customHeight="1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 ht="15.75" customHeight="1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 ht="15.75" customHeight="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 ht="15.75" customHeight="1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 ht="15.75" customHeight="1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 ht="15.75" customHeight="1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 ht="15.75" customHeight="1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 ht="15.75" customHeight="1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 ht="15.75" customHeight="1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 ht="15.75" customHeight="1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 ht="15.75" customHeight="1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 ht="15.75" customHeight="1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 ht="15.75" customHeight="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 ht="15.75" customHeight="1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 ht="15.75" customHeight="1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 ht="15.75" customHeight="1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 ht="15.75" customHeight="1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 ht="15.75" customHeight="1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 ht="15.75" customHeight="1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 ht="15.75" customHeight="1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 ht="15.75" customHeight="1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 ht="15.75" customHeight="1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 ht="15.75" customHeight="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 ht="15.75" customHeight="1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 ht="15.75" customHeight="1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 ht="15.75" customHeight="1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 ht="15.75" customHeight="1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 ht="15.75" customHeight="1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 ht="15.75" customHeight="1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 ht="15.75" customHeight="1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 ht="15.75" customHeight="1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 ht="15.75" customHeight="1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 ht="15.75" customHeight="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 ht="15.75" customHeight="1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 ht="15.75" customHeight="1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 ht="15.75" customHeight="1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 ht="15.75" customHeight="1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 ht="15.75" customHeight="1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 ht="15.75" customHeight="1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 ht="15.75" customHeight="1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 ht="15.75" customHeight="1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 ht="15.75" customHeight="1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 ht="15.75" customHeight="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 ht="15.75" customHeight="1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 ht="15.75" customHeight="1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 ht="15.75" customHeight="1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 ht="15.75" customHeight="1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 ht="15.75" customHeight="1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 ht="15.75" customHeight="1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 ht="15.75" customHeight="1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 ht="15.75" customHeight="1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 ht="15.75" customHeight="1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 ht="15.75" customHeight="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 ht="15.75" customHeight="1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 ht="15.75" customHeight="1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 ht="15.75" customHeight="1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 ht="15.75" customHeight="1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 ht="15.75" customHeight="1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 ht="15.75" customHeight="1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 ht="15.75" customHeight="1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 ht="15.75" customHeight="1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 ht="15.75" customHeight="1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 ht="15.75" customHeight="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 ht="15.75" customHeight="1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 ht="15.75" customHeight="1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 ht="15.75" customHeight="1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 ht="15.75" customHeight="1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 ht="15.75" customHeight="1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 ht="15.75" customHeight="1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 ht="15.75" customHeight="1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 ht="15.75" customHeight="1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 ht="15.75" customHeight="1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 ht="15.75" customHeight="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 ht="15.75" customHeight="1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 ht="15.75" customHeight="1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 ht="15.75" customHeight="1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 ht="15.75" customHeight="1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 ht="15.75" customHeight="1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 ht="15.75" customHeight="1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 ht="15.75" customHeight="1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 ht="15.75" customHeight="1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 ht="15.75" customHeight="1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 ht="15.75" customHeight="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 ht="15.75" customHeight="1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 ht="15.75" customHeight="1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 ht="15.75" customHeight="1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 ht="15.75" customHeight="1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 ht="15.75" customHeight="1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 ht="15.75" customHeight="1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 ht="15.75" customHeight="1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 ht="15.75" customHeight="1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 ht="15.75" customHeight="1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 ht="15.75" customHeight="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 ht="15.75" customHeight="1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 ht="15.75" customHeight="1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 ht="15.75" customHeight="1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 ht="15.75" customHeight="1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 ht="15.75" customHeight="1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 ht="15.75" customHeight="1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 ht="15.75" customHeight="1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 ht="15.75" customHeight="1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 ht="15.75" customHeight="1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 ht="15.75" customHeight="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 ht="15.75" customHeight="1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 ht="15.75" customHeight="1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 ht="15.75" customHeight="1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 ht="15.75" customHeight="1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 ht="15.75" customHeight="1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 ht="15.75" customHeight="1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 ht="15.75" customHeight="1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 ht="15.75" customHeight="1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 ht="15.75" customHeight="1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 ht="15.75" customHeight="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 ht="15.75" customHeight="1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 ht="15.75" customHeight="1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 ht="15.75" customHeight="1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 ht="15.75" customHeight="1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 ht="15.75" customHeight="1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 ht="15.75" customHeight="1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 ht="15.75" customHeight="1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 ht="15.75" customHeight="1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 ht="15.75" customHeight="1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 ht="15.75" customHeight="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 ht="15.75" customHeight="1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 ht="15.75" customHeight="1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 ht="15.75" customHeight="1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 ht="15.75" customHeight="1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 ht="15.75" customHeight="1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 ht="15.75" customHeight="1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 ht="15.75" customHeight="1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 ht="15.75" customHeight="1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 ht="15.75" customHeight="1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 ht="15.75" customHeight="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 ht="15.75" customHeight="1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 ht="15.75" customHeight="1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 ht="15.75" customHeight="1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 ht="15.75" customHeight="1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 ht="15.75" customHeight="1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 ht="15.75" customHeight="1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 ht="15.75" customHeight="1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 ht="15.75" customHeight="1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 ht="15.75" customHeight="1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 ht="15.75" customHeight="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 ht="15.75" customHeight="1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 ht="15.75" customHeight="1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 ht="15.75" customHeight="1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 ht="15.75" customHeight="1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 ht="15.75" customHeight="1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 ht="15.75" customHeight="1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 ht="15.75" customHeight="1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 ht="15.75" customHeight="1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 ht="15.75" customHeight="1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 ht="15.75" customHeight="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 ht="15.75" customHeight="1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 ht="15.75" customHeight="1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 ht="15.75" customHeight="1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 ht="15.75" customHeight="1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 ht="15.75" customHeight="1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 ht="15.75" customHeight="1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 ht="15.75" customHeight="1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 ht="15.75" customHeight="1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 ht="15.75" customHeight="1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 ht="15.75" customHeight="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 ht="15.75" customHeight="1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 ht="15.75" customHeight="1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 ht="15.75" customHeight="1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 ht="15.75" customHeight="1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 ht="15.75" customHeight="1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 ht="15.75" customHeight="1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 ht="15.75" customHeight="1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 ht="15.75" customHeight="1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 ht="15.75" customHeight="1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 ht="15.75" customHeight="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 ht="15.75" customHeight="1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 ht="15.75" customHeight="1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 ht="15.75" customHeight="1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 ht="15.75" customHeight="1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 ht="15.75" customHeight="1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 ht="15.75" customHeight="1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 ht="15.75" customHeight="1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 ht="15.75" customHeight="1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 ht="15.75" customHeight="1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 ht="15.75" customHeight="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 ht="15.75" customHeight="1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 ht="15.75" customHeight="1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 ht="15.75" customHeight="1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 ht="15.75" customHeight="1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 ht="15.75" customHeight="1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 ht="15.75" customHeight="1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 ht="15.75" customHeight="1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 ht="15.75" customHeight="1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 ht="15.75" customHeight="1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 ht="15.75" customHeight="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 ht="15.75" customHeight="1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 ht="15.75" customHeight="1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 ht="15.75" customHeight="1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 ht="15.75" customHeight="1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 ht="15.75" customHeight="1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 ht="15.75" customHeight="1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 ht="15.75" customHeight="1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 ht="15.75" customHeight="1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 ht="15.75" customHeight="1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 ht="15.75" customHeight="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 ht="15.75" customHeight="1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 ht="15.75" customHeight="1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 ht="15.75" customHeight="1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 ht="15.75" customHeight="1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 ht="15.75" customHeight="1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 ht="15.75" customHeight="1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 ht="15.75" customHeight="1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 ht="15.75" customHeight="1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 ht="15.75" customHeight="1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 ht="15.75" customHeight="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 ht="15.75" customHeight="1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 ht="15.75" customHeight="1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 ht="15.75" customHeight="1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 ht="15.75" customHeight="1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 ht="15.75" customHeight="1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 ht="15.75" customHeight="1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 ht="15.75" customHeight="1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 ht="15.75" customHeight="1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 ht="15.75" customHeight="1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 ht="15.75" customHeight="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 ht="15.75" customHeight="1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 ht="15.75" customHeight="1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 ht="15.75" customHeight="1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 ht="15.75" customHeight="1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 ht="15.75" customHeight="1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 ht="15.75" customHeight="1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 ht="15.75" customHeight="1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 ht="15.75" customHeight="1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 ht="15.75" customHeight="1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 ht="15.75" customHeight="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 ht="15.75" customHeight="1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 ht="15.75" customHeight="1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 ht="15.75" customHeight="1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 ht="15.75" customHeight="1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 ht="15.75" customHeight="1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 ht="15.75" customHeight="1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 ht="15.75" customHeight="1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 ht="15.75" customHeight="1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 ht="15.75" customHeight="1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 ht="15.75" customHeight="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 ht="15.75" customHeight="1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 ht="15.75" customHeight="1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 ht="15.75" customHeight="1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 ht="15.75" customHeight="1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 ht="15.75" customHeight="1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 ht="15.75" customHeight="1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 ht="15.75" customHeight="1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 ht="15.75" customHeight="1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 ht="15.75" customHeight="1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 ht="15.75" customHeight="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 ht="15.75" customHeight="1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 ht="15.75" customHeight="1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 ht="15.75" customHeight="1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 ht="15.75" customHeight="1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 ht="15.75" customHeight="1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 ht="15.75" customHeight="1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 ht="15.75" customHeight="1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 ht="15.75" customHeight="1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 ht="15.75" customHeight="1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 ht="15.75" customHeight="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 ht="15.75" customHeight="1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 ht="15.75" customHeight="1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 ht="15.75" customHeight="1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 ht="15.75" customHeight="1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 ht="15.75" customHeight="1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 ht="15.75" customHeight="1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 ht="15.75" customHeight="1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 ht="15.75" customHeight="1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 ht="15.75" customHeight="1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 ht="15.75" customHeight="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 ht="15.75" customHeight="1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 ht="15.75" customHeight="1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 ht="15.75" customHeight="1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 ht="15.75" customHeight="1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 ht="15.75" customHeight="1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 ht="15.75" customHeight="1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 ht="15.75" customHeight="1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 ht="15.75" customHeight="1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 ht="15.75" customHeight="1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 ht="15.75" customHeight="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 ht="15.75" customHeight="1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 ht="15.75" customHeight="1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 ht="15.75" customHeight="1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 ht="15.75" customHeight="1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 ht="15.75" customHeight="1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 ht="15.75" customHeight="1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 ht="15.75" customHeight="1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 ht="15.75" customHeight="1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 ht="15.75" customHeight="1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 ht="15.75" customHeight="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 ht="15.75" customHeight="1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 ht="15.75" customHeight="1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 ht="15.75" customHeight="1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 ht="15.75" customHeight="1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 ht="15.75" customHeight="1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 ht="15.75" customHeight="1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 ht="15.75" customHeight="1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 ht="15.75" customHeight="1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 ht="15.75" customHeight="1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 ht="15.75" customHeight="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 ht="15.75" customHeight="1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 ht="15.75" customHeight="1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 ht="15.75" customHeight="1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 ht="15.75" customHeight="1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 ht="15.75" customHeight="1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 ht="15.75" customHeight="1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 ht="15.75" customHeight="1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 ht="15.75" customHeight="1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 ht="15.75" customHeight="1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 ht="15.75" customHeight="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 ht="15.75" customHeight="1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 ht="15.75" customHeight="1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 ht="15.75" customHeight="1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 ht="15.75" customHeight="1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 ht="15.75" customHeight="1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 ht="15.75" customHeight="1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 ht="15.75" customHeight="1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 ht="15.75" customHeight="1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 ht="15.75" customHeight="1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 ht="15.75" customHeight="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 ht="15.75" customHeight="1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 ht="15.75" customHeight="1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ht="15.75" customHeight="1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 ht="15.75" customHeight="1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 ht="15.75" customHeight="1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 ht="15.75" customHeight="1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 ht="15.75" customHeight="1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 ht="15.75" customHeight="1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 ht="15.75" customHeight="1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 ht="15.75" customHeight="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 ht="15.75" customHeight="1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 ht="15.75" customHeight="1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 ht="15.75" customHeight="1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 ht="15.75" customHeight="1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 ht="15.75" customHeight="1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 ht="15.75" customHeight="1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 ht="15.75" customHeight="1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 ht="15.75" customHeight="1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 ht="15.75" customHeight="1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 ht="15.75" customHeight="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 ht="15.75" customHeight="1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 ht="15.75" customHeight="1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 ht="15.75" customHeight="1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 ht="15.75" customHeight="1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 ht="15.75" customHeight="1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 ht="15.75" customHeight="1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 ht="15.75" customHeight="1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 ht="15.75" customHeight="1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 ht="15.75" customHeight="1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 ht="15.75" customHeight="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 ht="15.75" customHeight="1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 ht="15.75" customHeight="1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 ht="15.75" customHeight="1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 ht="15.75" customHeight="1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 ht="15.75" customHeight="1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 ht="15.75" customHeight="1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 ht="15.75" customHeight="1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 ht="15.75" customHeight="1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 ht="15.75" customHeight="1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 ht="15.75" customHeight="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 ht="15.75" customHeight="1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 ht="15.75" customHeight="1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 ht="15.75" customHeight="1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 ht="15.75" customHeight="1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 ht="15.75" customHeight="1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 ht="15.75" customHeight="1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 ht="15.75" customHeight="1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 ht="15.75" customHeight="1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 ht="15.75" customHeight="1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 ht="15.75" customHeight="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 ht="15.75" customHeight="1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 ht="15.75" customHeight="1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 ht="15.75" customHeight="1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 ht="15.75" customHeight="1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 ht="15.75" customHeight="1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 ht="15.75" customHeight="1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 ht="15.75" customHeight="1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 ht="15.75" customHeight="1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 ht="15.75" customHeight="1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 ht="15.75" customHeight="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 ht="15.75" customHeight="1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 ht="15.75" customHeight="1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 ht="15.75" customHeight="1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 ht="15.75" customHeight="1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 ht="15.75" customHeight="1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 ht="15.75" customHeight="1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 ht="15.75" customHeight="1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 ht="15.75" customHeight="1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 ht="15.75" customHeight="1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 ht="15.75" customHeight="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 ht="15.75" customHeight="1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 ht="15.75" customHeight="1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 ht="15.75" customHeight="1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 ht="15.75" customHeight="1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 ht="15.75" customHeight="1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 ht="15.75" customHeight="1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 ht="15.75" customHeight="1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 ht="15.75" customHeight="1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 ht="15.75" customHeight="1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 ht="15.75" customHeight="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 ht="15.75" customHeight="1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 ht="15.75" customHeight="1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 ht="15.75" customHeight="1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 ht="15.75" customHeight="1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 ht="15.75" customHeight="1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 ht="15.75" customHeight="1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 ht="15.75" customHeight="1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 ht="15.75" customHeight="1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 ht="15.75" customHeight="1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 ht="15.75" customHeight="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 ht="15.75" customHeight="1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 ht="15.75" customHeight="1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 ht="15.75" customHeight="1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 ht="15.75" customHeight="1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 ht="15.75" customHeight="1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 ht="15.75" customHeight="1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 ht="15.75" customHeight="1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 ht="15.75" customHeight="1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 ht="15.75" customHeight="1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 ht="15.75" customHeight="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 ht="15.75" customHeight="1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 ht="15.75" customHeight="1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 ht="15.75" customHeight="1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 ht="15.75" customHeight="1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 ht="15.75" customHeight="1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 ht="15.75" customHeight="1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 ht="15.75" customHeight="1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 ht="15.75" customHeight="1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 ht="15.75" customHeight="1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 ht="15.75" customHeight="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 ht="15.75" customHeight="1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 ht="15.75" customHeight="1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 ht="15.75" customHeight="1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 ht="15.75" customHeight="1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 ht="15.75" customHeight="1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 ht="15.75" customHeight="1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 ht="15.75" customHeight="1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 ht="15.75" customHeight="1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 ht="15.75" customHeight="1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 ht="15.75" customHeight="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 ht="15.75" customHeight="1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 ht="15.75" customHeight="1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 ht="15.75" customHeight="1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 ht="15.75" customHeight="1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 ht="15.75" customHeight="1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 ht="15.75" customHeight="1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 ht="15.75" customHeight="1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 ht="15.75" customHeight="1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 ht="15.75" customHeight="1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 ht="15.75" customHeight="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 ht="15.75" customHeight="1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 ht="15.75" customHeight="1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 ht="15.75" customHeight="1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 ht="15.75" customHeight="1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 ht="15.75" customHeight="1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 ht="15.75" customHeight="1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 ht="15.75" customHeight="1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 ht="15.75" customHeight="1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 ht="15.75" customHeight="1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 ht="15.75" customHeight="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 ht="15.75" customHeight="1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 ht="15.75" customHeight="1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 ht="15.75" customHeight="1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 ht="15.75" customHeight="1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 ht="15.75" customHeight="1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 ht="15.75" customHeight="1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 ht="15.75" customHeight="1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 ht="15.75" customHeight="1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 ht="15.75" customHeight="1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 ht="15.75" customHeight="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 ht="15.75" customHeight="1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 ht="15.75" customHeight="1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 ht="15.75" customHeight="1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 ht="15.75" customHeight="1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 ht="15.75" customHeight="1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 ht="15.75" customHeight="1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 ht="15.75" customHeight="1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 ht="15.75" customHeight="1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 ht="15.75" customHeight="1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 ht="15.75" customHeight="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 ht="15.75" customHeight="1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 ht="15.75" customHeight="1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 ht="15.75" customHeight="1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 ht="15.75" customHeight="1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 ht="15.75" customHeight="1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 ht="15.75" customHeight="1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 ht="15.75" customHeight="1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 ht="15.75" customHeight="1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 ht="15.75" customHeight="1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 ht="15.75" customHeight="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 ht="15.75" customHeight="1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 ht="15.75" customHeight="1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 ht="15.75" customHeight="1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 ht="15.75" customHeight="1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 ht="15.75" customHeight="1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 ht="15.75" customHeight="1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 ht="15.75" customHeight="1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 ht="15.75" customHeight="1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 ht="15.75" customHeight="1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 ht="15.75" customHeight="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 ht="15.75" customHeight="1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 ht="15.75" customHeight="1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 ht="15.75" customHeight="1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 ht="15.75" customHeight="1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 ht="15.75" customHeight="1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 ht="15.75" customHeight="1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 ht="15.75" customHeight="1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 ht="15.75" customHeight="1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 ht="15.75" customHeight="1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 ht="15.75" customHeight="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 ht="15.75" customHeight="1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 ht="15.75" customHeight="1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 ht="15.75" customHeight="1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 ht="15.75" customHeight="1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 ht="15.75" customHeight="1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 ht="15.75" customHeight="1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 ht="15.75" customHeight="1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 ht="15.75" customHeight="1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 ht="15.75" customHeight="1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 ht="15.75" customHeight="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 ht="15.75" customHeight="1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 ht="15.75" customHeight="1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 ht="15.75" customHeight="1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 ht="15.75" customHeight="1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 ht="15.75" customHeight="1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 ht="15.75" customHeight="1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 ht="15.75" customHeight="1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 ht="15.75" customHeight="1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 ht="15.75" customHeight="1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 ht="15.75" customHeight="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 ht="15.75" customHeight="1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 ht="15.75" customHeight="1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 ht="15.75" customHeight="1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 ht="15.75" customHeight="1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 ht="15.75" customHeight="1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 ht="15.75" customHeight="1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 ht="15.75" customHeight="1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 ht="15.75" customHeight="1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 ht="15.75" customHeight="1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 ht="15.75" customHeight="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 ht="15.75" customHeight="1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 ht="15.75" customHeight="1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 ht="15.75" customHeight="1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 ht="15.75" customHeight="1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 ht="15.75" customHeight="1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 ht="15.75" customHeight="1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 ht="15.75" customHeight="1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 ht="15.75" customHeight="1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 ht="15.75" customHeight="1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 ht="15.75" customHeight="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 ht="15.75" customHeight="1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 ht="15.75" customHeight="1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 ht="15.75" customHeight="1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 ht="15.75" customHeight="1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 ht="15.75" customHeight="1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 ht="15.75" customHeight="1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 ht="15.75" customHeight="1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 ht="15.75" customHeight="1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 ht="15.75" customHeight="1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 ht="15.75" customHeight="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 ht="15.75" customHeight="1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 ht="15.75" customHeight="1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 ht="15.75" customHeight="1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 ht="15.75" customHeight="1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 ht="15.75" customHeight="1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 ht="15.75" customHeight="1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 ht="15.75" customHeight="1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 ht="15.75" customHeight="1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 ht="15.75" customHeight="1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 ht="15.75" customHeight="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 ht="15.75" customHeight="1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 ht="15.75" customHeight="1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 ht="15.75" customHeight="1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 ht="15.75" customHeight="1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 ht="15.75" customHeight="1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 ht="15.75" customHeight="1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 ht="15.75" customHeight="1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 ht="15.75" customHeight="1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 ht="15.75" customHeight="1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 ht="15.75" customHeight="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 ht="15.75" customHeight="1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 ht="15.75" customHeight="1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 ht="15.75" customHeight="1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 ht="15.75" customHeight="1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 ht="15.75" customHeight="1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 ht="15.75" customHeight="1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 ht="15.75" customHeight="1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 ht="15.75" customHeight="1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 ht="15.75" customHeight="1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 ht="15.75" customHeight="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 ht="15.75" customHeight="1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 ht="15.75" customHeight="1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 ht="15.75" customHeight="1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 ht="15.75" customHeight="1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 ht="15.75" customHeight="1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 ht="15.75" customHeight="1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 ht="15.75" customHeight="1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 ht="15.75" customHeight="1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 ht="15.75" customHeight="1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 ht="15.75" customHeight="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 ht="15.75" customHeight="1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 ht="15.75" customHeight="1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 ht="15.75" customHeight="1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 ht="15.75" customHeight="1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 ht="15.75" customHeight="1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 ht="15.75" customHeight="1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 ht="15.75" customHeight="1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 ht="15.75" customHeight="1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 ht="15.75" customHeight="1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 ht="15.75" customHeight="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 ht="15.75" customHeight="1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 ht="15.75" customHeight="1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 ht="15.75" customHeight="1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 ht="15.75" customHeight="1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 ht="15.75" customHeight="1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 ht="15.75" customHeight="1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 ht="15.75" customHeight="1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 ht="15.75" customHeight="1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 ht="15.75" customHeight="1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 ht="15.75" customHeight="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 ht="15.75" customHeight="1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 ht="15.75" customHeight="1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 ht="15.75" customHeight="1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 ht="15.75" customHeight="1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 ht="15.75" customHeight="1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 ht="15.75" customHeight="1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 ht="15.75" customHeight="1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 ht="15.75" customHeight="1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 ht="15.75" customHeight="1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 ht="15.75" customHeight="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 ht="15.75" customHeight="1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 ht="15.75" customHeight="1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 ht="15.75" customHeight="1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 ht="15.75" customHeight="1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 ht="15.75" customHeight="1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 ht="15.75" customHeight="1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 ht="15.75" customHeight="1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 ht="15.75" customHeight="1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 ht="15.75" customHeight="1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 ht="15.75" customHeight="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 ht="15.75" customHeight="1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 ht="15.75" customHeight="1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 ht="15.75" customHeight="1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 ht="15.75" customHeight="1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 ht="15.75" customHeight="1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 ht="15.75" customHeight="1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 ht="15.75" customHeight="1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 ht="15.75" customHeight="1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 ht="15.75" customHeight="1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 ht="15.75" customHeight="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 ht="15.75" customHeight="1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 ht="15.75" customHeight="1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 ht="15.75" customHeight="1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 ht="15.75" customHeight="1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 ht="15.75" customHeight="1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 ht="15.75" customHeight="1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 ht="15.75" customHeight="1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 ht="15.75" customHeight="1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 ht="15.75" customHeight="1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 ht="15.75" customHeight="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 ht="15.75" customHeight="1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 ht="15.75" customHeight="1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 ht="15.75" customHeight="1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 ht="15.75" customHeight="1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 ht="15.75" customHeight="1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 ht="15.75" customHeight="1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 ht="15.75" customHeight="1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 ht="15.75" customHeight="1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 ht="15.75" customHeight="1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 ht="15.75" customHeight="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 ht="15.75" customHeight="1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 ht="15.75" customHeight="1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 ht="15.75" customHeight="1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 ht="15.75" customHeight="1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 ht="15.75" customHeight="1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 ht="15.75" customHeight="1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 ht="15.75" customHeight="1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 ht="15.75" customHeight="1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 ht="15.75" customHeight="1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 ht="15.75" customHeight="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 ht="15.75" customHeight="1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 ht="15.75" customHeight="1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 ht="15.75" customHeight="1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 ht="15.75" customHeight="1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 ht="15.75" customHeight="1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 ht="15.75" customHeight="1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  <row r="998" ht="15.75" customHeight="1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</row>
    <row r="999" ht="15.75" customHeight="1">
      <c r="A999" s="46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</row>
  </sheetData>
  <mergeCells count="1">
    <mergeCell ref="A14:A15"/>
  </mergeCells>
  <hyperlinks>
    <hyperlink r:id="rId1" ref="A14"/>
  </hyperlinks>
  <printOptions/>
  <pageMargins bottom="0.75" footer="0.0" header="0.0" left="0.7" right="0.7" top="0.75"/>
  <pageSetup orientation="landscape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86"/>
    <col customWidth="1" min="2" max="2" width="35.29"/>
    <col customWidth="1" min="3" max="3" width="23.29"/>
    <col customWidth="1" min="4" max="4" width="19.86"/>
    <col customWidth="1" min="5" max="6" width="17.14"/>
    <col customWidth="1" min="7" max="7" width="19.71"/>
    <col customWidth="1" min="8" max="9" width="10.71"/>
    <col customWidth="1" min="10" max="17" width="20.43"/>
    <col customWidth="1" min="18" max="27" width="10.71"/>
  </cols>
  <sheetData>
    <row r="1">
      <c r="A1" s="305" t="s">
        <v>429</v>
      </c>
      <c r="B1" s="202"/>
      <c r="C1" s="202"/>
      <c r="D1" s="159"/>
      <c r="E1" s="159"/>
      <c r="F1" s="159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</row>
    <row r="2">
      <c r="A2" s="306" t="s">
        <v>430</v>
      </c>
      <c r="B2" s="202"/>
      <c r="C2" s="202"/>
      <c r="D2" s="159"/>
      <c r="E2" s="159"/>
      <c r="F2" s="159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</row>
    <row r="3">
      <c r="A3" s="159"/>
      <c r="B3" s="202"/>
      <c r="C3" s="202"/>
      <c r="D3" s="159"/>
      <c r="E3" s="159"/>
      <c r="F3" s="159"/>
      <c r="G3" s="46"/>
      <c r="H3" s="46"/>
      <c r="I3" s="46"/>
      <c r="J3" s="291"/>
      <c r="K3" s="291"/>
      <c r="L3" s="291"/>
      <c r="M3" s="291"/>
      <c r="N3" s="291"/>
      <c r="O3" s="291"/>
      <c r="P3" s="291"/>
      <c r="Q3" s="291"/>
      <c r="R3" s="46"/>
      <c r="S3" s="46"/>
      <c r="T3" s="46"/>
      <c r="U3" s="46"/>
      <c r="V3" s="46"/>
      <c r="W3" s="46"/>
      <c r="X3" s="46"/>
      <c r="Y3" s="46"/>
      <c r="Z3" s="46"/>
      <c r="AA3" s="46"/>
    </row>
    <row r="4">
      <c r="A4" s="202"/>
      <c r="B4" s="202"/>
      <c r="C4" s="159"/>
      <c r="D4" s="159"/>
      <c r="E4" s="159"/>
      <c r="F4" s="159"/>
      <c r="G4" s="46"/>
      <c r="H4" s="46"/>
      <c r="I4" s="46"/>
      <c r="J4" s="291"/>
      <c r="K4" s="291"/>
      <c r="L4" s="291"/>
      <c r="M4" s="291"/>
      <c r="N4" s="291"/>
      <c r="O4" s="291"/>
      <c r="P4" s="291"/>
      <c r="Q4" s="291"/>
      <c r="R4" s="46"/>
      <c r="S4" s="46"/>
      <c r="T4" s="46"/>
      <c r="U4" s="46"/>
      <c r="V4" s="46"/>
      <c r="W4" s="46"/>
      <c r="X4" s="46"/>
      <c r="Y4" s="46"/>
      <c r="Z4" s="46"/>
      <c r="AA4" s="46"/>
    </row>
    <row r="5">
      <c r="A5" s="307" t="s">
        <v>419</v>
      </c>
      <c r="B5" s="308"/>
      <c r="C5" s="159"/>
      <c r="D5" s="159"/>
      <c r="E5" s="159"/>
      <c r="F5" s="159"/>
      <c r="G5" s="46"/>
      <c r="H5" s="46"/>
      <c r="I5" s="46"/>
      <c r="J5" s="291"/>
      <c r="K5" s="291"/>
      <c r="L5" s="291"/>
      <c r="M5" s="291"/>
      <c r="N5" s="291"/>
      <c r="O5" s="291"/>
      <c r="P5" s="291"/>
      <c r="Q5" s="291"/>
      <c r="R5" s="46"/>
      <c r="S5" s="46"/>
      <c r="T5" s="46"/>
      <c r="U5" s="46"/>
      <c r="V5" s="46"/>
      <c r="W5" s="46"/>
      <c r="X5" s="46"/>
      <c r="Y5" s="46"/>
      <c r="Z5" s="46"/>
      <c r="AA5" s="46"/>
    </row>
    <row r="6">
      <c r="A6" s="161" t="s">
        <v>196</v>
      </c>
      <c r="B6" s="309" t="s">
        <v>311</v>
      </c>
      <c r="C6" s="202"/>
      <c r="D6" s="202"/>
      <c r="E6" s="202"/>
      <c r="F6" s="202"/>
      <c r="G6" s="292"/>
      <c r="H6" s="46"/>
      <c r="I6" s="46"/>
      <c r="J6" s="291"/>
      <c r="K6" s="291"/>
      <c r="L6" s="291"/>
      <c r="M6" s="291"/>
      <c r="N6" s="291"/>
      <c r="O6" s="291"/>
      <c r="P6" s="291"/>
      <c r="Q6" s="291"/>
      <c r="R6" s="46"/>
      <c r="S6" s="46"/>
      <c r="T6" s="46"/>
      <c r="U6" s="46"/>
      <c r="V6" s="46"/>
      <c r="W6" s="46"/>
      <c r="X6" s="46"/>
      <c r="Y6" s="46"/>
      <c r="Z6" s="46"/>
      <c r="AA6" s="46"/>
    </row>
    <row r="7">
      <c r="A7" s="310" t="s">
        <v>431</v>
      </c>
      <c r="B7" s="309" t="s">
        <v>431</v>
      </c>
      <c r="C7" s="202"/>
      <c r="D7" s="202"/>
      <c r="E7" s="202"/>
      <c r="F7" s="202"/>
      <c r="G7" s="292"/>
      <c r="H7" s="46"/>
      <c r="I7" s="46"/>
      <c r="J7" s="291"/>
      <c r="K7" s="291"/>
      <c r="L7" s="291"/>
      <c r="M7" s="291"/>
      <c r="N7" s="291"/>
      <c r="O7" s="291"/>
      <c r="P7" s="291"/>
      <c r="Q7" s="291"/>
      <c r="R7" s="46"/>
      <c r="S7" s="46"/>
      <c r="T7" s="46"/>
      <c r="U7" s="46"/>
      <c r="V7" s="46"/>
      <c r="W7" s="46"/>
      <c r="X7" s="46"/>
      <c r="Y7" s="46"/>
      <c r="Z7" s="46"/>
      <c r="AA7" s="46"/>
    </row>
    <row r="8">
      <c r="A8" s="161" t="s">
        <v>432</v>
      </c>
      <c r="B8" s="311" t="s">
        <v>432</v>
      </c>
      <c r="C8" s="159"/>
      <c r="D8" s="159"/>
      <c r="E8" s="159"/>
      <c r="F8" s="159"/>
      <c r="G8" s="46"/>
      <c r="H8" s="46"/>
      <c r="I8" s="46"/>
      <c r="J8" s="291"/>
      <c r="K8" s="291"/>
      <c r="L8" s="291"/>
      <c r="M8" s="291"/>
      <c r="N8" s="291"/>
      <c r="O8" s="291"/>
      <c r="P8" s="291"/>
      <c r="Q8" s="291"/>
      <c r="R8" s="46"/>
      <c r="S8" s="46"/>
      <c r="T8" s="46"/>
      <c r="U8" s="46"/>
      <c r="V8" s="46"/>
      <c r="W8" s="46"/>
      <c r="X8" s="46"/>
      <c r="Y8" s="46"/>
      <c r="Z8" s="46"/>
      <c r="AA8" s="46"/>
    </row>
    <row r="9">
      <c r="A9" s="310" t="s">
        <v>433</v>
      </c>
      <c r="B9" s="312" t="s">
        <v>434</v>
      </c>
      <c r="C9" s="159"/>
      <c r="D9" s="159"/>
      <c r="E9" s="159"/>
      <c r="F9" s="159"/>
      <c r="G9" s="46"/>
      <c r="H9" s="46"/>
      <c r="I9" s="46"/>
      <c r="J9" s="291"/>
      <c r="K9" s="291"/>
      <c r="L9" s="291"/>
      <c r="M9" s="291"/>
      <c r="N9" s="291"/>
      <c r="O9" s="291"/>
      <c r="P9" s="291"/>
      <c r="Q9" s="291"/>
      <c r="R9" s="46"/>
      <c r="S9" s="46"/>
      <c r="T9" s="46"/>
      <c r="U9" s="46"/>
      <c r="V9" s="46"/>
      <c r="W9" s="46"/>
      <c r="X9" s="46"/>
      <c r="Y9" s="46"/>
      <c r="Z9" s="46"/>
      <c r="AA9" s="46"/>
    </row>
    <row r="10">
      <c r="A10" s="310" t="s">
        <v>324</v>
      </c>
      <c r="B10" s="309" t="s">
        <v>347</v>
      </c>
      <c r="C10" s="159"/>
      <c r="D10" s="159"/>
      <c r="E10" s="159"/>
      <c r="F10" s="159"/>
      <c r="G10" s="46"/>
      <c r="H10" s="46"/>
      <c r="I10" s="46"/>
      <c r="J10" s="291"/>
      <c r="K10" s="291"/>
      <c r="L10" s="291"/>
      <c r="M10" s="291"/>
      <c r="N10" s="291"/>
      <c r="O10" s="291"/>
      <c r="P10" s="291"/>
      <c r="Q10" s="291"/>
      <c r="R10" s="46"/>
      <c r="S10" s="46"/>
      <c r="T10" s="46"/>
      <c r="U10" s="46"/>
      <c r="V10" s="46"/>
      <c r="W10" s="46"/>
      <c r="X10" s="46"/>
      <c r="Y10" s="46"/>
      <c r="Z10" s="46"/>
      <c r="AA10" s="46"/>
    </row>
    <row r="11">
      <c r="A11" s="310" t="s">
        <v>435</v>
      </c>
      <c r="B11" s="309" t="s">
        <v>436</v>
      </c>
      <c r="C11" s="159"/>
      <c r="D11" s="159"/>
      <c r="E11" s="159"/>
      <c r="F11" s="159"/>
      <c r="G11" s="46"/>
      <c r="H11" s="46"/>
      <c r="I11" s="46"/>
      <c r="J11" s="291"/>
      <c r="K11" s="291"/>
      <c r="L11" s="291"/>
      <c r="M11" s="291"/>
      <c r="N11" s="291"/>
      <c r="O11" s="291"/>
      <c r="P11" s="291"/>
      <c r="Q11" s="291"/>
      <c r="R11" s="46"/>
      <c r="S11" s="46"/>
      <c r="T11" s="46"/>
      <c r="U11" s="46"/>
      <c r="V11" s="46"/>
      <c r="W11" s="46"/>
      <c r="X11" s="46"/>
      <c r="Y11" s="46"/>
      <c r="Z11" s="46"/>
      <c r="AA11" s="46"/>
    </row>
    <row r="12">
      <c r="A12" s="308"/>
      <c r="B12" s="308"/>
      <c r="C12" s="160"/>
      <c r="D12" s="160"/>
      <c r="E12" s="160"/>
      <c r="F12" s="160"/>
      <c r="G12" s="46"/>
      <c r="H12" s="46"/>
      <c r="I12" s="46"/>
      <c r="J12" s="291"/>
      <c r="K12" s="291"/>
      <c r="L12" s="291"/>
      <c r="M12" s="291"/>
      <c r="N12" s="291"/>
      <c r="O12" s="291"/>
      <c r="P12" s="291"/>
      <c r="Q12" s="291"/>
      <c r="R12" s="46"/>
      <c r="S12" s="46"/>
      <c r="T12" s="46"/>
      <c r="U12" s="46"/>
      <c r="V12" s="46"/>
      <c r="W12" s="46"/>
      <c r="X12" s="46"/>
      <c r="Y12" s="46"/>
      <c r="Z12" s="46"/>
      <c r="AA12" s="46"/>
    </row>
    <row r="13">
      <c r="A13" s="161" t="s">
        <v>196</v>
      </c>
      <c r="B13" s="313" t="s">
        <v>431</v>
      </c>
      <c r="C13" s="313" t="s">
        <v>432</v>
      </c>
      <c r="D13" s="313" t="s">
        <v>433</v>
      </c>
      <c r="E13" s="313" t="s">
        <v>324</v>
      </c>
      <c r="F13" s="313" t="s">
        <v>435</v>
      </c>
      <c r="G13" s="209"/>
      <c r="H13" s="209"/>
      <c r="I13" s="46"/>
      <c r="J13" s="291"/>
      <c r="K13" s="291"/>
      <c r="L13" s="291"/>
      <c r="M13" s="291"/>
      <c r="N13" s="291"/>
      <c r="O13" s="291"/>
      <c r="P13" s="291"/>
      <c r="Q13" s="291"/>
      <c r="R13" s="46"/>
      <c r="S13" s="46"/>
      <c r="T13" s="46"/>
      <c r="U13" s="46"/>
      <c r="V13" s="46"/>
      <c r="W13" s="46"/>
      <c r="X13" s="46"/>
      <c r="Y13" s="46"/>
      <c r="Z13" s="46"/>
      <c r="AA13" s="292"/>
    </row>
    <row r="14" ht="97.5" customHeight="1">
      <c r="A14" s="314" t="s">
        <v>437</v>
      </c>
      <c r="B14" s="309" t="s">
        <v>438</v>
      </c>
      <c r="C14" s="168">
        <v>800.0</v>
      </c>
      <c r="D14" s="205">
        <f>9.7*C14^-0.23</f>
        <v>2.084783865</v>
      </c>
      <c r="E14" s="168">
        <v>20.1</v>
      </c>
      <c r="F14" s="170">
        <f>E14*D14*C14/60</f>
        <v>558.7220759</v>
      </c>
      <c r="G14" s="302"/>
      <c r="H14" s="303"/>
      <c r="I14" s="101"/>
      <c r="J14" s="291"/>
      <c r="K14" s="291"/>
      <c r="L14" s="291"/>
      <c r="M14" s="291"/>
      <c r="N14" s="291"/>
      <c r="O14" s="291"/>
      <c r="P14" s="291"/>
      <c r="Q14" s="291"/>
      <c r="R14" s="46"/>
      <c r="S14" s="46"/>
      <c r="T14" s="46"/>
      <c r="U14" s="46"/>
      <c r="V14" s="46"/>
      <c r="W14" s="46"/>
      <c r="X14" s="46"/>
      <c r="Y14" s="46"/>
      <c r="Z14" s="46"/>
      <c r="AA14" s="292"/>
    </row>
    <row r="15">
      <c r="A15" s="67"/>
      <c r="B15" s="67"/>
      <c r="C15" s="67"/>
      <c r="E15" s="209"/>
      <c r="F15" s="209"/>
      <c r="G15" s="292"/>
      <c r="H15" s="292"/>
      <c r="I15" s="292"/>
      <c r="J15" s="291"/>
      <c r="K15" s="291"/>
      <c r="L15" s="291"/>
      <c r="M15" s="291"/>
      <c r="N15" s="291"/>
      <c r="O15" s="291"/>
      <c r="P15" s="291"/>
      <c r="Q15" s="291"/>
      <c r="R15" s="46"/>
      <c r="S15" s="46"/>
      <c r="T15" s="46"/>
      <c r="U15" s="46"/>
      <c r="V15" s="46"/>
      <c r="W15" s="46"/>
      <c r="X15" s="46"/>
      <c r="Y15" s="46"/>
      <c r="Z15" s="46"/>
      <c r="AA15" s="292"/>
    </row>
    <row r="16">
      <c r="A16" s="67"/>
      <c r="B16" s="67"/>
      <c r="C16" s="67"/>
      <c r="E16" s="145"/>
      <c r="F16" s="145"/>
      <c r="G16" s="292"/>
      <c r="H16" s="46"/>
      <c r="I16" s="46"/>
      <c r="J16" s="291"/>
      <c r="K16" s="291"/>
      <c r="L16" s="291"/>
      <c r="M16" s="291"/>
      <c r="N16" s="291"/>
      <c r="O16" s="291"/>
      <c r="P16" s="291"/>
      <c r="Q16" s="291"/>
      <c r="R16" s="46"/>
      <c r="S16" s="46"/>
      <c r="T16" s="46"/>
      <c r="U16" s="46"/>
      <c r="V16" s="46"/>
      <c r="W16" s="46"/>
      <c r="X16" s="46"/>
      <c r="Y16" s="46"/>
      <c r="Z16" s="46"/>
      <c r="AA16" s="292"/>
    </row>
    <row r="17">
      <c r="A17" s="292"/>
      <c r="B17" s="292"/>
      <c r="C17" s="292"/>
      <c r="D17" s="292"/>
      <c r="E17" s="292"/>
      <c r="F17" s="292"/>
      <c r="G17" s="292"/>
      <c r="H17" s="46"/>
      <c r="I17" s="46"/>
      <c r="J17" s="291"/>
      <c r="K17" s="291"/>
      <c r="L17" s="291"/>
      <c r="M17" s="291"/>
      <c r="N17" s="291"/>
      <c r="O17" s="291"/>
      <c r="P17" s="291"/>
      <c r="Q17" s="291"/>
      <c r="R17" s="46"/>
      <c r="S17" s="46"/>
      <c r="T17" s="46"/>
      <c r="U17" s="46"/>
      <c r="V17" s="46"/>
      <c r="W17" s="46"/>
      <c r="X17" s="46"/>
      <c r="Y17" s="46"/>
      <c r="Z17" s="46"/>
      <c r="AA17" s="292"/>
    </row>
    <row r="18">
      <c r="A18" s="292"/>
      <c r="B18" s="292"/>
      <c r="C18" s="292"/>
      <c r="D18" s="292"/>
      <c r="E18" s="302"/>
      <c r="F18" s="302"/>
      <c r="G18" s="292"/>
      <c r="H18" s="46"/>
      <c r="I18" s="46"/>
      <c r="J18" s="291"/>
      <c r="K18" s="291"/>
      <c r="L18" s="291"/>
      <c r="M18" s="291"/>
      <c r="N18" s="291"/>
      <c r="O18" s="291"/>
      <c r="P18" s="291"/>
      <c r="Q18" s="291"/>
      <c r="R18" s="46"/>
      <c r="S18" s="46"/>
      <c r="T18" s="46"/>
      <c r="U18" s="46"/>
      <c r="V18" s="46"/>
      <c r="W18" s="46"/>
      <c r="X18" s="46"/>
      <c r="Y18" s="46"/>
      <c r="Z18" s="46"/>
      <c r="AA18" s="292"/>
    </row>
    <row r="19" ht="15.75" customHeight="1">
      <c r="A19" s="292"/>
      <c r="B19" s="292"/>
      <c r="C19" s="292"/>
      <c r="D19" s="292"/>
      <c r="E19" s="292"/>
      <c r="F19" s="292"/>
      <c r="G19" s="292"/>
      <c r="H19" s="46"/>
      <c r="I19" s="46"/>
      <c r="J19" s="291"/>
      <c r="K19" s="291"/>
      <c r="L19" s="291"/>
      <c r="M19" s="291"/>
      <c r="N19" s="291"/>
      <c r="O19" s="291"/>
      <c r="P19" s="291"/>
      <c r="Q19" s="291"/>
      <c r="R19" s="46"/>
      <c r="S19" s="46"/>
      <c r="T19" s="46"/>
      <c r="U19" s="46"/>
      <c r="V19" s="46"/>
      <c r="W19" s="46"/>
      <c r="X19" s="46"/>
      <c r="Y19" s="46"/>
      <c r="Z19" s="46"/>
      <c r="AA19" s="46"/>
    </row>
    <row r="20" ht="15.75" customHeight="1">
      <c r="A20" s="292"/>
      <c r="B20" s="292"/>
      <c r="C20" s="292"/>
      <c r="D20" s="292"/>
      <c r="E20" s="292"/>
      <c r="F20" s="292"/>
      <c r="G20" s="292"/>
      <c r="H20" s="46"/>
      <c r="I20" s="46"/>
      <c r="J20" s="291"/>
      <c r="K20" s="291"/>
      <c r="L20" s="291"/>
      <c r="M20" s="291"/>
      <c r="N20" s="291"/>
      <c r="O20" s="291"/>
      <c r="P20" s="291"/>
      <c r="Q20" s="291"/>
      <c r="R20" s="46"/>
      <c r="S20" s="46"/>
      <c r="T20" s="46"/>
      <c r="U20" s="46"/>
      <c r="V20" s="46"/>
      <c r="W20" s="46"/>
      <c r="X20" s="46"/>
      <c r="Y20" s="46"/>
      <c r="Z20" s="46"/>
      <c r="AA20" s="46"/>
    </row>
    <row r="21" ht="15.75" customHeight="1">
      <c r="A21" s="292"/>
      <c r="B21" s="292"/>
      <c r="C21" s="292"/>
      <c r="D21" s="292"/>
      <c r="E21" s="292"/>
      <c r="F21" s="292"/>
      <c r="G21" s="292"/>
      <c r="H21" s="46"/>
      <c r="I21" s="46"/>
      <c r="J21" s="291"/>
      <c r="K21" s="291"/>
      <c r="L21" s="291"/>
      <c r="M21" s="291"/>
      <c r="N21" s="291"/>
      <c r="O21" s="291"/>
      <c r="P21" s="291"/>
      <c r="Q21" s="291"/>
      <c r="R21" s="46"/>
      <c r="S21" s="46"/>
      <c r="T21" s="46"/>
      <c r="U21" s="46"/>
      <c r="V21" s="46"/>
      <c r="W21" s="46"/>
      <c r="X21" s="46"/>
      <c r="Y21" s="46"/>
      <c r="Z21" s="46"/>
      <c r="AA21" s="46"/>
    </row>
    <row r="22" ht="15.75" customHeight="1">
      <c r="A22" s="292"/>
      <c r="B22" s="292"/>
      <c r="C22" s="292"/>
      <c r="D22" s="292"/>
      <c r="E22" s="292"/>
      <c r="F22" s="292"/>
      <c r="G22" s="292"/>
      <c r="H22" s="46"/>
      <c r="I22" s="46"/>
      <c r="J22" s="291"/>
      <c r="K22" s="291"/>
      <c r="L22" s="291"/>
      <c r="M22" s="291"/>
      <c r="N22" s="291"/>
      <c r="O22" s="291"/>
      <c r="P22" s="291"/>
      <c r="Q22" s="291"/>
      <c r="R22" s="46"/>
      <c r="S22" s="46"/>
      <c r="T22" s="46"/>
      <c r="U22" s="46"/>
      <c r="V22" s="46"/>
      <c r="W22" s="46"/>
      <c r="X22" s="46"/>
      <c r="Y22" s="46"/>
      <c r="Z22" s="46"/>
      <c r="AA22" s="46"/>
    </row>
    <row r="23" ht="15.75" customHeight="1">
      <c r="A23" s="292"/>
      <c r="B23" s="292"/>
      <c r="C23" s="292"/>
      <c r="D23" s="292"/>
      <c r="E23" s="292"/>
      <c r="F23" s="292"/>
      <c r="G23" s="292"/>
      <c r="H23" s="46"/>
      <c r="I23" s="46"/>
      <c r="J23" s="291"/>
      <c r="K23" s="291"/>
      <c r="L23" s="291"/>
      <c r="M23" s="291"/>
      <c r="N23" s="291"/>
      <c r="O23" s="291"/>
      <c r="P23" s="291"/>
      <c r="Q23" s="291"/>
      <c r="R23" s="46"/>
      <c r="S23" s="46"/>
      <c r="T23" s="46"/>
      <c r="U23" s="46"/>
      <c r="V23" s="46"/>
      <c r="W23" s="46"/>
      <c r="X23" s="46"/>
      <c r="Y23" s="46"/>
      <c r="Z23" s="46"/>
      <c r="AA23" s="46"/>
    </row>
    <row r="24" ht="15.75" customHeight="1">
      <c r="A24" s="292"/>
      <c r="B24" s="292"/>
      <c r="C24" s="292"/>
      <c r="D24" s="292"/>
      <c r="E24" s="292"/>
      <c r="F24" s="292"/>
      <c r="G24" s="292"/>
      <c r="H24" s="46"/>
      <c r="I24" s="46"/>
      <c r="J24" s="291"/>
      <c r="K24" s="291"/>
      <c r="L24" s="291"/>
      <c r="M24" s="291"/>
      <c r="N24" s="291"/>
      <c r="O24" s="291"/>
      <c r="P24" s="291"/>
      <c r="Q24" s="291"/>
      <c r="R24" s="46"/>
      <c r="S24" s="46"/>
      <c r="T24" s="46"/>
      <c r="U24" s="46"/>
      <c r="V24" s="46"/>
      <c r="W24" s="46"/>
      <c r="X24" s="46"/>
      <c r="Y24" s="46"/>
      <c r="Z24" s="46"/>
      <c r="AA24" s="46"/>
    </row>
    <row r="25" ht="15.75" customHeight="1">
      <c r="A25" s="292"/>
      <c r="B25" s="292"/>
      <c r="C25" s="292"/>
      <c r="D25" s="292"/>
      <c r="E25" s="292"/>
      <c r="F25" s="292"/>
      <c r="G25" s="292"/>
      <c r="H25" s="46"/>
      <c r="I25" s="46"/>
      <c r="J25" s="291"/>
      <c r="K25" s="291"/>
      <c r="L25" s="291"/>
      <c r="M25" s="291"/>
      <c r="N25" s="291"/>
      <c r="O25" s="291"/>
      <c r="P25" s="291"/>
      <c r="Q25" s="291"/>
      <c r="R25" s="46"/>
      <c r="S25" s="46"/>
      <c r="T25" s="46"/>
      <c r="U25" s="46"/>
      <c r="V25" s="46"/>
      <c r="W25" s="46"/>
      <c r="X25" s="46"/>
      <c r="Y25" s="46"/>
      <c r="Z25" s="46"/>
      <c r="AA25" s="46"/>
    </row>
    <row r="26" ht="15.75" customHeight="1">
      <c r="A26" s="292"/>
      <c r="B26" s="292"/>
      <c r="C26" s="292"/>
      <c r="D26" s="292"/>
      <c r="E26" s="292"/>
      <c r="F26" s="292"/>
      <c r="G26" s="292"/>
      <c r="H26" s="46"/>
      <c r="I26" s="46"/>
      <c r="J26" s="291"/>
      <c r="K26" s="291"/>
      <c r="L26" s="291"/>
      <c r="M26" s="291"/>
      <c r="N26" s="291"/>
      <c r="O26" s="291"/>
      <c r="P26" s="291"/>
      <c r="Q26" s="291"/>
      <c r="R26" s="46"/>
      <c r="S26" s="46"/>
      <c r="T26" s="46"/>
      <c r="U26" s="46"/>
      <c r="V26" s="46"/>
      <c r="W26" s="46"/>
      <c r="X26" s="46"/>
      <c r="Y26" s="46"/>
      <c r="Z26" s="46"/>
      <c r="AA26" s="46"/>
    </row>
    <row r="27" ht="15.75" customHeight="1">
      <c r="A27" s="292"/>
      <c r="B27" s="292"/>
      <c r="C27" s="292"/>
      <c r="D27" s="292"/>
      <c r="E27" s="292"/>
      <c r="F27" s="292"/>
      <c r="G27" s="292"/>
      <c r="H27" s="46"/>
      <c r="I27" s="46"/>
      <c r="J27" s="291"/>
      <c r="K27" s="291"/>
      <c r="L27" s="291"/>
      <c r="M27" s="291"/>
      <c r="N27" s="291"/>
      <c r="O27" s="291"/>
      <c r="P27" s="291"/>
      <c r="Q27" s="291"/>
      <c r="R27" s="46"/>
      <c r="S27" s="46"/>
      <c r="T27" s="46"/>
      <c r="U27" s="46"/>
      <c r="V27" s="46"/>
      <c r="W27" s="46"/>
      <c r="X27" s="46"/>
      <c r="Y27" s="46"/>
      <c r="Z27" s="46"/>
      <c r="AA27" s="46"/>
    </row>
    <row r="28" ht="15.75" customHeight="1">
      <c r="A28" s="292"/>
      <c r="B28" s="292"/>
      <c r="C28" s="292"/>
      <c r="D28" s="292"/>
      <c r="E28" s="292"/>
      <c r="F28" s="292"/>
      <c r="G28" s="292"/>
      <c r="H28" s="46"/>
      <c r="I28" s="46"/>
      <c r="J28" s="291"/>
      <c r="K28" s="291"/>
      <c r="L28" s="291"/>
      <c r="M28" s="291"/>
      <c r="N28" s="291"/>
      <c r="O28" s="291"/>
      <c r="P28" s="291"/>
      <c r="Q28" s="291"/>
      <c r="R28" s="46"/>
      <c r="S28" s="46"/>
      <c r="T28" s="46"/>
      <c r="U28" s="46"/>
      <c r="V28" s="46"/>
      <c r="W28" s="46"/>
      <c r="X28" s="46"/>
      <c r="Y28" s="46"/>
      <c r="Z28" s="46"/>
      <c r="AA28" s="46"/>
    </row>
    <row r="29" ht="15.75" customHeight="1">
      <c r="A29" s="292"/>
      <c r="B29" s="292"/>
      <c r="C29" s="292"/>
      <c r="D29" s="292"/>
      <c r="E29" s="292"/>
      <c r="F29" s="292"/>
      <c r="G29" s="292"/>
      <c r="H29" s="46"/>
      <c r="I29" s="46"/>
      <c r="J29" s="291"/>
      <c r="K29" s="291"/>
      <c r="L29" s="291"/>
      <c r="M29" s="291"/>
      <c r="N29" s="291"/>
      <c r="O29" s="291"/>
      <c r="P29" s="291"/>
      <c r="Q29" s="291"/>
      <c r="R29" s="46"/>
      <c r="S29" s="46"/>
      <c r="T29" s="46"/>
      <c r="U29" s="46"/>
      <c r="V29" s="46"/>
      <c r="W29" s="46"/>
      <c r="X29" s="46"/>
      <c r="Y29" s="46"/>
      <c r="Z29" s="46"/>
      <c r="AA29" s="46"/>
    </row>
    <row r="30" ht="15.75" customHeight="1">
      <c r="A30" s="292"/>
      <c r="B30" s="292"/>
      <c r="C30" s="292"/>
      <c r="D30" s="292"/>
      <c r="E30" s="292"/>
      <c r="F30" s="292"/>
      <c r="G30" s="292"/>
      <c r="H30" s="46"/>
      <c r="I30" s="46"/>
      <c r="J30" s="291"/>
      <c r="K30" s="291"/>
      <c r="L30" s="291"/>
      <c r="M30" s="291"/>
      <c r="N30" s="291"/>
      <c r="O30" s="291"/>
      <c r="P30" s="291"/>
      <c r="Q30" s="291"/>
      <c r="R30" s="46"/>
      <c r="S30" s="46"/>
      <c r="T30" s="46"/>
      <c r="U30" s="46"/>
      <c r="V30" s="46"/>
      <c r="W30" s="46"/>
      <c r="X30" s="46"/>
      <c r="Y30" s="46"/>
      <c r="Z30" s="46"/>
      <c r="AA30" s="46"/>
    </row>
    <row r="31" ht="15.75" customHeight="1">
      <c r="A31" s="292"/>
      <c r="B31" s="292"/>
      <c r="C31" s="292"/>
      <c r="D31" s="292"/>
      <c r="E31" s="292"/>
      <c r="F31" s="292"/>
      <c r="G31" s="292"/>
      <c r="H31" s="46"/>
      <c r="I31" s="46"/>
      <c r="J31" s="291"/>
      <c r="K31" s="291"/>
      <c r="L31" s="291"/>
      <c r="M31" s="291"/>
      <c r="N31" s="291"/>
      <c r="O31" s="291"/>
      <c r="P31" s="291"/>
      <c r="Q31" s="291"/>
      <c r="R31" s="46"/>
      <c r="S31" s="46"/>
      <c r="T31" s="46"/>
      <c r="U31" s="46"/>
      <c r="V31" s="46"/>
      <c r="W31" s="46"/>
      <c r="X31" s="46"/>
      <c r="Y31" s="46"/>
      <c r="Z31" s="46"/>
      <c r="AA31" s="46"/>
    </row>
    <row r="32" ht="15.75" customHeight="1">
      <c r="A32" s="292"/>
      <c r="B32" s="292"/>
      <c r="C32" s="292"/>
      <c r="D32" s="292"/>
      <c r="E32" s="292"/>
      <c r="F32" s="292"/>
      <c r="G32" s="292"/>
      <c r="H32" s="46"/>
      <c r="I32" s="46"/>
      <c r="J32" s="291"/>
      <c r="K32" s="291"/>
      <c r="L32" s="291"/>
      <c r="M32" s="291"/>
      <c r="N32" s="291"/>
      <c r="O32" s="291"/>
      <c r="P32" s="291"/>
      <c r="Q32" s="291"/>
      <c r="R32" s="46"/>
      <c r="S32" s="46"/>
      <c r="T32" s="46"/>
      <c r="U32" s="46"/>
      <c r="V32" s="46"/>
      <c r="W32" s="46"/>
      <c r="X32" s="46"/>
      <c r="Y32" s="46"/>
      <c r="Z32" s="46"/>
      <c r="AA32" s="46"/>
    </row>
    <row r="33" ht="15.75" customHeight="1">
      <c r="A33" s="292"/>
      <c r="B33" s="292"/>
      <c r="C33" s="292"/>
      <c r="D33" s="292"/>
      <c r="E33" s="292"/>
      <c r="F33" s="292"/>
      <c r="G33" s="292"/>
      <c r="H33" s="46"/>
      <c r="I33" s="46"/>
      <c r="J33" s="291"/>
      <c r="K33" s="291"/>
      <c r="L33" s="291"/>
      <c r="M33" s="291"/>
      <c r="N33" s="291"/>
      <c r="O33" s="291"/>
      <c r="P33" s="291"/>
      <c r="Q33" s="291"/>
      <c r="R33" s="46"/>
      <c r="S33" s="46"/>
      <c r="T33" s="46"/>
      <c r="U33" s="46"/>
      <c r="V33" s="46"/>
      <c r="W33" s="46"/>
      <c r="X33" s="46"/>
      <c r="Y33" s="46"/>
      <c r="Z33" s="46"/>
      <c r="AA33" s="46"/>
    </row>
    <row r="34" ht="15.75" customHeight="1">
      <c r="A34" s="292"/>
      <c r="B34" s="292"/>
      <c r="C34" s="292"/>
      <c r="D34" s="292"/>
      <c r="E34" s="292"/>
      <c r="F34" s="292"/>
      <c r="G34" s="292"/>
      <c r="H34" s="46"/>
      <c r="I34" s="46"/>
      <c r="J34" s="291"/>
      <c r="K34" s="291"/>
      <c r="L34" s="291"/>
      <c r="M34" s="291"/>
      <c r="N34" s="291"/>
      <c r="O34" s="291"/>
      <c r="P34" s="291"/>
      <c r="Q34" s="291"/>
      <c r="R34" s="46"/>
      <c r="S34" s="46"/>
      <c r="T34" s="46"/>
      <c r="U34" s="46"/>
      <c r="V34" s="46"/>
      <c r="W34" s="46"/>
      <c r="X34" s="46"/>
      <c r="Y34" s="46"/>
      <c r="Z34" s="46"/>
      <c r="AA34" s="46"/>
    </row>
    <row r="35" ht="15.75" customHeight="1">
      <c r="A35" s="292"/>
      <c r="B35" s="292"/>
      <c r="C35" s="292"/>
      <c r="D35" s="292"/>
      <c r="E35" s="292"/>
      <c r="F35" s="292"/>
      <c r="G35" s="292"/>
      <c r="H35" s="46"/>
      <c r="I35" s="46"/>
      <c r="J35" s="291"/>
      <c r="K35" s="291"/>
      <c r="L35" s="291"/>
      <c r="M35" s="291"/>
      <c r="N35" s="291"/>
      <c r="O35" s="291"/>
      <c r="P35" s="291"/>
      <c r="Q35" s="291"/>
      <c r="R35" s="46"/>
      <c r="S35" s="46"/>
      <c r="T35" s="46"/>
      <c r="U35" s="46"/>
      <c r="V35" s="46"/>
      <c r="W35" s="46"/>
      <c r="X35" s="46"/>
      <c r="Y35" s="46"/>
      <c r="Z35" s="46"/>
      <c r="AA35" s="46"/>
    </row>
    <row r="36" ht="15.75" customHeight="1">
      <c r="A36" s="292"/>
      <c r="B36" s="292"/>
      <c r="C36" s="292"/>
      <c r="D36" s="292"/>
      <c r="E36" s="292"/>
      <c r="F36" s="292"/>
      <c r="G36" s="292"/>
      <c r="H36" s="46"/>
      <c r="I36" s="46"/>
      <c r="J36" s="291"/>
      <c r="K36" s="291"/>
      <c r="L36" s="291"/>
      <c r="M36" s="291"/>
      <c r="N36" s="291"/>
      <c r="O36" s="291"/>
      <c r="P36" s="291"/>
      <c r="Q36" s="291"/>
      <c r="R36" s="46"/>
      <c r="S36" s="46"/>
      <c r="T36" s="46"/>
      <c r="U36" s="46"/>
      <c r="V36" s="46"/>
      <c r="W36" s="46"/>
      <c r="X36" s="46"/>
      <c r="Y36" s="46"/>
      <c r="Z36" s="46"/>
      <c r="AA36" s="46"/>
    </row>
    <row r="37" ht="15.75" customHeight="1">
      <c r="A37" s="292"/>
      <c r="B37" s="292"/>
      <c r="C37" s="292"/>
      <c r="D37" s="292"/>
      <c r="E37" s="292"/>
      <c r="F37" s="292"/>
      <c r="G37" s="292"/>
      <c r="H37" s="46"/>
      <c r="I37" s="46"/>
      <c r="J37" s="291"/>
      <c r="K37" s="291"/>
      <c r="L37" s="291"/>
      <c r="M37" s="291"/>
      <c r="N37" s="291"/>
      <c r="O37" s="291"/>
      <c r="P37" s="291"/>
      <c r="Q37" s="291"/>
      <c r="R37" s="46"/>
      <c r="S37" s="46"/>
      <c r="T37" s="46"/>
      <c r="U37" s="46"/>
      <c r="V37" s="46"/>
      <c r="W37" s="46"/>
      <c r="X37" s="46"/>
      <c r="Y37" s="46"/>
      <c r="Z37" s="46"/>
      <c r="AA37" s="46"/>
    </row>
    <row r="38" ht="15.75" customHeight="1">
      <c r="A38" s="292"/>
      <c r="B38" s="292"/>
      <c r="C38" s="292"/>
      <c r="D38" s="292"/>
      <c r="E38" s="292"/>
      <c r="F38" s="292"/>
      <c r="G38" s="292"/>
      <c r="H38" s="46"/>
      <c r="I38" s="46"/>
      <c r="J38" s="291"/>
      <c r="K38" s="291"/>
      <c r="L38" s="291"/>
      <c r="M38" s="291"/>
      <c r="N38" s="291"/>
      <c r="O38" s="291"/>
      <c r="P38" s="291"/>
      <c r="Q38" s="291"/>
      <c r="R38" s="46"/>
      <c r="S38" s="46"/>
      <c r="T38" s="46"/>
      <c r="U38" s="46"/>
      <c r="V38" s="46"/>
      <c r="W38" s="46"/>
      <c r="X38" s="46"/>
      <c r="Y38" s="46"/>
      <c r="Z38" s="46"/>
      <c r="AA38" s="46"/>
    </row>
    <row r="39" ht="15.75" customHeight="1">
      <c r="A39" s="292"/>
      <c r="B39" s="292"/>
      <c r="C39" s="292"/>
      <c r="D39" s="292"/>
      <c r="E39" s="292"/>
      <c r="F39" s="292"/>
      <c r="G39" s="292"/>
      <c r="H39" s="46"/>
      <c r="I39" s="46"/>
      <c r="J39" s="291"/>
      <c r="K39" s="291"/>
      <c r="L39" s="291"/>
      <c r="M39" s="291"/>
      <c r="N39" s="291"/>
      <c r="O39" s="291"/>
      <c r="P39" s="291"/>
      <c r="Q39" s="291"/>
      <c r="R39" s="46"/>
      <c r="S39" s="46"/>
      <c r="T39" s="46"/>
      <c r="U39" s="46"/>
      <c r="V39" s="46"/>
      <c r="W39" s="46"/>
      <c r="X39" s="46"/>
      <c r="Y39" s="46"/>
      <c r="Z39" s="46"/>
      <c r="AA39" s="46"/>
    </row>
    <row r="40" ht="15.75" customHeight="1">
      <c r="A40" s="292"/>
      <c r="B40" s="292"/>
      <c r="C40" s="292"/>
      <c r="D40" s="292"/>
      <c r="E40" s="292"/>
      <c r="F40" s="292"/>
      <c r="G40" s="292"/>
      <c r="H40" s="46"/>
      <c r="I40" s="46"/>
      <c r="J40" s="291"/>
      <c r="K40" s="291"/>
      <c r="L40" s="291"/>
      <c r="M40" s="291"/>
      <c r="N40" s="291"/>
      <c r="O40" s="291"/>
      <c r="P40" s="291"/>
      <c r="Q40" s="291"/>
      <c r="R40" s="46"/>
      <c r="S40" s="46"/>
      <c r="T40" s="46"/>
      <c r="U40" s="46"/>
      <c r="V40" s="46"/>
      <c r="W40" s="46"/>
      <c r="X40" s="46"/>
      <c r="Y40" s="46"/>
      <c r="Z40" s="46"/>
      <c r="AA40" s="46"/>
    </row>
    <row r="41" ht="15.75" customHeight="1">
      <c r="A41" s="292"/>
      <c r="B41" s="292"/>
      <c r="C41" s="292"/>
      <c r="D41" s="292"/>
      <c r="E41" s="292"/>
      <c r="F41" s="292"/>
      <c r="G41" s="292"/>
      <c r="H41" s="46"/>
      <c r="I41" s="46"/>
      <c r="J41" s="291"/>
      <c r="K41" s="291"/>
      <c r="L41" s="291"/>
      <c r="M41" s="291"/>
      <c r="N41" s="291"/>
      <c r="O41" s="291"/>
      <c r="P41" s="291"/>
      <c r="Q41" s="291"/>
      <c r="R41" s="46"/>
      <c r="S41" s="46"/>
      <c r="T41" s="46"/>
      <c r="U41" s="46"/>
      <c r="V41" s="46"/>
      <c r="W41" s="46"/>
      <c r="X41" s="46"/>
      <c r="Y41" s="46"/>
      <c r="Z41" s="46"/>
      <c r="AA41" s="46"/>
    </row>
    <row r="42" ht="15.75" customHeight="1">
      <c r="A42" s="292"/>
      <c r="B42" s="292"/>
      <c r="C42" s="292"/>
      <c r="D42" s="292"/>
      <c r="E42" s="292"/>
      <c r="F42" s="292"/>
      <c r="G42" s="292"/>
      <c r="H42" s="46"/>
      <c r="I42" s="46"/>
      <c r="J42" s="291"/>
      <c r="K42" s="291"/>
      <c r="L42" s="291"/>
      <c r="M42" s="291"/>
      <c r="N42" s="291"/>
      <c r="O42" s="291"/>
      <c r="P42" s="291"/>
      <c r="Q42" s="291"/>
      <c r="R42" s="46"/>
      <c r="S42" s="46"/>
      <c r="T42" s="46"/>
      <c r="U42" s="46"/>
      <c r="V42" s="46"/>
      <c r="W42" s="46"/>
      <c r="X42" s="46"/>
      <c r="Y42" s="46"/>
      <c r="Z42" s="46"/>
      <c r="AA42" s="46"/>
    </row>
    <row r="43" ht="15.75" customHeight="1">
      <c r="A43" s="292"/>
      <c r="B43" s="292"/>
      <c r="C43" s="292"/>
      <c r="D43" s="292"/>
      <c r="E43" s="292"/>
      <c r="F43" s="292"/>
      <c r="G43" s="292"/>
      <c r="H43" s="46"/>
      <c r="I43" s="46"/>
      <c r="J43" s="291"/>
      <c r="K43" s="291"/>
      <c r="L43" s="291"/>
      <c r="M43" s="291"/>
      <c r="N43" s="291"/>
      <c r="O43" s="291"/>
      <c r="P43" s="291"/>
      <c r="Q43" s="291"/>
      <c r="R43" s="46"/>
      <c r="S43" s="46"/>
      <c r="T43" s="46"/>
      <c r="U43" s="46"/>
      <c r="V43" s="46"/>
      <c r="W43" s="46"/>
      <c r="X43" s="46"/>
      <c r="Y43" s="46"/>
      <c r="Z43" s="46"/>
      <c r="AA43" s="46"/>
    </row>
    <row r="44" ht="15.75" customHeight="1">
      <c r="A44" s="292"/>
      <c r="B44" s="292"/>
      <c r="C44" s="292"/>
      <c r="D44" s="292"/>
      <c r="E44" s="292"/>
      <c r="F44" s="292"/>
      <c r="G44" s="292"/>
      <c r="H44" s="46"/>
      <c r="I44" s="46"/>
      <c r="J44" s="291"/>
      <c r="K44" s="291"/>
      <c r="L44" s="291"/>
      <c r="M44" s="291"/>
      <c r="N44" s="291"/>
      <c r="O44" s="291"/>
      <c r="P44" s="291"/>
      <c r="Q44" s="291"/>
      <c r="R44" s="46"/>
      <c r="S44" s="46"/>
      <c r="T44" s="46"/>
      <c r="U44" s="46"/>
      <c r="V44" s="46"/>
      <c r="W44" s="46"/>
      <c r="X44" s="46"/>
      <c r="Y44" s="46"/>
      <c r="Z44" s="46"/>
      <c r="AA44" s="46"/>
    </row>
    <row r="45" ht="15.75" customHeight="1">
      <c r="A45" s="292"/>
      <c r="B45" s="292"/>
      <c r="C45" s="292"/>
      <c r="D45" s="292"/>
      <c r="E45" s="292"/>
      <c r="F45" s="292"/>
      <c r="G45" s="292"/>
      <c r="H45" s="46"/>
      <c r="I45" s="46"/>
      <c r="J45" s="291"/>
      <c r="K45" s="291"/>
      <c r="L45" s="291"/>
      <c r="M45" s="291"/>
      <c r="N45" s="291"/>
      <c r="O45" s="291"/>
      <c r="P45" s="291"/>
      <c r="Q45" s="291"/>
      <c r="R45" s="46"/>
      <c r="S45" s="46"/>
      <c r="T45" s="46"/>
      <c r="U45" s="46"/>
      <c r="V45" s="46"/>
      <c r="W45" s="46"/>
      <c r="X45" s="46"/>
      <c r="Y45" s="46"/>
      <c r="Z45" s="46"/>
      <c r="AA45" s="46"/>
    </row>
    <row r="46" ht="15.75" customHeight="1">
      <c r="A46" s="292"/>
      <c r="B46" s="292"/>
      <c r="C46" s="292"/>
      <c r="D46" s="292"/>
      <c r="E46" s="292"/>
      <c r="F46" s="292"/>
      <c r="G46" s="292"/>
      <c r="H46" s="46"/>
      <c r="I46" s="46"/>
      <c r="J46" s="291"/>
      <c r="K46" s="291"/>
      <c r="L46" s="291"/>
      <c r="M46" s="291"/>
      <c r="N46" s="291"/>
      <c r="O46" s="291"/>
      <c r="P46" s="291"/>
      <c r="Q46" s="291"/>
      <c r="R46" s="46"/>
      <c r="S46" s="46"/>
      <c r="T46" s="46"/>
      <c r="U46" s="46"/>
      <c r="V46" s="46"/>
      <c r="W46" s="46"/>
      <c r="X46" s="46"/>
      <c r="Y46" s="46"/>
      <c r="Z46" s="46"/>
      <c r="AA46" s="46"/>
    </row>
    <row r="47" ht="15.75" customHeight="1">
      <c r="A47" s="292"/>
      <c r="B47" s="292"/>
      <c r="C47" s="292"/>
      <c r="D47" s="292"/>
      <c r="E47" s="292"/>
      <c r="F47" s="292"/>
      <c r="G47" s="292"/>
      <c r="H47" s="46"/>
      <c r="I47" s="46"/>
      <c r="J47" s="291"/>
      <c r="K47" s="291"/>
      <c r="L47" s="291"/>
      <c r="M47" s="291"/>
      <c r="N47" s="291"/>
      <c r="O47" s="291"/>
      <c r="P47" s="291"/>
      <c r="Q47" s="291"/>
      <c r="R47" s="46"/>
      <c r="S47" s="46"/>
      <c r="T47" s="46"/>
      <c r="U47" s="46"/>
      <c r="V47" s="46"/>
      <c r="W47" s="46"/>
      <c r="X47" s="46"/>
      <c r="Y47" s="46"/>
      <c r="Z47" s="46"/>
      <c r="AA47" s="46"/>
    </row>
    <row r="48" ht="15.75" customHeight="1">
      <c r="A48" s="292"/>
      <c r="B48" s="292"/>
      <c r="C48" s="292"/>
      <c r="D48" s="292"/>
      <c r="E48" s="292"/>
      <c r="F48" s="292"/>
      <c r="G48" s="292"/>
      <c r="H48" s="46"/>
      <c r="I48" s="46"/>
      <c r="J48" s="291"/>
      <c r="K48" s="291"/>
      <c r="L48" s="291"/>
      <c r="M48" s="291"/>
      <c r="N48" s="291"/>
      <c r="O48" s="291"/>
      <c r="P48" s="291"/>
      <c r="Q48" s="291"/>
      <c r="R48" s="46"/>
      <c r="S48" s="46"/>
      <c r="T48" s="46"/>
      <c r="U48" s="46"/>
      <c r="V48" s="46"/>
      <c r="W48" s="46"/>
      <c r="X48" s="46"/>
      <c r="Y48" s="46"/>
      <c r="Z48" s="46"/>
      <c r="AA48" s="46"/>
    </row>
    <row r="49" ht="15.75" customHeight="1">
      <c r="A49" s="292"/>
      <c r="B49" s="292"/>
      <c r="C49" s="292"/>
      <c r="D49" s="292"/>
      <c r="E49" s="292"/>
      <c r="F49" s="292"/>
      <c r="G49" s="292"/>
      <c r="H49" s="46"/>
      <c r="I49" s="46"/>
      <c r="J49" s="291"/>
      <c r="K49" s="291"/>
      <c r="L49" s="291"/>
      <c r="M49" s="291"/>
      <c r="N49" s="291"/>
      <c r="O49" s="291"/>
      <c r="P49" s="291"/>
      <c r="Q49" s="291"/>
      <c r="R49" s="46"/>
      <c r="S49" s="46"/>
      <c r="T49" s="46"/>
      <c r="U49" s="46"/>
      <c r="V49" s="46"/>
      <c r="W49" s="46"/>
      <c r="X49" s="46"/>
      <c r="Y49" s="46"/>
      <c r="Z49" s="46"/>
      <c r="AA49" s="46"/>
    </row>
    <row r="50" ht="15.75" customHeight="1">
      <c r="A50" s="292"/>
      <c r="B50" s="292"/>
      <c r="C50" s="292"/>
      <c r="D50" s="292"/>
      <c r="E50" s="292"/>
      <c r="F50" s="292"/>
      <c r="G50" s="292"/>
      <c r="H50" s="46"/>
      <c r="I50" s="46"/>
      <c r="J50" s="291"/>
      <c r="K50" s="291"/>
      <c r="L50" s="291"/>
      <c r="M50" s="291"/>
      <c r="N50" s="291"/>
      <c r="O50" s="291"/>
      <c r="P50" s="291"/>
      <c r="Q50" s="291"/>
      <c r="R50" s="46"/>
      <c r="S50" s="46"/>
      <c r="T50" s="46"/>
      <c r="U50" s="46"/>
      <c r="V50" s="46"/>
      <c r="W50" s="46"/>
      <c r="X50" s="46"/>
      <c r="Y50" s="46"/>
      <c r="Z50" s="46"/>
      <c r="AA50" s="46"/>
    </row>
    <row r="51" ht="15.75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</row>
    <row r="52" ht="15.75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</row>
    <row r="53" ht="15.75" customHeight="1">
      <c r="A53" s="46"/>
      <c r="B53" s="292"/>
      <c r="C53" s="292"/>
      <c r="D53" s="292"/>
      <c r="E53" s="292"/>
      <c r="F53" s="292"/>
      <c r="G53" s="292"/>
      <c r="H53" s="292"/>
      <c r="I53" s="292"/>
      <c r="J53" s="292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</row>
    <row r="54" ht="15.75" customHeight="1">
      <c r="A54" s="46"/>
      <c r="B54" s="46"/>
      <c r="C54" s="46"/>
      <c r="D54" s="292"/>
      <c r="E54" s="292"/>
      <c r="F54" s="292"/>
      <c r="G54" s="292"/>
      <c r="H54" s="304"/>
      <c r="I54" s="304"/>
      <c r="J54" s="304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</row>
    <row r="55" ht="15.75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</row>
    <row r="56" ht="15.75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</row>
    <row r="57" ht="15.75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</row>
    <row r="58" ht="15.75" customHeight="1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</row>
    <row r="59" ht="15.75" customHeight="1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</row>
    <row r="60" ht="15.75" customHeight="1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</row>
    <row r="61" ht="15.75" customHeight="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</row>
    <row r="62" ht="15.75" customHeight="1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</row>
    <row r="63" ht="15.75" customHeight="1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</row>
    <row r="64" ht="15.75" customHeight="1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</row>
    <row r="65" ht="15.75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</row>
    <row r="66" ht="15.75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</row>
    <row r="67" ht="15.75" customHeight="1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</row>
    <row r="68" ht="15.75" customHeight="1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</row>
    <row r="69" ht="15.75" customHeight="1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</row>
    <row r="70" ht="15.75" customHeight="1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</row>
    <row r="71" ht="15.75" customHeight="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</row>
    <row r="72" ht="15.75" customHeight="1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</row>
    <row r="73" ht="15.75" customHeight="1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</row>
    <row r="74" ht="15.75" customHeight="1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</row>
    <row r="75" ht="15.75" customHeight="1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</row>
    <row r="76" ht="15.75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</row>
    <row r="77" ht="15.75" customHeight="1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</row>
    <row r="78" ht="15.75" customHeight="1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</row>
    <row r="79" ht="15.75" customHeight="1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</row>
    <row r="80" ht="15.75" customHeight="1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</row>
    <row r="81" ht="15.75" customHeight="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</row>
    <row r="82" ht="15.75" customHeight="1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</row>
    <row r="83" ht="15.75" customHeight="1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</row>
    <row r="84" ht="15.75" customHeight="1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</row>
    <row r="85" ht="15.75" customHeight="1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</row>
    <row r="86" ht="15.75" customHeight="1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</row>
    <row r="87" ht="15.75" customHeight="1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</row>
    <row r="88" ht="15.75" customHeight="1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</row>
    <row r="89" ht="15.75" customHeight="1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</row>
    <row r="90" ht="15.75" customHeight="1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</row>
    <row r="91" ht="15.75" customHeight="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</row>
    <row r="92" ht="15.75" customHeight="1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</row>
    <row r="93" ht="15.75" customHeight="1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</row>
    <row r="94" ht="15.75" customHeight="1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</row>
    <row r="95" ht="15.75" customHeight="1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</row>
    <row r="96" ht="15.75" customHeight="1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</row>
    <row r="97" ht="15.75" customHeight="1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</row>
    <row r="98" ht="15.75" customHeight="1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</row>
    <row r="99" ht="15.75" customHeight="1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</row>
    <row r="100" ht="15.75" customHeight="1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</row>
    <row r="101" ht="15.75" customHeight="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</row>
    <row r="102" ht="15.75" customHeight="1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</row>
    <row r="103" ht="15.75" customHeight="1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</row>
    <row r="104" ht="15.75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</row>
    <row r="105" ht="15.75" customHeight="1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</row>
    <row r="106" ht="15.75" customHeight="1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</row>
    <row r="107" ht="15.75" customHeight="1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</row>
    <row r="108" ht="15.75" customHeight="1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</row>
    <row r="109" ht="15.75" customHeight="1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</row>
    <row r="110" ht="15.75" customHeight="1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</row>
    <row r="111" ht="15.75" customHeight="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</row>
    <row r="112" ht="15.75" customHeight="1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</row>
    <row r="113" ht="15.75" customHeight="1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</row>
    <row r="114" ht="15.75" customHeight="1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</row>
    <row r="115" ht="15.75" customHeight="1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</row>
    <row r="116" ht="15.75" customHeight="1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</row>
    <row r="117" ht="15.75" customHeight="1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</row>
    <row r="118" ht="15.75" customHeight="1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</row>
    <row r="119" ht="15.75" customHeight="1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</row>
    <row r="120" ht="15.75" customHeight="1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</row>
    <row r="121" ht="15.75" customHeight="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</row>
    <row r="122" ht="15.75" customHeight="1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</row>
    <row r="123" ht="15.75" customHeight="1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</row>
    <row r="124" ht="15.75" customHeight="1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</row>
    <row r="125" ht="15.75" customHeight="1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</row>
    <row r="126" ht="15.75" customHeight="1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</row>
    <row r="127" ht="15.75" customHeight="1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</row>
    <row r="128" ht="15.75" customHeight="1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</row>
    <row r="129" ht="15.75" customHeight="1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</row>
    <row r="130" ht="15.75" customHeight="1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</row>
    <row r="131" ht="15.75" customHeight="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</row>
    <row r="132" ht="15.75" customHeight="1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</row>
    <row r="133" ht="15.75" customHeight="1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</row>
    <row r="134" ht="15.75" customHeight="1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</row>
    <row r="135" ht="15.75" customHeight="1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</row>
    <row r="136" ht="15.75" customHeight="1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</row>
    <row r="137" ht="15.75" customHeight="1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</row>
    <row r="138" ht="15.75" customHeight="1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</row>
    <row r="139" ht="15.75" customHeight="1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</row>
    <row r="140" ht="15.75" customHeight="1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</row>
    <row r="141" ht="15.75" customHeight="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</row>
    <row r="142" ht="15.75" customHeight="1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</row>
    <row r="143" ht="15.75" customHeight="1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</row>
    <row r="144" ht="15.75" customHeight="1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</row>
    <row r="145" ht="15.75" customHeight="1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</row>
    <row r="146" ht="15.75" customHeight="1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</row>
    <row r="147" ht="15.75" customHeight="1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</row>
    <row r="148" ht="15.75" customHeight="1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</row>
    <row r="149" ht="15.75" customHeight="1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</row>
    <row r="150" ht="15.75" customHeight="1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</row>
    <row r="151" ht="15.75" customHeight="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</row>
    <row r="152" ht="15.75" customHeight="1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</row>
    <row r="153" ht="15.75" customHeight="1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</row>
    <row r="154" ht="15.75" customHeight="1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</row>
    <row r="155" ht="15.75" customHeight="1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</row>
    <row r="156" ht="15.75" customHeight="1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</row>
    <row r="157" ht="15.75" customHeight="1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</row>
    <row r="158" ht="15.75" customHeight="1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</row>
    <row r="159" ht="15.75" customHeight="1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</row>
    <row r="160" ht="15.75" customHeight="1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</row>
    <row r="161" ht="15.75" customHeight="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</row>
    <row r="162" ht="15.75" customHeight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</row>
    <row r="163" ht="15.75" customHeight="1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</row>
    <row r="164" ht="15.75" customHeight="1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</row>
    <row r="165" ht="15.75" customHeight="1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</row>
    <row r="166" ht="15.75" customHeight="1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</row>
    <row r="167" ht="15.75" customHeight="1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</row>
    <row r="168" ht="15.75" customHeight="1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</row>
    <row r="169" ht="15.75" customHeight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</row>
    <row r="170" ht="15.75" customHeight="1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</row>
    <row r="171" ht="15.75" customHeight="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</row>
    <row r="172" ht="15.75" customHeight="1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</row>
    <row r="173" ht="15.75" customHeight="1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</row>
    <row r="174" ht="15.75" customHeight="1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</row>
    <row r="175" ht="15.75" customHeight="1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</row>
    <row r="176" ht="15.75" customHeight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</row>
    <row r="177" ht="15.75" customHeight="1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</row>
    <row r="178" ht="15.75" customHeight="1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</row>
    <row r="179" ht="15.75" customHeight="1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</row>
    <row r="180" ht="15.75" customHeight="1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</row>
    <row r="181" ht="15.75" customHeight="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</row>
    <row r="182" ht="15.75" customHeight="1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</row>
    <row r="183" ht="15.75" customHeight="1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</row>
    <row r="184" ht="15.75" customHeight="1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</row>
    <row r="185" ht="15.75" customHeight="1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</row>
    <row r="186" ht="15.75" customHeight="1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</row>
    <row r="187" ht="15.75" customHeight="1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</row>
    <row r="188" ht="15.75" customHeight="1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</row>
    <row r="189" ht="15.75" customHeight="1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</row>
    <row r="190" ht="15.75" customHeight="1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</row>
    <row r="191" ht="15.75" customHeight="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</row>
    <row r="192" ht="15.75" customHeight="1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</row>
    <row r="193" ht="15.75" customHeight="1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</row>
    <row r="194" ht="15.75" customHeight="1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</row>
    <row r="195" ht="15.75" customHeight="1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</row>
    <row r="196" ht="15.75" customHeight="1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</row>
    <row r="197" ht="15.75" customHeight="1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</row>
    <row r="198" ht="15.75" customHeight="1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</row>
    <row r="199" ht="15.75" customHeight="1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</row>
    <row r="200" ht="15.75" customHeight="1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</row>
    <row r="201" ht="15.75" customHeight="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</row>
    <row r="202" ht="15.75" customHeight="1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</row>
    <row r="203" ht="15.75" customHeight="1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</row>
    <row r="204" ht="15.75" customHeight="1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</row>
    <row r="205" ht="15.75" customHeight="1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</row>
    <row r="206" ht="15.75" customHeight="1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</row>
    <row r="207" ht="15.75" customHeight="1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</row>
    <row r="208" ht="15.75" customHeight="1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</row>
    <row r="209" ht="15.75" customHeight="1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</row>
    <row r="210" ht="15.75" customHeight="1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</row>
    <row r="211" ht="15.75" customHeight="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</row>
    <row r="212" ht="15.75" customHeight="1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</row>
    <row r="213" ht="15.75" customHeight="1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</row>
    <row r="214" ht="15.75" customHeight="1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</row>
    <row r="215" ht="15.75" customHeight="1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</row>
    <row r="216" ht="15.75" customHeight="1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</row>
    <row r="217" ht="15.75" customHeight="1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</row>
    <row r="218" ht="15.75" customHeight="1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</row>
    <row r="219" ht="15.75" customHeight="1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</row>
    <row r="220" ht="15.75" customHeight="1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</row>
    <row r="221" ht="15.75" customHeight="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</row>
    <row r="222" ht="15.75" customHeight="1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</row>
    <row r="223" ht="15.75" customHeight="1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</row>
    <row r="224" ht="15.75" customHeight="1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</row>
    <row r="225" ht="15.75" customHeight="1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</row>
    <row r="226" ht="15.75" customHeight="1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</row>
    <row r="227" ht="15.75" customHeight="1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</row>
    <row r="228" ht="15.75" customHeight="1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</row>
    <row r="229" ht="15.75" customHeight="1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</row>
    <row r="230" ht="15.75" customHeight="1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</row>
    <row r="231" ht="15.75" customHeight="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</row>
    <row r="232" ht="15.75" customHeight="1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</row>
    <row r="233" ht="15.75" customHeight="1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</row>
    <row r="234" ht="15.75" customHeight="1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</row>
    <row r="235" ht="15.75" customHeight="1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</row>
    <row r="236" ht="15.75" customHeight="1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</row>
    <row r="237" ht="15.75" customHeight="1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</row>
    <row r="238" ht="15.75" customHeight="1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</row>
    <row r="239" ht="15.75" customHeight="1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</row>
    <row r="240" ht="15.75" customHeight="1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</row>
    <row r="241" ht="15.75" customHeight="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</row>
    <row r="242" ht="15.75" customHeight="1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</row>
    <row r="243" ht="15.75" customHeight="1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</row>
    <row r="244" ht="15.75" customHeight="1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</row>
    <row r="245" ht="15.75" customHeight="1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</row>
    <row r="246" ht="15.75" customHeight="1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</row>
    <row r="247" ht="15.75" customHeight="1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</row>
    <row r="248" ht="15.75" customHeight="1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</row>
    <row r="249" ht="15.75" customHeight="1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</row>
    <row r="250" ht="15.75" customHeight="1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</row>
    <row r="251" ht="15.75" customHeight="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</row>
    <row r="252" ht="15.75" customHeight="1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</row>
    <row r="253" ht="15.75" customHeight="1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</row>
    <row r="254" ht="15.75" customHeight="1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</row>
    <row r="255" ht="15.75" customHeight="1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</row>
    <row r="256" ht="15.75" customHeight="1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</row>
    <row r="257" ht="15.75" customHeight="1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</row>
    <row r="258" ht="15.75" customHeight="1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</row>
    <row r="259" ht="15.75" customHeight="1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</row>
    <row r="260" ht="15.75" customHeight="1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</row>
    <row r="261" ht="15.75" customHeight="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</row>
    <row r="262" ht="15.75" customHeight="1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</row>
    <row r="263" ht="15.75" customHeight="1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</row>
    <row r="264" ht="15.75" customHeight="1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</row>
    <row r="265" ht="15.75" customHeight="1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</row>
    <row r="266" ht="15.75" customHeight="1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</row>
    <row r="267" ht="15.75" customHeight="1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</row>
    <row r="268" ht="15.75" customHeight="1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</row>
    <row r="269" ht="15.75" customHeight="1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</row>
    <row r="270" ht="15.75" customHeight="1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</row>
    <row r="271" ht="15.75" customHeight="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</row>
    <row r="272" ht="15.75" customHeight="1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</row>
    <row r="273" ht="15.75" customHeight="1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</row>
    <row r="274" ht="15.75" customHeight="1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</row>
    <row r="275" ht="15.75" customHeight="1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</row>
    <row r="276" ht="15.75" customHeight="1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</row>
    <row r="277" ht="15.75" customHeight="1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</row>
    <row r="278" ht="15.75" customHeight="1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</row>
    <row r="279" ht="15.75" customHeight="1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</row>
    <row r="280" ht="15.75" customHeight="1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</row>
    <row r="281" ht="15.75" customHeight="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</row>
    <row r="282" ht="15.75" customHeight="1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</row>
    <row r="283" ht="15.75" customHeight="1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</row>
    <row r="284" ht="15.75" customHeight="1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</row>
    <row r="285" ht="15.75" customHeight="1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</row>
    <row r="286" ht="15.75" customHeight="1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</row>
    <row r="287" ht="15.75" customHeight="1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</row>
    <row r="288" ht="15.75" customHeight="1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</row>
    <row r="289" ht="15.75" customHeight="1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</row>
    <row r="290" ht="15.75" customHeight="1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</row>
    <row r="291" ht="15.75" customHeight="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</row>
    <row r="292" ht="15.75" customHeight="1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</row>
    <row r="293" ht="15.75" customHeight="1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</row>
    <row r="294" ht="15.75" customHeight="1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</row>
    <row r="295" ht="15.75" customHeight="1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</row>
    <row r="296" ht="15.75" customHeight="1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</row>
    <row r="297" ht="15.75" customHeight="1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</row>
    <row r="298" ht="15.75" customHeight="1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</row>
    <row r="299" ht="15.75" customHeight="1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</row>
    <row r="300" ht="15.75" customHeight="1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</row>
    <row r="301" ht="15.75" customHeight="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</row>
    <row r="302" ht="15.75" customHeight="1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</row>
    <row r="303" ht="15.75" customHeight="1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</row>
    <row r="304" ht="15.75" customHeight="1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</row>
    <row r="305" ht="15.75" customHeight="1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</row>
    <row r="306" ht="15.75" customHeight="1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</row>
    <row r="307" ht="15.75" customHeight="1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</row>
    <row r="308" ht="15.75" customHeight="1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</row>
    <row r="309" ht="15.75" customHeight="1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</row>
    <row r="310" ht="15.75" customHeight="1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</row>
    <row r="311" ht="15.75" customHeight="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</row>
    <row r="312" ht="15.75" customHeight="1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</row>
    <row r="313" ht="15.75" customHeight="1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</row>
    <row r="314" ht="15.75" customHeight="1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</row>
    <row r="315" ht="15.75" customHeight="1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</row>
    <row r="316" ht="15.75" customHeight="1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</row>
    <row r="317" ht="15.75" customHeight="1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</row>
    <row r="318" ht="15.75" customHeight="1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</row>
    <row r="319" ht="15.75" customHeight="1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</row>
    <row r="320" ht="15.75" customHeight="1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</row>
    <row r="321" ht="15.75" customHeight="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</row>
    <row r="322" ht="15.75" customHeight="1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</row>
    <row r="323" ht="15.75" customHeight="1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</row>
    <row r="324" ht="15.75" customHeight="1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</row>
    <row r="325" ht="15.75" customHeight="1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</row>
    <row r="326" ht="15.75" customHeight="1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</row>
    <row r="327" ht="15.75" customHeight="1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</row>
    <row r="328" ht="15.75" customHeight="1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</row>
    <row r="329" ht="15.75" customHeight="1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</row>
    <row r="330" ht="15.75" customHeight="1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</row>
    <row r="331" ht="15.75" customHeight="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</row>
    <row r="332" ht="15.75" customHeight="1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</row>
    <row r="333" ht="15.75" customHeight="1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</row>
    <row r="334" ht="15.75" customHeight="1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</row>
    <row r="335" ht="15.75" customHeight="1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</row>
    <row r="336" ht="15.75" customHeight="1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</row>
    <row r="337" ht="15.75" customHeight="1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</row>
    <row r="338" ht="15.75" customHeight="1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</row>
    <row r="339" ht="15.75" customHeight="1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</row>
    <row r="340" ht="15.75" customHeight="1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</row>
    <row r="341" ht="15.75" customHeight="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</row>
    <row r="342" ht="15.75" customHeight="1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</row>
    <row r="343" ht="15.75" customHeight="1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</row>
    <row r="344" ht="15.75" customHeight="1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</row>
    <row r="345" ht="15.75" customHeight="1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</row>
    <row r="346" ht="15.75" customHeight="1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</row>
    <row r="347" ht="15.75" customHeight="1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</row>
    <row r="348" ht="15.75" customHeight="1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</row>
    <row r="349" ht="15.75" customHeight="1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</row>
    <row r="350" ht="15.75" customHeight="1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</row>
    <row r="351" ht="15.75" customHeight="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</row>
    <row r="352" ht="15.75" customHeight="1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</row>
    <row r="353" ht="15.75" customHeight="1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</row>
    <row r="354" ht="15.75" customHeight="1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</row>
    <row r="355" ht="15.75" customHeight="1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</row>
    <row r="356" ht="15.75" customHeight="1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</row>
    <row r="357" ht="15.75" customHeight="1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</row>
    <row r="358" ht="15.75" customHeight="1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</row>
    <row r="359" ht="15.75" customHeight="1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</row>
    <row r="360" ht="15.75" customHeight="1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</row>
    <row r="361" ht="15.75" customHeight="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</row>
    <row r="362" ht="15.75" customHeight="1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</row>
    <row r="363" ht="15.75" customHeight="1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</row>
    <row r="364" ht="15.75" customHeight="1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</row>
    <row r="365" ht="15.75" customHeight="1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</row>
    <row r="366" ht="15.75" customHeight="1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</row>
    <row r="367" ht="15.75" customHeight="1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</row>
    <row r="368" ht="15.75" customHeight="1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</row>
    <row r="369" ht="15.75" customHeight="1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</row>
    <row r="370" ht="15.75" customHeight="1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</row>
    <row r="371" ht="15.75" customHeight="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</row>
    <row r="372" ht="15.75" customHeight="1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</row>
    <row r="373" ht="15.75" customHeight="1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</row>
    <row r="374" ht="15.75" customHeight="1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</row>
    <row r="375" ht="15.75" customHeight="1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</row>
    <row r="376" ht="15.75" customHeight="1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</row>
    <row r="377" ht="15.75" customHeight="1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</row>
    <row r="378" ht="15.75" customHeight="1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</row>
    <row r="379" ht="15.75" customHeight="1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</row>
    <row r="380" ht="15.75" customHeight="1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</row>
    <row r="381" ht="15.75" customHeight="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</row>
    <row r="382" ht="15.75" customHeight="1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</row>
    <row r="383" ht="15.75" customHeight="1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</row>
    <row r="384" ht="15.75" customHeight="1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</row>
    <row r="385" ht="15.75" customHeight="1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</row>
    <row r="386" ht="15.75" customHeight="1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</row>
    <row r="387" ht="15.75" customHeight="1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</row>
    <row r="388" ht="15.75" customHeight="1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</row>
    <row r="389" ht="15.75" customHeight="1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</row>
    <row r="390" ht="15.75" customHeight="1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</row>
    <row r="391" ht="15.75" customHeight="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</row>
    <row r="392" ht="15.75" customHeight="1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</row>
    <row r="393" ht="15.75" customHeight="1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</row>
    <row r="394" ht="15.75" customHeight="1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</row>
    <row r="395" ht="15.75" customHeight="1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</row>
    <row r="396" ht="15.75" customHeight="1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</row>
    <row r="397" ht="15.75" customHeight="1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</row>
    <row r="398" ht="15.75" customHeight="1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</row>
    <row r="399" ht="15.75" customHeight="1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</row>
    <row r="400" ht="15.75" customHeight="1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</row>
    <row r="401" ht="15.75" customHeight="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</row>
    <row r="402" ht="15.75" customHeight="1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</row>
    <row r="403" ht="15.75" customHeight="1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</row>
    <row r="404" ht="15.75" customHeight="1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</row>
    <row r="405" ht="15.75" customHeight="1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</row>
    <row r="406" ht="15.75" customHeight="1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</row>
    <row r="407" ht="15.75" customHeight="1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</row>
    <row r="408" ht="15.75" customHeight="1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</row>
    <row r="409" ht="15.75" customHeight="1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</row>
    <row r="410" ht="15.75" customHeight="1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</row>
    <row r="411" ht="15.75" customHeight="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</row>
    <row r="412" ht="15.75" customHeight="1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</row>
    <row r="413" ht="15.75" customHeight="1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</row>
    <row r="414" ht="15.75" customHeight="1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</row>
    <row r="415" ht="15.75" customHeight="1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</row>
    <row r="416" ht="15.75" customHeight="1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</row>
    <row r="417" ht="15.75" customHeight="1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</row>
    <row r="418" ht="15.75" customHeight="1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</row>
    <row r="419" ht="15.75" customHeight="1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</row>
    <row r="420" ht="15.75" customHeight="1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</row>
    <row r="421" ht="15.75" customHeight="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</row>
    <row r="422" ht="15.75" customHeight="1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</row>
    <row r="423" ht="15.75" customHeight="1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</row>
    <row r="424" ht="15.75" customHeight="1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</row>
    <row r="425" ht="15.75" customHeight="1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</row>
    <row r="426" ht="15.75" customHeight="1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</row>
    <row r="427" ht="15.75" customHeight="1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</row>
    <row r="428" ht="15.75" customHeight="1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</row>
    <row r="429" ht="15.75" customHeight="1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</row>
    <row r="430" ht="15.75" customHeight="1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</row>
    <row r="431" ht="15.75" customHeight="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</row>
    <row r="432" ht="15.75" customHeight="1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</row>
    <row r="433" ht="15.75" customHeight="1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</row>
    <row r="434" ht="15.75" customHeight="1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</row>
    <row r="435" ht="15.75" customHeight="1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</row>
    <row r="436" ht="15.75" customHeight="1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</row>
    <row r="437" ht="15.75" customHeight="1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</row>
    <row r="438" ht="15.75" customHeight="1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</row>
    <row r="439" ht="15.75" customHeight="1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</row>
    <row r="440" ht="15.75" customHeight="1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</row>
    <row r="441" ht="15.75" customHeight="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</row>
    <row r="442" ht="15.75" customHeight="1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</row>
    <row r="443" ht="15.75" customHeight="1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</row>
    <row r="444" ht="15.75" customHeight="1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</row>
    <row r="445" ht="15.75" customHeight="1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</row>
    <row r="446" ht="15.75" customHeight="1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</row>
    <row r="447" ht="15.75" customHeight="1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</row>
    <row r="448" ht="15.75" customHeight="1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</row>
    <row r="449" ht="15.75" customHeight="1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</row>
    <row r="450" ht="15.75" customHeight="1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</row>
    <row r="451" ht="15.75" customHeight="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</row>
    <row r="452" ht="15.75" customHeight="1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</row>
    <row r="453" ht="15.75" customHeight="1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</row>
    <row r="454" ht="15.75" customHeight="1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</row>
    <row r="455" ht="15.75" customHeight="1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</row>
    <row r="456" ht="15.75" customHeight="1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</row>
    <row r="457" ht="15.75" customHeight="1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</row>
    <row r="458" ht="15.75" customHeight="1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</row>
    <row r="459" ht="15.75" customHeight="1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</row>
    <row r="460" ht="15.75" customHeight="1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</row>
    <row r="461" ht="15.75" customHeight="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</row>
    <row r="462" ht="15.75" customHeight="1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</row>
    <row r="463" ht="15.75" customHeight="1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</row>
    <row r="464" ht="15.75" customHeight="1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</row>
    <row r="465" ht="15.75" customHeight="1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</row>
    <row r="466" ht="15.75" customHeight="1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</row>
    <row r="467" ht="15.75" customHeight="1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</row>
    <row r="468" ht="15.75" customHeight="1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</row>
    <row r="469" ht="15.75" customHeight="1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</row>
    <row r="470" ht="15.75" customHeight="1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</row>
    <row r="471" ht="15.75" customHeight="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</row>
    <row r="472" ht="15.75" customHeight="1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</row>
    <row r="473" ht="15.75" customHeight="1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</row>
    <row r="474" ht="15.75" customHeight="1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</row>
    <row r="475" ht="15.75" customHeight="1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</row>
    <row r="476" ht="15.75" customHeight="1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</row>
    <row r="477" ht="15.75" customHeight="1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</row>
    <row r="478" ht="15.75" customHeight="1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</row>
    <row r="479" ht="15.75" customHeight="1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</row>
    <row r="480" ht="15.75" customHeight="1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</row>
    <row r="481" ht="15.75" customHeight="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</row>
    <row r="482" ht="15.75" customHeight="1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</row>
    <row r="483" ht="15.75" customHeight="1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</row>
    <row r="484" ht="15.75" customHeight="1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</row>
    <row r="485" ht="15.75" customHeight="1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</row>
    <row r="486" ht="15.75" customHeight="1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</row>
    <row r="487" ht="15.75" customHeight="1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</row>
    <row r="488" ht="15.75" customHeight="1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</row>
    <row r="489" ht="15.75" customHeight="1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</row>
    <row r="490" ht="15.75" customHeight="1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</row>
    <row r="491" ht="15.75" customHeight="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</row>
    <row r="492" ht="15.75" customHeight="1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</row>
    <row r="493" ht="15.75" customHeight="1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</row>
    <row r="494" ht="15.75" customHeight="1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</row>
    <row r="495" ht="15.75" customHeight="1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</row>
    <row r="496" ht="15.75" customHeight="1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</row>
    <row r="497" ht="15.75" customHeight="1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</row>
    <row r="498" ht="15.75" customHeight="1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</row>
    <row r="499" ht="15.75" customHeight="1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</row>
    <row r="500" ht="15.75" customHeight="1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</row>
    <row r="501" ht="15.75" customHeight="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</row>
    <row r="502" ht="15.75" customHeight="1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</row>
    <row r="503" ht="15.75" customHeight="1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</row>
    <row r="504" ht="15.75" customHeight="1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</row>
    <row r="505" ht="15.75" customHeight="1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</row>
    <row r="506" ht="15.75" customHeight="1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</row>
    <row r="507" ht="15.75" customHeight="1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</row>
    <row r="508" ht="15.75" customHeight="1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</row>
    <row r="509" ht="15.75" customHeight="1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</row>
    <row r="510" ht="15.75" customHeight="1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</row>
    <row r="511" ht="15.75" customHeight="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</row>
    <row r="512" ht="15.75" customHeight="1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</row>
    <row r="513" ht="15.75" customHeight="1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</row>
    <row r="514" ht="15.75" customHeight="1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</row>
    <row r="515" ht="15.75" customHeight="1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</row>
    <row r="516" ht="15.75" customHeight="1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</row>
    <row r="517" ht="15.75" customHeight="1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</row>
    <row r="518" ht="15.75" customHeight="1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</row>
    <row r="519" ht="15.75" customHeight="1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</row>
    <row r="520" ht="15.75" customHeight="1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</row>
    <row r="521" ht="15.75" customHeight="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</row>
    <row r="522" ht="15.75" customHeight="1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</row>
    <row r="523" ht="15.75" customHeight="1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</row>
    <row r="524" ht="15.75" customHeight="1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</row>
    <row r="525" ht="15.75" customHeight="1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</row>
    <row r="526" ht="15.75" customHeight="1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</row>
    <row r="527" ht="15.75" customHeight="1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</row>
    <row r="528" ht="15.75" customHeight="1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</row>
    <row r="529" ht="15.75" customHeight="1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</row>
    <row r="530" ht="15.75" customHeight="1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</row>
    <row r="531" ht="15.75" customHeight="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</row>
    <row r="532" ht="15.75" customHeight="1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</row>
    <row r="533" ht="15.75" customHeight="1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</row>
    <row r="534" ht="15.75" customHeight="1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</row>
    <row r="535" ht="15.75" customHeight="1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</row>
    <row r="536" ht="15.75" customHeight="1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</row>
    <row r="537" ht="15.75" customHeight="1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</row>
    <row r="538" ht="15.75" customHeight="1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</row>
    <row r="539" ht="15.75" customHeight="1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</row>
    <row r="540" ht="15.75" customHeight="1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</row>
    <row r="541" ht="15.75" customHeight="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</row>
    <row r="542" ht="15.75" customHeight="1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</row>
    <row r="543" ht="15.75" customHeight="1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</row>
    <row r="544" ht="15.75" customHeight="1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</row>
    <row r="545" ht="15.75" customHeight="1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</row>
    <row r="546" ht="15.75" customHeight="1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</row>
    <row r="547" ht="15.75" customHeight="1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</row>
    <row r="548" ht="15.75" customHeight="1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</row>
    <row r="549" ht="15.75" customHeight="1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</row>
    <row r="550" ht="15.75" customHeight="1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</row>
    <row r="551" ht="15.75" customHeight="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</row>
    <row r="552" ht="15.75" customHeight="1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</row>
    <row r="553" ht="15.75" customHeight="1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</row>
    <row r="554" ht="15.75" customHeight="1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</row>
    <row r="555" ht="15.75" customHeight="1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</row>
    <row r="556" ht="15.75" customHeight="1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</row>
    <row r="557" ht="15.75" customHeight="1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</row>
    <row r="558" ht="15.75" customHeight="1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</row>
    <row r="559" ht="15.75" customHeight="1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</row>
    <row r="560" ht="15.75" customHeight="1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</row>
    <row r="561" ht="15.75" customHeight="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</row>
    <row r="562" ht="15.75" customHeight="1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</row>
    <row r="563" ht="15.75" customHeight="1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</row>
    <row r="564" ht="15.75" customHeight="1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</row>
    <row r="565" ht="15.75" customHeight="1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</row>
    <row r="566" ht="15.75" customHeight="1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</row>
    <row r="567" ht="15.75" customHeight="1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</row>
    <row r="568" ht="15.75" customHeight="1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</row>
    <row r="569" ht="15.75" customHeight="1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</row>
    <row r="570" ht="15.75" customHeight="1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</row>
    <row r="571" ht="15.75" customHeight="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</row>
    <row r="572" ht="15.75" customHeight="1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</row>
    <row r="573" ht="15.75" customHeight="1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</row>
    <row r="574" ht="15.75" customHeight="1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</row>
    <row r="575" ht="15.75" customHeight="1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</row>
    <row r="576" ht="15.75" customHeight="1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</row>
    <row r="577" ht="15.75" customHeight="1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</row>
    <row r="578" ht="15.75" customHeight="1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</row>
    <row r="579" ht="15.75" customHeight="1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</row>
    <row r="580" ht="15.75" customHeight="1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</row>
    <row r="581" ht="15.75" customHeight="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</row>
    <row r="582" ht="15.75" customHeight="1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</row>
    <row r="583" ht="15.75" customHeight="1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</row>
    <row r="584" ht="15.75" customHeight="1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</row>
    <row r="585" ht="15.75" customHeight="1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</row>
    <row r="586" ht="15.75" customHeight="1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</row>
    <row r="587" ht="15.75" customHeight="1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</row>
    <row r="588" ht="15.75" customHeight="1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</row>
    <row r="589" ht="15.75" customHeight="1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</row>
    <row r="590" ht="15.75" customHeight="1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</row>
    <row r="591" ht="15.75" customHeight="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</row>
    <row r="592" ht="15.75" customHeight="1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</row>
    <row r="593" ht="15.75" customHeight="1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</row>
    <row r="594" ht="15.75" customHeight="1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</row>
    <row r="595" ht="15.75" customHeight="1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</row>
    <row r="596" ht="15.75" customHeight="1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</row>
    <row r="597" ht="15.75" customHeight="1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</row>
    <row r="598" ht="15.75" customHeight="1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</row>
    <row r="599" ht="15.75" customHeight="1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</row>
    <row r="600" ht="15.75" customHeight="1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</row>
    <row r="601" ht="15.75" customHeight="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</row>
    <row r="602" ht="15.75" customHeight="1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</row>
    <row r="603" ht="15.75" customHeight="1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</row>
    <row r="604" ht="15.75" customHeight="1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</row>
    <row r="605" ht="15.75" customHeight="1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</row>
    <row r="606" ht="15.75" customHeight="1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</row>
    <row r="607" ht="15.75" customHeight="1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</row>
    <row r="608" ht="15.75" customHeight="1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</row>
    <row r="609" ht="15.75" customHeight="1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</row>
    <row r="610" ht="15.75" customHeight="1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</row>
    <row r="611" ht="15.75" customHeight="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</row>
    <row r="612" ht="15.75" customHeight="1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</row>
    <row r="613" ht="15.75" customHeight="1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</row>
    <row r="614" ht="15.75" customHeight="1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</row>
    <row r="615" ht="15.75" customHeight="1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</row>
    <row r="616" ht="15.75" customHeight="1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</row>
    <row r="617" ht="15.75" customHeight="1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</row>
    <row r="618" ht="15.75" customHeight="1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</row>
    <row r="619" ht="15.75" customHeight="1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</row>
    <row r="620" ht="15.75" customHeight="1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</row>
    <row r="621" ht="15.75" customHeight="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</row>
    <row r="622" ht="15.75" customHeight="1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</row>
    <row r="623" ht="15.75" customHeight="1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</row>
    <row r="624" ht="15.75" customHeight="1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</row>
    <row r="625" ht="15.75" customHeight="1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</row>
    <row r="626" ht="15.75" customHeight="1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</row>
    <row r="627" ht="15.75" customHeight="1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</row>
    <row r="628" ht="15.75" customHeight="1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</row>
    <row r="629" ht="15.75" customHeight="1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</row>
    <row r="630" ht="15.75" customHeight="1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</row>
    <row r="631" ht="15.75" customHeight="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</row>
    <row r="632" ht="15.75" customHeight="1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</row>
    <row r="633" ht="15.75" customHeight="1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</row>
    <row r="634" ht="15.75" customHeight="1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</row>
    <row r="635" ht="15.75" customHeight="1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</row>
    <row r="636" ht="15.75" customHeight="1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</row>
    <row r="637" ht="15.75" customHeight="1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</row>
    <row r="638" ht="15.75" customHeight="1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</row>
    <row r="639" ht="15.75" customHeight="1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</row>
    <row r="640" ht="15.75" customHeight="1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</row>
    <row r="641" ht="15.75" customHeight="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</row>
    <row r="642" ht="15.75" customHeight="1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</row>
    <row r="643" ht="15.75" customHeight="1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</row>
    <row r="644" ht="15.75" customHeight="1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</row>
    <row r="645" ht="15.75" customHeight="1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</row>
    <row r="646" ht="15.75" customHeight="1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</row>
    <row r="647" ht="15.75" customHeight="1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</row>
    <row r="648" ht="15.75" customHeight="1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</row>
    <row r="649" ht="15.75" customHeight="1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</row>
    <row r="650" ht="15.75" customHeight="1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</row>
    <row r="651" ht="15.75" customHeight="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</row>
    <row r="652" ht="15.75" customHeight="1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</row>
    <row r="653" ht="15.75" customHeight="1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</row>
    <row r="654" ht="15.75" customHeight="1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</row>
    <row r="655" ht="15.75" customHeight="1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</row>
    <row r="656" ht="15.75" customHeight="1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</row>
    <row r="657" ht="15.75" customHeight="1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</row>
    <row r="658" ht="15.75" customHeight="1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</row>
    <row r="659" ht="15.75" customHeight="1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</row>
    <row r="660" ht="15.75" customHeight="1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</row>
    <row r="661" ht="15.75" customHeight="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</row>
    <row r="662" ht="15.75" customHeight="1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</row>
    <row r="663" ht="15.75" customHeight="1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</row>
    <row r="664" ht="15.75" customHeight="1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</row>
    <row r="665" ht="15.75" customHeight="1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</row>
    <row r="666" ht="15.75" customHeight="1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</row>
    <row r="667" ht="15.75" customHeight="1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</row>
    <row r="668" ht="15.75" customHeight="1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</row>
    <row r="669" ht="15.75" customHeight="1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</row>
    <row r="670" ht="15.75" customHeight="1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</row>
    <row r="671" ht="15.75" customHeight="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</row>
    <row r="672" ht="15.75" customHeight="1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</row>
    <row r="673" ht="15.75" customHeight="1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</row>
    <row r="674" ht="15.75" customHeight="1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</row>
    <row r="675" ht="15.75" customHeight="1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</row>
    <row r="676" ht="15.75" customHeight="1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</row>
    <row r="677" ht="15.75" customHeight="1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</row>
    <row r="678" ht="15.75" customHeight="1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</row>
    <row r="679" ht="15.75" customHeight="1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</row>
    <row r="680" ht="15.75" customHeight="1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</row>
    <row r="681" ht="15.75" customHeight="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</row>
    <row r="682" ht="15.75" customHeight="1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</row>
    <row r="683" ht="15.75" customHeight="1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</row>
    <row r="684" ht="15.75" customHeight="1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</row>
    <row r="685" ht="15.75" customHeight="1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</row>
    <row r="686" ht="15.75" customHeight="1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</row>
    <row r="687" ht="15.75" customHeight="1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</row>
    <row r="688" ht="15.75" customHeight="1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</row>
    <row r="689" ht="15.75" customHeight="1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</row>
    <row r="690" ht="15.75" customHeight="1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</row>
    <row r="691" ht="15.75" customHeight="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</row>
    <row r="692" ht="15.75" customHeight="1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</row>
    <row r="693" ht="15.75" customHeight="1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</row>
    <row r="694" ht="15.75" customHeight="1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</row>
    <row r="695" ht="15.75" customHeight="1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</row>
    <row r="696" ht="15.75" customHeight="1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</row>
    <row r="697" ht="15.75" customHeight="1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</row>
    <row r="698" ht="15.75" customHeight="1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</row>
    <row r="699" ht="15.75" customHeight="1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</row>
    <row r="700" ht="15.75" customHeight="1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</row>
    <row r="701" ht="15.75" customHeight="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</row>
    <row r="702" ht="15.75" customHeight="1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</row>
    <row r="703" ht="15.75" customHeight="1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</row>
    <row r="704" ht="15.75" customHeight="1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</row>
    <row r="705" ht="15.75" customHeight="1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</row>
    <row r="706" ht="15.75" customHeight="1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</row>
    <row r="707" ht="15.75" customHeight="1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</row>
    <row r="708" ht="15.75" customHeight="1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</row>
    <row r="709" ht="15.75" customHeight="1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</row>
    <row r="710" ht="15.75" customHeight="1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</row>
    <row r="711" ht="15.75" customHeight="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</row>
    <row r="712" ht="15.75" customHeight="1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</row>
    <row r="713" ht="15.75" customHeight="1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</row>
    <row r="714" ht="15.75" customHeight="1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</row>
    <row r="715" ht="15.75" customHeight="1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</row>
    <row r="716" ht="15.75" customHeight="1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</row>
    <row r="717" ht="15.75" customHeight="1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</row>
    <row r="718" ht="15.75" customHeight="1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</row>
    <row r="719" ht="15.75" customHeight="1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</row>
    <row r="720" ht="15.75" customHeight="1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</row>
    <row r="721" ht="15.75" customHeight="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</row>
    <row r="722" ht="15.75" customHeight="1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</row>
    <row r="723" ht="15.75" customHeight="1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</row>
    <row r="724" ht="15.75" customHeight="1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</row>
    <row r="725" ht="15.75" customHeight="1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</row>
    <row r="726" ht="15.75" customHeight="1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</row>
    <row r="727" ht="15.75" customHeight="1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</row>
    <row r="728" ht="15.75" customHeight="1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</row>
    <row r="729" ht="15.75" customHeight="1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</row>
    <row r="730" ht="15.75" customHeight="1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</row>
    <row r="731" ht="15.75" customHeight="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</row>
    <row r="732" ht="15.75" customHeight="1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</row>
    <row r="733" ht="15.75" customHeight="1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</row>
    <row r="734" ht="15.75" customHeight="1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</row>
    <row r="735" ht="15.75" customHeight="1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</row>
    <row r="736" ht="15.75" customHeight="1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</row>
    <row r="737" ht="15.75" customHeight="1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</row>
    <row r="738" ht="15.75" customHeight="1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</row>
    <row r="739" ht="15.75" customHeight="1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</row>
    <row r="740" ht="15.75" customHeight="1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</row>
    <row r="741" ht="15.75" customHeight="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</row>
    <row r="742" ht="15.75" customHeight="1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</row>
    <row r="743" ht="15.75" customHeight="1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</row>
    <row r="744" ht="15.75" customHeight="1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</row>
    <row r="745" ht="15.75" customHeight="1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</row>
    <row r="746" ht="15.75" customHeight="1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</row>
    <row r="747" ht="15.75" customHeight="1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</row>
    <row r="748" ht="15.75" customHeight="1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</row>
    <row r="749" ht="15.75" customHeight="1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</row>
    <row r="750" ht="15.75" customHeight="1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</row>
    <row r="751" ht="15.75" customHeight="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</row>
    <row r="752" ht="15.75" customHeight="1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</row>
    <row r="753" ht="15.75" customHeight="1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</row>
    <row r="754" ht="15.75" customHeight="1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</row>
    <row r="755" ht="15.75" customHeight="1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</row>
    <row r="756" ht="15.75" customHeight="1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</row>
    <row r="757" ht="15.75" customHeight="1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</row>
    <row r="758" ht="15.75" customHeight="1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</row>
    <row r="759" ht="15.75" customHeight="1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</row>
    <row r="760" ht="15.75" customHeight="1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</row>
    <row r="761" ht="15.75" customHeight="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</row>
    <row r="762" ht="15.75" customHeight="1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</row>
    <row r="763" ht="15.75" customHeight="1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</row>
    <row r="764" ht="15.75" customHeight="1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</row>
    <row r="765" ht="15.75" customHeight="1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</row>
    <row r="766" ht="15.75" customHeight="1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</row>
    <row r="767" ht="15.75" customHeight="1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</row>
    <row r="768" ht="15.75" customHeight="1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</row>
    <row r="769" ht="15.75" customHeight="1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</row>
    <row r="770" ht="15.75" customHeight="1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</row>
    <row r="771" ht="15.75" customHeight="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</row>
    <row r="772" ht="15.75" customHeight="1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</row>
    <row r="773" ht="15.75" customHeight="1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</row>
    <row r="774" ht="15.75" customHeight="1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</row>
    <row r="775" ht="15.75" customHeight="1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</row>
    <row r="776" ht="15.75" customHeight="1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</row>
    <row r="777" ht="15.75" customHeight="1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</row>
    <row r="778" ht="15.75" customHeight="1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</row>
    <row r="779" ht="15.75" customHeight="1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</row>
    <row r="780" ht="15.75" customHeight="1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</row>
    <row r="781" ht="15.75" customHeight="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</row>
    <row r="782" ht="15.75" customHeight="1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</row>
    <row r="783" ht="15.75" customHeight="1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</row>
    <row r="784" ht="15.75" customHeight="1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</row>
    <row r="785" ht="15.75" customHeight="1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</row>
    <row r="786" ht="15.75" customHeight="1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</row>
    <row r="787" ht="15.75" customHeight="1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</row>
    <row r="788" ht="15.75" customHeight="1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</row>
    <row r="789" ht="15.75" customHeight="1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</row>
    <row r="790" ht="15.75" customHeight="1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</row>
    <row r="791" ht="15.75" customHeight="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</row>
    <row r="792" ht="15.75" customHeight="1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</row>
    <row r="793" ht="15.75" customHeight="1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</row>
    <row r="794" ht="15.75" customHeight="1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</row>
    <row r="795" ht="15.75" customHeight="1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</row>
    <row r="796" ht="15.75" customHeight="1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</row>
    <row r="797" ht="15.75" customHeight="1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</row>
    <row r="798" ht="15.75" customHeight="1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</row>
    <row r="799" ht="15.75" customHeight="1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</row>
    <row r="800" ht="15.75" customHeight="1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</row>
    <row r="801" ht="15.75" customHeight="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</row>
    <row r="802" ht="15.75" customHeight="1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</row>
    <row r="803" ht="15.75" customHeight="1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</row>
    <row r="804" ht="15.75" customHeight="1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</row>
    <row r="805" ht="15.75" customHeight="1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</row>
    <row r="806" ht="15.75" customHeight="1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</row>
    <row r="807" ht="15.75" customHeight="1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</row>
    <row r="808" ht="15.75" customHeight="1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</row>
    <row r="809" ht="15.75" customHeight="1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</row>
    <row r="810" ht="15.75" customHeight="1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</row>
    <row r="811" ht="15.75" customHeight="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</row>
    <row r="812" ht="15.75" customHeight="1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</row>
    <row r="813" ht="15.75" customHeight="1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</row>
    <row r="814" ht="15.75" customHeight="1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</row>
    <row r="815" ht="15.75" customHeight="1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</row>
    <row r="816" ht="15.75" customHeight="1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</row>
    <row r="817" ht="15.75" customHeight="1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</row>
    <row r="818" ht="15.75" customHeight="1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</row>
    <row r="819" ht="15.75" customHeight="1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</row>
    <row r="820" ht="15.75" customHeight="1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</row>
    <row r="821" ht="15.75" customHeight="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</row>
    <row r="822" ht="15.75" customHeight="1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</row>
    <row r="823" ht="15.75" customHeight="1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</row>
    <row r="824" ht="15.75" customHeight="1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</row>
    <row r="825" ht="15.75" customHeight="1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</row>
    <row r="826" ht="15.75" customHeight="1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</row>
    <row r="827" ht="15.75" customHeight="1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</row>
    <row r="828" ht="15.75" customHeight="1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</row>
    <row r="829" ht="15.75" customHeight="1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</row>
    <row r="830" ht="15.75" customHeight="1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</row>
    <row r="831" ht="15.75" customHeight="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</row>
    <row r="832" ht="15.75" customHeight="1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</row>
    <row r="833" ht="15.75" customHeight="1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</row>
    <row r="834" ht="15.75" customHeight="1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</row>
    <row r="835" ht="15.75" customHeight="1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</row>
    <row r="836" ht="15.75" customHeight="1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</row>
    <row r="837" ht="15.75" customHeight="1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</row>
    <row r="838" ht="15.75" customHeight="1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</row>
    <row r="839" ht="15.75" customHeight="1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</row>
    <row r="840" ht="15.75" customHeight="1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</row>
    <row r="841" ht="15.75" customHeight="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</row>
    <row r="842" ht="15.75" customHeight="1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</row>
    <row r="843" ht="15.75" customHeight="1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</row>
    <row r="844" ht="15.75" customHeight="1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</row>
    <row r="845" ht="15.75" customHeight="1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</row>
    <row r="846" ht="15.75" customHeight="1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</row>
    <row r="847" ht="15.75" customHeight="1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</row>
    <row r="848" ht="15.75" customHeight="1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</row>
    <row r="849" ht="15.75" customHeight="1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</row>
    <row r="850" ht="15.75" customHeight="1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</row>
    <row r="851" ht="15.75" customHeight="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</row>
    <row r="852" ht="15.75" customHeight="1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</row>
    <row r="853" ht="15.75" customHeight="1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</row>
    <row r="854" ht="15.75" customHeight="1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</row>
    <row r="855" ht="15.75" customHeight="1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</row>
    <row r="856" ht="15.75" customHeight="1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</row>
    <row r="857" ht="15.75" customHeight="1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</row>
    <row r="858" ht="15.75" customHeight="1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</row>
    <row r="859" ht="15.75" customHeight="1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</row>
    <row r="860" ht="15.75" customHeight="1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</row>
    <row r="861" ht="15.75" customHeight="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</row>
    <row r="862" ht="15.75" customHeight="1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</row>
    <row r="863" ht="15.75" customHeight="1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</row>
    <row r="864" ht="15.75" customHeight="1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</row>
    <row r="865" ht="15.75" customHeight="1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</row>
    <row r="866" ht="15.75" customHeight="1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</row>
    <row r="867" ht="15.75" customHeight="1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</row>
    <row r="868" ht="15.75" customHeight="1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</row>
    <row r="869" ht="15.75" customHeight="1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</row>
    <row r="870" ht="15.75" customHeight="1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</row>
    <row r="871" ht="15.75" customHeight="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</row>
    <row r="872" ht="15.75" customHeight="1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</row>
    <row r="873" ht="15.75" customHeight="1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</row>
    <row r="874" ht="15.75" customHeight="1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</row>
    <row r="875" ht="15.75" customHeight="1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</row>
    <row r="876" ht="15.75" customHeight="1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</row>
    <row r="877" ht="15.75" customHeight="1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</row>
    <row r="878" ht="15.75" customHeight="1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</row>
    <row r="879" ht="15.75" customHeight="1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</row>
    <row r="880" ht="15.75" customHeight="1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</row>
    <row r="881" ht="15.75" customHeight="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</row>
    <row r="882" ht="15.75" customHeight="1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</row>
    <row r="883" ht="15.75" customHeight="1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</row>
    <row r="884" ht="15.75" customHeight="1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</row>
    <row r="885" ht="15.75" customHeight="1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</row>
    <row r="886" ht="15.75" customHeight="1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</row>
    <row r="887" ht="15.75" customHeight="1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</row>
    <row r="888" ht="15.75" customHeight="1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</row>
    <row r="889" ht="15.75" customHeight="1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</row>
    <row r="890" ht="15.75" customHeight="1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</row>
    <row r="891" ht="15.75" customHeight="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</row>
    <row r="892" ht="15.75" customHeight="1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</row>
    <row r="893" ht="15.75" customHeight="1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</row>
    <row r="894" ht="15.75" customHeight="1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</row>
    <row r="895" ht="15.75" customHeight="1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</row>
    <row r="896" ht="15.75" customHeight="1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</row>
    <row r="897" ht="15.75" customHeight="1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</row>
    <row r="898" ht="15.75" customHeight="1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</row>
    <row r="899" ht="15.75" customHeight="1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</row>
    <row r="900" ht="15.75" customHeight="1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</row>
    <row r="901" ht="15.75" customHeight="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</row>
    <row r="902" ht="15.75" customHeight="1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</row>
    <row r="903" ht="15.75" customHeight="1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</row>
    <row r="904" ht="15.75" customHeight="1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</row>
    <row r="905" ht="15.75" customHeight="1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</row>
    <row r="906" ht="15.75" customHeight="1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</row>
    <row r="907" ht="15.75" customHeight="1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</row>
    <row r="908" ht="15.75" customHeight="1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</row>
    <row r="909" ht="15.75" customHeight="1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</row>
    <row r="910" ht="15.75" customHeight="1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</row>
    <row r="911" ht="15.75" customHeight="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</row>
    <row r="912" ht="15.75" customHeight="1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</row>
    <row r="913" ht="15.75" customHeight="1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</row>
    <row r="914" ht="15.75" customHeight="1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</row>
    <row r="915" ht="15.75" customHeight="1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</row>
    <row r="916" ht="15.75" customHeight="1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  <c r="AA916" s="46"/>
    </row>
    <row r="917" ht="15.75" customHeight="1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</row>
    <row r="918" ht="15.75" customHeight="1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</row>
    <row r="919" ht="15.75" customHeight="1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</row>
    <row r="920" ht="15.75" customHeight="1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</row>
    <row r="921" ht="15.75" customHeight="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</row>
    <row r="922" ht="15.75" customHeight="1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  <c r="AA922" s="46"/>
    </row>
    <row r="923" ht="15.75" customHeight="1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</row>
    <row r="924" ht="15.75" customHeight="1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</row>
    <row r="925" ht="15.75" customHeight="1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</row>
    <row r="926" ht="15.75" customHeight="1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  <c r="AA926" s="46"/>
    </row>
    <row r="927" ht="15.75" customHeight="1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</row>
    <row r="928" ht="15.75" customHeight="1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  <c r="AA928" s="46"/>
    </row>
    <row r="929" ht="15.75" customHeight="1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</row>
    <row r="930" ht="15.75" customHeight="1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  <c r="AA930" s="46"/>
    </row>
    <row r="931" ht="15.75" customHeight="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</row>
    <row r="932" ht="15.75" customHeight="1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  <c r="AA932" s="46"/>
    </row>
    <row r="933" ht="15.75" customHeight="1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</row>
    <row r="934" ht="15.75" customHeight="1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  <c r="AA934" s="46"/>
    </row>
    <row r="935" ht="15.75" customHeight="1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</row>
    <row r="936" ht="15.75" customHeight="1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  <c r="AA936" s="46"/>
    </row>
    <row r="937" ht="15.75" customHeight="1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</row>
    <row r="938" ht="15.75" customHeight="1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</row>
    <row r="939" ht="15.75" customHeight="1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</row>
    <row r="940" ht="15.75" customHeight="1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</row>
    <row r="941" ht="15.75" customHeight="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</row>
    <row r="942" ht="15.75" customHeight="1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</row>
    <row r="943" ht="15.75" customHeight="1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</row>
    <row r="944" ht="15.75" customHeight="1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</row>
    <row r="945" ht="15.75" customHeight="1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</row>
    <row r="946" ht="15.75" customHeight="1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</row>
    <row r="947" ht="15.75" customHeight="1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</row>
    <row r="948" ht="15.75" customHeight="1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</row>
    <row r="949" ht="15.75" customHeight="1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</row>
    <row r="950" ht="15.75" customHeight="1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</row>
    <row r="951" ht="15.75" customHeight="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</row>
    <row r="952" ht="15.75" customHeight="1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</row>
    <row r="953" ht="15.75" customHeight="1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</row>
    <row r="954" ht="15.75" customHeight="1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</row>
    <row r="955" ht="15.75" customHeight="1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</row>
    <row r="956" ht="15.75" customHeight="1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</row>
    <row r="957" ht="15.75" customHeight="1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</row>
    <row r="958" ht="15.75" customHeight="1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</row>
    <row r="959" ht="15.75" customHeight="1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</row>
    <row r="960" ht="15.75" customHeight="1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</row>
    <row r="961" ht="15.75" customHeight="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</row>
    <row r="962" ht="15.75" customHeight="1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</row>
    <row r="963" ht="15.75" customHeight="1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</row>
    <row r="964" ht="15.75" customHeight="1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</row>
    <row r="965" ht="15.75" customHeight="1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</row>
    <row r="966" ht="15.75" customHeight="1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</row>
    <row r="967" ht="15.75" customHeight="1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</row>
    <row r="968" ht="15.75" customHeight="1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  <c r="AA968" s="46"/>
    </row>
    <row r="969" ht="15.75" customHeight="1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</row>
    <row r="970" ht="15.75" customHeight="1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  <c r="AA970" s="46"/>
    </row>
    <row r="971" ht="15.75" customHeight="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</row>
    <row r="972" ht="15.75" customHeight="1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  <c r="AA972" s="46"/>
    </row>
    <row r="973" ht="15.75" customHeight="1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  <c r="AA973" s="46"/>
    </row>
    <row r="974" ht="15.75" customHeight="1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  <c r="AA974" s="46"/>
    </row>
    <row r="975" ht="15.75" customHeight="1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</row>
    <row r="976" ht="15.75" customHeight="1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  <c r="AA976" s="46"/>
    </row>
    <row r="977" ht="15.75" customHeight="1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  <c r="AA977" s="46"/>
    </row>
    <row r="978" ht="15.75" customHeight="1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  <c r="AA978" s="46"/>
    </row>
    <row r="979" ht="15.75" customHeight="1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</row>
    <row r="980" ht="15.75" customHeight="1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  <c r="AA980" s="46"/>
    </row>
    <row r="981" ht="15.75" customHeight="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</row>
    <row r="982" ht="15.75" customHeight="1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</row>
    <row r="983" ht="15.75" customHeight="1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</row>
    <row r="984" ht="15.75" customHeight="1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</row>
    <row r="985" ht="15.75" customHeight="1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</row>
    <row r="986" ht="15.75" customHeight="1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</row>
    <row r="987" ht="15.75" customHeight="1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</row>
    <row r="988" ht="15.75" customHeight="1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</row>
    <row r="989" ht="15.75" customHeight="1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</row>
    <row r="990" ht="15.75" customHeight="1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</row>
    <row r="991" ht="15.75" customHeight="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</row>
    <row r="992" ht="15.75" customHeight="1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</row>
    <row r="993" ht="15.75" customHeight="1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</row>
    <row r="994" ht="15.75" customHeight="1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</row>
    <row r="995" ht="15.75" customHeight="1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</row>
    <row r="996" ht="15.75" customHeight="1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</row>
    <row r="997" ht="15.75" customHeight="1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</row>
    <row r="998" ht="15.75" customHeight="1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</row>
  </sheetData>
  <hyperlinks>
    <hyperlink r:id="rId1" ref="A14"/>
  </hyperlinks>
  <printOptions/>
  <pageMargins bottom="0.75" footer="0.0" header="0.0" left="0.7" right="0.7" top="0.75"/>
  <pageSetup orientation="landscape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86"/>
    <col customWidth="1" min="2" max="2" width="35.29"/>
    <col customWidth="1" min="3" max="3" width="23.29"/>
    <col customWidth="1" min="4" max="4" width="19.86"/>
    <col customWidth="1" min="5" max="5" width="17.14"/>
    <col customWidth="1" min="6" max="6" width="19.71"/>
    <col customWidth="1" min="7" max="8" width="10.71"/>
    <col customWidth="1" min="9" max="16" width="20.43"/>
    <col customWidth="1" min="17" max="26" width="10.71"/>
  </cols>
  <sheetData>
    <row r="1">
      <c r="A1" s="291" t="s">
        <v>439</v>
      </c>
      <c r="B1" s="292"/>
      <c r="C1" s="29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209" t="s">
        <v>440</v>
      </c>
      <c r="B2" s="292"/>
      <c r="C2" s="292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46"/>
      <c r="B3" s="292"/>
      <c r="C3" s="292"/>
      <c r="D3" s="46"/>
      <c r="E3" s="46"/>
      <c r="F3" s="46"/>
      <c r="G3" s="46"/>
      <c r="H3" s="46"/>
      <c r="I3" s="291"/>
      <c r="J3" s="291"/>
      <c r="K3" s="291"/>
      <c r="L3" s="291"/>
      <c r="M3" s="291"/>
      <c r="N3" s="291"/>
      <c r="O3" s="291"/>
      <c r="P3" s="291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292"/>
      <c r="B4" s="292"/>
      <c r="C4" s="46"/>
      <c r="D4" s="46"/>
      <c r="E4" s="46"/>
      <c r="F4" s="46"/>
      <c r="G4" s="46"/>
      <c r="H4" s="46"/>
      <c r="I4" s="291"/>
      <c r="J4" s="291"/>
      <c r="K4" s="291"/>
      <c r="L4" s="291"/>
      <c r="M4" s="291"/>
      <c r="N4" s="291"/>
      <c r="O4" s="291"/>
      <c r="P4" s="291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293" t="s">
        <v>419</v>
      </c>
      <c r="B5" s="294"/>
      <c r="C5" s="46"/>
      <c r="D5" s="46"/>
      <c r="E5" s="46"/>
      <c r="F5" s="46"/>
      <c r="G5" s="46"/>
      <c r="H5" s="46"/>
      <c r="I5" s="291"/>
      <c r="J5" s="291"/>
      <c r="K5" s="291"/>
      <c r="L5" s="291"/>
      <c r="M5" s="291"/>
      <c r="N5" s="291"/>
      <c r="O5" s="291"/>
      <c r="P5" s="291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47" t="s">
        <v>196</v>
      </c>
      <c r="B6" s="295" t="s">
        <v>311</v>
      </c>
      <c r="C6" s="292"/>
      <c r="D6" s="292"/>
      <c r="E6" s="292"/>
      <c r="F6" s="292"/>
      <c r="G6" s="46"/>
      <c r="H6" s="46"/>
      <c r="I6" s="291"/>
      <c r="J6" s="291"/>
      <c r="K6" s="291"/>
      <c r="L6" s="291"/>
      <c r="M6" s="291"/>
      <c r="N6" s="291"/>
      <c r="O6" s="291"/>
      <c r="P6" s="291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47" t="s">
        <v>197</v>
      </c>
      <c r="B7" s="40" t="s">
        <v>197</v>
      </c>
      <c r="C7" s="292"/>
      <c r="D7" s="292"/>
      <c r="E7" s="292"/>
      <c r="F7" s="292"/>
      <c r="G7" s="46"/>
      <c r="H7" s="46"/>
      <c r="I7" s="291"/>
      <c r="J7" s="291"/>
      <c r="K7" s="291"/>
      <c r="L7" s="291"/>
      <c r="M7" s="291"/>
      <c r="N7" s="291"/>
      <c r="O7" s="291"/>
      <c r="P7" s="291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74" t="s">
        <v>441</v>
      </c>
      <c r="B8" s="315" t="s">
        <v>441</v>
      </c>
      <c r="C8" s="46"/>
      <c r="D8" s="46"/>
      <c r="E8" s="46"/>
      <c r="F8" s="46"/>
      <c r="G8" s="46"/>
      <c r="H8" s="46"/>
      <c r="I8" s="291"/>
      <c r="J8" s="291"/>
      <c r="K8" s="291"/>
      <c r="L8" s="291"/>
      <c r="M8" s="291"/>
      <c r="N8" s="291"/>
      <c r="O8" s="291"/>
      <c r="P8" s="291"/>
      <c r="Q8" s="46"/>
      <c r="R8" s="46"/>
      <c r="S8" s="46"/>
      <c r="T8" s="46"/>
      <c r="U8" s="46"/>
      <c r="V8" s="46"/>
      <c r="W8" s="46"/>
      <c r="X8" s="46"/>
      <c r="Y8" s="46"/>
      <c r="Z8" s="46"/>
    </row>
    <row r="9">
      <c r="A9" s="74" t="s">
        <v>442</v>
      </c>
      <c r="B9" s="297" t="s">
        <v>442</v>
      </c>
      <c r="C9" s="46"/>
      <c r="D9" s="46"/>
      <c r="E9" s="46"/>
      <c r="F9" s="46"/>
      <c r="G9" s="46"/>
      <c r="H9" s="46"/>
      <c r="I9" s="291"/>
      <c r="J9" s="291"/>
      <c r="K9" s="291"/>
      <c r="L9" s="291"/>
      <c r="M9" s="291"/>
      <c r="N9" s="291"/>
      <c r="O9" s="291"/>
      <c r="P9" s="291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>
      <c r="A10" s="74" t="s">
        <v>443</v>
      </c>
      <c r="B10" s="295" t="s">
        <v>444</v>
      </c>
      <c r="C10" s="46"/>
      <c r="D10" s="46"/>
      <c r="E10" s="298"/>
      <c r="F10" s="46"/>
      <c r="G10" s="46"/>
      <c r="H10" s="46"/>
      <c r="I10" s="291"/>
      <c r="J10" s="291"/>
      <c r="K10" s="291"/>
      <c r="L10" s="291"/>
      <c r="M10" s="291"/>
      <c r="N10" s="291"/>
      <c r="O10" s="291"/>
      <c r="P10" s="291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>
      <c r="A11" s="292"/>
      <c r="B11" s="292"/>
      <c r="C11" s="46"/>
      <c r="D11" s="46"/>
      <c r="E11" s="46"/>
      <c r="F11" s="46"/>
      <c r="G11" s="46"/>
      <c r="H11" s="46"/>
      <c r="I11" s="291"/>
      <c r="J11" s="291"/>
      <c r="K11" s="291"/>
      <c r="L11" s="291"/>
      <c r="M11" s="291"/>
      <c r="N11" s="291"/>
      <c r="O11" s="291"/>
      <c r="P11" s="291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>
      <c r="A12" s="47" t="s">
        <v>196</v>
      </c>
      <c r="B12" s="47" t="s">
        <v>197</v>
      </c>
      <c r="C12" s="74" t="s">
        <v>441</v>
      </c>
      <c r="D12" s="74" t="s">
        <v>442</v>
      </c>
      <c r="E12" s="74" t="s">
        <v>443</v>
      </c>
      <c r="F12" s="209"/>
      <c r="G12" s="209"/>
      <c r="H12" s="46"/>
      <c r="I12" s="291"/>
      <c r="J12" s="291"/>
      <c r="K12" s="291"/>
      <c r="L12" s="291"/>
      <c r="M12" s="291"/>
      <c r="N12" s="291"/>
      <c r="O12" s="291"/>
      <c r="P12" s="291"/>
      <c r="Q12" s="46"/>
      <c r="R12" s="46"/>
      <c r="S12" s="46"/>
      <c r="T12" s="46"/>
      <c r="U12" s="46"/>
      <c r="V12" s="46"/>
      <c r="W12" s="46"/>
      <c r="X12" s="46"/>
      <c r="Y12" s="46"/>
      <c r="Z12" s="292"/>
    </row>
    <row r="13">
      <c r="A13" s="316" t="s">
        <v>445</v>
      </c>
      <c r="B13" s="295">
        <v>3.0</v>
      </c>
      <c r="C13" s="301">
        <v>2.31</v>
      </c>
      <c r="D13" s="317">
        <v>2.77</v>
      </c>
      <c r="E13" s="318">
        <f>C13*D13</f>
        <v>6.3987</v>
      </c>
      <c r="F13" s="302"/>
      <c r="G13" s="303"/>
      <c r="H13" s="101"/>
      <c r="I13" s="291"/>
      <c r="J13" s="291"/>
      <c r="K13" s="291"/>
      <c r="L13" s="291"/>
      <c r="M13" s="291"/>
      <c r="N13" s="291"/>
      <c r="O13" s="291"/>
      <c r="P13" s="291"/>
      <c r="Q13" s="46"/>
      <c r="R13" s="46"/>
      <c r="S13" s="46"/>
      <c r="T13" s="46"/>
      <c r="U13" s="46"/>
      <c r="V13" s="46"/>
      <c r="W13" s="46"/>
      <c r="X13" s="46"/>
      <c r="Y13" s="46"/>
      <c r="Z13" s="292"/>
    </row>
    <row r="14">
      <c r="A14" s="67"/>
      <c r="B14" s="67"/>
      <c r="C14" s="67"/>
      <c r="E14" s="209"/>
      <c r="F14" s="292"/>
      <c r="G14" s="292"/>
      <c r="H14" s="292"/>
      <c r="I14" s="291"/>
      <c r="J14" s="291"/>
      <c r="K14" s="291"/>
      <c r="L14" s="291"/>
      <c r="M14" s="291"/>
      <c r="N14" s="291"/>
      <c r="O14" s="291"/>
      <c r="P14" s="291"/>
      <c r="Q14" s="46"/>
      <c r="R14" s="46"/>
      <c r="S14" s="46"/>
      <c r="T14" s="46"/>
      <c r="U14" s="46"/>
      <c r="V14" s="46"/>
      <c r="W14" s="46"/>
      <c r="X14" s="46"/>
      <c r="Y14" s="46"/>
      <c r="Z14" s="292"/>
    </row>
    <row r="15">
      <c r="A15" s="67"/>
      <c r="B15" s="67"/>
      <c r="C15" s="67"/>
      <c r="E15" s="145"/>
      <c r="F15" s="292"/>
      <c r="G15" s="46"/>
      <c r="H15" s="46"/>
      <c r="I15" s="291"/>
      <c r="J15" s="291"/>
      <c r="K15" s="291"/>
      <c r="L15" s="291"/>
      <c r="M15" s="291"/>
      <c r="N15" s="291"/>
      <c r="O15" s="291"/>
      <c r="P15" s="291"/>
      <c r="Q15" s="46"/>
      <c r="R15" s="46"/>
      <c r="S15" s="46"/>
      <c r="T15" s="46"/>
      <c r="U15" s="46"/>
      <c r="V15" s="46"/>
      <c r="W15" s="46"/>
      <c r="X15" s="46"/>
      <c r="Y15" s="46"/>
      <c r="Z15" s="292"/>
    </row>
    <row r="16">
      <c r="A16" s="292"/>
      <c r="B16" s="292"/>
      <c r="C16" s="292"/>
      <c r="D16" s="292"/>
      <c r="E16" s="292"/>
      <c r="F16" s="292"/>
      <c r="G16" s="46"/>
      <c r="H16" s="46"/>
      <c r="I16" s="291"/>
      <c r="J16" s="291"/>
      <c r="K16" s="291"/>
      <c r="L16" s="291"/>
      <c r="M16" s="291"/>
      <c r="N16" s="291"/>
      <c r="O16" s="291"/>
      <c r="P16" s="291"/>
      <c r="Q16" s="46"/>
      <c r="R16" s="46"/>
      <c r="S16" s="46"/>
      <c r="T16" s="46"/>
      <c r="U16" s="46"/>
      <c r="V16" s="46"/>
      <c r="W16" s="46"/>
      <c r="X16" s="46"/>
      <c r="Y16" s="46"/>
      <c r="Z16" s="292"/>
    </row>
    <row r="17">
      <c r="A17" s="292"/>
      <c r="B17" s="292"/>
      <c r="C17" s="292"/>
      <c r="D17" s="292"/>
      <c r="E17" s="302"/>
      <c r="F17" s="292"/>
      <c r="G17" s="46"/>
      <c r="H17" s="46"/>
      <c r="I17" s="291"/>
      <c r="J17" s="291"/>
      <c r="K17" s="291"/>
      <c r="L17" s="291"/>
      <c r="M17" s="291"/>
      <c r="N17" s="291"/>
      <c r="O17" s="291"/>
      <c r="P17" s="291"/>
      <c r="Q17" s="46"/>
      <c r="R17" s="46"/>
      <c r="S17" s="46"/>
      <c r="T17" s="46"/>
      <c r="U17" s="46"/>
      <c r="V17" s="46"/>
      <c r="W17" s="46"/>
      <c r="X17" s="46"/>
      <c r="Y17" s="46"/>
      <c r="Z17" s="292"/>
    </row>
    <row r="18" ht="15.75" customHeight="1">
      <c r="A18" s="292"/>
      <c r="B18" s="292"/>
      <c r="C18" s="292"/>
      <c r="D18" s="292"/>
      <c r="E18" s="292"/>
      <c r="F18" s="292"/>
      <c r="G18" s="46"/>
      <c r="H18" s="46"/>
      <c r="I18" s="291"/>
      <c r="J18" s="291"/>
      <c r="K18" s="291"/>
      <c r="L18" s="291"/>
      <c r="M18" s="291"/>
      <c r="N18" s="291"/>
      <c r="O18" s="291"/>
      <c r="P18" s="291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ht="15.75" customHeight="1">
      <c r="A19" s="292"/>
      <c r="B19" s="292"/>
      <c r="C19" s="292"/>
      <c r="D19" s="292"/>
      <c r="E19" s="292"/>
      <c r="F19" s="292"/>
      <c r="G19" s="46"/>
      <c r="H19" s="46"/>
      <c r="I19" s="291"/>
      <c r="J19" s="291"/>
      <c r="K19" s="291"/>
      <c r="L19" s="291"/>
      <c r="M19" s="291"/>
      <c r="N19" s="291"/>
      <c r="O19" s="291"/>
      <c r="P19" s="291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ht="15.75" customHeight="1">
      <c r="A20" s="292"/>
      <c r="B20" s="292"/>
      <c r="C20" s="292"/>
      <c r="D20" s="292"/>
      <c r="E20" s="292"/>
      <c r="F20" s="292"/>
      <c r="G20" s="46"/>
      <c r="H20" s="46"/>
      <c r="I20" s="291"/>
      <c r="J20" s="291"/>
      <c r="K20" s="291"/>
      <c r="L20" s="291"/>
      <c r="M20" s="291"/>
      <c r="N20" s="291"/>
      <c r="O20" s="291"/>
      <c r="P20" s="291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ht="15.75" customHeight="1">
      <c r="A21" s="292"/>
      <c r="B21" s="292"/>
      <c r="C21" s="292"/>
      <c r="D21" s="292"/>
      <c r="E21" s="292"/>
      <c r="F21" s="292"/>
      <c r="G21" s="46"/>
      <c r="H21" s="46"/>
      <c r="I21" s="291"/>
      <c r="J21" s="291"/>
      <c r="K21" s="291"/>
      <c r="L21" s="291"/>
      <c r="M21" s="291"/>
      <c r="N21" s="291"/>
      <c r="O21" s="291"/>
      <c r="P21" s="291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ht="15.75" customHeight="1">
      <c r="A22" s="292"/>
      <c r="B22" s="292"/>
      <c r="C22" s="292"/>
      <c r="D22" s="292"/>
      <c r="E22" s="292"/>
      <c r="F22" s="292"/>
      <c r="G22" s="46"/>
      <c r="H22" s="46"/>
      <c r="I22" s="291"/>
      <c r="J22" s="291"/>
      <c r="K22" s="291"/>
      <c r="L22" s="291"/>
      <c r="M22" s="291"/>
      <c r="N22" s="291"/>
      <c r="O22" s="291"/>
      <c r="P22" s="291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ht="15.75" customHeight="1">
      <c r="A23" s="292"/>
      <c r="B23" s="292"/>
      <c r="C23" s="292"/>
      <c r="D23" s="292"/>
      <c r="E23" s="292"/>
      <c r="F23" s="292"/>
      <c r="G23" s="46"/>
      <c r="H23" s="46"/>
      <c r="I23" s="291"/>
      <c r="J23" s="291"/>
      <c r="K23" s="291"/>
      <c r="L23" s="291"/>
      <c r="M23" s="291"/>
      <c r="N23" s="291"/>
      <c r="O23" s="291"/>
      <c r="P23" s="291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ht="15.75" customHeight="1">
      <c r="A24" s="292"/>
      <c r="B24" s="292"/>
      <c r="C24" s="292"/>
      <c r="D24" s="292"/>
      <c r="E24" s="292"/>
      <c r="F24" s="292"/>
      <c r="G24" s="46"/>
      <c r="H24" s="46"/>
      <c r="I24" s="291"/>
      <c r="J24" s="291"/>
      <c r="K24" s="291"/>
      <c r="L24" s="291"/>
      <c r="M24" s="291"/>
      <c r="N24" s="291"/>
      <c r="O24" s="291"/>
      <c r="P24" s="291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ht="15.75" customHeight="1">
      <c r="A25" s="292"/>
      <c r="B25" s="292"/>
      <c r="C25" s="292"/>
      <c r="D25" s="292"/>
      <c r="E25" s="292"/>
      <c r="F25" s="292"/>
      <c r="G25" s="46"/>
      <c r="H25" s="46"/>
      <c r="I25" s="291"/>
      <c r="J25" s="291"/>
      <c r="K25" s="291"/>
      <c r="L25" s="291"/>
      <c r="M25" s="291"/>
      <c r="N25" s="291"/>
      <c r="O25" s="291"/>
      <c r="P25" s="291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ht="15.75" customHeight="1">
      <c r="A26" s="292"/>
      <c r="B26" s="292"/>
      <c r="C26" s="292"/>
      <c r="D26" s="292"/>
      <c r="E26" s="292"/>
      <c r="F26" s="292"/>
      <c r="G26" s="46"/>
      <c r="H26" s="46"/>
      <c r="I26" s="291"/>
      <c r="J26" s="291"/>
      <c r="K26" s="291"/>
      <c r="L26" s="291"/>
      <c r="M26" s="291"/>
      <c r="N26" s="291"/>
      <c r="O26" s="291"/>
      <c r="P26" s="291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ht="15.75" customHeight="1">
      <c r="A27" s="292"/>
      <c r="B27" s="292"/>
      <c r="C27" s="292"/>
      <c r="D27" s="292"/>
      <c r="E27" s="292"/>
      <c r="F27" s="292"/>
      <c r="G27" s="46"/>
      <c r="H27" s="46"/>
      <c r="I27" s="291"/>
      <c r="J27" s="291"/>
      <c r="K27" s="291"/>
      <c r="L27" s="291"/>
      <c r="M27" s="291"/>
      <c r="N27" s="291"/>
      <c r="O27" s="291"/>
      <c r="P27" s="291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ht="15.75" customHeight="1">
      <c r="A28" s="292"/>
      <c r="B28" s="292"/>
      <c r="C28" s="292"/>
      <c r="D28" s="292"/>
      <c r="E28" s="292"/>
      <c r="F28" s="292"/>
      <c r="G28" s="46"/>
      <c r="H28" s="46"/>
      <c r="I28" s="291"/>
      <c r="J28" s="291"/>
      <c r="K28" s="291"/>
      <c r="L28" s="291"/>
      <c r="M28" s="291"/>
      <c r="N28" s="291"/>
      <c r="O28" s="291"/>
      <c r="P28" s="291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ht="15.75" customHeight="1">
      <c r="A29" s="292"/>
      <c r="B29" s="292"/>
      <c r="C29" s="292"/>
      <c r="D29" s="292"/>
      <c r="E29" s="292"/>
      <c r="F29" s="292"/>
      <c r="G29" s="46"/>
      <c r="H29" s="46"/>
      <c r="I29" s="291"/>
      <c r="J29" s="291"/>
      <c r="K29" s="291"/>
      <c r="L29" s="291"/>
      <c r="M29" s="291"/>
      <c r="N29" s="291"/>
      <c r="O29" s="291"/>
      <c r="P29" s="291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ht="15.75" customHeight="1">
      <c r="A30" s="292"/>
      <c r="B30" s="292"/>
      <c r="C30" s="292"/>
      <c r="D30" s="292"/>
      <c r="E30" s="292"/>
      <c r="F30" s="292"/>
      <c r="G30" s="46"/>
      <c r="H30" s="46"/>
      <c r="I30" s="291"/>
      <c r="J30" s="291"/>
      <c r="K30" s="291"/>
      <c r="L30" s="291"/>
      <c r="M30" s="291"/>
      <c r="N30" s="291"/>
      <c r="O30" s="291"/>
      <c r="P30" s="291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ht="15.75" customHeight="1">
      <c r="A31" s="292"/>
      <c r="B31" s="292"/>
      <c r="C31" s="292"/>
      <c r="D31" s="292"/>
      <c r="E31" s="292"/>
      <c r="F31" s="292"/>
      <c r="G31" s="46"/>
      <c r="H31" s="46"/>
      <c r="I31" s="291"/>
      <c r="J31" s="291"/>
      <c r="K31" s="291"/>
      <c r="L31" s="291"/>
      <c r="M31" s="291"/>
      <c r="N31" s="291"/>
      <c r="O31" s="291"/>
      <c r="P31" s="291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ht="15.75" customHeight="1">
      <c r="A32" s="292"/>
      <c r="B32" s="292"/>
      <c r="C32" s="292"/>
      <c r="D32" s="292"/>
      <c r="E32" s="292"/>
      <c r="F32" s="292"/>
      <c r="G32" s="46"/>
      <c r="H32" s="46"/>
      <c r="I32" s="291"/>
      <c r="J32" s="291"/>
      <c r="K32" s="291"/>
      <c r="L32" s="291"/>
      <c r="M32" s="291"/>
      <c r="N32" s="291"/>
      <c r="O32" s="291"/>
      <c r="P32" s="291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ht="15.75" customHeight="1">
      <c r="A33" s="292"/>
      <c r="B33" s="292"/>
      <c r="C33" s="292"/>
      <c r="D33" s="292"/>
      <c r="E33" s="292"/>
      <c r="F33" s="292"/>
      <c r="G33" s="46"/>
      <c r="H33" s="46"/>
      <c r="I33" s="291"/>
      <c r="J33" s="291"/>
      <c r="K33" s="291"/>
      <c r="L33" s="291"/>
      <c r="M33" s="291"/>
      <c r="N33" s="291"/>
      <c r="O33" s="291"/>
      <c r="P33" s="291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ht="15.75" customHeight="1">
      <c r="A34" s="292"/>
      <c r="B34" s="292"/>
      <c r="C34" s="292"/>
      <c r="D34" s="292"/>
      <c r="E34" s="292"/>
      <c r="F34" s="292"/>
      <c r="G34" s="46"/>
      <c r="H34" s="46"/>
      <c r="I34" s="291"/>
      <c r="J34" s="291"/>
      <c r="K34" s="291"/>
      <c r="L34" s="291"/>
      <c r="M34" s="291"/>
      <c r="N34" s="291"/>
      <c r="O34" s="291"/>
      <c r="P34" s="291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ht="15.75" customHeight="1">
      <c r="A35" s="292"/>
      <c r="B35" s="292"/>
      <c r="C35" s="292"/>
      <c r="D35" s="292"/>
      <c r="E35" s="292"/>
      <c r="F35" s="292"/>
      <c r="G35" s="46"/>
      <c r="H35" s="46"/>
      <c r="I35" s="291"/>
      <c r="J35" s="291"/>
      <c r="K35" s="291"/>
      <c r="L35" s="291"/>
      <c r="M35" s="291"/>
      <c r="N35" s="291"/>
      <c r="O35" s="291"/>
      <c r="P35" s="291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ht="15.75" customHeight="1">
      <c r="A36" s="292"/>
      <c r="B36" s="292"/>
      <c r="C36" s="292"/>
      <c r="D36" s="292"/>
      <c r="E36" s="292"/>
      <c r="F36" s="292"/>
      <c r="G36" s="46"/>
      <c r="H36" s="46"/>
      <c r="I36" s="291"/>
      <c r="J36" s="291"/>
      <c r="K36" s="291"/>
      <c r="L36" s="291"/>
      <c r="M36" s="291"/>
      <c r="N36" s="291"/>
      <c r="O36" s="291"/>
      <c r="P36" s="291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ht="15.75" customHeight="1">
      <c r="A37" s="292"/>
      <c r="B37" s="292"/>
      <c r="C37" s="292"/>
      <c r="D37" s="292"/>
      <c r="E37" s="292"/>
      <c r="F37" s="292"/>
      <c r="G37" s="46"/>
      <c r="H37" s="46"/>
      <c r="I37" s="291"/>
      <c r="J37" s="291"/>
      <c r="K37" s="291"/>
      <c r="L37" s="291"/>
      <c r="M37" s="291"/>
      <c r="N37" s="291"/>
      <c r="O37" s="291"/>
      <c r="P37" s="291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ht="15.75" customHeight="1">
      <c r="A38" s="292"/>
      <c r="B38" s="292"/>
      <c r="C38" s="292"/>
      <c r="D38" s="292"/>
      <c r="E38" s="292"/>
      <c r="F38" s="292"/>
      <c r="G38" s="46"/>
      <c r="H38" s="46"/>
      <c r="I38" s="291"/>
      <c r="J38" s="291"/>
      <c r="K38" s="291"/>
      <c r="L38" s="291"/>
      <c r="M38" s="291"/>
      <c r="N38" s="291"/>
      <c r="O38" s="291"/>
      <c r="P38" s="291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ht="15.75" customHeight="1">
      <c r="A39" s="292"/>
      <c r="B39" s="292"/>
      <c r="C39" s="292"/>
      <c r="D39" s="292"/>
      <c r="E39" s="292"/>
      <c r="F39" s="292"/>
      <c r="G39" s="46"/>
      <c r="H39" s="46"/>
      <c r="I39" s="291"/>
      <c r="J39" s="291"/>
      <c r="K39" s="291"/>
      <c r="L39" s="291"/>
      <c r="M39" s="291"/>
      <c r="N39" s="291"/>
      <c r="O39" s="291"/>
      <c r="P39" s="291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ht="15.75" customHeight="1">
      <c r="A40" s="292"/>
      <c r="B40" s="292"/>
      <c r="C40" s="292"/>
      <c r="D40" s="292"/>
      <c r="E40" s="292"/>
      <c r="F40" s="292"/>
      <c r="G40" s="46"/>
      <c r="H40" s="46"/>
      <c r="I40" s="291"/>
      <c r="J40" s="291"/>
      <c r="K40" s="291"/>
      <c r="L40" s="291"/>
      <c r="M40" s="291"/>
      <c r="N40" s="291"/>
      <c r="O40" s="291"/>
      <c r="P40" s="291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ht="15.75" customHeight="1">
      <c r="A41" s="292"/>
      <c r="B41" s="292"/>
      <c r="C41" s="292"/>
      <c r="D41" s="292"/>
      <c r="E41" s="292"/>
      <c r="F41" s="292"/>
      <c r="G41" s="46"/>
      <c r="H41" s="46"/>
      <c r="I41" s="291"/>
      <c r="J41" s="291"/>
      <c r="K41" s="291"/>
      <c r="L41" s="291"/>
      <c r="M41" s="291"/>
      <c r="N41" s="291"/>
      <c r="O41" s="291"/>
      <c r="P41" s="291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ht="15.75" customHeight="1">
      <c r="A42" s="292"/>
      <c r="B42" s="292"/>
      <c r="C42" s="292"/>
      <c r="D42" s="292"/>
      <c r="E42" s="292"/>
      <c r="F42" s="292"/>
      <c r="G42" s="46"/>
      <c r="H42" s="46"/>
      <c r="I42" s="291"/>
      <c r="J42" s="291"/>
      <c r="K42" s="291"/>
      <c r="L42" s="291"/>
      <c r="M42" s="291"/>
      <c r="N42" s="291"/>
      <c r="O42" s="291"/>
      <c r="P42" s="291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ht="15.75" customHeight="1">
      <c r="A43" s="292"/>
      <c r="B43" s="292"/>
      <c r="C43" s="292"/>
      <c r="D43" s="292"/>
      <c r="E43" s="292"/>
      <c r="F43" s="292"/>
      <c r="G43" s="46"/>
      <c r="H43" s="46"/>
      <c r="I43" s="291"/>
      <c r="J43" s="291"/>
      <c r="K43" s="291"/>
      <c r="L43" s="291"/>
      <c r="M43" s="291"/>
      <c r="N43" s="291"/>
      <c r="O43" s="291"/>
      <c r="P43" s="291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ht="15.75" customHeight="1">
      <c r="A44" s="292"/>
      <c r="B44" s="292"/>
      <c r="C44" s="292"/>
      <c r="D44" s="292"/>
      <c r="E44" s="292"/>
      <c r="F44" s="292"/>
      <c r="G44" s="46"/>
      <c r="H44" s="46"/>
      <c r="I44" s="291"/>
      <c r="J44" s="291"/>
      <c r="K44" s="291"/>
      <c r="L44" s="291"/>
      <c r="M44" s="291"/>
      <c r="N44" s="291"/>
      <c r="O44" s="291"/>
      <c r="P44" s="291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ht="15.75" customHeight="1">
      <c r="A45" s="292"/>
      <c r="B45" s="292"/>
      <c r="C45" s="292"/>
      <c r="D45" s="292"/>
      <c r="E45" s="292"/>
      <c r="F45" s="292"/>
      <c r="G45" s="46"/>
      <c r="H45" s="46"/>
      <c r="I45" s="291"/>
      <c r="J45" s="291"/>
      <c r="K45" s="291"/>
      <c r="L45" s="291"/>
      <c r="M45" s="291"/>
      <c r="N45" s="291"/>
      <c r="O45" s="291"/>
      <c r="P45" s="291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ht="15.75" customHeight="1">
      <c r="A46" s="292"/>
      <c r="B46" s="292"/>
      <c r="C46" s="292"/>
      <c r="D46" s="292"/>
      <c r="E46" s="292"/>
      <c r="F46" s="292"/>
      <c r="G46" s="46"/>
      <c r="H46" s="46"/>
      <c r="I46" s="291"/>
      <c r="J46" s="291"/>
      <c r="K46" s="291"/>
      <c r="L46" s="291"/>
      <c r="M46" s="291"/>
      <c r="N46" s="291"/>
      <c r="O46" s="291"/>
      <c r="P46" s="291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ht="15.75" customHeight="1">
      <c r="A47" s="292"/>
      <c r="B47" s="292"/>
      <c r="C47" s="292"/>
      <c r="D47" s="292"/>
      <c r="E47" s="292"/>
      <c r="F47" s="292"/>
      <c r="G47" s="46"/>
      <c r="H47" s="46"/>
      <c r="I47" s="291"/>
      <c r="J47" s="291"/>
      <c r="K47" s="291"/>
      <c r="L47" s="291"/>
      <c r="M47" s="291"/>
      <c r="N47" s="291"/>
      <c r="O47" s="291"/>
      <c r="P47" s="291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ht="15.75" customHeight="1">
      <c r="A48" s="292"/>
      <c r="B48" s="292"/>
      <c r="C48" s="292"/>
      <c r="D48" s="292"/>
      <c r="E48" s="292"/>
      <c r="F48" s="292"/>
      <c r="G48" s="46"/>
      <c r="H48" s="46"/>
      <c r="I48" s="291"/>
      <c r="J48" s="291"/>
      <c r="K48" s="291"/>
      <c r="L48" s="291"/>
      <c r="M48" s="291"/>
      <c r="N48" s="291"/>
      <c r="O48" s="291"/>
      <c r="P48" s="291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ht="15.75" customHeight="1">
      <c r="A49" s="292"/>
      <c r="B49" s="292"/>
      <c r="C49" s="292"/>
      <c r="D49" s="292"/>
      <c r="E49" s="292"/>
      <c r="F49" s="292"/>
      <c r="G49" s="46"/>
      <c r="H49" s="46"/>
      <c r="I49" s="291"/>
      <c r="J49" s="291"/>
      <c r="K49" s="291"/>
      <c r="L49" s="291"/>
      <c r="M49" s="291"/>
      <c r="N49" s="291"/>
      <c r="O49" s="291"/>
      <c r="P49" s="291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ht="15.75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ht="15.75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ht="15.75" customHeight="1">
      <c r="A52" s="46"/>
      <c r="B52" s="292"/>
      <c r="C52" s="292"/>
      <c r="D52" s="292"/>
      <c r="E52" s="292"/>
      <c r="F52" s="292"/>
      <c r="G52" s="292"/>
      <c r="H52" s="292"/>
      <c r="I52" s="292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ht="15.75" customHeight="1">
      <c r="A53" s="46"/>
      <c r="B53" s="46"/>
      <c r="C53" s="46"/>
      <c r="D53" s="292"/>
      <c r="E53" s="292"/>
      <c r="F53" s="292"/>
      <c r="G53" s="304"/>
      <c r="H53" s="304"/>
      <c r="I53" s="304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 ht="15.75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ht="15.75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ht="15.75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ht="15.75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ht="15.75" customHeight="1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ht="15.75" customHeight="1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ht="15.75" customHeight="1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ht="15.75" customHeight="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 ht="15.75" customHeight="1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ht="15.75" customHeight="1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ht="15.75" customHeight="1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ht="15.75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ht="15.75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ht="15.75" customHeight="1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 ht="15.75" customHeight="1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 ht="15.75" customHeight="1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 ht="15.75" customHeight="1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 ht="15.75" customHeight="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 ht="15.75" customHeight="1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 ht="15.75" customHeight="1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 ht="15.75" customHeight="1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 ht="15.75" customHeight="1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 ht="15.75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ht="15.75" customHeight="1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 ht="15.75" customHeight="1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ht="15.75" customHeight="1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 ht="15.75" customHeight="1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 ht="15.75" customHeight="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 ht="15.75" customHeight="1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 ht="15.75" customHeight="1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 ht="15.75" customHeight="1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 ht="15.75" customHeight="1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ht="15.75" customHeight="1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 ht="15.75" customHeight="1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 ht="15.75" customHeight="1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 ht="15.75" customHeight="1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 ht="15.75" customHeight="1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 ht="15.75" customHeight="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 ht="15.75" customHeight="1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 ht="15.75" customHeight="1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 ht="15.75" customHeight="1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 ht="15.75" customHeight="1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 ht="15.75" customHeight="1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 ht="15.75" customHeight="1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 ht="15.75" customHeight="1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 ht="15.75" customHeight="1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 ht="15.75" customHeight="1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 ht="15.75" customHeight="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 ht="15.75" customHeight="1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 ht="15.75" customHeight="1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 ht="15.75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ht="15.75" customHeight="1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 ht="15.75" customHeight="1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 ht="15.75" customHeight="1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 ht="15.75" customHeight="1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 ht="15.75" customHeight="1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 ht="15.75" customHeight="1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 ht="15.75" customHeight="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 ht="15.75" customHeight="1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 ht="15.75" customHeight="1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 ht="15.75" customHeight="1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 ht="15.75" customHeight="1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 ht="15.75" customHeight="1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 ht="15.75" customHeight="1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 ht="15.75" customHeight="1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 ht="15.75" customHeight="1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 ht="15.75" customHeight="1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 ht="15.75" customHeight="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 ht="15.75" customHeight="1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 ht="15.75" customHeight="1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 ht="15.75" customHeight="1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 ht="15.75" customHeight="1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 ht="15.75" customHeight="1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 ht="15.75" customHeight="1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 ht="15.75" customHeight="1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 ht="15.75" customHeight="1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 ht="15.75" customHeight="1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 ht="15.75" customHeight="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 ht="15.75" customHeight="1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 ht="15.75" customHeight="1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 ht="15.75" customHeight="1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 ht="15.75" customHeight="1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 ht="15.75" customHeight="1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 ht="15.75" customHeight="1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 ht="15.75" customHeight="1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 ht="15.75" customHeight="1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 ht="15.75" customHeight="1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 ht="15.75" customHeight="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 ht="15.75" customHeight="1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 ht="15.75" customHeight="1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 ht="15.75" customHeight="1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 ht="15.75" customHeight="1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 ht="15.75" customHeight="1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 ht="15.75" customHeight="1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 ht="15.75" customHeight="1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 ht="15.75" customHeight="1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 ht="15.75" customHeight="1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 ht="15.75" customHeight="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 ht="15.75" customHeight="1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 ht="15.75" customHeight="1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 ht="15.75" customHeight="1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 ht="15.75" customHeight="1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 ht="15.75" customHeight="1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 ht="15.75" customHeight="1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 ht="15.75" customHeight="1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 ht="15.75" customHeight="1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 ht="15.75" customHeight="1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 ht="15.75" customHeight="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 ht="15.75" customHeight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 ht="15.75" customHeight="1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 ht="15.75" customHeight="1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 ht="15.75" customHeight="1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 ht="15.75" customHeight="1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 ht="15.75" customHeight="1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 ht="15.75" customHeight="1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 ht="15.75" customHeight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 ht="15.75" customHeight="1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 ht="15.75" customHeight="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 ht="15.75" customHeight="1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 ht="15.75" customHeight="1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 ht="15.75" customHeight="1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 ht="15.75" customHeight="1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 ht="15.75" customHeight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 ht="15.75" customHeight="1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 ht="15.75" customHeight="1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 ht="15.75" customHeight="1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 ht="15.75" customHeight="1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 ht="15.75" customHeight="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 ht="15.75" customHeight="1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 ht="15.75" customHeight="1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 ht="15.75" customHeight="1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 ht="15.75" customHeight="1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 ht="15.75" customHeight="1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 ht="15.75" customHeight="1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 ht="15.75" customHeight="1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 ht="15.75" customHeight="1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 ht="15.75" customHeight="1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 ht="15.75" customHeight="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 ht="15.75" customHeight="1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 ht="15.75" customHeight="1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 ht="15.75" customHeight="1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 ht="15.75" customHeight="1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 ht="15.75" customHeight="1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 ht="15.75" customHeight="1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 ht="15.75" customHeight="1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 ht="15.75" customHeight="1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 ht="15.75" customHeight="1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 ht="15.75" customHeight="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 ht="15.75" customHeight="1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 ht="15.75" customHeight="1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 ht="15.75" customHeight="1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 ht="15.75" customHeight="1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 ht="15.75" customHeight="1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 ht="15.75" customHeight="1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 ht="15.75" customHeight="1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 ht="15.75" customHeight="1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 ht="15.75" customHeight="1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 ht="15.75" customHeight="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 ht="15.75" customHeight="1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 ht="15.75" customHeight="1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 ht="15.75" customHeight="1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 ht="15.75" customHeight="1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 ht="15.75" customHeight="1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 ht="15.75" customHeight="1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 ht="15.75" customHeight="1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 ht="15.75" customHeight="1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 ht="15.75" customHeight="1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 ht="15.75" customHeight="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 ht="15.75" customHeight="1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 ht="15.75" customHeight="1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 ht="15.75" customHeight="1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 ht="15.75" customHeight="1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 ht="15.75" customHeight="1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 ht="15.75" customHeight="1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 ht="15.75" customHeight="1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 ht="15.75" customHeight="1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 ht="15.75" customHeight="1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 ht="15.75" customHeight="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 ht="15.75" customHeight="1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 ht="15.75" customHeight="1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 ht="15.75" customHeight="1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 ht="15.75" customHeight="1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 ht="15.75" customHeight="1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 ht="15.75" customHeight="1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 ht="15.75" customHeight="1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 ht="15.75" customHeight="1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 ht="15.75" customHeight="1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 ht="15.75" customHeight="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 ht="15.75" customHeight="1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 ht="15.75" customHeight="1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 ht="15.75" customHeight="1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 ht="15.75" customHeight="1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 ht="15.75" customHeight="1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 ht="15.75" customHeight="1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 ht="15.75" customHeight="1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 ht="15.75" customHeight="1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 ht="15.75" customHeight="1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 ht="15.75" customHeight="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 ht="15.75" customHeight="1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 ht="15.75" customHeight="1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 ht="15.75" customHeight="1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 ht="15.75" customHeight="1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 ht="15.75" customHeight="1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 ht="15.75" customHeight="1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 ht="15.75" customHeight="1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 ht="15.75" customHeight="1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 ht="15.75" customHeight="1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 ht="15.75" customHeight="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 ht="15.75" customHeight="1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 ht="15.75" customHeight="1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 ht="15.75" customHeight="1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 ht="15.75" customHeight="1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 ht="15.75" customHeight="1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 ht="15.75" customHeight="1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 ht="15.75" customHeight="1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 ht="15.75" customHeight="1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 ht="15.75" customHeight="1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 ht="15.75" customHeight="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 ht="15.75" customHeight="1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 ht="15.75" customHeight="1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 ht="15.75" customHeight="1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 ht="15.75" customHeight="1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 ht="15.75" customHeight="1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 ht="15.75" customHeight="1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 ht="15.75" customHeight="1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 ht="15.75" customHeight="1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 ht="15.75" customHeight="1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 ht="15.75" customHeight="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 ht="15.75" customHeight="1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 ht="15.75" customHeight="1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 ht="15.75" customHeight="1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 ht="15.75" customHeight="1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 ht="15.75" customHeight="1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 ht="15.75" customHeight="1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 ht="15.75" customHeight="1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 ht="15.75" customHeight="1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 ht="15.75" customHeight="1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 ht="15.75" customHeight="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 ht="15.75" customHeight="1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 ht="15.75" customHeight="1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 ht="15.75" customHeight="1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 ht="15.75" customHeight="1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 ht="15.75" customHeight="1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 ht="15.75" customHeight="1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 ht="15.75" customHeight="1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 ht="15.75" customHeight="1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 ht="15.75" customHeight="1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 ht="15.75" customHeight="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 ht="15.75" customHeight="1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 ht="15.75" customHeight="1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 ht="15.75" customHeight="1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 ht="15.75" customHeight="1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 ht="15.75" customHeight="1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 ht="15.75" customHeight="1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 ht="15.75" customHeight="1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 ht="15.75" customHeight="1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 ht="15.75" customHeight="1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 ht="15.75" customHeight="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 ht="15.75" customHeight="1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 ht="15.75" customHeight="1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 ht="15.75" customHeight="1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 ht="15.75" customHeight="1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 ht="15.75" customHeight="1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 ht="15.75" customHeight="1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 ht="15.75" customHeight="1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 ht="15.75" customHeight="1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 ht="15.75" customHeight="1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 ht="15.75" customHeight="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 ht="15.75" customHeight="1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 ht="15.75" customHeight="1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 ht="15.75" customHeight="1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 ht="15.75" customHeight="1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 ht="15.75" customHeight="1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 ht="15.75" customHeight="1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 ht="15.75" customHeight="1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 ht="15.75" customHeight="1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 ht="15.75" customHeight="1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 ht="15.75" customHeight="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 ht="15.75" customHeight="1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 ht="15.75" customHeight="1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 ht="15.75" customHeight="1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 ht="15.75" customHeight="1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 ht="15.75" customHeight="1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 ht="15.75" customHeight="1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 ht="15.75" customHeight="1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 ht="15.75" customHeight="1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 ht="15.75" customHeight="1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 ht="15.75" customHeight="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 ht="15.75" customHeight="1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 ht="15.75" customHeight="1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 ht="15.75" customHeight="1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 ht="15.75" customHeight="1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 ht="15.75" customHeight="1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 ht="15.75" customHeight="1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 ht="15.75" customHeight="1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 ht="15.75" customHeight="1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 ht="15.75" customHeight="1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 ht="15.75" customHeight="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 ht="15.75" customHeight="1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 ht="15.75" customHeight="1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 ht="15.75" customHeight="1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 ht="15.75" customHeight="1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 ht="15.75" customHeight="1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 ht="15.75" customHeight="1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 ht="15.75" customHeight="1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 ht="15.75" customHeight="1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 ht="15.75" customHeight="1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 ht="15.75" customHeight="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 ht="15.75" customHeight="1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 ht="15.75" customHeight="1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 ht="15.75" customHeight="1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 ht="15.75" customHeight="1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 ht="15.75" customHeight="1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 ht="15.75" customHeight="1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 ht="15.75" customHeight="1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 ht="15.75" customHeight="1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 ht="15.75" customHeight="1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 ht="15.75" customHeight="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 ht="15.75" customHeight="1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 ht="15.75" customHeight="1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 ht="15.75" customHeight="1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 ht="15.75" customHeight="1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 ht="15.75" customHeight="1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 ht="15.75" customHeight="1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 ht="15.75" customHeight="1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 ht="15.75" customHeight="1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 ht="15.75" customHeight="1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 ht="15.75" customHeight="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 ht="15.75" customHeight="1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 ht="15.75" customHeight="1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 ht="15.75" customHeight="1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 ht="15.75" customHeight="1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 ht="15.75" customHeight="1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 ht="15.75" customHeight="1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 ht="15.75" customHeight="1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 ht="15.75" customHeight="1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 ht="15.75" customHeight="1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 ht="15.75" customHeight="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 ht="15.75" customHeight="1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 ht="15.75" customHeight="1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 ht="15.75" customHeight="1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 ht="15.75" customHeight="1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 ht="15.75" customHeight="1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 ht="15.75" customHeight="1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 ht="15.75" customHeight="1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 ht="15.75" customHeight="1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 ht="15.75" customHeight="1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 ht="15.75" customHeight="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 ht="15.75" customHeight="1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 ht="15.75" customHeight="1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 ht="15.75" customHeight="1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 ht="15.75" customHeight="1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 ht="15.75" customHeight="1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 ht="15.75" customHeight="1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 ht="15.75" customHeight="1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 ht="15.75" customHeight="1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 ht="15.75" customHeight="1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 ht="15.75" customHeight="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 ht="15.75" customHeight="1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 ht="15.75" customHeight="1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 ht="15.75" customHeight="1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 ht="15.75" customHeight="1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 ht="15.75" customHeight="1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 ht="15.75" customHeight="1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 ht="15.75" customHeight="1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 ht="15.75" customHeight="1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 ht="15.75" customHeight="1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 ht="15.75" customHeight="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 ht="15.75" customHeight="1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 ht="15.75" customHeight="1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 ht="15.75" customHeight="1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 ht="15.75" customHeight="1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 ht="15.75" customHeight="1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 ht="15.75" customHeight="1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 ht="15.75" customHeight="1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 ht="15.75" customHeight="1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 ht="15.75" customHeight="1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 ht="15.75" customHeight="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 ht="15.75" customHeight="1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 ht="15.75" customHeight="1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 ht="15.75" customHeight="1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 ht="15.75" customHeight="1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 ht="15.75" customHeight="1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 ht="15.75" customHeight="1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 ht="15.75" customHeight="1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 ht="15.75" customHeight="1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 ht="15.75" customHeight="1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 ht="15.75" customHeight="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 ht="15.75" customHeight="1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 ht="15.75" customHeight="1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 ht="15.75" customHeight="1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 ht="15.75" customHeight="1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 ht="15.75" customHeight="1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 ht="15.75" customHeight="1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 ht="15.75" customHeight="1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 ht="15.75" customHeight="1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 ht="15.75" customHeight="1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 ht="15.75" customHeight="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 ht="15.75" customHeight="1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 ht="15.75" customHeight="1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 ht="15.75" customHeight="1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 ht="15.75" customHeight="1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 ht="15.75" customHeight="1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 ht="15.75" customHeight="1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 ht="15.75" customHeight="1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 ht="15.75" customHeight="1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 ht="15.75" customHeight="1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 ht="15.75" customHeight="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 ht="15.75" customHeight="1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 ht="15.75" customHeight="1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 ht="15.75" customHeight="1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 ht="15.75" customHeight="1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 ht="15.75" customHeight="1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 ht="15.75" customHeight="1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 ht="15.75" customHeight="1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 ht="15.75" customHeight="1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 ht="15.75" customHeight="1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 ht="15.75" customHeight="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 ht="15.75" customHeight="1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 ht="15.75" customHeight="1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 ht="15.75" customHeight="1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 ht="15.75" customHeight="1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 ht="15.75" customHeight="1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 ht="15.75" customHeight="1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 ht="15.75" customHeight="1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 ht="15.75" customHeight="1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 ht="15.75" customHeight="1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 ht="15.75" customHeight="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 ht="15.75" customHeight="1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 ht="15.75" customHeight="1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 ht="15.75" customHeight="1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 ht="15.75" customHeight="1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 ht="15.75" customHeight="1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 ht="15.75" customHeight="1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 ht="15.75" customHeight="1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 ht="15.75" customHeight="1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 ht="15.75" customHeight="1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 ht="15.75" customHeight="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 ht="15.75" customHeight="1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 ht="15.75" customHeight="1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 ht="15.75" customHeight="1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 ht="15.75" customHeight="1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 ht="15.75" customHeight="1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 ht="15.75" customHeight="1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 ht="15.75" customHeight="1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 ht="15.75" customHeight="1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 ht="15.75" customHeight="1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 ht="15.75" customHeight="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 ht="15.75" customHeight="1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 ht="15.75" customHeight="1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 ht="15.75" customHeight="1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 ht="15.75" customHeight="1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 ht="15.75" customHeight="1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 ht="15.75" customHeight="1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 ht="15.75" customHeight="1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 ht="15.75" customHeight="1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 ht="15.75" customHeight="1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 ht="15.75" customHeight="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 ht="15.75" customHeight="1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 ht="15.75" customHeight="1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 ht="15.75" customHeight="1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 ht="15.75" customHeight="1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 ht="15.75" customHeight="1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 ht="15.75" customHeight="1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 ht="15.75" customHeight="1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 ht="15.75" customHeight="1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 ht="15.75" customHeight="1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 ht="15.75" customHeight="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 ht="15.75" customHeight="1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 ht="15.75" customHeight="1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 ht="15.75" customHeight="1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 ht="15.75" customHeight="1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 ht="15.75" customHeight="1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 ht="15.75" customHeight="1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 ht="15.75" customHeight="1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 ht="15.75" customHeight="1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 ht="15.75" customHeight="1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 ht="15.75" customHeight="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 ht="15.75" customHeight="1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 ht="15.75" customHeight="1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 ht="15.75" customHeight="1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 ht="15.75" customHeight="1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 ht="15.75" customHeight="1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 ht="15.75" customHeight="1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 ht="15.75" customHeight="1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 ht="15.75" customHeight="1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 ht="15.75" customHeight="1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 ht="15.75" customHeight="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 ht="15.75" customHeight="1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 ht="15.75" customHeight="1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 ht="15.75" customHeight="1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 ht="15.75" customHeight="1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 ht="15.75" customHeight="1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 ht="15.75" customHeight="1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 ht="15.75" customHeight="1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 ht="15.75" customHeight="1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 ht="15.75" customHeight="1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 ht="15.75" customHeight="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 ht="15.75" customHeight="1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 ht="15.75" customHeight="1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 ht="15.75" customHeight="1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 ht="15.75" customHeight="1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 ht="15.75" customHeight="1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 ht="15.75" customHeight="1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 ht="15.75" customHeight="1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 ht="15.75" customHeight="1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 ht="15.75" customHeight="1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 ht="15.75" customHeight="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 ht="15.75" customHeight="1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 ht="15.75" customHeight="1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 ht="15.75" customHeight="1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 ht="15.75" customHeight="1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 ht="15.75" customHeight="1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 ht="15.75" customHeight="1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 ht="15.75" customHeight="1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 ht="15.75" customHeight="1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 ht="15.75" customHeight="1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 ht="15.75" customHeight="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 ht="15.75" customHeight="1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 ht="15.75" customHeight="1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 ht="15.75" customHeight="1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 ht="15.75" customHeight="1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 ht="15.75" customHeight="1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 ht="15.75" customHeight="1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 ht="15.75" customHeight="1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 ht="15.75" customHeight="1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 ht="15.75" customHeight="1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 ht="15.75" customHeight="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 ht="15.75" customHeight="1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 ht="15.75" customHeight="1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 ht="15.75" customHeight="1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 ht="15.75" customHeight="1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 ht="15.75" customHeight="1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 ht="15.75" customHeight="1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 ht="15.75" customHeight="1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 ht="15.75" customHeight="1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 ht="15.75" customHeight="1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 ht="15.75" customHeight="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 ht="15.75" customHeight="1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 ht="15.75" customHeight="1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 ht="15.75" customHeight="1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 ht="15.75" customHeight="1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 ht="15.75" customHeight="1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 ht="15.75" customHeight="1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 ht="15.75" customHeight="1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 ht="15.75" customHeight="1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 ht="15.75" customHeight="1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 ht="15.75" customHeight="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 ht="15.75" customHeight="1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 ht="15.75" customHeight="1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 ht="15.75" customHeight="1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 ht="15.75" customHeight="1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 ht="15.75" customHeight="1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 ht="15.75" customHeight="1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 ht="15.75" customHeight="1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 ht="15.75" customHeight="1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 ht="15.75" customHeight="1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 ht="15.75" customHeight="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 ht="15.75" customHeight="1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 ht="15.75" customHeight="1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 ht="15.75" customHeight="1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 ht="15.75" customHeight="1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 ht="15.75" customHeight="1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 ht="15.75" customHeight="1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 ht="15.75" customHeight="1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 ht="15.75" customHeight="1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 ht="15.75" customHeight="1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 ht="15.75" customHeight="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 ht="15.75" customHeight="1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 ht="15.75" customHeight="1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 ht="15.75" customHeight="1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 ht="15.75" customHeight="1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 ht="15.75" customHeight="1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 ht="15.75" customHeight="1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 ht="15.75" customHeight="1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 ht="15.75" customHeight="1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 ht="15.75" customHeight="1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 ht="15.75" customHeight="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 ht="15.75" customHeight="1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 ht="15.75" customHeight="1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ht="15.75" customHeight="1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 ht="15.75" customHeight="1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 ht="15.75" customHeight="1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 ht="15.75" customHeight="1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 ht="15.75" customHeight="1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 ht="15.75" customHeight="1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 ht="15.75" customHeight="1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 ht="15.75" customHeight="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 ht="15.75" customHeight="1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 ht="15.75" customHeight="1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 ht="15.75" customHeight="1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 ht="15.75" customHeight="1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 ht="15.75" customHeight="1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 ht="15.75" customHeight="1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 ht="15.75" customHeight="1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 ht="15.75" customHeight="1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 ht="15.75" customHeight="1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 ht="15.75" customHeight="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 ht="15.75" customHeight="1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 ht="15.75" customHeight="1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 ht="15.75" customHeight="1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 ht="15.75" customHeight="1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 ht="15.75" customHeight="1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 ht="15.75" customHeight="1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 ht="15.75" customHeight="1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 ht="15.75" customHeight="1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 ht="15.75" customHeight="1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 ht="15.75" customHeight="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 ht="15.75" customHeight="1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 ht="15.75" customHeight="1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 ht="15.75" customHeight="1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 ht="15.75" customHeight="1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 ht="15.75" customHeight="1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 ht="15.75" customHeight="1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 ht="15.75" customHeight="1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 ht="15.75" customHeight="1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 ht="15.75" customHeight="1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 ht="15.75" customHeight="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 ht="15.75" customHeight="1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 ht="15.75" customHeight="1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 ht="15.75" customHeight="1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 ht="15.75" customHeight="1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 ht="15.75" customHeight="1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 ht="15.75" customHeight="1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 ht="15.75" customHeight="1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 ht="15.75" customHeight="1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 ht="15.75" customHeight="1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 ht="15.75" customHeight="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 ht="15.75" customHeight="1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 ht="15.75" customHeight="1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 ht="15.75" customHeight="1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 ht="15.75" customHeight="1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 ht="15.75" customHeight="1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 ht="15.75" customHeight="1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 ht="15.75" customHeight="1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 ht="15.75" customHeight="1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 ht="15.75" customHeight="1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 ht="15.75" customHeight="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 ht="15.75" customHeight="1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 ht="15.75" customHeight="1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 ht="15.75" customHeight="1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 ht="15.75" customHeight="1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 ht="15.75" customHeight="1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 ht="15.75" customHeight="1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 ht="15.75" customHeight="1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 ht="15.75" customHeight="1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 ht="15.75" customHeight="1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 ht="15.75" customHeight="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 ht="15.75" customHeight="1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 ht="15.75" customHeight="1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 ht="15.75" customHeight="1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 ht="15.75" customHeight="1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 ht="15.75" customHeight="1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 ht="15.75" customHeight="1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 ht="15.75" customHeight="1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 ht="15.75" customHeight="1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 ht="15.75" customHeight="1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 ht="15.75" customHeight="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 ht="15.75" customHeight="1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 ht="15.75" customHeight="1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 ht="15.75" customHeight="1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 ht="15.75" customHeight="1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 ht="15.75" customHeight="1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 ht="15.75" customHeight="1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 ht="15.75" customHeight="1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 ht="15.75" customHeight="1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 ht="15.75" customHeight="1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 ht="15.75" customHeight="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 ht="15.75" customHeight="1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 ht="15.75" customHeight="1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 ht="15.75" customHeight="1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 ht="15.75" customHeight="1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 ht="15.75" customHeight="1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 ht="15.75" customHeight="1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 ht="15.75" customHeight="1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 ht="15.75" customHeight="1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 ht="15.75" customHeight="1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 ht="15.75" customHeight="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 ht="15.75" customHeight="1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 ht="15.75" customHeight="1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 ht="15.75" customHeight="1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 ht="15.75" customHeight="1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 ht="15.75" customHeight="1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 ht="15.75" customHeight="1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 ht="15.75" customHeight="1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 ht="15.75" customHeight="1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 ht="15.75" customHeight="1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 ht="15.75" customHeight="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 ht="15.75" customHeight="1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 ht="15.75" customHeight="1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 ht="15.75" customHeight="1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 ht="15.75" customHeight="1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 ht="15.75" customHeight="1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 ht="15.75" customHeight="1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 ht="15.75" customHeight="1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 ht="15.75" customHeight="1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 ht="15.75" customHeight="1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 ht="15.75" customHeight="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 ht="15.75" customHeight="1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 ht="15.75" customHeight="1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 ht="15.75" customHeight="1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 ht="15.75" customHeight="1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 ht="15.75" customHeight="1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 ht="15.75" customHeight="1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 ht="15.75" customHeight="1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 ht="15.75" customHeight="1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 ht="15.75" customHeight="1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 ht="15.75" customHeight="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 ht="15.75" customHeight="1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 ht="15.75" customHeight="1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 ht="15.75" customHeight="1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 ht="15.75" customHeight="1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 ht="15.75" customHeight="1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 ht="15.75" customHeight="1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 ht="15.75" customHeight="1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 ht="15.75" customHeight="1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 ht="15.75" customHeight="1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 ht="15.75" customHeight="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 ht="15.75" customHeight="1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 ht="15.75" customHeight="1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 ht="15.75" customHeight="1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 ht="15.75" customHeight="1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 ht="15.75" customHeight="1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 ht="15.75" customHeight="1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 ht="15.75" customHeight="1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 ht="15.75" customHeight="1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 ht="15.75" customHeight="1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 ht="15.75" customHeight="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 ht="15.75" customHeight="1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 ht="15.75" customHeight="1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 ht="15.75" customHeight="1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 ht="15.75" customHeight="1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 ht="15.75" customHeight="1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 ht="15.75" customHeight="1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 ht="15.75" customHeight="1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 ht="15.75" customHeight="1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 ht="15.75" customHeight="1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 ht="15.75" customHeight="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 ht="15.75" customHeight="1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 ht="15.75" customHeight="1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 ht="15.75" customHeight="1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 ht="15.75" customHeight="1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 ht="15.75" customHeight="1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 ht="15.75" customHeight="1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 ht="15.75" customHeight="1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 ht="15.75" customHeight="1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 ht="15.75" customHeight="1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 ht="15.75" customHeight="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 ht="15.75" customHeight="1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 ht="15.75" customHeight="1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 ht="15.75" customHeight="1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 ht="15.75" customHeight="1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 ht="15.75" customHeight="1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 ht="15.75" customHeight="1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 ht="15.75" customHeight="1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 ht="15.75" customHeight="1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 ht="15.75" customHeight="1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 ht="15.75" customHeight="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 ht="15.75" customHeight="1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 ht="15.75" customHeight="1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 ht="15.75" customHeight="1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 ht="15.75" customHeight="1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 ht="15.75" customHeight="1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 ht="15.75" customHeight="1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 ht="15.75" customHeight="1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 ht="15.75" customHeight="1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 ht="15.75" customHeight="1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 ht="15.75" customHeight="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 ht="15.75" customHeight="1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 ht="15.75" customHeight="1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 ht="15.75" customHeight="1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 ht="15.75" customHeight="1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 ht="15.75" customHeight="1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 ht="15.75" customHeight="1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 ht="15.75" customHeight="1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 ht="15.75" customHeight="1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 ht="15.75" customHeight="1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 ht="15.75" customHeight="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 ht="15.75" customHeight="1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 ht="15.75" customHeight="1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 ht="15.75" customHeight="1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 ht="15.75" customHeight="1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 ht="15.75" customHeight="1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 ht="15.75" customHeight="1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 ht="15.75" customHeight="1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 ht="15.75" customHeight="1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 ht="15.75" customHeight="1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 ht="15.75" customHeight="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 ht="15.75" customHeight="1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 ht="15.75" customHeight="1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 ht="15.75" customHeight="1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 ht="15.75" customHeight="1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 ht="15.75" customHeight="1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 ht="15.75" customHeight="1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 ht="15.75" customHeight="1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 ht="15.75" customHeight="1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 ht="15.75" customHeight="1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 ht="15.75" customHeight="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 ht="15.75" customHeight="1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 ht="15.75" customHeight="1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 ht="15.75" customHeight="1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 ht="15.75" customHeight="1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 ht="15.75" customHeight="1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 ht="15.75" customHeight="1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 ht="15.75" customHeight="1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 ht="15.75" customHeight="1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 ht="15.75" customHeight="1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 ht="15.75" customHeight="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 ht="15.75" customHeight="1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 ht="15.75" customHeight="1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 ht="15.75" customHeight="1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 ht="15.75" customHeight="1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 ht="15.75" customHeight="1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 ht="15.75" customHeight="1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 ht="15.75" customHeight="1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 ht="15.75" customHeight="1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 ht="15.75" customHeight="1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 ht="15.75" customHeight="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 ht="15.75" customHeight="1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 ht="15.75" customHeight="1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 ht="15.75" customHeight="1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 ht="15.75" customHeight="1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 ht="15.75" customHeight="1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 ht="15.75" customHeight="1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 ht="15.75" customHeight="1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 ht="15.75" customHeight="1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 ht="15.75" customHeight="1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 ht="15.75" customHeight="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 ht="15.75" customHeight="1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 ht="15.75" customHeight="1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 ht="15.75" customHeight="1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 ht="15.75" customHeight="1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 ht="15.75" customHeight="1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 ht="15.75" customHeight="1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 ht="15.75" customHeight="1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 ht="15.75" customHeight="1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 ht="15.75" customHeight="1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 ht="15.75" customHeight="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 ht="15.75" customHeight="1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 ht="15.75" customHeight="1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 ht="15.75" customHeight="1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 ht="15.75" customHeight="1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 ht="15.75" customHeight="1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 ht="15.75" customHeight="1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 ht="15.75" customHeight="1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 ht="15.75" customHeight="1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 ht="15.75" customHeight="1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 ht="15.75" customHeight="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 ht="15.75" customHeight="1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 ht="15.75" customHeight="1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 ht="15.75" customHeight="1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 ht="15.75" customHeight="1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 ht="15.75" customHeight="1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 ht="15.75" customHeight="1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 ht="15.75" customHeight="1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 ht="15.75" customHeight="1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 ht="15.75" customHeight="1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 ht="15.75" customHeight="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 ht="15.75" customHeight="1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 ht="15.75" customHeight="1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 ht="15.75" customHeight="1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 ht="15.75" customHeight="1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 ht="15.75" customHeight="1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 ht="15.75" customHeight="1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 ht="15.75" customHeight="1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 ht="15.75" customHeight="1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 ht="15.75" customHeight="1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 ht="15.75" customHeight="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 ht="15.75" customHeight="1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 ht="15.75" customHeight="1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 ht="15.75" customHeight="1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 ht="15.75" customHeight="1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 ht="15.75" customHeight="1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 ht="15.75" customHeight="1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 ht="15.75" customHeight="1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 ht="15.75" customHeight="1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 ht="15.75" customHeight="1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 ht="15.75" customHeight="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 ht="15.75" customHeight="1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 ht="15.75" customHeight="1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 ht="15.75" customHeight="1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 ht="15.75" customHeight="1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 ht="15.75" customHeight="1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 ht="15.75" customHeight="1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 ht="15.75" customHeight="1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 ht="15.75" customHeight="1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 ht="15.75" customHeight="1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 ht="15.75" customHeight="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 ht="15.75" customHeight="1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 ht="15.75" customHeight="1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 ht="15.75" customHeight="1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 ht="15.75" customHeight="1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 ht="15.75" customHeight="1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 ht="15.75" customHeight="1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 ht="15.75" customHeight="1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 ht="15.75" customHeight="1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 ht="15.75" customHeight="1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 ht="15.75" customHeight="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 ht="15.75" customHeight="1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 ht="15.75" customHeight="1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 ht="15.75" customHeight="1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 ht="15.75" customHeight="1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 ht="15.75" customHeight="1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 ht="15.75" customHeight="1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 ht="15.75" customHeight="1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 ht="15.75" customHeight="1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 ht="15.75" customHeight="1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 ht="15.75" customHeight="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 ht="15.75" customHeight="1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 ht="15.75" customHeight="1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 ht="15.75" customHeight="1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 ht="15.75" customHeight="1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 ht="15.75" customHeight="1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 ht="15.75" customHeight="1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 ht="15.75" customHeight="1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 ht="15.75" customHeight="1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 ht="15.75" customHeight="1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 ht="15.75" customHeight="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 ht="15.75" customHeight="1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 ht="15.75" customHeight="1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 ht="15.75" customHeight="1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 ht="15.75" customHeight="1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 ht="15.75" customHeight="1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 ht="15.75" customHeight="1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 ht="15.75" customHeight="1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 ht="15.75" customHeight="1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 ht="15.75" customHeight="1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 ht="15.75" customHeight="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 ht="15.75" customHeight="1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 ht="15.75" customHeight="1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 ht="15.75" customHeight="1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 ht="15.75" customHeight="1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 ht="15.75" customHeight="1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 ht="15.75" customHeight="1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 ht="15.75" customHeight="1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 ht="15.75" customHeight="1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 ht="15.75" customHeight="1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 ht="15.75" customHeight="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 ht="15.75" customHeight="1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 ht="15.75" customHeight="1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 ht="15.75" customHeight="1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 ht="15.75" customHeight="1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 ht="15.75" customHeight="1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 ht="15.75" customHeight="1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</sheetData>
  <hyperlinks>
    <hyperlink r:id="rId1" ref="A13"/>
  </hyperlinks>
  <printOptions/>
  <pageMargins bottom="0.75" footer="0.0" header="0.0" left="0.7" right="0.7" top="0.75"/>
  <pageSetup orientation="landscape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86"/>
    <col customWidth="1" min="2" max="2" width="35.29"/>
    <col customWidth="1" min="3" max="3" width="23.29"/>
    <col customWidth="1" min="4" max="4" width="19.86"/>
    <col customWidth="1" min="5" max="5" width="17.14"/>
    <col customWidth="1" min="6" max="6" width="19.71"/>
    <col customWidth="1" min="7" max="8" width="10.71"/>
    <col customWidth="1" min="9" max="16" width="20.43"/>
    <col customWidth="1" min="17" max="26" width="10.71"/>
  </cols>
  <sheetData>
    <row r="1">
      <c r="A1" s="291" t="s">
        <v>439</v>
      </c>
      <c r="B1" s="292"/>
      <c r="C1" s="29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209" t="s">
        <v>440</v>
      </c>
      <c r="B2" s="292"/>
      <c r="C2" s="292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46"/>
      <c r="B3" s="292"/>
      <c r="C3" s="292"/>
      <c r="D3" s="46"/>
      <c r="E3" s="46"/>
      <c r="F3" s="46"/>
      <c r="G3" s="46"/>
      <c r="H3" s="46"/>
      <c r="I3" s="291"/>
      <c r="J3" s="291"/>
      <c r="K3" s="291"/>
      <c r="L3" s="291"/>
      <c r="M3" s="291"/>
      <c r="N3" s="291"/>
      <c r="O3" s="291"/>
      <c r="P3" s="291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292"/>
      <c r="B4" s="292"/>
      <c r="C4" s="46"/>
      <c r="D4" s="46"/>
      <c r="E4" s="46"/>
      <c r="F4" s="46"/>
      <c r="G4" s="46"/>
      <c r="H4" s="46"/>
      <c r="I4" s="291"/>
      <c r="J4" s="291"/>
      <c r="K4" s="291"/>
      <c r="L4" s="291"/>
      <c r="M4" s="291"/>
      <c r="N4" s="291"/>
      <c r="O4" s="291"/>
      <c r="P4" s="291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293" t="s">
        <v>419</v>
      </c>
      <c r="B5" s="294"/>
      <c r="C5" s="46"/>
      <c r="D5" s="46"/>
      <c r="E5" s="46"/>
      <c r="F5" s="46"/>
      <c r="G5" s="46"/>
      <c r="H5" s="46"/>
      <c r="I5" s="291"/>
      <c r="J5" s="291"/>
      <c r="K5" s="291"/>
      <c r="L5" s="291"/>
      <c r="M5" s="291"/>
      <c r="N5" s="291"/>
      <c r="O5" s="291"/>
      <c r="P5" s="291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47" t="s">
        <v>196</v>
      </c>
      <c r="B6" s="295" t="s">
        <v>311</v>
      </c>
      <c r="C6" s="292"/>
      <c r="D6" s="292"/>
      <c r="E6" s="292"/>
      <c r="F6" s="292"/>
      <c r="G6" s="46"/>
      <c r="H6" s="46"/>
      <c r="I6" s="291"/>
      <c r="J6" s="291"/>
      <c r="K6" s="291"/>
      <c r="L6" s="291"/>
      <c r="M6" s="291"/>
      <c r="N6" s="291"/>
      <c r="O6" s="291"/>
      <c r="P6" s="291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74" t="s">
        <v>446</v>
      </c>
      <c r="B7" s="319" t="s">
        <v>446</v>
      </c>
      <c r="C7" s="292"/>
      <c r="D7" s="292"/>
      <c r="E7" s="292"/>
      <c r="F7" s="292"/>
      <c r="G7" s="46"/>
      <c r="H7" s="46"/>
      <c r="I7" s="291"/>
      <c r="J7" s="291"/>
      <c r="K7" s="291"/>
      <c r="L7" s="291"/>
      <c r="M7" s="291"/>
      <c r="N7" s="291"/>
      <c r="O7" s="291"/>
      <c r="P7" s="291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74" t="s">
        <v>447</v>
      </c>
      <c r="B8" s="315" t="s">
        <v>447</v>
      </c>
      <c r="C8" s="46"/>
      <c r="D8" s="46"/>
      <c r="E8" s="46"/>
      <c r="F8" s="46"/>
      <c r="G8" s="46"/>
      <c r="H8" s="46"/>
      <c r="I8" s="291"/>
      <c r="J8" s="291"/>
      <c r="K8" s="291"/>
      <c r="L8" s="291"/>
      <c r="M8" s="291"/>
      <c r="N8" s="291"/>
      <c r="O8" s="291"/>
      <c r="P8" s="291"/>
      <c r="Q8" s="46"/>
      <c r="R8" s="46"/>
      <c r="S8" s="46"/>
      <c r="T8" s="46"/>
      <c r="U8" s="46"/>
      <c r="V8" s="46"/>
      <c r="W8" s="46"/>
      <c r="X8" s="46"/>
      <c r="Y8" s="46"/>
      <c r="Z8" s="46"/>
    </row>
    <row r="9">
      <c r="A9" s="74" t="s">
        <v>324</v>
      </c>
      <c r="B9" s="297" t="s">
        <v>324</v>
      </c>
      <c r="C9" s="46"/>
      <c r="D9" s="46"/>
      <c r="E9" s="46"/>
      <c r="F9" s="46"/>
      <c r="G9" s="46"/>
      <c r="H9" s="46"/>
      <c r="I9" s="291"/>
      <c r="J9" s="291"/>
      <c r="K9" s="291"/>
      <c r="L9" s="291"/>
      <c r="M9" s="291"/>
      <c r="N9" s="291"/>
      <c r="O9" s="291"/>
      <c r="P9" s="291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>
      <c r="A10" s="74" t="s">
        <v>448</v>
      </c>
      <c r="B10" s="295" t="s">
        <v>449</v>
      </c>
      <c r="C10" s="46"/>
      <c r="D10" s="46"/>
      <c r="E10" s="298"/>
      <c r="F10" s="46"/>
      <c r="G10" s="46"/>
      <c r="H10" s="46"/>
      <c r="I10" s="291"/>
      <c r="J10" s="291"/>
      <c r="K10" s="291"/>
      <c r="L10" s="291"/>
      <c r="M10" s="291"/>
      <c r="N10" s="291"/>
      <c r="O10" s="291"/>
      <c r="P10" s="291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>
      <c r="A11" s="292"/>
      <c r="B11" s="292"/>
      <c r="C11" s="46"/>
      <c r="D11" s="46"/>
      <c r="E11" s="46"/>
      <c r="F11" s="46"/>
      <c r="G11" s="46"/>
      <c r="H11" s="46"/>
      <c r="I11" s="291"/>
      <c r="J11" s="291"/>
      <c r="K11" s="291"/>
      <c r="L11" s="291"/>
      <c r="M11" s="291"/>
      <c r="N11" s="291"/>
      <c r="O11" s="291"/>
      <c r="P11" s="291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>
      <c r="A12" s="47" t="s">
        <v>196</v>
      </c>
      <c r="B12" s="74" t="s">
        <v>446</v>
      </c>
      <c r="C12" s="74" t="s">
        <v>447</v>
      </c>
      <c r="D12" s="74" t="s">
        <v>324</v>
      </c>
      <c r="E12" s="74" t="s">
        <v>448</v>
      </c>
      <c r="F12" s="209"/>
      <c r="G12" s="209"/>
      <c r="H12" s="46"/>
      <c r="I12" s="291"/>
      <c r="J12" s="291"/>
      <c r="K12" s="291"/>
      <c r="L12" s="291"/>
      <c r="M12" s="291"/>
      <c r="N12" s="291"/>
      <c r="O12" s="291"/>
      <c r="P12" s="291"/>
      <c r="Q12" s="46"/>
      <c r="R12" s="46"/>
      <c r="S12" s="46"/>
      <c r="T12" s="46"/>
      <c r="U12" s="46"/>
      <c r="V12" s="46"/>
      <c r="W12" s="46"/>
      <c r="X12" s="46"/>
      <c r="Y12" s="46"/>
      <c r="Z12" s="292"/>
    </row>
    <row r="13" ht="96.0" customHeight="1">
      <c r="A13" s="320" t="s">
        <v>450</v>
      </c>
      <c r="B13" s="301">
        <v>260.0</v>
      </c>
      <c r="C13" s="300">
        <v>0.25</v>
      </c>
      <c r="D13" s="301">
        <v>20.1</v>
      </c>
      <c r="E13" s="79">
        <f>C13*D13*1000*B13/(60*60)</f>
        <v>362.9166667</v>
      </c>
      <c r="F13" s="302"/>
      <c r="G13" s="303"/>
      <c r="H13" s="101"/>
      <c r="I13" s="291"/>
      <c r="J13" s="291"/>
      <c r="K13" s="291"/>
      <c r="L13" s="291"/>
      <c r="M13" s="291"/>
      <c r="N13" s="291"/>
      <c r="O13" s="291"/>
      <c r="P13" s="291"/>
      <c r="Q13" s="46"/>
      <c r="R13" s="46"/>
      <c r="S13" s="46"/>
      <c r="T13" s="46"/>
      <c r="U13" s="46"/>
      <c r="V13" s="46"/>
      <c r="W13" s="46"/>
      <c r="X13" s="46"/>
      <c r="Y13" s="46"/>
      <c r="Z13" s="292"/>
    </row>
    <row r="14">
      <c r="A14" s="67"/>
      <c r="B14" s="67"/>
      <c r="C14" s="96"/>
      <c r="E14" s="209"/>
      <c r="F14" s="292"/>
      <c r="G14" s="292"/>
      <c r="H14" s="292"/>
      <c r="I14" s="291"/>
      <c r="J14" s="291"/>
      <c r="K14" s="291"/>
      <c r="L14" s="291"/>
      <c r="M14" s="291"/>
      <c r="N14" s="291"/>
      <c r="O14" s="291"/>
      <c r="P14" s="291"/>
      <c r="Q14" s="46"/>
      <c r="R14" s="46"/>
      <c r="S14" s="46"/>
      <c r="T14" s="46"/>
      <c r="U14" s="46"/>
      <c r="V14" s="46"/>
      <c r="W14" s="46"/>
      <c r="X14" s="46"/>
      <c r="Y14" s="46"/>
      <c r="Z14" s="292"/>
    </row>
    <row r="15">
      <c r="A15" s="67"/>
      <c r="B15" s="67"/>
      <c r="F15" s="292"/>
      <c r="G15" s="46"/>
      <c r="H15" s="46"/>
      <c r="I15" s="291"/>
      <c r="J15" s="291"/>
      <c r="K15" s="291"/>
      <c r="L15" s="291"/>
      <c r="M15" s="291"/>
      <c r="N15" s="291"/>
      <c r="O15" s="291"/>
      <c r="P15" s="291"/>
      <c r="Q15" s="46"/>
      <c r="R15" s="46"/>
      <c r="S15" s="46"/>
      <c r="T15" s="46"/>
      <c r="U15" s="46"/>
      <c r="V15" s="46"/>
      <c r="W15" s="46"/>
      <c r="X15" s="46"/>
      <c r="Y15" s="46"/>
      <c r="Z15" s="292"/>
    </row>
    <row r="16">
      <c r="A16" s="292"/>
      <c r="B16" s="292"/>
      <c r="C16" s="302"/>
      <c r="D16" s="302"/>
      <c r="E16" s="292"/>
      <c r="F16" s="292"/>
      <c r="G16" s="46"/>
      <c r="H16" s="46"/>
      <c r="I16" s="291"/>
      <c r="J16" s="291"/>
      <c r="K16" s="291"/>
      <c r="L16" s="291"/>
      <c r="M16" s="291"/>
      <c r="N16" s="291"/>
      <c r="O16" s="291"/>
      <c r="P16" s="291"/>
      <c r="Q16" s="46"/>
      <c r="R16" s="46"/>
      <c r="S16" s="46"/>
      <c r="T16" s="46"/>
      <c r="U16" s="46"/>
      <c r="V16" s="46"/>
      <c r="W16" s="46"/>
      <c r="X16" s="46"/>
      <c r="Y16" s="46"/>
      <c r="Z16" s="292"/>
    </row>
    <row r="17">
      <c r="A17" s="292"/>
      <c r="B17" s="292"/>
      <c r="C17" s="292"/>
      <c r="D17" s="292"/>
      <c r="E17" s="302"/>
      <c r="F17" s="292"/>
      <c r="G17" s="46"/>
      <c r="H17" s="46"/>
      <c r="I17" s="291"/>
      <c r="J17" s="291"/>
      <c r="K17" s="291"/>
      <c r="L17" s="291"/>
      <c r="M17" s="291"/>
      <c r="N17" s="291"/>
      <c r="O17" s="291"/>
      <c r="P17" s="291"/>
      <c r="Q17" s="46"/>
      <c r="R17" s="46"/>
      <c r="S17" s="46"/>
      <c r="T17" s="46"/>
      <c r="U17" s="46"/>
      <c r="V17" s="46"/>
      <c r="W17" s="46"/>
      <c r="X17" s="46"/>
      <c r="Y17" s="46"/>
      <c r="Z17" s="292"/>
    </row>
    <row r="18" ht="15.75" customHeight="1">
      <c r="A18" s="292"/>
      <c r="B18" s="292"/>
      <c r="C18" s="292"/>
      <c r="D18" s="292"/>
      <c r="E18" s="292"/>
      <c r="F18" s="292"/>
      <c r="G18" s="46"/>
      <c r="H18" s="46"/>
      <c r="I18" s="291"/>
      <c r="J18" s="291"/>
      <c r="K18" s="291"/>
      <c r="L18" s="291"/>
      <c r="M18" s="291"/>
      <c r="N18" s="291"/>
      <c r="O18" s="291"/>
      <c r="P18" s="291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ht="15.75" customHeight="1">
      <c r="A19" s="292"/>
      <c r="B19" s="292"/>
      <c r="C19" s="292"/>
      <c r="D19" s="292"/>
      <c r="E19" s="292"/>
      <c r="F19" s="292"/>
      <c r="G19" s="46"/>
      <c r="H19" s="46"/>
      <c r="I19" s="291"/>
      <c r="J19" s="291"/>
      <c r="K19" s="291"/>
      <c r="L19" s="291"/>
      <c r="M19" s="291"/>
      <c r="N19" s="291"/>
      <c r="O19" s="291"/>
      <c r="P19" s="291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ht="15.75" customHeight="1">
      <c r="A20" s="292"/>
      <c r="B20" s="292"/>
      <c r="C20" s="292"/>
      <c r="D20" s="292"/>
      <c r="E20" s="292"/>
      <c r="F20" s="292"/>
      <c r="G20" s="46"/>
      <c r="H20" s="46"/>
      <c r="I20" s="291"/>
      <c r="J20" s="291"/>
      <c r="K20" s="291"/>
      <c r="L20" s="291"/>
      <c r="M20" s="291"/>
      <c r="N20" s="291"/>
      <c r="O20" s="291"/>
      <c r="P20" s="291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ht="15.75" customHeight="1">
      <c r="A21" s="292"/>
      <c r="B21" s="292"/>
      <c r="C21" s="292"/>
      <c r="D21" s="292"/>
      <c r="E21" s="292"/>
      <c r="F21" s="292"/>
      <c r="G21" s="46"/>
      <c r="H21" s="46"/>
      <c r="I21" s="291"/>
      <c r="J21" s="291"/>
      <c r="K21" s="291"/>
      <c r="L21" s="291"/>
      <c r="M21" s="291"/>
      <c r="N21" s="291"/>
      <c r="O21" s="291"/>
      <c r="P21" s="291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ht="15.75" customHeight="1">
      <c r="A22" s="292"/>
      <c r="B22" s="292"/>
      <c r="C22" s="292"/>
      <c r="D22" s="292"/>
      <c r="E22" s="292"/>
      <c r="F22" s="292"/>
      <c r="G22" s="46"/>
      <c r="H22" s="46"/>
      <c r="I22" s="291"/>
      <c r="J22" s="291"/>
      <c r="K22" s="291"/>
      <c r="L22" s="291"/>
      <c r="M22" s="291"/>
      <c r="N22" s="291"/>
      <c r="O22" s="291"/>
      <c r="P22" s="291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ht="15.75" customHeight="1">
      <c r="A23" s="292"/>
      <c r="B23" s="292"/>
      <c r="C23" s="292"/>
      <c r="D23" s="292"/>
      <c r="E23" s="292"/>
      <c r="F23" s="292"/>
      <c r="G23" s="46"/>
      <c r="H23" s="46"/>
      <c r="I23" s="291"/>
      <c r="J23" s="291"/>
      <c r="K23" s="291"/>
      <c r="L23" s="291"/>
      <c r="M23" s="291"/>
      <c r="N23" s="291"/>
      <c r="O23" s="291"/>
      <c r="P23" s="291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ht="15.75" customHeight="1">
      <c r="A24" s="292"/>
      <c r="B24" s="292"/>
      <c r="C24" s="292"/>
      <c r="D24" s="292"/>
      <c r="E24" s="292"/>
      <c r="F24" s="292"/>
      <c r="G24" s="46"/>
      <c r="H24" s="46"/>
      <c r="I24" s="291"/>
      <c r="J24" s="291"/>
      <c r="K24" s="291"/>
      <c r="L24" s="291"/>
      <c r="M24" s="291"/>
      <c r="N24" s="291"/>
      <c r="O24" s="291"/>
      <c r="P24" s="291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ht="15.75" customHeight="1">
      <c r="A25" s="292"/>
      <c r="B25" s="292"/>
      <c r="C25" s="292"/>
      <c r="D25" s="292"/>
      <c r="E25" s="292"/>
      <c r="F25" s="292"/>
      <c r="G25" s="46"/>
      <c r="H25" s="46"/>
      <c r="I25" s="291"/>
      <c r="J25" s="291"/>
      <c r="K25" s="291"/>
      <c r="L25" s="291"/>
      <c r="M25" s="291"/>
      <c r="N25" s="291"/>
      <c r="O25" s="291"/>
      <c r="P25" s="291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ht="15.75" customHeight="1">
      <c r="A26" s="292"/>
      <c r="B26" s="292"/>
      <c r="C26" s="292"/>
      <c r="D26" s="292"/>
      <c r="E26" s="292"/>
      <c r="F26" s="292"/>
      <c r="G26" s="46"/>
      <c r="H26" s="46"/>
      <c r="I26" s="291"/>
      <c r="J26" s="291"/>
      <c r="K26" s="291"/>
      <c r="L26" s="291"/>
      <c r="M26" s="291"/>
      <c r="N26" s="291"/>
      <c r="O26" s="291"/>
      <c r="P26" s="291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ht="15.75" customHeight="1">
      <c r="A27" s="292"/>
      <c r="B27" s="292"/>
      <c r="C27" s="292"/>
      <c r="D27" s="292"/>
      <c r="E27" s="292"/>
      <c r="F27" s="292"/>
      <c r="G27" s="46"/>
      <c r="H27" s="46"/>
      <c r="I27" s="291"/>
      <c r="J27" s="291"/>
      <c r="K27" s="291"/>
      <c r="L27" s="291"/>
      <c r="M27" s="291"/>
      <c r="N27" s="291"/>
      <c r="O27" s="291"/>
      <c r="P27" s="291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ht="15.75" customHeight="1">
      <c r="A28" s="292"/>
      <c r="B28" s="292"/>
      <c r="C28" s="292"/>
      <c r="D28" s="292"/>
      <c r="E28" s="292"/>
      <c r="F28" s="292"/>
      <c r="G28" s="46"/>
      <c r="H28" s="46"/>
      <c r="I28" s="291"/>
      <c r="J28" s="291"/>
      <c r="K28" s="291"/>
      <c r="L28" s="291"/>
      <c r="M28" s="291"/>
      <c r="N28" s="291"/>
      <c r="O28" s="291"/>
      <c r="P28" s="291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ht="15.75" customHeight="1">
      <c r="A29" s="292"/>
      <c r="B29" s="292"/>
      <c r="C29" s="292"/>
      <c r="D29" s="292"/>
      <c r="E29" s="292"/>
      <c r="F29" s="292"/>
      <c r="G29" s="46"/>
      <c r="H29" s="46"/>
      <c r="I29" s="291"/>
      <c r="J29" s="291"/>
      <c r="K29" s="291"/>
      <c r="L29" s="291"/>
      <c r="M29" s="291"/>
      <c r="N29" s="291"/>
      <c r="O29" s="291"/>
      <c r="P29" s="291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ht="15.75" customHeight="1">
      <c r="A30" s="292"/>
      <c r="B30" s="292"/>
      <c r="C30" s="292"/>
      <c r="D30" s="292"/>
      <c r="E30" s="292"/>
      <c r="F30" s="292"/>
      <c r="G30" s="46"/>
      <c r="H30" s="46"/>
      <c r="I30" s="291"/>
      <c r="J30" s="291"/>
      <c r="K30" s="291"/>
      <c r="L30" s="291"/>
      <c r="M30" s="291"/>
      <c r="N30" s="291"/>
      <c r="O30" s="291"/>
      <c r="P30" s="291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ht="15.75" customHeight="1">
      <c r="A31" s="292"/>
      <c r="B31" s="292"/>
      <c r="C31" s="292"/>
      <c r="D31" s="292"/>
      <c r="E31" s="292"/>
      <c r="F31" s="292"/>
      <c r="G31" s="46"/>
      <c r="H31" s="46"/>
      <c r="I31" s="291"/>
      <c r="J31" s="291"/>
      <c r="K31" s="291"/>
      <c r="L31" s="291"/>
      <c r="M31" s="291"/>
      <c r="N31" s="291"/>
      <c r="O31" s="291"/>
      <c r="P31" s="291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ht="15.75" customHeight="1">
      <c r="A32" s="292"/>
      <c r="B32" s="292"/>
      <c r="C32" s="292"/>
      <c r="D32" s="292"/>
      <c r="E32" s="292"/>
      <c r="F32" s="292"/>
      <c r="G32" s="46"/>
      <c r="H32" s="46"/>
      <c r="I32" s="291"/>
      <c r="J32" s="291"/>
      <c r="K32" s="291"/>
      <c r="L32" s="291"/>
      <c r="M32" s="291"/>
      <c r="N32" s="291"/>
      <c r="O32" s="291"/>
      <c r="P32" s="291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ht="15.75" customHeight="1">
      <c r="A33" s="292"/>
      <c r="B33" s="292"/>
      <c r="C33" s="292"/>
      <c r="D33" s="292"/>
      <c r="E33" s="292"/>
      <c r="F33" s="292"/>
      <c r="G33" s="46"/>
      <c r="H33" s="46"/>
      <c r="I33" s="291"/>
      <c r="J33" s="291"/>
      <c r="K33" s="291"/>
      <c r="L33" s="291"/>
      <c r="M33" s="291"/>
      <c r="N33" s="291"/>
      <c r="O33" s="291"/>
      <c r="P33" s="291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ht="15.75" customHeight="1">
      <c r="A34" s="292"/>
      <c r="B34" s="292"/>
      <c r="C34" s="292"/>
      <c r="D34" s="292"/>
      <c r="E34" s="292"/>
      <c r="F34" s="292"/>
      <c r="G34" s="46"/>
      <c r="H34" s="46"/>
      <c r="I34" s="291"/>
      <c r="J34" s="291"/>
      <c r="K34" s="291"/>
      <c r="L34" s="291"/>
      <c r="M34" s="291"/>
      <c r="N34" s="291"/>
      <c r="O34" s="291"/>
      <c r="P34" s="291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ht="15.75" customHeight="1">
      <c r="A35" s="292"/>
      <c r="B35" s="292"/>
      <c r="C35" s="292"/>
      <c r="D35" s="292"/>
      <c r="E35" s="292"/>
      <c r="F35" s="292"/>
      <c r="G35" s="46"/>
      <c r="H35" s="46"/>
      <c r="I35" s="291"/>
      <c r="J35" s="291"/>
      <c r="K35" s="291"/>
      <c r="L35" s="291"/>
      <c r="M35" s="291"/>
      <c r="N35" s="291"/>
      <c r="O35" s="291"/>
      <c r="P35" s="291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ht="15.75" customHeight="1">
      <c r="A36" s="292"/>
      <c r="B36" s="292"/>
      <c r="C36" s="292"/>
      <c r="D36" s="292"/>
      <c r="E36" s="292"/>
      <c r="F36" s="292"/>
      <c r="G36" s="46"/>
      <c r="H36" s="46"/>
      <c r="I36" s="291"/>
      <c r="J36" s="291"/>
      <c r="K36" s="291"/>
      <c r="L36" s="291"/>
      <c r="M36" s="291"/>
      <c r="N36" s="291"/>
      <c r="O36" s="291"/>
      <c r="P36" s="291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ht="15.75" customHeight="1">
      <c r="A37" s="292"/>
      <c r="B37" s="292"/>
      <c r="C37" s="292"/>
      <c r="D37" s="292"/>
      <c r="E37" s="292"/>
      <c r="F37" s="292"/>
      <c r="G37" s="46"/>
      <c r="H37" s="46"/>
      <c r="I37" s="291"/>
      <c r="J37" s="291"/>
      <c r="K37" s="291"/>
      <c r="L37" s="291"/>
      <c r="M37" s="291"/>
      <c r="N37" s="291"/>
      <c r="O37" s="291"/>
      <c r="P37" s="291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ht="15.75" customHeight="1">
      <c r="A38" s="292"/>
      <c r="B38" s="292"/>
      <c r="C38" s="292"/>
      <c r="D38" s="292"/>
      <c r="E38" s="292"/>
      <c r="F38" s="292"/>
      <c r="G38" s="46"/>
      <c r="H38" s="46"/>
      <c r="I38" s="291"/>
      <c r="J38" s="291"/>
      <c r="K38" s="291"/>
      <c r="L38" s="291"/>
      <c r="M38" s="291"/>
      <c r="N38" s="291"/>
      <c r="O38" s="291"/>
      <c r="P38" s="291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ht="15.75" customHeight="1">
      <c r="A39" s="292"/>
      <c r="B39" s="292"/>
      <c r="C39" s="292"/>
      <c r="D39" s="292"/>
      <c r="E39" s="292"/>
      <c r="F39" s="292"/>
      <c r="G39" s="46"/>
      <c r="H39" s="46"/>
      <c r="I39" s="291"/>
      <c r="J39" s="291"/>
      <c r="K39" s="291"/>
      <c r="L39" s="291"/>
      <c r="M39" s="291"/>
      <c r="N39" s="291"/>
      <c r="O39" s="291"/>
      <c r="P39" s="291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ht="15.75" customHeight="1">
      <c r="A40" s="292"/>
      <c r="B40" s="292"/>
      <c r="C40" s="292"/>
      <c r="D40" s="292"/>
      <c r="E40" s="292"/>
      <c r="F40" s="292"/>
      <c r="G40" s="46"/>
      <c r="H40" s="46"/>
      <c r="I40" s="291"/>
      <c r="J40" s="291"/>
      <c r="K40" s="291"/>
      <c r="L40" s="291"/>
      <c r="M40" s="291"/>
      <c r="N40" s="291"/>
      <c r="O40" s="291"/>
      <c r="P40" s="291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ht="15.75" customHeight="1">
      <c r="A41" s="292"/>
      <c r="B41" s="292"/>
      <c r="C41" s="292"/>
      <c r="D41" s="292"/>
      <c r="E41" s="292"/>
      <c r="F41" s="292"/>
      <c r="G41" s="46"/>
      <c r="H41" s="46"/>
      <c r="I41" s="291"/>
      <c r="J41" s="291"/>
      <c r="K41" s="291"/>
      <c r="L41" s="291"/>
      <c r="M41" s="291"/>
      <c r="N41" s="291"/>
      <c r="O41" s="291"/>
      <c r="P41" s="291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ht="15.75" customHeight="1">
      <c r="A42" s="292"/>
      <c r="B42" s="292"/>
      <c r="C42" s="292"/>
      <c r="D42" s="292"/>
      <c r="E42" s="292"/>
      <c r="F42" s="292"/>
      <c r="G42" s="46"/>
      <c r="H42" s="46"/>
      <c r="I42" s="291"/>
      <c r="J42" s="291"/>
      <c r="K42" s="291"/>
      <c r="L42" s="291"/>
      <c r="M42" s="291"/>
      <c r="N42" s="291"/>
      <c r="O42" s="291"/>
      <c r="P42" s="291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ht="15.75" customHeight="1">
      <c r="A43" s="292"/>
      <c r="B43" s="292"/>
      <c r="C43" s="292"/>
      <c r="D43" s="292"/>
      <c r="E43" s="292"/>
      <c r="F43" s="292"/>
      <c r="G43" s="46"/>
      <c r="H43" s="46"/>
      <c r="I43" s="291"/>
      <c r="J43" s="291"/>
      <c r="K43" s="291"/>
      <c r="L43" s="291"/>
      <c r="M43" s="291"/>
      <c r="N43" s="291"/>
      <c r="O43" s="291"/>
      <c r="P43" s="291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ht="15.75" customHeight="1">
      <c r="A44" s="292"/>
      <c r="B44" s="292"/>
      <c r="C44" s="292"/>
      <c r="D44" s="292"/>
      <c r="E44" s="292"/>
      <c r="F44" s="292"/>
      <c r="G44" s="46"/>
      <c r="H44" s="46"/>
      <c r="I44" s="291"/>
      <c r="J44" s="291"/>
      <c r="K44" s="291"/>
      <c r="L44" s="291"/>
      <c r="M44" s="291"/>
      <c r="N44" s="291"/>
      <c r="O44" s="291"/>
      <c r="P44" s="291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ht="15.75" customHeight="1">
      <c r="A45" s="292"/>
      <c r="B45" s="292"/>
      <c r="C45" s="292"/>
      <c r="D45" s="292"/>
      <c r="E45" s="292"/>
      <c r="F45" s="292"/>
      <c r="G45" s="46"/>
      <c r="H45" s="46"/>
      <c r="I45" s="291"/>
      <c r="J45" s="291"/>
      <c r="K45" s="291"/>
      <c r="L45" s="291"/>
      <c r="M45" s="291"/>
      <c r="N45" s="291"/>
      <c r="O45" s="291"/>
      <c r="P45" s="291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ht="15.75" customHeight="1">
      <c r="A46" s="292"/>
      <c r="B46" s="292"/>
      <c r="C46" s="292"/>
      <c r="D46" s="292"/>
      <c r="E46" s="292"/>
      <c r="F46" s="292"/>
      <c r="G46" s="46"/>
      <c r="H46" s="46"/>
      <c r="I46" s="291"/>
      <c r="J46" s="291"/>
      <c r="K46" s="291"/>
      <c r="L46" s="291"/>
      <c r="M46" s="291"/>
      <c r="N46" s="291"/>
      <c r="O46" s="291"/>
      <c r="P46" s="291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ht="15.75" customHeight="1">
      <c r="A47" s="292"/>
      <c r="B47" s="292"/>
      <c r="C47" s="292"/>
      <c r="D47" s="292"/>
      <c r="E47" s="292"/>
      <c r="F47" s="292"/>
      <c r="G47" s="46"/>
      <c r="H47" s="46"/>
      <c r="I47" s="291"/>
      <c r="J47" s="291"/>
      <c r="K47" s="291"/>
      <c r="L47" s="291"/>
      <c r="M47" s="291"/>
      <c r="N47" s="291"/>
      <c r="O47" s="291"/>
      <c r="P47" s="291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ht="15.75" customHeight="1">
      <c r="A48" s="292"/>
      <c r="B48" s="292"/>
      <c r="C48" s="292"/>
      <c r="D48" s="292"/>
      <c r="E48" s="292"/>
      <c r="F48" s="292"/>
      <c r="G48" s="46"/>
      <c r="H48" s="46"/>
      <c r="I48" s="291"/>
      <c r="J48" s="291"/>
      <c r="K48" s="291"/>
      <c r="L48" s="291"/>
      <c r="M48" s="291"/>
      <c r="N48" s="291"/>
      <c r="O48" s="291"/>
      <c r="P48" s="291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ht="15.75" customHeight="1">
      <c r="A49" s="292"/>
      <c r="B49" s="292"/>
      <c r="C49" s="292"/>
      <c r="D49" s="292"/>
      <c r="E49" s="292"/>
      <c r="F49" s="292"/>
      <c r="G49" s="46"/>
      <c r="H49" s="46"/>
      <c r="I49" s="291"/>
      <c r="J49" s="291"/>
      <c r="K49" s="291"/>
      <c r="L49" s="291"/>
      <c r="M49" s="291"/>
      <c r="N49" s="291"/>
      <c r="O49" s="291"/>
      <c r="P49" s="291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ht="15.75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ht="15.75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ht="15.75" customHeight="1">
      <c r="A52" s="46"/>
      <c r="B52" s="292"/>
      <c r="C52" s="292"/>
      <c r="D52" s="292"/>
      <c r="E52" s="292"/>
      <c r="F52" s="292"/>
      <c r="G52" s="292"/>
      <c r="H52" s="292"/>
      <c r="I52" s="292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ht="15.75" customHeight="1">
      <c r="A53" s="46"/>
      <c r="B53" s="46"/>
      <c r="C53" s="46"/>
      <c r="D53" s="292"/>
      <c r="E53" s="292"/>
      <c r="F53" s="292"/>
      <c r="G53" s="304"/>
      <c r="H53" s="304"/>
      <c r="I53" s="304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 ht="15.75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ht="15.75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ht="15.75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ht="15.75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ht="15.75" customHeight="1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ht="15.75" customHeight="1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ht="15.75" customHeight="1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ht="15.75" customHeight="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 ht="15.75" customHeight="1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ht="15.75" customHeight="1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ht="15.75" customHeight="1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ht="15.75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ht="15.75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ht="15.75" customHeight="1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 ht="15.75" customHeight="1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 ht="15.75" customHeight="1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 ht="15.75" customHeight="1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 ht="15.75" customHeight="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 ht="15.75" customHeight="1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 ht="15.75" customHeight="1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 ht="15.75" customHeight="1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 ht="15.75" customHeight="1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 ht="15.75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ht="15.75" customHeight="1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 ht="15.75" customHeight="1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ht="15.75" customHeight="1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 ht="15.75" customHeight="1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 ht="15.75" customHeight="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 ht="15.75" customHeight="1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 ht="15.75" customHeight="1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 ht="15.75" customHeight="1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 ht="15.75" customHeight="1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ht="15.75" customHeight="1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 ht="15.75" customHeight="1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 ht="15.75" customHeight="1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 ht="15.75" customHeight="1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 ht="15.75" customHeight="1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 ht="15.75" customHeight="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 ht="15.75" customHeight="1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 ht="15.75" customHeight="1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 ht="15.75" customHeight="1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 ht="15.75" customHeight="1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 ht="15.75" customHeight="1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 ht="15.75" customHeight="1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 ht="15.75" customHeight="1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 ht="15.75" customHeight="1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 ht="15.75" customHeight="1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 ht="15.75" customHeight="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 ht="15.75" customHeight="1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 ht="15.75" customHeight="1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 ht="15.75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ht="15.75" customHeight="1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 ht="15.75" customHeight="1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 ht="15.75" customHeight="1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 ht="15.75" customHeight="1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 ht="15.75" customHeight="1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 ht="15.75" customHeight="1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 ht="15.75" customHeight="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 ht="15.75" customHeight="1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 ht="15.75" customHeight="1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 ht="15.75" customHeight="1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 ht="15.75" customHeight="1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 ht="15.75" customHeight="1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 ht="15.75" customHeight="1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 ht="15.75" customHeight="1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 ht="15.75" customHeight="1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 ht="15.75" customHeight="1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 ht="15.75" customHeight="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 ht="15.75" customHeight="1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 ht="15.75" customHeight="1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 ht="15.75" customHeight="1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 ht="15.75" customHeight="1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 ht="15.75" customHeight="1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 ht="15.75" customHeight="1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 ht="15.75" customHeight="1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 ht="15.75" customHeight="1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 ht="15.75" customHeight="1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 ht="15.75" customHeight="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 ht="15.75" customHeight="1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 ht="15.75" customHeight="1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 ht="15.75" customHeight="1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 ht="15.75" customHeight="1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 ht="15.75" customHeight="1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 ht="15.75" customHeight="1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 ht="15.75" customHeight="1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 ht="15.75" customHeight="1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 ht="15.75" customHeight="1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 ht="15.75" customHeight="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 ht="15.75" customHeight="1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 ht="15.75" customHeight="1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 ht="15.75" customHeight="1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 ht="15.75" customHeight="1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 ht="15.75" customHeight="1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 ht="15.75" customHeight="1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 ht="15.75" customHeight="1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 ht="15.75" customHeight="1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 ht="15.75" customHeight="1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 ht="15.75" customHeight="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 ht="15.75" customHeight="1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 ht="15.75" customHeight="1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 ht="15.75" customHeight="1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 ht="15.75" customHeight="1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 ht="15.75" customHeight="1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 ht="15.75" customHeight="1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 ht="15.75" customHeight="1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 ht="15.75" customHeight="1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 ht="15.75" customHeight="1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 ht="15.75" customHeight="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 ht="15.75" customHeight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 ht="15.75" customHeight="1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 ht="15.75" customHeight="1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 ht="15.75" customHeight="1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 ht="15.75" customHeight="1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 ht="15.75" customHeight="1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 ht="15.75" customHeight="1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 ht="15.75" customHeight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 ht="15.75" customHeight="1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 ht="15.75" customHeight="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 ht="15.75" customHeight="1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 ht="15.75" customHeight="1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 ht="15.75" customHeight="1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 ht="15.75" customHeight="1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 ht="15.75" customHeight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 ht="15.75" customHeight="1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 ht="15.75" customHeight="1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 ht="15.75" customHeight="1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 ht="15.75" customHeight="1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 ht="15.75" customHeight="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 ht="15.75" customHeight="1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 ht="15.75" customHeight="1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 ht="15.75" customHeight="1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 ht="15.75" customHeight="1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 ht="15.75" customHeight="1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 ht="15.75" customHeight="1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 ht="15.75" customHeight="1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 ht="15.75" customHeight="1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 ht="15.75" customHeight="1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 ht="15.75" customHeight="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 ht="15.75" customHeight="1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 ht="15.75" customHeight="1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 ht="15.75" customHeight="1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 ht="15.75" customHeight="1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 ht="15.75" customHeight="1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 ht="15.75" customHeight="1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 ht="15.75" customHeight="1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 ht="15.75" customHeight="1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 ht="15.75" customHeight="1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 ht="15.75" customHeight="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 ht="15.75" customHeight="1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 ht="15.75" customHeight="1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 ht="15.75" customHeight="1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 ht="15.75" customHeight="1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 ht="15.75" customHeight="1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 ht="15.75" customHeight="1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 ht="15.75" customHeight="1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 ht="15.75" customHeight="1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 ht="15.75" customHeight="1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 ht="15.75" customHeight="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 ht="15.75" customHeight="1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 ht="15.75" customHeight="1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 ht="15.75" customHeight="1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 ht="15.75" customHeight="1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 ht="15.75" customHeight="1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 ht="15.75" customHeight="1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 ht="15.75" customHeight="1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 ht="15.75" customHeight="1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 ht="15.75" customHeight="1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 ht="15.75" customHeight="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 ht="15.75" customHeight="1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 ht="15.75" customHeight="1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 ht="15.75" customHeight="1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 ht="15.75" customHeight="1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 ht="15.75" customHeight="1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 ht="15.75" customHeight="1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 ht="15.75" customHeight="1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 ht="15.75" customHeight="1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 ht="15.75" customHeight="1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 ht="15.75" customHeight="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 ht="15.75" customHeight="1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 ht="15.75" customHeight="1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 ht="15.75" customHeight="1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 ht="15.75" customHeight="1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 ht="15.75" customHeight="1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 ht="15.75" customHeight="1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 ht="15.75" customHeight="1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 ht="15.75" customHeight="1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 ht="15.75" customHeight="1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 ht="15.75" customHeight="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 ht="15.75" customHeight="1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 ht="15.75" customHeight="1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 ht="15.75" customHeight="1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 ht="15.75" customHeight="1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 ht="15.75" customHeight="1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 ht="15.75" customHeight="1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 ht="15.75" customHeight="1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 ht="15.75" customHeight="1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 ht="15.75" customHeight="1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 ht="15.75" customHeight="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 ht="15.75" customHeight="1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 ht="15.75" customHeight="1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 ht="15.75" customHeight="1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 ht="15.75" customHeight="1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 ht="15.75" customHeight="1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 ht="15.75" customHeight="1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 ht="15.75" customHeight="1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 ht="15.75" customHeight="1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 ht="15.75" customHeight="1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 ht="15.75" customHeight="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 ht="15.75" customHeight="1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 ht="15.75" customHeight="1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 ht="15.75" customHeight="1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 ht="15.75" customHeight="1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 ht="15.75" customHeight="1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 ht="15.75" customHeight="1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 ht="15.75" customHeight="1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 ht="15.75" customHeight="1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 ht="15.75" customHeight="1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 ht="15.75" customHeight="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 ht="15.75" customHeight="1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 ht="15.75" customHeight="1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 ht="15.75" customHeight="1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 ht="15.75" customHeight="1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 ht="15.75" customHeight="1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 ht="15.75" customHeight="1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 ht="15.75" customHeight="1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 ht="15.75" customHeight="1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 ht="15.75" customHeight="1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 ht="15.75" customHeight="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 ht="15.75" customHeight="1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 ht="15.75" customHeight="1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 ht="15.75" customHeight="1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 ht="15.75" customHeight="1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 ht="15.75" customHeight="1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 ht="15.75" customHeight="1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 ht="15.75" customHeight="1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 ht="15.75" customHeight="1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 ht="15.75" customHeight="1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 ht="15.75" customHeight="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 ht="15.75" customHeight="1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 ht="15.75" customHeight="1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 ht="15.75" customHeight="1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 ht="15.75" customHeight="1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 ht="15.75" customHeight="1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 ht="15.75" customHeight="1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 ht="15.75" customHeight="1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 ht="15.75" customHeight="1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 ht="15.75" customHeight="1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 ht="15.75" customHeight="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 ht="15.75" customHeight="1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 ht="15.75" customHeight="1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 ht="15.75" customHeight="1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 ht="15.75" customHeight="1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 ht="15.75" customHeight="1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 ht="15.75" customHeight="1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 ht="15.75" customHeight="1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 ht="15.75" customHeight="1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 ht="15.75" customHeight="1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 ht="15.75" customHeight="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 ht="15.75" customHeight="1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 ht="15.75" customHeight="1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 ht="15.75" customHeight="1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 ht="15.75" customHeight="1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 ht="15.75" customHeight="1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 ht="15.75" customHeight="1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 ht="15.75" customHeight="1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 ht="15.75" customHeight="1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 ht="15.75" customHeight="1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 ht="15.75" customHeight="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 ht="15.75" customHeight="1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 ht="15.75" customHeight="1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 ht="15.75" customHeight="1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 ht="15.75" customHeight="1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 ht="15.75" customHeight="1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 ht="15.75" customHeight="1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 ht="15.75" customHeight="1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 ht="15.75" customHeight="1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 ht="15.75" customHeight="1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 ht="15.75" customHeight="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 ht="15.75" customHeight="1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 ht="15.75" customHeight="1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 ht="15.75" customHeight="1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 ht="15.75" customHeight="1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 ht="15.75" customHeight="1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 ht="15.75" customHeight="1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 ht="15.75" customHeight="1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 ht="15.75" customHeight="1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 ht="15.75" customHeight="1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 ht="15.75" customHeight="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 ht="15.75" customHeight="1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 ht="15.75" customHeight="1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 ht="15.75" customHeight="1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 ht="15.75" customHeight="1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 ht="15.75" customHeight="1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 ht="15.75" customHeight="1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 ht="15.75" customHeight="1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 ht="15.75" customHeight="1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 ht="15.75" customHeight="1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 ht="15.75" customHeight="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 ht="15.75" customHeight="1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 ht="15.75" customHeight="1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 ht="15.75" customHeight="1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 ht="15.75" customHeight="1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 ht="15.75" customHeight="1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 ht="15.75" customHeight="1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 ht="15.75" customHeight="1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 ht="15.75" customHeight="1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 ht="15.75" customHeight="1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 ht="15.75" customHeight="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 ht="15.75" customHeight="1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 ht="15.75" customHeight="1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 ht="15.75" customHeight="1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 ht="15.75" customHeight="1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 ht="15.75" customHeight="1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 ht="15.75" customHeight="1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 ht="15.75" customHeight="1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 ht="15.75" customHeight="1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 ht="15.75" customHeight="1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 ht="15.75" customHeight="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 ht="15.75" customHeight="1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 ht="15.75" customHeight="1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 ht="15.75" customHeight="1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 ht="15.75" customHeight="1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 ht="15.75" customHeight="1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 ht="15.75" customHeight="1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 ht="15.75" customHeight="1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 ht="15.75" customHeight="1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 ht="15.75" customHeight="1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 ht="15.75" customHeight="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 ht="15.75" customHeight="1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 ht="15.75" customHeight="1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 ht="15.75" customHeight="1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 ht="15.75" customHeight="1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 ht="15.75" customHeight="1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 ht="15.75" customHeight="1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 ht="15.75" customHeight="1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 ht="15.75" customHeight="1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 ht="15.75" customHeight="1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 ht="15.75" customHeight="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 ht="15.75" customHeight="1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 ht="15.75" customHeight="1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 ht="15.75" customHeight="1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 ht="15.75" customHeight="1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 ht="15.75" customHeight="1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 ht="15.75" customHeight="1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 ht="15.75" customHeight="1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 ht="15.75" customHeight="1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 ht="15.75" customHeight="1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 ht="15.75" customHeight="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 ht="15.75" customHeight="1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 ht="15.75" customHeight="1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 ht="15.75" customHeight="1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 ht="15.75" customHeight="1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 ht="15.75" customHeight="1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 ht="15.75" customHeight="1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 ht="15.75" customHeight="1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 ht="15.75" customHeight="1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 ht="15.75" customHeight="1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 ht="15.75" customHeight="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 ht="15.75" customHeight="1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 ht="15.75" customHeight="1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 ht="15.75" customHeight="1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 ht="15.75" customHeight="1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 ht="15.75" customHeight="1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 ht="15.75" customHeight="1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 ht="15.75" customHeight="1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 ht="15.75" customHeight="1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 ht="15.75" customHeight="1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 ht="15.75" customHeight="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 ht="15.75" customHeight="1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 ht="15.75" customHeight="1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 ht="15.75" customHeight="1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 ht="15.75" customHeight="1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 ht="15.75" customHeight="1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 ht="15.75" customHeight="1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 ht="15.75" customHeight="1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 ht="15.75" customHeight="1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 ht="15.75" customHeight="1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 ht="15.75" customHeight="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 ht="15.75" customHeight="1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 ht="15.75" customHeight="1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 ht="15.75" customHeight="1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 ht="15.75" customHeight="1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 ht="15.75" customHeight="1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 ht="15.75" customHeight="1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 ht="15.75" customHeight="1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 ht="15.75" customHeight="1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 ht="15.75" customHeight="1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 ht="15.75" customHeight="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 ht="15.75" customHeight="1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 ht="15.75" customHeight="1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 ht="15.75" customHeight="1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 ht="15.75" customHeight="1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 ht="15.75" customHeight="1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 ht="15.75" customHeight="1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 ht="15.75" customHeight="1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 ht="15.75" customHeight="1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 ht="15.75" customHeight="1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 ht="15.75" customHeight="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 ht="15.75" customHeight="1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 ht="15.75" customHeight="1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 ht="15.75" customHeight="1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 ht="15.75" customHeight="1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 ht="15.75" customHeight="1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 ht="15.75" customHeight="1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 ht="15.75" customHeight="1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 ht="15.75" customHeight="1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 ht="15.75" customHeight="1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 ht="15.75" customHeight="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 ht="15.75" customHeight="1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 ht="15.75" customHeight="1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 ht="15.75" customHeight="1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 ht="15.75" customHeight="1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 ht="15.75" customHeight="1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 ht="15.75" customHeight="1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 ht="15.75" customHeight="1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 ht="15.75" customHeight="1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 ht="15.75" customHeight="1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 ht="15.75" customHeight="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 ht="15.75" customHeight="1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 ht="15.75" customHeight="1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 ht="15.75" customHeight="1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 ht="15.75" customHeight="1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 ht="15.75" customHeight="1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 ht="15.75" customHeight="1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 ht="15.75" customHeight="1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 ht="15.75" customHeight="1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 ht="15.75" customHeight="1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 ht="15.75" customHeight="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 ht="15.75" customHeight="1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 ht="15.75" customHeight="1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 ht="15.75" customHeight="1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 ht="15.75" customHeight="1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 ht="15.75" customHeight="1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 ht="15.75" customHeight="1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 ht="15.75" customHeight="1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 ht="15.75" customHeight="1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 ht="15.75" customHeight="1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 ht="15.75" customHeight="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 ht="15.75" customHeight="1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 ht="15.75" customHeight="1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 ht="15.75" customHeight="1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 ht="15.75" customHeight="1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 ht="15.75" customHeight="1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 ht="15.75" customHeight="1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 ht="15.75" customHeight="1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 ht="15.75" customHeight="1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 ht="15.75" customHeight="1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 ht="15.75" customHeight="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 ht="15.75" customHeight="1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 ht="15.75" customHeight="1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 ht="15.75" customHeight="1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 ht="15.75" customHeight="1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 ht="15.75" customHeight="1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 ht="15.75" customHeight="1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 ht="15.75" customHeight="1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 ht="15.75" customHeight="1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 ht="15.75" customHeight="1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 ht="15.75" customHeight="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 ht="15.75" customHeight="1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 ht="15.75" customHeight="1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 ht="15.75" customHeight="1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 ht="15.75" customHeight="1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 ht="15.75" customHeight="1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 ht="15.75" customHeight="1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 ht="15.75" customHeight="1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 ht="15.75" customHeight="1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 ht="15.75" customHeight="1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 ht="15.75" customHeight="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 ht="15.75" customHeight="1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 ht="15.75" customHeight="1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 ht="15.75" customHeight="1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 ht="15.75" customHeight="1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 ht="15.75" customHeight="1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 ht="15.75" customHeight="1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 ht="15.75" customHeight="1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 ht="15.75" customHeight="1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 ht="15.75" customHeight="1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 ht="15.75" customHeight="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 ht="15.75" customHeight="1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 ht="15.75" customHeight="1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 ht="15.75" customHeight="1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 ht="15.75" customHeight="1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 ht="15.75" customHeight="1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 ht="15.75" customHeight="1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 ht="15.75" customHeight="1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 ht="15.75" customHeight="1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 ht="15.75" customHeight="1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 ht="15.75" customHeight="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 ht="15.75" customHeight="1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 ht="15.75" customHeight="1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 ht="15.75" customHeight="1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 ht="15.75" customHeight="1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 ht="15.75" customHeight="1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 ht="15.75" customHeight="1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 ht="15.75" customHeight="1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 ht="15.75" customHeight="1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 ht="15.75" customHeight="1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 ht="15.75" customHeight="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 ht="15.75" customHeight="1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 ht="15.75" customHeight="1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 ht="15.75" customHeight="1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 ht="15.75" customHeight="1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 ht="15.75" customHeight="1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 ht="15.75" customHeight="1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 ht="15.75" customHeight="1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 ht="15.75" customHeight="1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 ht="15.75" customHeight="1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 ht="15.75" customHeight="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 ht="15.75" customHeight="1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 ht="15.75" customHeight="1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 ht="15.75" customHeight="1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 ht="15.75" customHeight="1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 ht="15.75" customHeight="1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 ht="15.75" customHeight="1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 ht="15.75" customHeight="1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 ht="15.75" customHeight="1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 ht="15.75" customHeight="1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 ht="15.75" customHeight="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 ht="15.75" customHeight="1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 ht="15.75" customHeight="1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 ht="15.75" customHeight="1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 ht="15.75" customHeight="1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 ht="15.75" customHeight="1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 ht="15.75" customHeight="1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 ht="15.75" customHeight="1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 ht="15.75" customHeight="1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 ht="15.75" customHeight="1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 ht="15.75" customHeight="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 ht="15.75" customHeight="1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 ht="15.75" customHeight="1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 ht="15.75" customHeight="1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 ht="15.75" customHeight="1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 ht="15.75" customHeight="1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 ht="15.75" customHeight="1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 ht="15.75" customHeight="1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 ht="15.75" customHeight="1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 ht="15.75" customHeight="1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 ht="15.75" customHeight="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 ht="15.75" customHeight="1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 ht="15.75" customHeight="1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 ht="15.75" customHeight="1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 ht="15.75" customHeight="1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 ht="15.75" customHeight="1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 ht="15.75" customHeight="1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 ht="15.75" customHeight="1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 ht="15.75" customHeight="1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 ht="15.75" customHeight="1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 ht="15.75" customHeight="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 ht="15.75" customHeight="1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 ht="15.75" customHeight="1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 ht="15.75" customHeight="1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 ht="15.75" customHeight="1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 ht="15.75" customHeight="1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 ht="15.75" customHeight="1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 ht="15.75" customHeight="1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 ht="15.75" customHeight="1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 ht="15.75" customHeight="1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 ht="15.75" customHeight="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 ht="15.75" customHeight="1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 ht="15.75" customHeight="1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 ht="15.75" customHeight="1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 ht="15.75" customHeight="1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 ht="15.75" customHeight="1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 ht="15.75" customHeight="1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 ht="15.75" customHeight="1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 ht="15.75" customHeight="1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 ht="15.75" customHeight="1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 ht="15.75" customHeight="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 ht="15.75" customHeight="1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 ht="15.75" customHeight="1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 ht="15.75" customHeight="1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 ht="15.75" customHeight="1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 ht="15.75" customHeight="1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 ht="15.75" customHeight="1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 ht="15.75" customHeight="1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 ht="15.75" customHeight="1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 ht="15.75" customHeight="1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 ht="15.75" customHeight="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 ht="15.75" customHeight="1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 ht="15.75" customHeight="1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ht="15.75" customHeight="1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 ht="15.75" customHeight="1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 ht="15.75" customHeight="1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 ht="15.75" customHeight="1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 ht="15.75" customHeight="1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 ht="15.75" customHeight="1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 ht="15.75" customHeight="1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 ht="15.75" customHeight="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 ht="15.75" customHeight="1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 ht="15.75" customHeight="1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 ht="15.75" customHeight="1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 ht="15.75" customHeight="1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 ht="15.75" customHeight="1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 ht="15.75" customHeight="1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 ht="15.75" customHeight="1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 ht="15.75" customHeight="1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 ht="15.75" customHeight="1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 ht="15.75" customHeight="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 ht="15.75" customHeight="1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 ht="15.75" customHeight="1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 ht="15.75" customHeight="1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 ht="15.75" customHeight="1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 ht="15.75" customHeight="1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 ht="15.75" customHeight="1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 ht="15.75" customHeight="1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 ht="15.75" customHeight="1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 ht="15.75" customHeight="1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 ht="15.75" customHeight="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 ht="15.75" customHeight="1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 ht="15.75" customHeight="1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 ht="15.75" customHeight="1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 ht="15.75" customHeight="1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 ht="15.75" customHeight="1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 ht="15.75" customHeight="1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 ht="15.75" customHeight="1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 ht="15.75" customHeight="1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 ht="15.75" customHeight="1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 ht="15.75" customHeight="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 ht="15.75" customHeight="1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 ht="15.75" customHeight="1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 ht="15.75" customHeight="1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 ht="15.75" customHeight="1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 ht="15.75" customHeight="1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 ht="15.75" customHeight="1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 ht="15.75" customHeight="1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 ht="15.75" customHeight="1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 ht="15.75" customHeight="1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 ht="15.75" customHeight="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 ht="15.75" customHeight="1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 ht="15.75" customHeight="1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 ht="15.75" customHeight="1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 ht="15.75" customHeight="1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 ht="15.75" customHeight="1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 ht="15.75" customHeight="1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 ht="15.75" customHeight="1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 ht="15.75" customHeight="1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 ht="15.75" customHeight="1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 ht="15.75" customHeight="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 ht="15.75" customHeight="1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 ht="15.75" customHeight="1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 ht="15.75" customHeight="1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 ht="15.75" customHeight="1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 ht="15.75" customHeight="1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 ht="15.75" customHeight="1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 ht="15.75" customHeight="1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 ht="15.75" customHeight="1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 ht="15.75" customHeight="1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 ht="15.75" customHeight="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 ht="15.75" customHeight="1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 ht="15.75" customHeight="1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 ht="15.75" customHeight="1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 ht="15.75" customHeight="1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 ht="15.75" customHeight="1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 ht="15.75" customHeight="1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 ht="15.75" customHeight="1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 ht="15.75" customHeight="1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 ht="15.75" customHeight="1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 ht="15.75" customHeight="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 ht="15.75" customHeight="1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 ht="15.75" customHeight="1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 ht="15.75" customHeight="1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 ht="15.75" customHeight="1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 ht="15.75" customHeight="1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 ht="15.75" customHeight="1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 ht="15.75" customHeight="1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 ht="15.75" customHeight="1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 ht="15.75" customHeight="1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 ht="15.75" customHeight="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 ht="15.75" customHeight="1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 ht="15.75" customHeight="1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 ht="15.75" customHeight="1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 ht="15.75" customHeight="1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 ht="15.75" customHeight="1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 ht="15.75" customHeight="1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 ht="15.75" customHeight="1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 ht="15.75" customHeight="1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 ht="15.75" customHeight="1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 ht="15.75" customHeight="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 ht="15.75" customHeight="1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 ht="15.75" customHeight="1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 ht="15.75" customHeight="1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 ht="15.75" customHeight="1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 ht="15.75" customHeight="1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 ht="15.75" customHeight="1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 ht="15.75" customHeight="1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 ht="15.75" customHeight="1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 ht="15.75" customHeight="1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 ht="15.75" customHeight="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 ht="15.75" customHeight="1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 ht="15.75" customHeight="1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 ht="15.75" customHeight="1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 ht="15.75" customHeight="1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 ht="15.75" customHeight="1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 ht="15.75" customHeight="1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 ht="15.75" customHeight="1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 ht="15.75" customHeight="1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 ht="15.75" customHeight="1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 ht="15.75" customHeight="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 ht="15.75" customHeight="1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 ht="15.75" customHeight="1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 ht="15.75" customHeight="1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 ht="15.75" customHeight="1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 ht="15.75" customHeight="1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 ht="15.75" customHeight="1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 ht="15.75" customHeight="1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 ht="15.75" customHeight="1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 ht="15.75" customHeight="1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 ht="15.75" customHeight="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 ht="15.75" customHeight="1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 ht="15.75" customHeight="1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 ht="15.75" customHeight="1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 ht="15.75" customHeight="1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 ht="15.75" customHeight="1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 ht="15.75" customHeight="1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 ht="15.75" customHeight="1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 ht="15.75" customHeight="1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 ht="15.75" customHeight="1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 ht="15.75" customHeight="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 ht="15.75" customHeight="1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 ht="15.75" customHeight="1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 ht="15.75" customHeight="1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 ht="15.75" customHeight="1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 ht="15.75" customHeight="1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 ht="15.75" customHeight="1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 ht="15.75" customHeight="1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 ht="15.75" customHeight="1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 ht="15.75" customHeight="1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 ht="15.75" customHeight="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 ht="15.75" customHeight="1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 ht="15.75" customHeight="1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 ht="15.75" customHeight="1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 ht="15.75" customHeight="1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 ht="15.75" customHeight="1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 ht="15.75" customHeight="1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 ht="15.75" customHeight="1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 ht="15.75" customHeight="1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 ht="15.75" customHeight="1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 ht="15.75" customHeight="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 ht="15.75" customHeight="1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 ht="15.75" customHeight="1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 ht="15.75" customHeight="1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 ht="15.75" customHeight="1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 ht="15.75" customHeight="1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 ht="15.75" customHeight="1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 ht="15.75" customHeight="1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 ht="15.75" customHeight="1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 ht="15.75" customHeight="1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 ht="15.75" customHeight="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 ht="15.75" customHeight="1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 ht="15.75" customHeight="1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 ht="15.75" customHeight="1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 ht="15.75" customHeight="1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 ht="15.75" customHeight="1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 ht="15.75" customHeight="1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 ht="15.75" customHeight="1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 ht="15.75" customHeight="1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 ht="15.75" customHeight="1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 ht="15.75" customHeight="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 ht="15.75" customHeight="1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 ht="15.75" customHeight="1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 ht="15.75" customHeight="1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 ht="15.75" customHeight="1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 ht="15.75" customHeight="1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 ht="15.75" customHeight="1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 ht="15.75" customHeight="1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 ht="15.75" customHeight="1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 ht="15.75" customHeight="1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 ht="15.75" customHeight="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 ht="15.75" customHeight="1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 ht="15.75" customHeight="1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 ht="15.75" customHeight="1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 ht="15.75" customHeight="1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 ht="15.75" customHeight="1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 ht="15.75" customHeight="1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 ht="15.75" customHeight="1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 ht="15.75" customHeight="1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 ht="15.75" customHeight="1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 ht="15.75" customHeight="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 ht="15.75" customHeight="1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 ht="15.75" customHeight="1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 ht="15.75" customHeight="1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 ht="15.75" customHeight="1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 ht="15.75" customHeight="1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 ht="15.75" customHeight="1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 ht="15.75" customHeight="1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 ht="15.75" customHeight="1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 ht="15.75" customHeight="1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 ht="15.75" customHeight="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 ht="15.75" customHeight="1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 ht="15.75" customHeight="1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 ht="15.75" customHeight="1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 ht="15.75" customHeight="1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 ht="15.75" customHeight="1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 ht="15.75" customHeight="1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 ht="15.75" customHeight="1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 ht="15.75" customHeight="1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 ht="15.75" customHeight="1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 ht="15.75" customHeight="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 ht="15.75" customHeight="1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 ht="15.75" customHeight="1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 ht="15.75" customHeight="1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 ht="15.75" customHeight="1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 ht="15.75" customHeight="1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 ht="15.75" customHeight="1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 ht="15.75" customHeight="1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 ht="15.75" customHeight="1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 ht="15.75" customHeight="1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 ht="15.75" customHeight="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 ht="15.75" customHeight="1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 ht="15.75" customHeight="1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 ht="15.75" customHeight="1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 ht="15.75" customHeight="1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 ht="15.75" customHeight="1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 ht="15.75" customHeight="1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 ht="15.75" customHeight="1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 ht="15.75" customHeight="1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 ht="15.75" customHeight="1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 ht="15.75" customHeight="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 ht="15.75" customHeight="1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 ht="15.75" customHeight="1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 ht="15.75" customHeight="1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 ht="15.75" customHeight="1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 ht="15.75" customHeight="1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 ht="15.75" customHeight="1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 ht="15.75" customHeight="1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 ht="15.75" customHeight="1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 ht="15.75" customHeight="1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 ht="15.75" customHeight="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 ht="15.75" customHeight="1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 ht="15.75" customHeight="1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 ht="15.75" customHeight="1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 ht="15.75" customHeight="1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 ht="15.75" customHeight="1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 ht="15.75" customHeight="1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 ht="15.75" customHeight="1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 ht="15.75" customHeight="1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 ht="15.75" customHeight="1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 ht="15.75" customHeight="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 ht="15.75" customHeight="1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 ht="15.75" customHeight="1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 ht="15.75" customHeight="1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 ht="15.75" customHeight="1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 ht="15.75" customHeight="1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 ht="15.75" customHeight="1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 ht="15.75" customHeight="1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 ht="15.75" customHeight="1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 ht="15.75" customHeight="1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 ht="15.75" customHeight="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 ht="15.75" customHeight="1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 ht="15.75" customHeight="1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 ht="15.75" customHeight="1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 ht="15.75" customHeight="1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 ht="15.75" customHeight="1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 ht="15.75" customHeight="1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 ht="15.75" customHeight="1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 ht="15.75" customHeight="1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 ht="15.75" customHeight="1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 ht="15.75" customHeight="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 ht="15.75" customHeight="1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 ht="15.75" customHeight="1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 ht="15.75" customHeight="1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 ht="15.75" customHeight="1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 ht="15.75" customHeight="1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 ht="15.75" customHeight="1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 ht="15.75" customHeight="1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 ht="15.75" customHeight="1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 ht="15.75" customHeight="1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 ht="15.75" customHeight="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 ht="15.75" customHeight="1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 ht="15.75" customHeight="1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 ht="15.75" customHeight="1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 ht="15.75" customHeight="1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 ht="15.75" customHeight="1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 ht="15.75" customHeight="1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 ht="15.75" customHeight="1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 ht="15.75" customHeight="1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 ht="15.75" customHeight="1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 ht="15.75" customHeight="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 ht="15.75" customHeight="1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 ht="15.75" customHeight="1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 ht="15.75" customHeight="1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 ht="15.75" customHeight="1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 ht="15.75" customHeight="1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 ht="15.75" customHeight="1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 ht="15.75" customHeight="1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 ht="15.75" customHeight="1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 ht="15.75" customHeight="1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 ht="15.75" customHeight="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 ht="15.75" customHeight="1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 ht="15.75" customHeight="1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 ht="15.75" customHeight="1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 ht="15.75" customHeight="1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 ht="15.75" customHeight="1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 ht="15.75" customHeight="1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 ht="15.75" customHeight="1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 ht="15.75" customHeight="1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 ht="15.75" customHeight="1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 ht="15.75" customHeight="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 ht="15.75" customHeight="1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 ht="15.75" customHeight="1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 ht="15.75" customHeight="1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 ht="15.75" customHeight="1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 ht="15.75" customHeight="1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 ht="15.75" customHeight="1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 ht="15.75" customHeight="1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 ht="15.75" customHeight="1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 ht="15.75" customHeight="1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 ht="15.75" customHeight="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 ht="15.75" customHeight="1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 ht="15.75" customHeight="1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 ht="15.75" customHeight="1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 ht="15.75" customHeight="1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 ht="15.75" customHeight="1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 ht="15.75" customHeight="1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 ht="15.75" customHeight="1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 ht="15.75" customHeight="1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 ht="15.75" customHeight="1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 ht="15.75" customHeight="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 ht="15.75" customHeight="1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 ht="15.75" customHeight="1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 ht="15.75" customHeight="1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 ht="15.75" customHeight="1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 ht="15.75" customHeight="1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 ht="15.75" customHeight="1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 ht="15.75" customHeight="1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 ht="15.75" customHeight="1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 ht="15.75" customHeight="1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 ht="15.75" customHeight="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 ht="15.75" customHeight="1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 ht="15.75" customHeight="1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 ht="15.75" customHeight="1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 ht="15.75" customHeight="1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 ht="15.75" customHeight="1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 ht="15.75" customHeight="1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 ht="15.75" customHeight="1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 ht="15.75" customHeight="1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 ht="15.75" customHeight="1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 ht="15.75" customHeight="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 ht="15.75" customHeight="1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 ht="15.75" customHeight="1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 ht="15.75" customHeight="1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 ht="15.75" customHeight="1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 ht="15.75" customHeight="1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 ht="15.75" customHeight="1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</sheetData>
  <hyperlinks>
    <hyperlink r:id="rId1" ref="A13"/>
  </hyperlinks>
  <printOptions/>
  <pageMargins bottom="0.75" footer="0.0" header="0.0" left="0.7" right="0.7" top="0.75"/>
  <pageSetup orientation="landscape"/>
  <drawing r:id="rId2"/>
</worksheet>
</file>