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6" yWindow="60" windowWidth="19032" windowHeight="5256" activeTab="2"/>
  </bookViews>
  <sheets>
    <sheet name="Experiment" sheetId="1" r:id="rId1"/>
    <sheet name="Weather" sheetId="4" r:id="rId2"/>
    <sheet name="Soils" sheetId="5" r:id="rId3"/>
    <sheet name="Sheet1" sheetId="6" r:id="rId4"/>
    <sheet name="Sheet2" sheetId="7" r:id="rId5"/>
  </sheets>
  <definedNames>
    <definedName name="_xlnm._FilterDatabase" localSheetId="4" hidden="1">Sheet2!#REF!</definedName>
    <definedName name="_xlnm._FilterDatabase" localSheetId="2" hidden="1">Soils!$A$1:$AM$265</definedName>
    <definedName name="_xlnm._FilterDatabase" localSheetId="1" hidden="1">Weather!$B$3:$N$525</definedName>
    <definedName name="EXP">Experiment!$BE$4:$DE$178</definedName>
    <definedName name="SOIL">Soils!$V$4:$X$265</definedName>
    <definedName name="Weather">Weather!$P$4:$Q$526</definedName>
  </definedNames>
  <calcPr calcId="125725"/>
</workbook>
</file>

<file path=xl/calcChain.xml><?xml version="1.0" encoding="utf-8"?>
<calcChain xmlns="http://schemas.openxmlformats.org/spreadsheetml/2006/main">
  <c r="X264" i="5"/>
  <c r="X263"/>
  <c r="X262"/>
  <c r="X261"/>
  <c r="X260"/>
  <c r="X259"/>
  <c r="X258"/>
  <c r="X257"/>
  <c r="X256"/>
  <c r="X255"/>
  <c r="X254"/>
  <c r="X253"/>
  <c r="X252"/>
  <c r="X251"/>
  <c r="X250"/>
  <c r="X249"/>
  <c r="X248"/>
  <c r="X247"/>
  <c r="X246"/>
  <c r="X245"/>
  <c r="X244"/>
  <c r="X243"/>
  <c r="X242"/>
  <c r="X241"/>
  <c r="X240"/>
  <c r="X239"/>
  <c r="X238"/>
  <c r="X237"/>
  <c r="X236"/>
  <c r="X235"/>
  <c r="X234"/>
  <c r="X233"/>
  <c r="X232"/>
  <c r="X231"/>
  <c r="X230"/>
  <c r="X229"/>
  <c r="X228"/>
  <c r="X227"/>
  <c r="X226"/>
  <c r="X225"/>
  <c r="X224"/>
  <c r="X223"/>
  <c r="X222"/>
  <c r="X221"/>
  <c r="X220"/>
  <c r="X219"/>
  <c r="X218"/>
  <c r="X217"/>
  <c r="X216"/>
  <c r="X215"/>
  <c r="X214"/>
  <c r="X213"/>
  <c r="X212"/>
  <c r="X211"/>
  <c r="X210"/>
  <c r="X209"/>
  <c r="X208"/>
  <c r="X207"/>
  <c r="X206"/>
  <c r="V206" s="1"/>
  <c r="X205"/>
  <c r="X204"/>
  <c r="X203"/>
  <c r="X202"/>
  <c r="V202" s="1"/>
  <c r="X201"/>
  <c r="X200"/>
  <c r="X199"/>
  <c r="X198"/>
  <c r="X197"/>
  <c r="X196"/>
  <c r="X195"/>
  <c r="X194"/>
  <c r="X193"/>
  <c r="X192"/>
  <c r="X191"/>
  <c r="X190"/>
  <c r="X189"/>
  <c r="X188"/>
  <c r="X187"/>
  <c r="X186"/>
  <c r="X185"/>
  <c r="X184"/>
  <c r="X183"/>
  <c r="X182"/>
  <c r="X181"/>
  <c r="X180"/>
  <c r="X179"/>
  <c r="X178"/>
  <c r="X177"/>
  <c r="X176"/>
  <c r="X175"/>
  <c r="X174"/>
  <c r="X173"/>
  <c r="X172"/>
  <c r="X171"/>
  <c r="X170"/>
  <c r="X169"/>
  <c r="X168"/>
  <c r="X167"/>
  <c r="X166"/>
  <c r="X165"/>
  <c r="X164"/>
  <c r="X163"/>
  <c r="X162"/>
  <c r="X161"/>
  <c r="X160"/>
  <c r="X159"/>
  <c r="X158"/>
  <c r="X157"/>
  <c r="X156"/>
  <c r="X155"/>
  <c r="X154"/>
  <c r="X153"/>
  <c r="X152"/>
  <c r="X151"/>
  <c r="X150"/>
  <c r="X149"/>
  <c r="X148"/>
  <c r="X147"/>
  <c r="X146"/>
  <c r="X145"/>
  <c r="X144"/>
  <c r="X143"/>
  <c r="X142"/>
  <c r="X141"/>
  <c r="X140"/>
  <c r="X139"/>
  <c r="X138"/>
  <c r="X137"/>
  <c r="X136"/>
  <c r="X135"/>
  <c r="X134"/>
  <c r="X133"/>
  <c r="X132"/>
  <c r="X131"/>
  <c r="X130"/>
  <c r="X129"/>
  <c r="X128"/>
  <c r="X127"/>
  <c r="X126"/>
  <c r="X125"/>
  <c r="X124"/>
  <c r="X123"/>
  <c r="X122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U264"/>
  <c r="U263"/>
  <c r="U262"/>
  <c r="U261"/>
  <c r="U260"/>
  <c r="U259"/>
  <c r="U258"/>
  <c r="U257"/>
  <c r="U256"/>
  <c r="U255"/>
  <c r="U254"/>
  <c r="U253"/>
  <c r="U252"/>
  <c r="U251"/>
  <c r="U250"/>
  <c r="U249"/>
  <c r="U248"/>
  <c r="U247"/>
  <c r="U246"/>
  <c r="U245"/>
  <c r="U244"/>
  <c r="U243"/>
  <c r="U242"/>
  <c r="U241"/>
  <c r="U240"/>
  <c r="U239"/>
  <c r="U238"/>
  <c r="U237"/>
  <c r="U236"/>
  <c r="U235"/>
  <c r="U234"/>
  <c r="U233"/>
  <c r="U232"/>
  <c r="U231"/>
  <c r="U230"/>
  <c r="U229"/>
  <c r="U228"/>
  <c r="U227"/>
  <c r="U226"/>
  <c r="U225"/>
  <c r="U224"/>
  <c r="U223"/>
  <c r="U222"/>
  <c r="U221"/>
  <c r="U220"/>
  <c r="U219"/>
  <c r="U218"/>
  <c r="U217"/>
  <c r="U216"/>
  <c r="U215"/>
  <c r="U214"/>
  <c r="U213"/>
  <c r="U212"/>
  <c r="U211"/>
  <c r="U210"/>
  <c r="U209"/>
  <c r="U208"/>
  <c r="U207"/>
  <c r="U206"/>
  <c r="U205"/>
  <c r="U204"/>
  <c r="U203"/>
  <c r="U202"/>
  <c r="U201"/>
  <c r="U200"/>
  <c r="U199"/>
  <c r="U198"/>
  <c r="U197"/>
  <c r="U196"/>
  <c r="U195"/>
  <c r="U194"/>
  <c r="U193"/>
  <c r="U192"/>
  <c r="U191"/>
  <c r="U190"/>
  <c r="U189"/>
  <c r="U188"/>
  <c r="U187"/>
  <c r="U186"/>
  <c r="U185"/>
  <c r="U184"/>
  <c r="U183"/>
  <c r="U182"/>
  <c r="U181"/>
  <c r="U180"/>
  <c r="U179"/>
  <c r="U178"/>
  <c r="U177"/>
  <c r="U176"/>
  <c r="U175"/>
  <c r="U174"/>
  <c r="U173"/>
  <c r="U172"/>
  <c r="U171"/>
  <c r="U170"/>
  <c r="U169"/>
  <c r="U168"/>
  <c r="U167"/>
  <c r="U166"/>
  <c r="U165"/>
  <c r="U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V5"/>
  <c r="V9"/>
  <c r="V13"/>
  <c r="V33"/>
  <c r="V45"/>
  <c r="V49"/>
  <c r="V53"/>
  <c r="V57"/>
  <c r="V69"/>
  <c r="V77"/>
  <c r="V85"/>
  <c r="V89"/>
  <c r="V93"/>
  <c r="V101"/>
  <c r="V105"/>
  <c r="V109"/>
  <c r="V113"/>
  <c r="V117"/>
  <c r="V125"/>
  <c r="V129"/>
  <c r="V137"/>
  <c r="V141"/>
  <c r="V145"/>
  <c r="V149"/>
  <c r="V153"/>
  <c r="V165"/>
  <c r="V169"/>
  <c r="V173"/>
  <c r="V181"/>
  <c r="V185"/>
  <c r="V193"/>
  <c r="V197"/>
  <c r="V201"/>
  <c r="V210"/>
  <c r="V213"/>
  <c r="V214"/>
  <c r="V217"/>
  <c r="V218"/>
  <c r="V221"/>
  <c r="V225"/>
  <c r="V229"/>
  <c r="V233"/>
  <c r="V241"/>
  <c r="V242"/>
  <c r="V245"/>
  <c r="V249"/>
  <c r="V254"/>
  <c r="V238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V65"/>
  <c r="V97"/>
  <c r="V133"/>
  <c r="V157"/>
  <c r="V178"/>
  <c r="V189"/>
  <c r="V194"/>
  <c r="V209"/>
  <c r="V230"/>
  <c r="V257"/>
  <c r="V250"/>
  <c r="V25"/>
  <c r="V205"/>
  <c r="V161"/>
  <c r="V121"/>
  <c r="V81"/>
  <c r="DF177" i="1"/>
  <c r="DF176"/>
  <c r="DF175"/>
  <c r="DF174"/>
  <c r="DF173"/>
  <c r="DF172"/>
  <c r="DF171"/>
  <c r="DF170"/>
  <c r="DF169"/>
  <c r="DF168"/>
  <c r="DF167"/>
  <c r="DF166"/>
  <c r="DF165"/>
  <c r="DF164"/>
  <c r="DF163"/>
  <c r="DF162"/>
  <c r="DF161"/>
  <c r="DF160"/>
  <c r="DF159"/>
  <c r="DF158"/>
  <c r="DF157"/>
  <c r="DF156"/>
  <c r="DF155"/>
  <c r="DF154"/>
  <c r="DF153"/>
  <c r="DF152"/>
  <c r="DF151"/>
  <c r="DF150"/>
  <c r="DF149"/>
  <c r="DF148"/>
  <c r="DF147"/>
  <c r="DF146"/>
  <c r="DF145"/>
  <c r="DF144"/>
  <c r="DF143"/>
  <c r="DF142"/>
  <c r="DF141"/>
  <c r="DF140"/>
  <c r="DF139"/>
  <c r="DF138"/>
  <c r="DF137"/>
  <c r="DF136"/>
  <c r="DF135"/>
  <c r="DF134"/>
  <c r="DF133"/>
  <c r="DF132"/>
  <c r="DF131"/>
  <c r="DF130"/>
  <c r="DF129"/>
  <c r="DF128"/>
  <c r="DF127"/>
  <c r="DF126"/>
  <c r="DF125"/>
  <c r="DF124"/>
  <c r="DF123"/>
  <c r="DF122"/>
  <c r="DF121"/>
  <c r="DF120"/>
  <c r="DF119"/>
  <c r="DF118"/>
  <c r="DF117"/>
  <c r="DF116"/>
  <c r="DF115"/>
  <c r="DF114"/>
  <c r="DF113"/>
  <c r="DF112"/>
  <c r="DF111"/>
  <c r="DF110"/>
  <c r="DF109"/>
  <c r="DF108"/>
  <c r="DF107"/>
  <c r="DF106"/>
  <c r="DF105"/>
  <c r="DF104"/>
  <c r="DF103"/>
  <c r="DF102"/>
  <c r="DF101"/>
  <c r="DF100"/>
  <c r="DF99"/>
  <c r="DF98"/>
  <c r="DF97"/>
  <c r="DF96"/>
  <c r="DF95"/>
  <c r="DF94"/>
  <c r="DF93"/>
  <c r="DF92"/>
  <c r="DF91"/>
  <c r="DF90"/>
  <c r="DF89"/>
  <c r="DF88"/>
  <c r="DF87"/>
  <c r="DF86"/>
  <c r="DF85"/>
  <c r="DF84"/>
  <c r="DF83"/>
  <c r="DF82"/>
  <c r="DF81"/>
  <c r="DF80"/>
  <c r="DF79"/>
  <c r="DF78"/>
  <c r="DF77"/>
  <c r="DF76"/>
  <c r="DF75"/>
  <c r="DF74"/>
  <c r="DF73"/>
  <c r="DF72"/>
  <c r="DF71"/>
  <c r="DF70"/>
  <c r="DF69"/>
  <c r="DF68"/>
  <c r="DF67"/>
  <c r="DF66"/>
  <c r="DF65"/>
  <c r="DF64"/>
  <c r="DF63"/>
  <c r="DF62"/>
  <c r="DF61"/>
  <c r="DF60"/>
  <c r="DF59"/>
  <c r="DF58"/>
  <c r="DF57"/>
  <c r="DF56"/>
  <c r="DF55"/>
  <c r="DF54"/>
  <c r="DF53"/>
  <c r="DF52"/>
  <c r="DF51"/>
  <c r="DF50"/>
  <c r="DF49"/>
  <c r="DF48"/>
  <c r="DF47"/>
  <c r="DF46"/>
  <c r="DF45"/>
  <c r="DF44"/>
  <c r="DF43"/>
  <c r="DF42"/>
  <c r="DF41"/>
  <c r="DF40"/>
  <c r="DF39"/>
  <c r="DF38"/>
  <c r="DF37"/>
  <c r="DF36"/>
  <c r="DF35"/>
  <c r="DF34"/>
  <c r="DF33"/>
  <c r="DF32"/>
  <c r="DF31"/>
  <c r="DF30"/>
  <c r="DF29"/>
  <c r="DF28"/>
  <c r="DF27"/>
  <c r="DF26"/>
  <c r="DF25"/>
  <c r="DF24"/>
  <c r="DF23"/>
  <c r="DF22"/>
  <c r="DF21"/>
  <c r="DF20"/>
  <c r="DF19"/>
  <c r="DF18"/>
  <c r="DF17"/>
  <c r="DF16"/>
  <c r="DF15"/>
  <c r="DF14"/>
  <c r="DF13"/>
  <c r="DF12"/>
  <c r="DF11"/>
  <c r="DF10"/>
  <c r="DF9"/>
  <c r="DF8"/>
  <c r="DF7"/>
  <c r="DF6"/>
  <c r="DF5"/>
  <c r="DF4"/>
  <c r="DF3"/>
  <c r="DX177"/>
  <c r="DX176"/>
  <c r="DX175"/>
  <c r="DX174"/>
  <c r="DX173"/>
  <c r="DX172"/>
  <c r="DX171"/>
  <c r="DX170"/>
  <c r="DX169"/>
  <c r="DX168"/>
  <c r="DX167"/>
  <c r="DX166"/>
  <c r="DX165"/>
  <c r="DX164"/>
  <c r="DX163"/>
  <c r="DX162"/>
  <c r="DX161"/>
  <c r="DX160"/>
  <c r="DX159"/>
  <c r="DX158"/>
  <c r="DX157"/>
  <c r="DX156"/>
  <c r="DX155"/>
  <c r="DX154"/>
  <c r="DX153"/>
  <c r="DX152"/>
  <c r="DX151"/>
  <c r="DX150"/>
  <c r="DX149"/>
  <c r="DX148"/>
  <c r="DX147"/>
  <c r="DX146"/>
  <c r="DX145"/>
  <c r="DX144"/>
  <c r="DX143"/>
  <c r="DX142"/>
  <c r="DX141"/>
  <c r="DX140"/>
  <c r="DX139"/>
  <c r="DX138"/>
  <c r="DX137"/>
  <c r="DX136"/>
  <c r="DX135"/>
  <c r="DX134"/>
  <c r="DX133"/>
  <c r="DX132"/>
  <c r="DX131"/>
  <c r="DX130"/>
  <c r="DX129"/>
  <c r="DX128"/>
  <c r="DX127"/>
  <c r="DX126"/>
  <c r="DX125"/>
  <c r="DX124"/>
  <c r="DX123"/>
  <c r="DX122"/>
  <c r="DX121"/>
  <c r="DX120"/>
  <c r="DX119"/>
  <c r="DX118"/>
  <c r="DX117"/>
  <c r="DX116"/>
  <c r="DX115"/>
  <c r="DX114"/>
  <c r="DX113"/>
  <c r="DX112"/>
  <c r="DX111"/>
  <c r="DX110"/>
  <c r="DX109"/>
  <c r="DX108"/>
  <c r="DX107"/>
  <c r="DX106"/>
  <c r="DX105"/>
  <c r="DX104"/>
  <c r="DX103"/>
  <c r="DX102"/>
  <c r="DX101"/>
  <c r="DX100"/>
  <c r="DX99"/>
  <c r="DX98"/>
  <c r="DX97"/>
  <c r="DX96"/>
  <c r="DX95"/>
  <c r="DX94"/>
  <c r="DX93"/>
  <c r="DX92"/>
  <c r="DX91"/>
  <c r="DX90"/>
  <c r="DX89"/>
  <c r="DX88"/>
  <c r="DX87"/>
  <c r="DX86"/>
  <c r="DX85"/>
  <c r="DX84"/>
  <c r="DX83"/>
  <c r="DX82"/>
  <c r="DX81"/>
  <c r="DX80"/>
  <c r="DX79"/>
  <c r="DX78"/>
  <c r="DX77"/>
  <c r="DX76"/>
  <c r="DX75"/>
  <c r="DX74"/>
  <c r="DX73"/>
  <c r="DX72"/>
  <c r="DX71"/>
  <c r="DX70"/>
  <c r="DX69"/>
  <c r="DX68"/>
  <c r="DX67"/>
  <c r="DX66"/>
  <c r="DX65"/>
  <c r="DX64"/>
  <c r="DX63"/>
  <c r="DX62"/>
  <c r="DX61"/>
  <c r="DX60"/>
  <c r="DX59"/>
  <c r="DX58"/>
  <c r="DX57"/>
  <c r="DX56"/>
  <c r="DX55"/>
  <c r="DX54"/>
  <c r="DX53"/>
  <c r="DX52"/>
  <c r="DX51"/>
  <c r="DX50"/>
  <c r="DX49"/>
  <c r="DX48"/>
  <c r="DX47"/>
  <c r="DX46"/>
  <c r="DX45"/>
  <c r="DX44"/>
  <c r="DX43"/>
  <c r="DX42"/>
  <c r="DX41"/>
  <c r="DX40"/>
  <c r="DX39"/>
  <c r="DX38"/>
  <c r="DX37"/>
  <c r="DX36"/>
  <c r="DX35"/>
  <c r="DX34"/>
  <c r="DX33"/>
  <c r="DX32"/>
  <c r="DX31"/>
  <c r="DX30"/>
  <c r="DX29"/>
  <c r="DX28"/>
  <c r="DX27"/>
  <c r="DX26"/>
  <c r="DX25"/>
  <c r="DX24"/>
  <c r="DX23"/>
  <c r="DX22"/>
  <c r="DX21"/>
  <c r="DX20"/>
  <c r="DX19"/>
  <c r="DX18"/>
  <c r="DX17"/>
  <c r="DX16"/>
  <c r="DX15"/>
  <c r="DX14"/>
  <c r="DX13"/>
  <c r="DX12"/>
  <c r="DX11"/>
  <c r="DX10"/>
  <c r="DX9"/>
  <c r="DX8"/>
  <c r="DX7"/>
  <c r="DX6"/>
  <c r="DX5"/>
  <c r="DX4"/>
  <c r="DU3"/>
  <c r="DU5"/>
  <c r="DT176"/>
  <c r="DQ176"/>
  <c r="DP176"/>
  <c r="DO176"/>
  <c r="DN176"/>
  <c r="DM176"/>
  <c r="DL176"/>
  <c r="DK176"/>
  <c r="DI176"/>
  <c r="DH176"/>
  <c r="DD176"/>
  <c r="DC176"/>
  <c r="DB176"/>
  <c r="DA176"/>
  <c r="CZ176"/>
  <c r="CY176"/>
  <c r="CX176"/>
  <c r="CW176"/>
  <c r="CS176"/>
  <c r="CQ176"/>
  <c r="CP176"/>
  <c r="CO176"/>
  <c r="CN176"/>
  <c r="CL176"/>
  <c r="CJ176"/>
  <c r="CI176"/>
  <c r="CH176"/>
  <c r="CG176"/>
  <c r="CE176"/>
  <c r="CD176"/>
  <c r="CC176"/>
  <c r="CB176"/>
  <c r="CA176"/>
  <c r="BZ176"/>
  <c r="BY176"/>
  <c r="BX176"/>
  <c r="BW176"/>
  <c r="BV176"/>
  <c r="BU176"/>
  <c r="BT176"/>
  <c r="BS176"/>
  <c r="BR176"/>
  <c r="BQ176"/>
  <c r="BP176"/>
  <c r="BO176"/>
  <c r="BN176"/>
  <c r="BM176"/>
  <c r="BL176"/>
  <c r="BK176"/>
  <c r="BJ176"/>
  <c r="BI176"/>
  <c r="BH176"/>
  <c r="BG176"/>
  <c r="BF176"/>
  <c r="DT175"/>
  <c r="DQ175"/>
  <c r="DP175"/>
  <c r="DO175"/>
  <c r="DN175"/>
  <c r="DM175"/>
  <c r="DL175"/>
  <c r="DK175"/>
  <c r="DI175"/>
  <c r="DH175"/>
  <c r="DD175"/>
  <c r="DC175"/>
  <c r="DB175"/>
  <c r="DA175"/>
  <c r="CZ175"/>
  <c r="CY175"/>
  <c r="CX175"/>
  <c r="CW175"/>
  <c r="CS175"/>
  <c r="CU175" s="1"/>
  <c r="CQ175"/>
  <c r="CP175"/>
  <c r="CO175"/>
  <c r="CN175"/>
  <c r="CL175"/>
  <c r="CJ175"/>
  <c r="CI175"/>
  <c r="CH175"/>
  <c r="CG175"/>
  <c r="CE175"/>
  <c r="CD175"/>
  <c r="CC175"/>
  <c r="CB175"/>
  <c r="CA175"/>
  <c r="BZ175"/>
  <c r="BY175"/>
  <c r="BX175"/>
  <c r="BW175"/>
  <c r="BV175"/>
  <c r="BU175"/>
  <c r="BT175"/>
  <c r="BS175"/>
  <c r="BR175"/>
  <c r="BQ175"/>
  <c r="BP175"/>
  <c r="BO175"/>
  <c r="BN175"/>
  <c r="BM175"/>
  <c r="BL175"/>
  <c r="BK175"/>
  <c r="BJ175"/>
  <c r="BI175"/>
  <c r="BH175"/>
  <c r="BG175"/>
  <c r="BF175"/>
  <c r="DT174"/>
  <c r="DU174" s="1"/>
  <c r="DQ174"/>
  <c r="DP174"/>
  <c r="DO174"/>
  <c r="DN174"/>
  <c r="DM174"/>
  <c r="DL174"/>
  <c r="DK174"/>
  <c r="DI174"/>
  <c r="DH174"/>
  <c r="DD174"/>
  <c r="DC174"/>
  <c r="DB174"/>
  <c r="DA174"/>
  <c r="CZ174"/>
  <c r="CY174"/>
  <c r="CX174"/>
  <c r="CW174"/>
  <c r="CS174"/>
  <c r="CQ174"/>
  <c r="CP174"/>
  <c r="CO174"/>
  <c r="CN174"/>
  <c r="CL174"/>
  <c r="CJ174"/>
  <c r="CI174"/>
  <c r="CH174"/>
  <c r="CG174"/>
  <c r="CE174"/>
  <c r="CD174"/>
  <c r="CC174"/>
  <c r="CB174"/>
  <c r="CA174"/>
  <c r="BZ174"/>
  <c r="BY174"/>
  <c r="BX174"/>
  <c r="BW174"/>
  <c r="BV174"/>
  <c r="BU174"/>
  <c r="BT174"/>
  <c r="BS174"/>
  <c r="BR174"/>
  <c r="BQ174"/>
  <c r="BP174"/>
  <c r="BO174"/>
  <c r="BN174"/>
  <c r="BM174"/>
  <c r="BL174"/>
  <c r="BK174"/>
  <c r="BJ174"/>
  <c r="BI174"/>
  <c r="BH174"/>
  <c r="BG174"/>
  <c r="BF174"/>
  <c r="DT173"/>
  <c r="DU173" s="1"/>
  <c r="DQ173"/>
  <c r="DP173"/>
  <c r="DO173"/>
  <c r="DN173"/>
  <c r="DM173"/>
  <c r="DL173"/>
  <c r="DK173"/>
  <c r="DI173"/>
  <c r="DH173"/>
  <c r="DD173"/>
  <c r="DC173"/>
  <c r="DB173"/>
  <c r="DA173"/>
  <c r="CZ173"/>
  <c r="CY173"/>
  <c r="CX173"/>
  <c r="CW173"/>
  <c r="CS173"/>
  <c r="CQ173"/>
  <c r="CP173"/>
  <c r="CO173"/>
  <c r="CN173"/>
  <c r="CL173"/>
  <c r="CJ173"/>
  <c r="CI173"/>
  <c r="CH173"/>
  <c r="CG173"/>
  <c r="CE173"/>
  <c r="CD173"/>
  <c r="CC173"/>
  <c r="CB173"/>
  <c r="CA173"/>
  <c r="BZ173"/>
  <c r="BY173"/>
  <c r="BX173"/>
  <c r="BW173"/>
  <c r="BV173"/>
  <c r="BU173"/>
  <c r="BT173"/>
  <c r="BS173"/>
  <c r="BR173"/>
  <c r="BQ173"/>
  <c r="BP173"/>
  <c r="BO173"/>
  <c r="BN173"/>
  <c r="BM173"/>
  <c r="BL173"/>
  <c r="BK173"/>
  <c r="BJ173"/>
  <c r="BI173"/>
  <c r="BH173"/>
  <c r="BG173"/>
  <c r="BF173"/>
  <c r="DT172"/>
  <c r="DQ172"/>
  <c r="DP172"/>
  <c r="DO172"/>
  <c r="DN172"/>
  <c r="DM172"/>
  <c r="DL172"/>
  <c r="DK172"/>
  <c r="DI172"/>
  <c r="DH172"/>
  <c r="DD172"/>
  <c r="DC172"/>
  <c r="DB172"/>
  <c r="DA172"/>
  <c r="CZ172"/>
  <c r="CY172"/>
  <c r="CX172"/>
  <c r="CW172"/>
  <c r="CS172"/>
  <c r="CQ172"/>
  <c r="CP172"/>
  <c r="CO172"/>
  <c r="CN172"/>
  <c r="CL172"/>
  <c r="CJ172"/>
  <c r="CI172"/>
  <c r="CH172"/>
  <c r="CG172"/>
  <c r="CE172"/>
  <c r="CD172"/>
  <c r="CC172"/>
  <c r="CB172"/>
  <c r="CA172"/>
  <c r="BZ172"/>
  <c r="BY172"/>
  <c r="BX172"/>
  <c r="BW172"/>
  <c r="BV172"/>
  <c r="BU172"/>
  <c r="BT172"/>
  <c r="BS172"/>
  <c r="BR172"/>
  <c r="BQ172"/>
  <c r="BP172"/>
  <c r="BO172"/>
  <c r="BN172"/>
  <c r="BM172"/>
  <c r="BL172"/>
  <c r="BK172"/>
  <c r="BJ172"/>
  <c r="BI172"/>
  <c r="BH172"/>
  <c r="BG172"/>
  <c r="BF172"/>
  <c r="DT171"/>
  <c r="DQ171"/>
  <c r="DP171"/>
  <c r="DO171"/>
  <c r="DN171"/>
  <c r="DM171"/>
  <c r="DL171"/>
  <c r="DK171"/>
  <c r="DI171"/>
  <c r="DH171"/>
  <c r="DD171"/>
  <c r="DC171"/>
  <c r="DB171"/>
  <c r="DA171"/>
  <c r="CZ171"/>
  <c r="CY171"/>
  <c r="CX171"/>
  <c r="CW171"/>
  <c r="CS171"/>
  <c r="CQ171"/>
  <c r="CP171"/>
  <c r="CO171"/>
  <c r="CN171"/>
  <c r="CL171"/>
  <c r="CJ171"/>
  <c r="CI171"/>
  <c r="CH171"/>
  <c r="CG171"/>
  <c r="CE171"/>
  <c r="CD171"/>
  <c r="CC171"/>
  <c r="CB171"/>
  <c r="CA171"/>
  <c r="BZ171"/>
  <c r="BY171"/>
  <c r="BX171"/>
  <c r="BW171"/>
  <c r="BV171"/>
  <c r="BU171"/>
  <c r="BT171"/>
  <c r="BS171"/>
  <c r="BR171"/>
  <c r="BQ171"/>
  <c r="BP171"/>
  <c r="BO171"/>
  <c r="BN171"/>
  <c r="BM171"/>
  <c r="BL171"/>
  <c r="BK171"/>
  <c r="BJ171"/>
  <c r="BI171"/>
  <c r="BH171"/>
  <c r="BG171"/>
  <c r="BF171"/>
  <c r="DT170"/>
  <c r="DQ170"/>
  <c r="DP170"/>
  <c r="DO170"/>
  <c r="DN170"/>
  <c r="DM170"/>
  <c r="DL170"/>
  <c r="DK170"/>
  <c r="DI170"/>
  <c r="DH170"/>
  <c r="DD170"/>
  <c r="DC170"/>
  <c r="DB170"/>
  <c r="DA170"/>
  <c r="CZ170"/>
  <c r="CY170"/>
  <c r="CX170"/>
  <c r="CW170"/>
  <c r="CS170"/>
  <c r="CQ170"/>
  <c r="CP170"/>
  <c r="CO170"/>
  <c r="CN170"/>
  <c r="CL170"/>
  <c r="CJ170"/>
  <c r="CI170"/>
  <c r="CH170"/>
  <c r="CG170"/>
  <c r="CE170"/>
  <c r="CD170"/>
  <c r="CC170"/>
  <c r="CB170"/>
  <c r="CA170"/>
  <c r="BZ170"/>
  <c r="BY170"/>
  <c r="BX170"/>
  <c r="BW170"/>
  <c r="BV170"/>
  <c r="BU170"/>
  <c r="BT170"/>
  <c r="BS170"/>
  <c r="BR170"/>
  <c r="BQ170"/>
  <c r="BP170"/>
  <c r="BO170"/>
  <c r="BN170"/>
  <c r="BM170"/>
  <c r="BL170"/>
  <c r="BK170"/>
  <c r="BJ170"/>
  <c r="BI170"/>
  <c r="BH170"/>
  <c r="BG170"/>
  <c r="BF170"/>
  <c r="DT169"/>
  <c r="DU169" s="1"/>
  <c r="DQ169"/>
  <c r="DP169"/>
  <c r="DO169"/>
  <c r="DN169"/>
  <c r="DM169"/>
  <c r="DL169"/>
  <c r="DK169"/>
  <c r="DI169"/>
  <c r="DH169"/>
  <c r="DD169"/>
  <c r="DC169"/>
  <c r="DB169"/>
  <c r="DA169"/>
  <c r="CZ169"/>
  <c r="CY169"/>
  <c r="CX169"/>
  <c r="CW169"/>
  <c r="CS169"/>
  <c r="CQ169"/>
  <c r="CP169"/>
  <c r="CO169"/>
  <c r="CN169"/>
  <c r="CL169"/>
  <c r="CJ169"/>
  <c r="CI169"/>
  <c r="CH169"/>
  <c r="CG169"/>
  <c r="CE169"/>
  <c r="CD169"/>
  <c r="CC169"/>
  <c r="CB169"/>
  <c r="CA169"/>
  <c r="BZ169"/>
  <c r="BY169"/>
  <c r="BX169"/>
  <c r="BW169"/>
  <c r="BV169"/>
  <c r="BU169"/>
  <c r="BT169"/>
  <c r="BS169"/>
  <c r="BR169"/>
  <c r="BQ169"/>
  <c r="BP169"/>
  <c r="BO169"/>
  <c r="BN169"/>
  <c r="BM169"/>
  <c r="BL169"/>
  <c r="BK169"/>
  <c r="BJ169"/>
  <c r="BI169"/>
  <c r="BH169"/>
  <c r="BG169"/>
  <c r="BF169"/>
  <c r="DT168"/>
  <c r="DQ168"/>
  <c r="DP168"/>
  <c r="DO168"/>
  <c r="DN168"/>
  <c r="DM168"/>
  <c r="DL168"/>
  <c r="DK168"/>
  <c r="DI168"/>
  <c r="DH168"/>
  <c r="DD168"/>
  <c r="DC168"/>
  <c r="DB168"/>
  <c r="DA168"/>
  <c r="CZ168"/>
  <c r="CY168"/>
  <c r="CX168"/>
  <c r="CW168"/>
  <c r="CS168"/>
  <c r="CQ168"/>
  <c r="CP168"/>
  <c r="CO168"/>
  <c r="CN168"/>
  <c r="CL168"/>
  <c r="CJ168"/>
  <c r="CI168"/>
  <c r="CH168"/>
  <c r="CG168"/>
  <c r="CE168"/>
  <c r="CD168"/>
  <c r="CC168"/>
  <c r="CB168"/>
  <c r="CA168"/>
  <c r="BZ168"/>
  <c r="BY168"/>
  <c r="BX168"/>
  <c r="BW168"/>
  <c r="BV168"/>
  <c r="BU168"/>
  <c r="BT168"/>
  <c r="BS168"/>
  <c r="BR168"/>
  <c r="BQ168"/>
  <c r="BP168"/>
  <c r="BO168"/>
  <c r="BN168"/>
  <c r="BM168"/>
  <c r="BL168"/>
  <c r="BK168"/>
  <c r="BJ168"/>
  <c r="BI168"/>
  <c r="BH168"/>
  <c r="BG168"/>
  <c r="BF168"/>
  <c r="DT167"/>
  <c r="DQ167"/>
  <c r="DP167"/>
  <c r="DO167"/>
  <c r="DN167"/>
  <c r="DM167"/>
  <c r="DL167"/>
  <c r="DK167"/>
  <c r="DI167"/>
  <c r="DH167"/>
  <c r="DD167"/>
  <c r="DC167"/>
  <c r="DB167"/>
  <c r="DA167"/>
  <c r="CZ167"/>
  <c r="CY167"/>
  <c r="CX167"/>
  <c r="CW167"/>
  <c r="CS167"/>
  <c r="CQ167"/>
  <c r="CP167"/>
  <c r="CO167"/>
  <c r="CN167"/>
  <c r="CL167"/>
  <c r="CJ167"/>
  <c r="CI167"/>
  <c r="CH167"/>
  <c r="CG167"/>
  <c r="CE167"/>
  <c r="CD167"/>
  <c r="CC167"/>
  <c r="CB167"/>
  <c r="CA167"/>
  <c r="BZ167"/>
  <c r="BY167"/>
  <c r="BX167"/>
  <c r="BW167"/>
  <c r="BV167"/>
  <c r="BU167"/>
  <c r="BT167"/>
  <c r="BS167"/>
  <c r="BR167"/>
  <c r="BQ167"/>
  <c r="BP167"/>
  <c r="BO167"/>
  <c r="BN167"/>
  <c r="BM167"/>
  <c r="BL167"/>
  <c r="BK167"/>
  <c r="BJ167"/>
  <c r="BI167"/>
  <c r="BH167"/>
  <c r="BG167"/>
  <c r="BF167"/>
  <c r="DT166"/>
  <c r="DQ166"/>
  <c r="DP166"/>
  <c r="DO166"/>
  <c r="DN166"/>
  <c r="DM166"/>
  <c r="DL166"/>
  <c r="DK166"/>
  <c r="DI166"/>
  <c r="DH166"/>
  <c r="DD166"/>
  <c r="DC166"/>
  <c r="DB166"/>
  <c r="DA166"/>
  <c r="CZ166"/>
  <c r="CY166"/>
  <c r="CX166"/>
  <c r="CW166"/>
  <c r="CS166"/>
  <c r="CQ166"/>
  <c r="CP166"/>
  <c r="CO166"/>
  <c r="CN166"/>
  <c r="CL166"/>
  <c r="CJ166"/>
  <c r="CI166"/>
  <c r="CH166"/>
  <c r="CG166"/>
  <c r="CE166"/>
  <c r="CD166"/>
  <c r="CC166"/>
  <c r="CB166"/>
  <c r="CA166"/>
  <c r="BZ166"/>
  <c r="BY166"/>
  <c r="BX166"/>
  <c r="BW166"/>
  <c r="BV166"/>
  <c r="BU166"/>
  <c r="BT166"/>
  <c r="BS166"/>
  <c r="BR166"/>
  <c r="BQ166"/>
  <c r="BP166"/>
  <c r="BO166"/>
  <c r="BN166"/>
  <c r="BM166"/>
  <c r="BL166"/>
  <c r="BK166"/>
  <c r="BJ166"/>
  <c r="BI166"/>
  <c r="BH166"/>
  <c r="BG166"/>
  <c r="BF166"/>
  <c r="DT165"/>
  <c r="DQ165"/>
  <c r="DP165"/>
  <c r="DO165"/>
  <c r="DN165"/>
  <c r="DM165"/>
  <c r="DL165"/>
  <c r="DK165"/>
  <c r="DI165"/>
  <c r="DH165"/>
  <c r="DD165"/>
  <c r="DC165"/>
  <c r="DB165"/>
  <c r="DA165"/>
  <c r="CZ165"/>
  <c r="CY165"/>
  <c r="CX165"/>
  <c r="CW165"/>
  <c r="CS165"/>
  <c r="CQ165"/>
  <c r="CP165"/>
  <c r="CO165"/>
  <c r="CN165"/>
  <c r="CL165"/>
  <c r="CJ165"/>
  <c r="CI165"/>
  <c r="CH165"/>
  <c r="CG165"/>
  <c r="CE165"/>
  <c r="CD165"/>
  <c r="CC165"/>
  <c r="CB165"/>
  <c r="CA165"/>
  <c r="BZ165"/>
  <c r="BY165"/>
  <c r="BX165"/>
  <c r="BW165"/>
  <c r="BV165"/>
  <c r="BU165"/>
  <c r="BT165"/>
  <c r="BS165"/>
  <c r="BR165"/>
  <c r="BQ165"/>
  <c r="BP165"/>
  <c r="BO165"/>
  <c r="BN165"/>
  <c r="BM165"/>
  <c r="BL165"/>
  <c r="BK165"/>
  <c r="BJ165"/>
  <c r="BI165"/>
  <c r="BH165"/>
  <c r="BG165"/>
  <c r="BF165"/>
  <c r="DT164"/>
  <c r="DQ164"/>
  <c r="DP164"/>
  <c r="DO164"/>
  <c r="DN164"/>
  <c r="DM164"/>
  <c r="DL164"/>
  <c r="DK164"/>
  <c r="DI164"/>
  <c r="DH164"/>
  <c r="DD164"/>
  <c r="DC164"/>
  <c r="DB164"/>
  <c r="DA164"/>
  <c r="CZ164"/>
  <c r="CY164"/>
  <c r="CX164"/>
  <c r="CW164"/>
  <c r="CS164"/>
  <c r="CQ164"/>
  <c r="CP164"/>
  <c r="CO164"/>
  <c r="CN164"/>
  <c r="CL164"/>
  <c r="CJ164"/>
  <c r="CI164"/>
  <c r="CH164"/>
  <c r="CG164"/>
  <c r="CE164"/>
  <c r="CD164"/>
  <c r="CC164"/>
  <c r="CB164"/>
  <c r="CA164"/>
  <c r="BZ164"/>
  <c r="BY164"/>
  <c r="BX164"/>
  <c r="BW164"/>
  <c r="BV164"/>
  <c r="BU164"/>
  <c r="BT164"/>
  <c r="BS164"/>
  <c r="BR164"/>
  <c r="BQ164"/>
  <c r="BP164"/>
  <c r="BO164"/>
  <c r="BN164"/>
  <c r="BM164"/>
  <c r="BL164"/>
  <c r="BK164"/>
  <c r="BJ164"/>
  <c r="BI164"/>
  <c r="BH164"/>
  <c r="BG164"/>
  <c r="BF164"/>
  <c r="DT163"/>
  <c r="DQ163"/>
  <c r="DP163"/>
  <c r="DO163"/>
  <c r="DN163"/>
  <c r="DM163"/>
  <c r="DL163"/>
  <c r="DK163"/>
  <c r="DI163"/>
  <c r="DH163"/>
  <c r="DD163"/>
  <c r="DC163"/>
  <c r="DB163"/>
  <c r="DA163"/>
  <c r="CZ163"/>
  <c r="CY163"/>
  <c r="CX163"/>
  <c r="CW163"/>
  <c r="CS163"/>
  <c r="CQ163"/>
  <c r="CP163"/>
  <c r="CO163"/>
  <c r="CN163"/>
  <c r="CL163"/>
  <c r="CJ163"/>
  <c r="CI163"/>
  <c r="CH163"/>
  <c r="CG163"/>
  <c r="CE163"/>
  <c r="CD163"/>
  <c r="CC163"/>
  <c r="CB163"/>
  <c r="CA163"/>
  <c r="BZ163"/>
  <c r="BY163"/>
  <c r="BX163"/>
  <c r="BW163"/>
  <c r="BV163"/>
  <c r="BU163"/>
  <c r="BT163"/>
  <c r="BS163"/>
  <c r="BR163"/>
  <c r="BQ163"/>
  <c r="BP163"/>
  <c r="BO163"/>
  <c r="BN163"/>
  <c r="BM163"/>
  <c r="BL163"/>
  <c r="BK163"/>
  <c r="BJ163"/>
  <c r="BI163"/>
  <c r="BH163"/>
  <c r="BG163"/>
  <c r="BF163"/>
  <c r="DT162"/>
  <c r="DQ162"/>
  <c r="DP162"/>
  <c r="DO162"/>
  <c r="DN162"/>
  <c r="DM162"/>
  <c r="DL162"/>
  <c r="DK162"/>
  <c r="DI162"/>
  <c r="DH162"/>
  <c r="DD162"/>
  <c r="DC162"/>
  <c r="DB162"/>
  <c r="DA162"/>
  <c r="CZ162"/>
  <c r="CY162"/>
  <c r="CX162"/>
  <c r="CW162"/>
  <c r="CS162"/>
  <c r="CQ162"/>
  <c r="CP162"/>
  <c r="CO162"/>
  <c r="CN162"/>
  <c r="CL162"/>
  <c r="CJ162"/>
  <c r="CI162"/>
  <c r="CH162"/>
  <c r="CG162"/>
  <c r="CE162"/>
  <c r="CD162"/>
  <c r="CC162"/>
  <c r="CB162"/>
  <c r="CA162"/>
  <c r="BZ162"/>
  <c r="BY162"/>
  <c r="BX162"/>
  <c r="BW162"/>
  <c r="BV162"/>
  <c r="BU162"/>
  <c r="BT162"/>
  <c r="BS162"/>
  <c r="BR162"/>
  <c r="BQ162"/>
  <c r="BP162"/>
  <c r="BO162"/>
  <c r="BN162"/>
  <c r="BM162"/>
  <c r="BL162"/>
  <c r="BK162"/>
  <c r="BJ162"/>
  <c r="BI162"/>
  <c r="BH162"/>
  <c r="BG162"/>
  <c r="BF162"/>
  <c r="DT161"/>
  <c r="DU161" s="1"/>
  <c r="DQ161"/>
  <c r="DP161"/>
  <c r="DO161"/>
  <c r="DN161"/>
  <c r="DM161"/>
  <c r="DL161"/>
  <c r="DK161"/>
  <c r="DI161"/>
  <c r="DH161"/>
  <c r="DD161"/>
  <c r="DC161"/>
  <c r="DB161"/>
  <c r="DA161"/>
  <c r="CZ161"/>
  <c r="CY161"/>
  <c r="CX161"/>
  <c r="CW161"/>
  <c r="CS161"/>
  <c r="CQ161"/>
  <c r="CP161"/>
  <c r="CO161"/>
  <c r="CN161"/>
  <c r="CL161"/>
  <c r="CJ161"/>
  <c r="CI161"/>
  <c r="CH161"/>
  <c r="CG161"/>
  <c r="CE161"/>
  <c r="CD161"/>
  <c r="CC161"/>
  <c r="CB161"/>
  <c r="CA161"/>
  <c r="BZ161"/>
  <c r="BY161"/>
  <c r="BX161"/>
  <c r="BW161"/>
  <c r="BV161"/>
  <c r="BU161"/>
  <c r="BT161"/>
  <c r="BS161"/>
  <c r="BR161"/>
  <c r="BQ161"/>
  <c r="BP161"/>
  <c r="BO161"/>
  <c r="BN161"/>
  <c r="BM161"/>
  <c r="BL161"/>
  <c r="BK161"/>
  <c r="BJ161"/>
  <c r="BI161"/>
  <c r="BH161"/>
  <c r="BG161"/>
  <c r="BF161"/>
  <c r="DT160"/>
  <c r="DQ160"/>
  <c r="DP160"/>
  <c r="DO160"/>
  <c r="DN160"/>
  <c r="DM160"/>
  <c r="DL160"/>
  <c r="DK160"/>
  <c r="DI160"/>
  <c r="DH160"/>
  <c r="DD160"/>
  <c r="DC160"/>
  <c r="DB160"/>
  <c r="DA160"/>
  <c r="CZ160"/>
  <c r="CY160"/>
  <c r="CX160"/>
  <c r="CW160"/>
  <c r="CS160"/>
  <c r="CQ160"/>
  <c r="CP160"/>
  <c r="CO160"/>
  <c r="CN160"/>
  <c r="CM160"/>
  <c r="CL160"/>
  <c r="CJ160"/>
  <c r="CI160"/>
  <c r="CH160"/>
  <c r="CG160"/>
  <c r="CE160"/>
  <c r="CD160"/>
  <c r="CC160"/>
  <c r="CB160"/>
  <c r="CA160"/>
  <c r="BZ160"/>
  <c r="BY160"/>
  <c r="BX160"/>
  <c r="BW160"/>
  <c r="BV160"/>
  <c r="BU160"/>
  <c r="BT160"/>
  <c r="BS160"/>
  <c r="BR160"/>
  <c r="BQ160"/>
  <c r="BP160"/>
  <c r="BO160"/>
  <c r="BN160"/>
  <c r="BM160"/>
  <c r="BL160"/>
  <c r="BK160"/>
  <c r="BJ160"/>
  <c r="BI160"/>
  <c r="BH160"/>
  <c r="BG160"/>
  <c r="BF160"/>
  <c r="DT159"/>
  <c r="DQ159"/>
  <c r="DP159"/>
  <c r="DO159"/>
  <c r="DN159"/>
  <c r="DM159"/>
  <c r="DL159"/>
  <c r="DK159"/>
  <c r="DI159"/>
  <c r="DH159"/>
  <c r="DD159"/>
  <c r="DC159"/>
  <c r="DB159"/>
  <c r="DA159"/>
  <c r="CZ159"/>
  <c r="CY159"/>
  <c r="CX159"/>
  <c r="CW159"/>
  <c r="CS159"/>
  <c r="CQ159"/>
  <c r="CP159"/>
  <c r="CO159"/>
  <c r="CN159"/>
  <c r="CL159"/>
  <c r="CJ159"/>
  <c r="CI159"/>
  <c r="CH159"/>
  <c r="CG159"/>
  <c r="CE159"/>
  <c r="CD159"/>
  <c r="CC159"/>
  <c r="CB159"/>
  <c r="CA159"/>
  <c r="BZ159"/>
  <c r="BY159"/>
  <c r="BX159"/>
  <c r="BW159"/>
  <c r="BV159"/>
  <c r="BU159"/>
  <c r="BT159"/>
  <c r="BS159"/>
  <c r="BR159"/>
  <c r="BQ159"/>
  <c r="BP159"/>
  <c r="BO159"/>
  <c r="BN159"/>
  <c r="BM159"/>
  <c r="BL159"/>
  <c r="BK159"/>
  <c r="BJ159"/>
  <c r="BI159"/>
  <c r="BH159"/>
  <c r="BG159"/>
  <c r="BF159"/>
  <c r="DT158"/>
  <c r="DQ158"/>
  <c r="DP158"/>
  <c r="DO158"/>
  <c r="DN158"/>
  <c r="DM158"/>
  <c r="DL158"/>
  <c r="DK158"/>
  <c r="DI158"/>
  <c r="DH158"/>
  <c r="DD158"/>
  <c r="DC158"/>
  <c r="DB158"/>
  <c r="DA158"/>
  <c r="CZ158"/>
  <c r="CY158"/>
  <c r="CX158"/>
  <c r="CW158"/>
  <c r="CS158"/>
  <c r="CQ158"/>
  <c r="CP158"/>
  <c r="CO158"/>
  <c r="CN158"/>
  <c r="CL158"/>
  <c r="CJ158"/>
  <c r="CI158"/>
  <c r="CH158"/>
  <c r="CG158"/>
  <c r="CE158"/>
  <c r="CD158"/>
  <c r="CC158"/>
  <c r="CB158"/>
  <c r="CA158"/>
  <c r="BZ158"/>
  <c r="BY158"/>
  <c r="BX158"/>
  <c r="BW158"/>
  <c r="BV158"/>
  <c r="BU158"/>
  <c r="BT158"/>
  <c r="BS158"/>
  <c r="BR158"/>
  <c r="BQ158"/>
  <c r="BP158"/>
  <c r="BO158"/>
  <c r="BN158"/>
  <c r="BM158"/>
  <c r="BL158"/>
  <c r="BK158"/>
  <c r="BJ158"/>
  <c r="BI158"/>
  <c r="BH158"/>
  <c r="BG158"/>
  <c r="BF158"/>
  <c r="DT157"/>
  <c r="DU157" s="1"/>
  <c r="DQ157"/>
  <c r="DP157"/>
  <c r="DO157"/>
  <c r="DN157"/>
  <c r="DM157"/>
  <c r="DL157"/>
  <c r="DK157"/>
  <c r="DI157"/>
  <c r="DH157"/>
  <c r="DD157"/>
  <c r="DC157"/>
  <c r="DB157"/>
  <c r="DA157"/>
  <c r="CZ157"/>
  <c r="CY157"/>
  <c r="CX157"/>
  <c r="CW157"/>
  <c r="CS157"/>
  <c r="CQ157"/>
  <c r="CP157"/>
  <c r="CO157"/>
  <c r="CN157"/>
  <c r="CL157"/>
  <c r="CJ157"/>
  <c r="CI157"/>
  <c r="CH157"/>
  <c r="CG157"/>
  <c r="CE157"/>
  <c r="CD157"/>
  <c r="CC157"/>
  <c r="CB157"/>
  <c r="CA157"/>
  <c r="BZ157"/>
  <c r="BY157"/>
  <c r="BX157"/>
  <c r="BW157"/>
  <c r="BV157"/>
  <c r="BU157"/>
  <c r="BT157"/>
  <c r="BS157"/>
  <c r="BR157"/>
  <c r="BQ157"/>
  <c r="BP157"/>
  <c r="BO157"/>
  <c r="BN157"/>
  <c r="BM157"/>
  <c r="BL157"/>
  <c r="BK157"/>
  <c r="BJ157"/>
  <c r="BI157"/>
  <c r="BH157"/>
  <c r="BG157"/>
  <c r="BF157"/>
  <c r="DT156"/>
  <c r="DQ156"/>
  <c r="DP156"/>
  <c r="DO156"/>
  <c r="DN156"/>
  <c r="DM156"/>
  <c r="DL156"/>
  <c r="DK156"/>
  <c r="DI156"/>
  <c r="DH156"/>
  <c r="DD156"/>
  <c r="DC156"/>
  <c r="DB156"/>
  <c r="DA156"/>
  <c r="CZ156"/>
  <c r="CY156"/>
  <c r="CX156"/>
  <c r="CW156"/>
  <c r="CT156"/>
  <c r="CS156"/>
  <c r="CQ156"/>
  <c r="CP156"/>
  <c r="CO156"/>
  <c r="CN156"/>
  <c r="CL156"/>
  <c r="CJ156"/>
  <c r="CI156"/>
  <c r="CH156"/>
  <c r="CG156"/>
  <c r="CE156"/>
  <c r="CD156"/>
  <c r="CC156"/>
  <c r="CB156"/>
  <c r="CA156"/>
  <c r="BZ156"/>
  <c r="BY156"/>
  <c r="BX156"/>
  <c r="BW156"/>
  <c r="BV156"/>
  <c r="BU156"/>
  <c r="BT156"/>
  <c r="BS156"/>
  <c r="BR156"/>
  <c r="BQ156"/>
  <c r="BP156"/>
  <c r="BO156"/>
  <c r="BN156"/>
  <c r="BM156"/>
  <c r="BL156"/>
  <c r="BK156"/>
  <c r="BJ156"/>
  <c r="BI156"/>
  <c r="BH156"/>
  <c r="BG156"/>
  <c r="BF156"/>
  <c r="DT155"/>
  <c r="DQ155"/>
  <c r="DP155"/>
  <c r="DO155"/>
  <c r="DN155"/>
  <c r="DM155"/>
  <c r="DL155"/>
  <c r="DK155"/>
  <c r="DI155"/>
  <c r="DH155"/>
  <c r="DD155"/>
  <c r="DC155"/>
  <c r="DB155"/>
  <c r="DA155"/>
  <c r="CZ155"/>
  <c r="CY155"/>
  <c r="CX155"/>
  <c r="CW155"/>
  <c r="CS155"/>
  <c r="CQ155"/>
  <c r="CP155"/>
  <c r="CO155"/>
  <c r="CN155"/>
  <c r="CL155"/>
  <c r="CJ155"/>
  <c r="CI155"/>
  <c r="CH155"/>
  <c r="CG155"/>
  <c r="CE155"/>
  <c r="CD155"/>
  <c r="CC155"/>
  <c r="CB155"/>
  <c r="CA155"/>
  <c r="BZ155"/>
  <c r="BY155"/>
  <c r="BX155"/>
  <c r="BW155"/>
  <c r="BV155"/>
  <c r="BU155"/>
  <c r="BT155"/>
  <c r="BS155"/>
  <c r="BR155"/>
  <c r="BQ155"/>
  <c r="BP155"/>
  <c r="BO155"/>
  <c r="BN155"/>
  <c r="BM155"/>
  <c r="BL155"/>
  <c r="BK155"/>
  <c r="BJ155"/>
  <c r="BI155"/>
  <c r="BH155"/>
  <c r="BG155"/>
  <c r="BF155"/>
  <c r="DT154"/>
  <c r="DQ154"/>
  <c r="DP154"/>
  <c r="DO154"/>
  <c r="DN154"/>
  <c r="DM154"/>
  <c r="DL154"/>
  <c r="DK154"/>
  <c r="DI154"/>
  <c r="DH154"/>
  <c r="DD154"/>
  <c r="DC154"/>
  <c r="DB154"/>
  <c r="DA154"/>
  <c r="CZ154"/>
  <c r="CY154"/>
  <c r="CX154"/>
  <c r="CW154"/>
  <c r="CS154"/>
  <c r="CQ154"/>
  <c r="CP154"/>
  <c r="CO154"/>
  <c r="CN154"/>
  <c r="CL154"/>
  <c r="CJ154"/>
  <c r="CI154"/>
  <c r="CH154"/>
  <c r="CG154"/>
  <c r="CE154"/>
  <c r="CD154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DT153"/>
  <c r="DU153" s="1"/>
  <c r="DQ153"/>
  <c r="DP153"/>
  <c r="DO153"/>
  <c r="DN153"/>
  <c r="DM153"/>
  <c r="DL153"/>
  <c r="DK153"/>
  <c r="DI153"/>
  <c r="DH153"/>
  <c r="DD153"/>
  <c r="DC153"/>
  <c r="DB153"/>
  <c r="DA153"/>
  <c r="CZ153"/>
  <c r="CY153"/>
  <c r="CX153"/>
  <c r="CW153"/>
  <c r="CS153"/>
  <c r="CQ153"/>
  <c r="CP153"/>
  <c r="CO153"/>
  <c r="CN153"/>
  <c r="CL153"/>
  <c r="CJ153"/>
  <c r="CI153"/>
  <c r="CH153"/>
  <c r="CG153"/>
  <c r="CE153"/>
  <c r="CD153"/>
  <c r="CC153"/>
  <c r="CB153"/>
  <c r="CA153"/>
  <c r="BZ153"/>
  <c r="BY153"/>
  <c r="BX153"/>
  <c r="BW153"/>
  <c r="BV153"/>
  <c r="BU153"/>
  <c r="BT153"/>
  <c r="BS153"/>
  <c r="BR153"/>
  <c r="BQ153"/>
  <c r="BP153"/>
  <c r="BO153"/>
  <c r="BN153"/>
  <c r="BM153"/>
  <c r="BL153"/>
  <c r="BK153"/>
  <c r="BJ153"/>
  <c r="BI153"/>
  <c r="BH153"/>
  <c r="BG153"/>
  <c r="BF153"/>
  <c r="DT152"/>
  <c r="DQ152"/>
  <c r="DP152"/>
  <c r="DO152"/>
  <c r="DN152"/>
  <c r="DM152"/>
  <c r="DL152"/>
  <c r="DK152"/>
  <c r="DI152"/>
  <c r="DH152"/>
  <c r="DD152"/>
  <c r="DC152"/>
  <c r="DB152"/>
  <c r="DA152"/>
  <c r="CZ152"/>
  <c r="CY152"/>
  <c r="CX152"/>
  <c r="CW152"/>
  <c r="CS152"/>
  <c r="CQ152"/>
  <c r="CP152"/>
  <c r="CO152"/>
  <c r="CN152"/>
  <c r="CL152"/>
  <c r="CJ152"/>
  <c r="CI152"/>
  <c r="CH152"/>
  <c r="CG152"/>
  <c r="CE152"/>
  <c r="CD152"/>
  <c r="CC152"/>
  <c r="CB152"/>
  <c r="CA152"/>
  <c r="BZ152"/>
  <c r="BY152"/>
  <c r="BX152"/>
  <c r="BW152"/>
  <c r="BV152"/>
  <c r="BU152"/>
  <c r="BT152"/>
  <c r="BS152"/>
  <c r="BR152"/>
  <c r="BQ152"/>
  <c r="BP152"/>
  <c r="BO152"/>
  <c r="BN152"/>
  <c r="BM152"/>
  <c r="BL152"/>
  <c r="BK152"/>
  <c r="BJ152"/>
  <c r="BI152"/>
  <c r="BH152"/>
  <c r="BG152"/>
  <c r="BF152"/>
  <c r="DT151"/>
  <c r="DQ151"/>
  <c r="DP151"/>
  <c r="DO151"/>
  <c r="DN151"/>
  <c r="DM151"/>
  <c r="DL151"/>
  <c r="DK151"/>
  <c r="DI151"/>
  <c r="DH151"/>
  <c r="DD151"/>
  <c r="DC151"/>
  <c r="DB151"/>
  <c r="DA151"/>
  <c r="CZ151"/>
  <c r="CY151"/>
  <c r="CX151"/>
  <c r="CW151"/>
  <c r="CS151"/>
  <c r="CQ151"/>
  <c r="CP151"/>
  <c r="CO151"/>
  <c r="CN151"/>
  <c r="CL151"/>
  <c r="CJ151"/>
  <c r="CI151"/>
  <c r="CH151"/>
  <c r="CG151"/>
  <c r="CE151"/>
  <c r="CD151"/>
  <c r="CC151"/>
  <c r="CB151"/>
  <c r="CA151"/>
  <c r="BZ151"/>
  <c r="BY151"/>
  <c r="BX151"/>
  <c r="BW151"/>
  <c r="BV151"/>
  <c r="BU151"/>
  <c r="BT151"/>
  <c r="BS151"/>
  <c r="BR151"/>
  <c r="BQ151"/>
  <c r="BP151"/>
  <c r="BO151"/>
  <c r="BN151"/>
  <c r="BM151"/>
  <c r="BL151"/>
  <c r="BK151"/>
  <c r="BJ151"/>
  <c r="BI151"/>
  <c r="BH151"/>
  <c r="BG151"/>
  <c r="BF151"/>
  <c r="DT150"/>
  <c r="DQ150"/>
  <c r="DP150"/>
  <c r="DO150"/>
  <c r="DN150"/>
  <c r="DM150"/>
  <c r="DL150"/>
  <c r="DK150"/>
  <c r="DI150"/>
  <c r="DH150"/>
  <c r="DD150"/>
  <c r="DC150"/>
  <c r="DB150"/>
  <c r="DA150"/>
  <c r="CZ150"/>
  <c r="CY150"/>
  <c r="CX150"/>
  <c r="CW150"/>
  <c r="CS150"/>
  <c r="CQ150"/>
  <c r="CP150"/>
  <c r="CO150"/>
  <c r="CN150"/>
  <c r="CL150"/>
  <c r="CJ150"/>
  <c r="CI150"/>
  <c r="CH150"/>
  <c r="CG150"/>
  <c r="CE150"/>
  <c r="CD150"/>
  <c r="CC150"/>
  <c r="CB150"/>
  <c r="CA150"/>
  <c r="BZ150"/>
  <c r="BY150"/>
  <c r="BX150"/>
  <c r="BW150"/>
  <c r="BV150"/>
  <c r="BU150"/>
  <c r="BT150"/>
  <c r="BS150"/>
  <c r="BR150"/>
  <c r="BQ150"/>
  <c r="BP150"/>
  <c r="BO150"/>
  <c r="BN150"/>
  <c r="BM150"/>
  <c r="BL150"/>
  <c r="BK150"/>
  <c r="BJ150"/>
  <c r="BI150"/>
  <c r="BH150"/>
  <c r="BG150"/>
  <c r="BF150"/>
  <c r="DT149"/>
  <c r="DQ149"/>
  <c r="DP149"/>
  <c r="DO149"/>
  <c r="DN149"/>
  <c r="DM149"/>
  <c r="DL149"/>
  <c r="DK149"/>
  <c r="DI149"/>
  <c r="DH149"/>
  <c r="DD149"/>
  <c r="DC149"/>
  <c r="DB149"/>
  <c r="DA149"/>
  <c r="CZ149"/>
  <c r="CY149"/>
  <c r="CX149"/>
  <c r="CW149"/>
  <c r="CS149"/>
  <c r="CQ149"/>
  <c r="CP149"/>
  <c r="CO149"/>
  <c r="CN149"/>
  <c r="CL149"/>
  <c r="CJ149"/>
  <c r="CI149"/>
  <c r="CH149"/>
  <c r="CG149"/>
  <c r="CE149"/>
  <c r="CD149"/>
  <c r="CC149"/>
  <c r="CB149"/>
  <c r="CA149"/>
  <c r="BZ149"/>
  <c r="BY149"/>
  <c r="BX149"/>
  <c r="BW149"/>
  <c r="BV149"/>
  <c r="BU149"/>
  <c r="BT149"/>
  <c r="BS149"/>
  <c r="BR149"/>
  <c r="BQ149"/>
  <c r="BP149"/>
  <c r="BO149"/>
  <c r="BN149"/>
  <c r="BM149"/>
  <c r="BL149"/>
  <c r="BK149"/>
  <c r="BJ149"/>
  <c r="BI149"/>
  <c r="BH149"/>
  <c r="BG149"/>
  <c r="BF149"/>
  <c r="DT148"/>
  <c r="DQ148"/>
  <c r="DP148"/>
  <c r="DO148"/>
  <c r="DN148"/>
  <c r="DM148"/>
  <c r="DL148"/>
  <c r="DK148"/>
  <c r="DI148"/>
  <c r="DH148"/>
  <c r="DD148"/>
  <c r="DC148"/>
  <c r="DB148"/>
  <c r="DA148"/>
  <c r="CZ148"/>
  <c r="CY148"/>
  <c r="CX148"/>
  <c r="CW148"/>
  <c r="CT148"/>
  <c r="CS148"/>
  <c r="CQ148"/>
  <c r="CP148"/>
  <c r="CO148"/>
  <c r="CN148"/>
  <c r="CL148"/>
  <c r="CJ148"/>
  <c r="CI148"/>
  <c r="CH148"/>
  <c r="CG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DT147"/>
  <c r="DQ147"/>
  <c r="DP147"/>
  <c r="DO147"/>
  <c r="DN147"/>
  <c r="DM147"/>
  <c r="DL147"/>
  <c r="DK147"/>
  <c r="DI147"/>
  <c r="DH147"/>
  <c r="DD147"/>
  <c r="DC147"/>
  <c r="DB147"/>
  <c r="DA147"/>
  <c r="CZ147"/>
  <c r="CY147"/>
  <c r="CX147"/>
  <c r="CW147"/>
  <c r="CS147"/>
  <c r="CQ147"/>
  <c r="CP147"/>
  <c r="CO147"/>
  <c r="CN147"/>
  <c r="CL147"/>
  <c r="CJ147"/>
  <c r="CI147"/>
  <c r="CH147"/>
  <c r="CG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DT146"/>
  <c r="DQ146"/>
  <c r="DP146"/>
  <c r="DO146"/>
  <c r="DN146"/>
  <c r="DM146"/>
  <c r="DL146"/>
  <c r="DK146"/>
  <c r="DI146"/>
  <c r="DH146"/>
  <c r="DD146"/>
  <c r="DC146"/>
  <c r="DB146"/>
  <c r="DA146"/>
  <c r="CZ146"/>
  <c r="CY146"/>
  <c r="CX146"/>
  <c r="CW146"/>
  <c r="CS146"/>
  <c r="CQ146"/>
  <c r="CP146"/>
  <c r="CO146"/>
  <c r="CN146"/>
  <c r="CL146"/>
  <c r="CJ146"/>
  <c r="CI146"/>
  <c r="CH146"/>
  <c r="CG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DT145"/>
  <c r="DU145" s="1"/>
  <c r="DQ145"/>
  <c r="DP145"/>
  <c r="DO145"/>
  <c r="DN145"/>
  <c r="DM145"/>
  <c r="DL145"/>
  <c r="DK145"/>
  <c r="DI145"/>
  <c r="DH145"/>
  <c r="DD145"/>
  <c r="DC145"/>
  <c r="DB145"/>
  <c r="DA145"/>
  <c r="CZ145"/>
  <c r="CY145"/>
  <c r="CX145"/>
  <c r="CW145"/>
  <c r="CS145"/>
  <c r="CQ145"/>
  <c r="CP145"/>
  <c r="CO145"/>
  <c r="CN145"/>
  <c r="CL145"/>
  <c r="CJ145"/>
  <c r="CI145"/>
  <c r="CH145"/>
  <c r="CG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DT144"/>
  <c r="DQ144"/>
  <c r="DP144"/>
  <c r="DO144"/>
  <c r="DN144"/>
  <c r="DM144"/>
  <c r="DL144"/>
  <c r="DK144"/>
  <c r="DI144"/>
  <c r="DH144"/>
  <c r="DD144"/>
  <c r="DC144"/>
  <c r="DB144"/>
  <c r="DA144"/>
  <c r="CZ144"/>
  <c r="CY144"/>
  <c r="CX144"/>
  <c r="CW144"/>
  <c r="CS144"/>
  <c r="CQ144"/>
  <c r="CP144"/>
  <c r="CO144"/>
  <c r="CN144"/>
  <c r="CM144"/>
  <c r="CL144"/>
  <c r="CJ144"/>
  <c r="CI144"/>
  <c r="CH144"/>
  <c r="CG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DT143"/>
  <c r="DQ143"/>
  <c r="DP143"/>
  <c r="DO143"/>
  <c r="DN143"/>
  <c r="DM143"/>
  <c r="DL143"/>
  <c r="DK143"/>
  <c r="DI143"/>
  <c r="DH143"/>
  <c r="DD143"/>
  <c r="DC143"/>
  <c r="DB143"/>
  <c r="DA143"/>
  <c r="CZ143"/>
  <c r="CY143"/>
  <c r="CX143"/>
  <c r="CW143"/>
  <c r="CS143"/>
  <c r="CQ143"/>
  <c r="CP143"/>
  <c r="CO143"/>
  <c r="CN143"/>
  <c r="CL143"/>
  <c r="CJ143"/>
  <c r="CI143"/>
  <c r="CH143"/>
  <c r="CG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DT142"/>
  <c r="DQ142"/>
  <c r="DP142"/>
  <c r="DO142"/>
  <c r="DN142"/>
  <c r="DM142"/>
  <c r="DL142"/>
  <c r="DK142"/>
  <c r="DI142"/>
  <c r="DH142"/>
  <c r="DD142"/>
  <c r="DC142"/>
  <c r="DB142"/>
  <c r="DA142"/>
  <c r="CZ142"/>
  <c r="CY142"/>
  <c r="CX142"/>
  <c r="CW142"/>
  <c r="CS142"/>
  <c r="CQ142"/>
  <c r="CP142"/>
  <c r="CO142"/>
  <c r="CN142"/>
  <c r="CL142"/>
  <c r="CJ142"/>
  <c r="CI142"/>
  <c r="CH142"/>
  <c r="CG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DT141"/>
  <c r="DU141" s="1"/>
  <c r="DQ141"/>
  <c r="DP141"/>
  <c r="DO141"/>
  <c r="DN141"/>
  <c r="DM141"/>
  <c r="DL141"/>
  <c r="DK141"/>
  <c r="DI141"/>
  <c r="DH141"/>
  <c r="DD141"/>
  <c r="DC141"/>
  <c r="DB141"/>
  <c r="DA141"/>
  <c r="CZ141"/>
  <c r="CY141"/>
  <c r="CX141"/>
  <c r="CW141"/>
  <c r="CS141"/>
  <c r="CQ141"/>
  <c r="CP141"/>
  <c r="CO141"/>
  <c r="CN141"/>
  <c r="CL141"/>
  <c r="CJ141"/>
  <c r="CI141"/>
  <c r="CH141"/>
  <c r="CG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DT140"/>
  <c r="DQ140"/>
  <c r="DP140"/>
  <c r="DO140"/>
  <c r="DN140"/>
  <c r="DM140"/>
  <c r="DL140"/>
  <c r="DK140"/>
  <c r="DI140"/>
  <c r="DH140"/>
  <c r="DD140"/>
  <c r="DC140"/>
  <c r="DB140"/>
  <c r="DA140"/>
  <c r="CZ140"/>
  <c r="CY140"/>
  <c r="CX140"/>
  <c r="CW140"/>
  <c r="CS140"/>
  <c r="CQ140"/>
  <c r="CP140"/>
  <c r="CO140"/>
  <c r="CN140"/>
  <c r="CL140"/>
  <c r="CJ140"/>
  <c r="CI140"/>
  <c r="CH140"/>
  <c r="CG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DT139"/>
  <c r="DQ139"/>
  <c r="DP139"/>
  <c r="DO139"/>
  <c r="DN139"/>
  <c r="DM139"/>
  <c r="DL139"/>
  <c r="DK139"/>
  <c r="DI139"/>
  <c r="DH139"/>
  <c r="DD139"/>
  <c r="DC139"/>
  <c r="DB139"/>
  <c r="DA139"/>
  <c r="CZ139"/>
  <c r="CY139"/>
  <c r="CX139"/>
  <c r="CW139"/>
  <c r="CS139"/>
  <c r="CQ139"/>
  <c r="CP139"/>
  <c r="CO139"/>
  <c r="CN139"/>
  <c r="CL139"/>
  <c r="CJ139"/>
  <c r="CI139"/>
  <c r="CH139"/>
  <c r="CG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DT138"/>
  <c r="DQ138"/>
  <c r="DP138"/>
  <c r="DO138"/>
  <c r="DN138"/>
  <c r="DM138"/>
  <c r="DL138"/>
  <c r="DK138"/>
  <c r="DI138"/>
  <c r="DH138"/>
  <c r="DD138"/>
  <c r="DC138"/>
  <c r="DB138"/>
  <c r="DA138"/>
  <c r="CZ138"/>
  <c r="CY138"/>
  <c r="CX138"/>
  <c r="CW138"/>
  <c r="CS138"/>
  <c r="CQ138"/>
  <c r="CP138"/>
  <c r="CO138"/>
  <c r="CN138"/>
  <c r="CL138"/>
  <c r="CJ138"/>
  <c r="CI138"/>
  <c r="CH138"/>
  <c r="CG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DT137"/>
  <c r="DU137" s="1"/>
  <c r="DQ137"/>
  <c r="DP137"/>
  <c r="DO137"/>
  <c r="DN137"/>
  <c r="DM137"/>
  <c r="DL137"/>
  <c r="DK137"/>
  <c r="DI137"/>
  <c r="DH137"/>
  <c r="DD137"/>
  <c r="DC137"/>
  <c r="DB137"/>
  <c r="DA137"/>
  <c r="CZ137"/>
  <c r="CY137"/>
  <c r="CX137"/>
  <c r="CW137"/>
  <c r="CS137"/>
  <c r="CQ137"/>
  <c r="CP137"/>
  <c r="CO137"/>
  <c r="CN137"/>
  <c r="CL137"/>
  <c r="CJ137"/>
  <c r="CI137"/>
  <c r="CH137"/>
  <c r="CG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DT136"/>
  <c r="DQ136"/>
  <c r="DP136"/>
  <c r="DO136"/>
  <c r="DN136"/>
  <c r="DM136"/>
  <c r="DL136"/>
  <c r="DK136"/>
  <c r="DI136"/>
  <c r="DH136"/>
  <c r="DD136"/>
  <c r="DC136"/>
  <c r="DB136"/>
  <c r="DA136"/>
  <c r="CZ136"/>
  <c r="CY136"/>
  <c r="CX136"/>
  <c r="CW136"/>
  <c r="CS136"/>
  <c r="CQ136"/>
  <c r="CP136"/>
  <c r="CO136"/>
  <c r="CN136"/>
  <c r="CL136"/>
  <c r="CJ136"/>
  <c r="CI136"/>
  <c r="CH136"/>
  <c r="CG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DT135"/>
  <c r="DQ135"/>
  <c r="DP135"/>
  <c r="DO135"/>
  <c r="DN135"/>
  <c r="DM135"/>
  <c r="DL135"/>
  <c r="DK135"/>
  <c r="DI135"/>
  <c r="DH135"/>
  <c r="DD135"/>
  <c r="DC135"/>
  <c r="DB135"/>
  <c r="DA135"/>
  <c r="CZ135"/>
  <c r="CY135"/>
  <c r="CX135"/>
  <c r="CW135"/>
  <c r="CS135"/>
  <c r="CQ135"/>
  <c r="CP135"/>
  <c r="CO135"/>
  <c r="CN135"/>
  <c r="CL135"/>
  <c r="CJ135"/>
  <c r="CI135"/>
  <c r="CH135"/>
  <c r="CG135"/>
  <c r="CE135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DT134"/>
  <c r="DQ134"/>
  <c r="DP134"/>
  <c r="DO134"/>
  <c r="DN134"/>
  <c r="DM134"/>
  <c r="DL134"/>
  <c r="DK134"/>
  <c r="DI134"/>
  <c r="DH134"/>
  <c r="DD134"/>
  <c r="DC134"/>
  <c r="DB134"/>
  <c r="DA134"/>
  <c r="CZ134"/>
  <c r="CY134"/>
  <c r="CX134"/>
  <c r="CW134"/>
  <c r="CS134"/>
  <c r="CQ134"/>
  <c r="CP134"/>
  <c r="CO134"/>
  <c r="CN134"/>
  <c r="CL134"/>
  <c r="CJ134"/>
  <c r="CI134"/>
  <c r="CH134"/>
  <c r="CG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DT133"/>
  <c r="DQ133"/>
  <c r="DP133"/>
  <c r="DO133"/>
  <c r="DN133"/>
  <c r="DM133"/>
  <c r="DL133"/>
  <c r="DK133"/>
  <c r="DI133"/>
  <c r="DH133"/>
  <c r="DD133"/>
  <c r="DC133"/>
  <c r="DB133"/>
  <c r="DA133"/>
  <c r="CZ133"/>
  <c r="CY133"/>
  <c r="CX133"/>
  <c r="CW133"/>
  <c r="CS133"/>
  <c r="CQ133"/>
  <c r="CP133"/>
  <c r="CO133"/>
  <c r="CN133"/>
  <c r="CL133"/>
  <c r="CJ133"/>
  <c r="CI133"/>
  <c r="CH133"/>
  <c r="CG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DT132"/>
  <c r="DQ132"/>
  <c r="DP132"/>
  <c r="DO132"/>
  <c r="DN132"/>
  <c r="DM132"/>
  <c r="DL132"/>
  <c r="DK132"/>
  <c r="DI132"/>
  <c r="DH132"/>
  <c r="DD132"/>
  <c r="DC132"/>
  <c r="DB132"/>
  <c r="DA132"/>
  <c r="CZ132"/>
  <c r="CY132"/>
  <c r="CX132"/>
  <c r="CW132"/>
  <c r="CS132"/>
  <c r="CQ132"/>
  <c r="CP132"/>
  <c r="CO132"/>
  <c r="CN132"/>
  <c r="CL132"/>
  <c r="CJ132"/>
  <c r="CI132"/>
  <c r="CH132"/>
  <c r="CG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DT131"/>
  <c r="DQ131"/>
  <c r="DP131"/>
  <c r="DO131"/>
  <c r="DN131"/>
  <c r="DM131"/>
  <c r="DL131"/>
  <c r="DK131"/>
  <c r="DI131"/>
  <c r="DH131"/>
  <c r="DD131"/>
  <c r="DC131"/>
  <c r="DB131"/>
  <c r="DA131"/>
  <c r="CZ131"/>
  <c r="CY131"/>
  <c r="CX131"/>
  <c r="CW131"/>
  <c r="CS131"/>
  <c r="CQ131"/>
  <c r="CP131"/>
  <c r="CO131"/>
  <c r="CN131"/>
  <c r="CL131"/>
  <c r="CJ131"/>
  <c r="CI131"/>
  <c r="CH131"/>
  <c r="CG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BM131"/>
  <c r="BL131"/>
  <c r="BK131"/>
  <c r="BJ131"/>
  <c r="BI131"/>
  <c r="BH131"/>
  <c r="BG131"/>
  <c r="BF131"/>
  <c r="DT130"/>
  <c r="DQ130"/>
  <c r="DP130"/>
  <c r="DO130"/>
  <c r="DN130"/>
  <c r="DM130"/>
  <c r="DL130"/>
  <c r="DK130"/>
  <c r="DI130"/>
  <c r="DH130"/>
  <c r="DD130"/>
  <c r="DC130"/>
  <c r="DB130"/>
  <c r="DA130"/>
  <c r="CZ130"/>
  <c r="CY130"/>
  <c r="CX130"/>
  <c r="CW130"/>
  <c r="CS130"/>
  <c r="CQ130"/>
  <c r="CP130"/>
  <c r="CO130"/>
  <c r="CN130"/>
  <c r="CL130"/>
  <c r="CJ130"/>
  <c r="CI130"/>
  <c r="CH130"/>
  <c r="CG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DT129"/>
  <c r="DU129" s="1"/>
  <c r="DQ129"/>
  <c r="DP129"/>
  <c r="DO129"/>
  <c r="DN129"/>
  <c r="DM129"/>
  <c r="DL129"/>
  <c r="DK129"/>
  <c r="DI129"/>
  <c r="DH129"/>
  <c r="DD129"/>
  <c r="DC129"/>
  <c r="DB129"/>
  <c r="DA129"/>
  <c r="CZ129"/>
  <c r="CY129"/>
  <c r="CX129"/>
  <c r="CW129"/>
  <c r="CS129"/>
  <c r="CQ129"/>
  <c r="CP129"/>
  <c r="CO129"/>
  <c r="CN129"/>
  <c r="CL129"/>
  <c r="CJ129"/>
  <c r="CI129"/>
  <c r="CH129"/>
  <c r="CG129"/>
  <c r="CE129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DT128"/>
  <c r="DQ128"/>
  <c r="DP128"/>
  <c r="DO128"/>
  <c r="DN128"/>
  <c r="DM128"/>
  <c r="DL128"/>
  <c r="DK128"/>
  <c r="DI128"/>
  <c r="DH128"/>
  <c r="DD128"/>
  <c r="DC128"/>
  <c r="DB128"/>
  <c r="DA128"/>
  <c r="CZ128"/>
  <c r="CY128"/>
  <c r="CX128"/>
  <c r="CW128"/>
  <c r="CS128"/>
  <c r="CQ128"/>
  <c r="CP128"/>
  <c r="CO128"/>
  <c r="CN128"/>
  <c r="CM128"/>
  <c r="CL128"/>
  <c r="CJ128"/>
  <c r="CI128"/>
  <c r="CH128"/>
  <c r="CG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DT127"/>
  <c r="DQ127"/>
  <c r="DP127"/>
  <c r="DO127"/>
  <c r="DN127"/>
  <c r="DM127"/>
  <c r="DL127"/>
  <c r="DK127"/>
  <c r="DI127"/>
  <c r="DH127"/>
  <c r="DD127"/>
  <c r="DC127"/>
  <c r="DB127"/>
  <c r="DA127"/>
  <c r="CZ127"/>
  <c r="CY127"/>
  <c r="CX127"/>
  <c r="CW127"/>
  <c r="CS127"/>
  <c r="CQ127"/>
  <c r="CP127"/>
  <c r="CO127"/>
  <c r="CN127"/>
  <c r="CL127"/>
  <c r="CJ127"/>
  <c r="CI127"/>
  <c r="CH127"/>
  <c r="CG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DT126"/>
  <c r="DQ126"/>
  <c r="DP126"/>
  <c r="DO126"/>
  <c r="DN126"/>
  <c r="DM126"/>
  <c r="DL126"/>
  <c r="DK126"/>
  <c r="DI126"/>
  <c r="DH126"/>
  <c r="DD126"/>
  <c r="DC126"/>
  <c r="DB126"/>
  <c r="DA126"/>
  <c r="CZ126"/>
  <c r="CY126"/>
  <c r="CX126"/>
  <c r="CW126"/>
  <c r="CS126"/>
  <c r="CQ126"/>
  <c r="CP126"/>
  <c r="CO126"/>
  <c r="CN126"/>
  <c r="CL126"/>
  <c r="CJ126"/>
  <c r="CI126"/>
  <c r="CH126"/>
  <c r="CG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DT125"/>
  <c r="DU125" s="1"/>
  <c r="DQ125"/>
  <c r="DP125"/>
  <c r="DO125"/>
  <c r="DN125"/>
  <c r="DM125"/>
  <c r="DL125"/>
  <c r="DK125"/>
  <c r="DI125"/>
  <c r="DH125"/>
  <c r="DD125"/>
  <c r="DC125"/>
  <c r="DB125"/>
  <c r="DA125"/>
  <c r="CZ125"/>
  <c r="CY125"/>
  <c r="CX125"/>
  <c r="CW125"/>
  <c r="CS125"/>
  <c r="CQ125"/>
  <c r="CP125"/>
  <c r="CO125"/>
  <c r="CN125"/>
  <c r="CL125"/>
  <c r="CJ125"/>
  <c r="CI125"/>
  <c r="CH125"/>
  <c r="CG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DT124"/>
  <c r="DQ124"/>
  <c r="DP124"/>
  <c r="DO124"/>
  <c r="DN124"/>
  <c r="DM124"/>
  <c r="DL124"/>
  <c r="DK124"/>
  <c r="DI124"/>
  <c r="DH124"/>
  <c r="DD124"/>
  <c r="DC124"/>
  <c r="DB124"/>
  <c r="DA124"/>
  <c r="CZ124"/>
  <c r="CY124"/>
  <c r="CX124"/>
  <c r="CW124"/>
  <c r="CT124"/>
  <c r="CS124"/>
  <c r="CQ124"/>
  <c r="CP124"/>
  <c r="CO124"/>
  <c r="CN124"/>
  <c r="CL124"/>
  <c r="CJ124"/>
  <c r="CI124"/>
  <c r="CH124"/>
  <c r="CG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DT123"/>
  <c r="DQ123"/>
  <c r="DP123"/>
  <c r="DO123"/>
  <c r="DN123"/>
  <c r="DM123"/>
  <c r="DL123"/>
  <c r="DK123"/>
  <c r="DI123"/>
  <c r="DH123"/>
  <c r="DD123"/>
  <c r="DC123"/>
  <c r="DB123"/>
  <c r="DA123"/>
  <c r="CZ123"/>
  <c r="CY123"/>
  <c r="CX123"/>
  <c r="CW123"/>
  <c r="CS123"/>
  <c r="CQ123"/>
  <c r="CP123"/>
  <c r="CO123"/>
  <c r="CN123"/>
  <c r="CL123"/>
  <c r="CJ123"/>
  <c r="CI123"/>
  <c r="CH123"/>
  <c r="CG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DT122"/>
  <c r="DQ122"/>
  <c r="DP122"/>
  <c r="DO122"/>
  <c r="DN122"/>
  <c r="DM122"/>
  <c r="DL122"/>
  <c r="DK122"/>
  <c r="DI122"/>
  <c r="DH122"/>
  <c r="DD122"/>
  <c r="DC122"/>
  <c r="DB122"/>
  <c r="DA122"/>
  <c r="CZ122"/>
  <c r="CY122"/>
  <c r="CX122"/>
  <c r="CW122"/>
  <c r="CS122"/>
  <c r="CQ122"/>
  <c r="CP122"/>
  <c r="CO122"/>
  <c r="CN122"/>
  <c r="CL122"/>
  <c r="CJ122"/>
  <c r="CI122"/>
  <c r="CH122"/>
  <c r="CG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DT121"/>
  <c r="DU121" s="1"/>
  <c r="DQ121"/>
  <c r="DP121"/>
  <c r="DO121"/>
  <c r="DN121"/>
  <c r="DM121"/>
  <c r="DL121"/>
  <c r="DK121"/>
  <c r="DI121"/>
  <c r="DH121"/>
  <c r="DD121"/>
  <c r="DC121"/>
  <c r="DB121"/>
  <c r="DA121"/>
  <c r="CZ121"/>
  <c r="CY121"/>
  <c r="CX121"/>
  <c r="CW121"/>
  <c r="CS121"/>
  <c r="CQ121"/>
  <c r="CP121"/>
  <c r="CO121"/>
  <c r="CN121"/>
  <c r="CL121"/>
  <c r="CJ121"/>
  <c r="CI121"/>
  <c r="CH121"/>
  <c r="CG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DT120"/>
  <c r="DQ120"/>
  <c r="DP120"/>
  <c r="DO120"/>
  <c r="DN120"/>
  <c r="DM120"/>
  <c r="DL120"/>
  <c r="DK120"/>
  <c r="DI120"/>
  <c r="DH120"/>
  <c r="DD120"/>
  <c r="DC120"/>
  <c r="DB120"/>
  <c r="DA120"/>
  <c r="CZ120"/>
  <c r="CY120"/>
  <c r="CX120"/>
  <c r="CW120"/>
  <c r="CS120"/>
  <c r="CQ120"/>
  <c r="CP120"/>
  <c r="CO120"/>
  <c r="CN120"/>
  <c r="CL120"/>
  <c r="CJ120"/>
  <c r="CI120"/>
  <c r="CH120"/>
  <c r="CG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DT119"/>
  <c r="DQ119"/>
  <c r="DP119"/>
  <c r="DO119"/>
  <c r="DN119"/>
  <c r="DM119"/>
  <c r="DL119"/>
  <c r="DK119"/>
  <c r="DI119"/>
  <c r="DH119"/>
  <c r="DD119"/>
  <c r="DC119"/>
  <c r="DB119"/>
  <c r="DA119"/>
  <c r="CZ119"/>
  <c r="CY119"/>
  <c r="CX119"/>
  <c r="CW119"/>
  <c r="CS119"/>
  <c r="CQ119"/>
  <c r="CP119"/>
  <c r="CO119"/>
  <c r="CN119"/>
  <c r="CL119"/>
  <c r="CJ119"/>
  <c r="CI119"/>
  <c r="CH119"/>
  <c r="CG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DT118"/>
  <c r="DQ118"/>
  <c r="DP118"/>
  <c r="DO118"/>
  <c r="DN118"/>
  <c r="DM118"/>
  <c r="DL118"/>
  <c r="DK118"/>
  <c r="DI118"/>
  <c r="DH118"/>
  <c r="DD118"/>
  <c r="DC118"/>
  <c r="DB118"/>
  <c r="DA118"/>
  <c r="CZ118"/>
  <c r="CY118"/>
  <c r="CX118"/>
  <c r="CW118"/>
  <c r="CS118"/>
  <c r="CQ118"/>
  <c r="CP118"/>
  <c r="CO118"/>
  <c r="CN118"/>
  <c r="CL118"/>
  <c r="CJ118"/>
  <c r="CI118"/>
  <c r="CH118"/>
  <c r="CG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DT117"/>
  <c r="DQ117"/>
  <c r="DP117"/>
  <c r="DO117"/>
  <c r="DN117"/>
  <c r="DM117"/>
  <c r="DL117"/>
  <c r="DK117"/>
  <c r="DI117"/>
  <c r="DH117"/>
  <c r="DD117"/>
  <c r="DC117"/>
  <c r="DB117"/>
  <c r="DA117"/>
  <c r="CZ117"/>
  <c r="CY117"/>
  <c r="CX117"/>
  <c r="CW117"/>
  <c r="CS117"/>
  <c r="CQ117"/>
  <c r="CP117"/>
  <c r="CO117"/>
  <c r="CN117"/>
  <c r="CL117"/>
  <c r="CJ117"/>
  <c r="CI117"/>
  <c r="CH117"/>
  <c r="CG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DT116"/>
  <c r="DQ116"/>
  <c r="DP116"/>
  <c r="DO116"/>
  <c r="DN116"/>
  <c r="DM116"/>
  <c r="DL116"/>
  <c r="DK116"/>
  <c r="DI116"/>
  <c r="DH116"/>
  <c r="DD116"/>
  <c r="DC116"/>
  <c r="DB116"/>
  <c r="DA116"/>
  <c r="CZ116"/>
  <c r="CY116"/>
  <c r="CX116"/>
  <c r="CW116"/>
  <c r="CT116"/>
  <c r="CS116"/>
  <c r="CQ116"/>
  <c r="CP116"/>
  <c r="CO116"/>
  <c r="CN116"/>
  <c r="CL116"/>
  <c r="CJ116"/>
  <c r="CI116"/>
  <c r="CH116"/>
  <c r="CG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DT115"/>
  <c r="DQ115"/>
  <c r="DP115"/>
  <c r="DO115"/>
  <c r="DN115"/>
  <c r="DM115"/>
  <c r="DL115"/>
  <c r="DK115"/>
  <c r="DI115"/>
  <c r="DH115"/>
  <c r="DD115"/>
  <c r="DC115"/>
  <c r="DB115"/>
  <c r="DA115"/>
  <c r="CZ115"/>
  <c r="CY115"/>
  <c r="CX115"/>
  <c r="CW115"/>
  <c r="CS115"/>
  <c r="CQ115"/>
  <c r="CP115"/>
  <c r="CO115"/>
  <c r="CN115"/>
  <c r="CL115"/>
  <c r="CJ115"/>
  <c r="CI115"/>
  <c r="CH115"/>
  <c r="CG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DT114"/>
  <c r="DQ114"/>
  <c r="DP114"/>
  <c r="DO114"/>
  <c r="DN114"/>
  <c r="DM114"/>
  <c r="DL114"/>
  <c r="DK114"/>
  <c r="DI114"/>
  <c r="DH114"/>
  <c r="DD114"/>
  <c r="DC114"/>
  <c r="DB114"/>
  <c r="DA114"/>
  <c r="CZ114"/>
  <c r="CY114"/>
  <c r="CX114"/>
  <c r="CW114"/>
  <c r="CS114"/>
  <c r="CQ114"/>
  <c r="CP114"/>
  <c r="CO114"/>
  <c r="CN114"/>
  <c r="CL114"/>
  <c r="CJ114"/>
  <c r="CI114"/>
  <c r="CH114"/>
  <c r="CG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DT113"/>
  <c r="DU113" s="1"/>
  <c r="DQ113"/>
  <c r="DP113"/>
  <c r="DO113"/>
  <c r="DN113"/>
  <c r="DM113"/>
  <c r="DL113"/>
  <c r="DK113"/>
  <c r="DI113"/>
  <c r="DH113"/>
  <c r="DD113"/>
  <c r="DC113"/>
  <c r="DB113"/>
  <c r="DA113"/>
  <c r="CZ113"/>
  <c r="CY113"/>
  <c r="CX113"/>
  <c r="CW113"/>
  <c r="CS113"/>
  <c r="CQ113"/>
  <c r="CP113"/>
  <c r="CO113"/>
  <c r="CN113"/>
  <c r="CL113"/>
  <c r="CJ113"/>
  <c r="CI113"/>
  <c r="CH113"/>
  <c r="CG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DT112"/>
  <c r="DQ112"/>
  <c r="DP112"/>
  <c r="DO112"/>
  <c r="DN112"/>
  <c r="DM112"/>
  <c r="DL112"/>
  <c r="DK112"/>
  <c r="DI112"/>
  <c r="DH112"/>
  <c r="DD112"/>
  <c r="DC112"/>
  <c r="DB112"/>
  <c r="DA112"/>
  <c r="CZ112"/>
  <c r="CY112"/>
  <c r="CX112"/>
  <c r="CW112"/>
  <c r="CS112"/>
  <c r="CQ112"/>
  <c r="CP112"/>
  <c r="CO112"/>
  <c r="CN112"/>
  <c r="CM112"/>
  <c r="CL112"/>
  <c r="CJ112"/>
  <c r="CI112"/>
  <c r="CH112"/>
  <c r="CG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DT111"/>
  <c r="DQ111"/>
  <c r="DP111"/>
  <c r="DO111"/>
  <c r="DN111"/>
  <c r="DM111"/>
  <c r="DL111"/>
  <c r="DK111"/>
  <c r="DI111"/>
  <c r="DH111"/>
  <c r="DD111"/>
  <c r="DC111"/>
  <c r="DB111"/>
  <c r="DA111"/>
  <c r="CZ111"/>
  <c r="CY111"/>
  <c r="CX111"/>
  <c r="CW111"/>
  <c r="CS111"/>
  <c r="CQ111"/>
  <c r="CP111"/>
  <c r="CO111"/>
  <c r="CN111"/>
  <c r="CL111"/>
  <c r="CJ111"/>
  <c r="CI111"/>
  <c r="CH111"/>
  <c r="CG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DT110"/>
  <c r="DQ110"/>
  <c r="DP110"/>
  <c r="DO110"/>
  <c r="DN110"/>
  <c r="DM110"/>
  <c r="DL110"/>
  <c r="DK110"/>
  <c r="DI110"/>
  <c r="DH110"/>
  <c r="DD110"/>
  <c r="DC110"/>
  <c r="DB110"/>
  <c r="DA110"/>
  <c r="CZ110"/>
  <c r="CY110"/>
  <c r="CX110"/>
  <c r="CW110"/>
  <c r="CS110"/>
  <c r="CQ110"/>
  <c r="CP110"/>
  <c r="CO110"/>
  <c r="CN110"/>
  <c r="CL110"/>
  <c r="CJ110"/>
  <c r="CI110"/>
  <c r="CH110"/>
  <c r="CG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DT109"/>
  <c r="DU109" s="1"/>
  <c r="DQ109"/>
  <c r="DP109"/>
  <c r="DO109"/>
  <c r="DN109"/>
  <c r="DM109"/>
  <c r="DL109"/>
  <c r="DK109"/>
  <c r="DI109"/>
  <c r="DH109"/>
  <c r="DD109"/>
  <c r="DC109"/>
  <c r="DB109"/>
  <c r="DA109"/>
  <c r="CZ109"/>
  <c r="CY109"/>
  <c r="CX109"/>
  <c r="CW109"/>
  <c r="CS109"/>
  <c r="CQ109"/>
  <c r="CP109"/>
  <c r="CO109"/>
  <c r="CN109"/>
  <c r="CL109"/>
  <c r="CJ109"/>
  <c r="CI109"/>
  <c r="CH109"/>
  <c r="CG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DT108"/>
  <c r="DQ108"/>
  <c r="DP108"/>
  <c r="DO108"/>
  <c r="DN108"/>
  <c r="DM108"/>
  <c r="DL108"/>
  <c r="DK108"/>
  <c r="DI108"/>
  <c r="DH108"/>
  <c r="DD108"/>
  <c r="DC108"/>
  <c r="DB108"/>
  <c r="DA108"/>
  <c r="CZ108"/>
  <c r="CY108"/>
  <c r="CX108"/>
  <c r="CW108"/>
  <c r="CS108"/>
  <c r="CQ108"/>
  <c r="CP108"/>
  <c r="CO108"/>
  <c r="CN108"/>
  <c r="CL108"/>
  <c r="CJ108"/>
  <c r="CI108"/>
  <c r="CH108"/>
  <c r="CG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DT107"/>
  <c r="DQ107"/>
  <c r="DP107"/>
  <c r="DO107"/>
  <c r="DN107"/>
  <c r="DM107"/>
  <c r="DL107"/>
  <c r="DK107"/>
  <c r="DI107"/>
  <c r="DH107"/>
  <c r="DD107"/>
  <c r="DC107"/>
  <c r="DB107"/>
  <c r="DA107"/>
  <c r="CZ107"/>
  <c r="CY107"/>
  <c r="CX107"/>
  <c r="CW107"/>
  <c r="CS107"/>
  <c r="CQ107"/>
  <c r="CP107"/>
  <c r="CO107"/>
  <c r="CN107"/>
  <c r="CL107"/>
  <c r="CJ107"/>
  <c r="CI107"/>
  <c r="CH107"/>
  <c r="CG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DT106"/>
  <c r="DQ106"/>
  <c r="DP106"/>
  <c r="DO106"/>
  <c r="DN106"/>
  <c r="DM106"/>
  <c r="DL106"/>
  <c r="DK106"/>
  <c r="DI106"/>
  <c r="DH106"/>
  <c r="DD106"/>
  <c r="DC106"/>
  <c r="DB106"/>
  <c r="DA106"/>
  <c r="CZ106"/>
  <c r="CY106"/>
  <c r="CX106"/>
  <c r="CW106"/>
  <c r="CS106"/>
  <c r="CQ106"/>
  <c r="CP106"/>
  <c r="CO106"/>
  <c r="CN106"/>
  <c r="CL106"/>
  <c r="CJ106"/>
  <c r="CI106"/>
  <c r="CH106"/>
  <c r="CG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DT105"/>
  <c r="DU105" s="1"/>
  <c r="DQ105"/>
  <c r="DP105"/>
  <c r="DO105"/>
  <c r="DN105"/>
  <c r="DM105"/>
  <c r="DL105"/>
  <c r="DK105"/>
  <c r="DI105"/>
  <c r="DH105"/>
  <c r="DD105"/>
  <c r="DC105"/>
  <c r="DB105"/>
  <c r="DA105"/>
  <c r="CZ105"/>
  <c r="CY105"/>
  <c r="CX105"/>
  <c r="CW105"/>
  <c r="CS105"/>
  <c r="CQ105"/>
  <c r="CP105"/>
  <c r="CO105"/>
  <c r="CN105"/>
  <c r="CL105"/>
  <c r="CJ105"/>
  <c r="CI105"/>
  <c r="CH105"/>
  <c r="CG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DT104"/>
  <c r="DQ104"/>
  <c r="DP104"/>
  <c r="DO104"/>
  <c r="DN104"/>
  <c r="DM104"/>
  <c r="DL104"/>
  <c r="DK104"/>
  <c r="DI104"/>
  <c r="DH104"/>
  <c r="DD104"/>
  <c r="DC104"/>
  <c r="DB104"/>
  <c r="DA104"/>
  <c r="CZ104"/>
  <c r="CY104"/>
  <c r="CX104"/>
  <c r="CW104"/>
  <c r="CS104"/>
  <c r="CQ104"/>
  <c r="CP104"/>
  <c r="CO104"/>
  <c r="CN104"/>
  <c r="CL104"/>
  <c r="CJ104"/>
  <c r="CI104"/>
  <c r="CH104"/>
  <c r="CG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DT103"/>
  <c r="DQ103"/>
  <c r="DP103"/>
  <c r="DO103"/>
  <c r="DN103"/>
  <c r="DM103"/>
  <c r="DL103"/>
  <c r="DK103"/>
  <c r="DJ103"/>
  <c r="DI103"/>
  <c r="DH103"/>
  <c r="DD103"/>
  <c r="DC103"/>
  <c r="DB103"/>
  <c r="DA103"/>
  <c r="CZ103"/>
  <c r="CY103"/>
  <c r="CX103"/>
  <c r="CW103"/>
  <c r="CS103"/>
  <c r="CQ103"/>
  <c r="CP103"/>
  <c r="CO103"/>
  <c r="CN103"/>
  <c r="CL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DT102"/>
  <c r="DQ102"/>
  <c r="DP102"/>
  <c r="DO102"/>
  <c r="DN102"/>
  <c r="DM102"/>
  <c r="DL102"/>
  <c r="DK102"/>
  <c r="DJ102"/>
  <c r="DI102"/>
  <c r="DH102"/>
  <c r="DD102"/>
  <c r="DC102"/>
  <c r="DB102"/>
  <c r="DA102"/>
  <c r="CZ102"/>
  <c r="CY102"/>
  <c r="CX102"/>
  <c r="CW102"/>
  <c r="CS102"/>
  <c r="CQ102"/>
  <c r="CP102"/>
  <c r="CO102"/>
  <c r="CN102"/>
  <c r="CL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DT101"/>
  <c r="DQ101"/>
  <c r="DP101"/>
  <c r="DO101"/>
  <c r="DN101"/>
  <c r="DM101"/>
  <c r="DL101"/>
  <c r="DK101"/>
  <c r="DJ101"/>
  <c r="DI101"/>
  <c r="DH101"/>
  <c r="DD101"/>
  <c r="DC101"/>
  <c r="DB101"/>
  <c r="DA101"/>
  <c r="CZ101"/>
  <c r="CY101"/>
  <c r="CX101"/>
  <c r="CW101"/>
  <c r="CS101"/>
  <c r="CQ101"/>
  <c r="CP101"/>
  <c r="CO101"/>
  <c r="CN101"/>
  <c r="CL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DT100"/>
  <c r="DQ100"/>
  <c r="DP100"/>
  <c r="DO100"/>
  <c r="DN100"/>
  <c r="DM100"/>
  <c r="DL100"/>
  <c r="DK100"/>
  <c r="DJ100"/>
  <c r="DI100"/>
  <c r="DH100"/>
  <c r="DD100"/>
  <c r="DC100"/>
  <c r="DB100"/>
  <c r="DA100"/>
  <c r="CZ100"/>
  <c r="CY100"/>
  <c r="CX100"/>
  <c r="CW100"/>
  <c r="CS100"/>
  <c r="CQ100"/>
  <c r="CP100"/>
  <c r="CO100"/>
  <c r="CN100"/>
  <c r="CL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DT99"/>
  <c r="DQ99"/>
  <c r="DP99"/>
  <c r="DO99"/>
  <c r="DN99"/>
  <c r="DM99"/>
  <c r="DL99"/>
  <c r="DK99"/>
  <c r="DJ99"/>
  <c r="DI99"/>
  <c r="DH99"/>
  <c r="DD99"/>
  <c r="DC99"/>
  <c r="DB99"/>
  <c r="DA99"/>
  <c r="CZ99"/>
  <c r="CY99"/>
  <c r="CX99"/>
  <c r="CW99"/>
  <c r="CS99"/>
  <c r="CU99" s="1"/>
  <c r="CQ99"/>
  <c r="CP99"/>
  <c r="CO99"/>
  <c r="CN99"/>
  <c r="CL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DT98"/>
  <c r="DQ98"/>
  <c r="DP98"/>
  <c r="DO98"/>
  <c r="DN98"/>
  <c r="DM98"/>
  <c r="DL98"/>
  <c r="DK98"/>
  <c r="DJ98"/>
  <c r="DI98"/>
  <c r="DH98"/>
  <c r="DD98"/>
  <c r="DC98"/>
  <c r="DB98"/>
  <c r="DA98"/>
  <c r="CZ98"/>
  <c r="CY98"/>
  <c r="CX98"/>
  <c r="CW98"/>
  <c r="CS98"/>
  <c r="CQ98"/>
  <c r="CP98"/>
  <c r="CO98"/>
  <c r="CN98"/>
  <c r="CL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DT97"/>
  <c r="DU97" s="1"/>
  <c r="DQ97"/>
  <c r="DP97"/>
  <c r="DO97"/>
  <c r="DN97"/>
  <c r="DM97"/>
  <c r="DL97"/>
  <c r="DK97"/>
  <c r="DJ97"/>
  <c r="DI97"/>
  <c r="DH97"/>
  <c r="DD97"/>
  <c r="DC97"/>
  <c r="DB97"/>
  <c r="DA97"/>
  <c r="CZ97"/>
  <c r="CY97"/>
  <c r="CX97"/>
  <c r="CW97"/>
  <c r="CS97"/>
  <c r="CQ97"/>
  <c r="CP97"/>
  <c r="CO97"/>
  <c r="CN97"/>
  <c r="CL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DT96"/>
  <c r="DQ96"/>
  <c r="DP96"/>
  <c r="DO96"/>
  <c r="DN96"/>
  <c r="DM96"/>
  <c r="DL96"/>
  <c r="DK96"/>
  <c r="DJ96"/>
  <c r="DI96"/>
  <c r="DH96"/>
  <c r="DD96"/>
  <c r="DC96"/>
  <c r="DB96"/>
  <c r="DA96"/>
  <c r="CZ96"/>
  <c r="CY96"/>
  <c r="CX96"/>
  <c r="CW96"/>
  <c r="CS96"/>
  <c r="CQ96"/>
  <c r="CP96"/>
  <c r="CO96"/>
  <c r="CN96"/>
  <c r="CL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DT95"/>
  <c r="DQ95"/>
  <c r="DP95"/>
  <c r="DO95"/>
  <c r="DN95"/>
  <c r="DM95"/>
  <c r="DL95"/>
  <c r="DK95"/>
  <c r="DJ95"/>
  <c r="DI95"/>
  <c r="DH95"/>
  <c r="DD95"/>
  <c r="DC95"/>
  <c r="DB95"/>
  <c r="DA95"/>
  <c r="CZ95"/>
  <c r="CY95"/>
  <c r="CX95"/>
  <c r="CW95"/>
  <c r="CS95"/>
  <c r="CQ95"/>
  <c r="CP95"/>
  <c r="CO95"/>
  <c r="CN95"/>
  <c r="CL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DT94"/>
  <c r="DQ94"/>
  <c r="DP94"/>
  <c r="DO94"/>
  <c r="DN94"/>
  <c r="DM94"/>
  <c r="DL94"/>
  <c r="DK94"/>
  <c r="DJ94"/>
  <c r="DI94"/>
  <c r="DH94"/>
  <c r="DD94"/>
  <c r="DC94"/>
  <c r="DB94"/>
  <c r="DA94"/>
  <c r="CZ94"/>
  <c r="CY94"/>
  <c r="CX94"/>
  <c r="CW94"/>
  <c r="CS94"/>
  <c r="CQ94"/>
  <c r="CP94"/>
  <c r="CO94"/>
  <c r="CN94"/>
  <c r="CL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DT93"/>
  <c r="DU93" s="1"/>
  <c r="DQ93"/>
  <c r="DP93"/>
  <c r="DO93"/>
  <c r="DN93"/>
  <c r="DM93"/>
  <c r="DL93"/>
  <c r="DK93"/>
  <c r="DJ93"/>
  <c r="DI93"/>
  <c r="DH93"/>
  <c r="DD93"/>
  <c r="DC93"/>
  <c r="DB93"/>
  <c r="DA93"/>
  <c r="CZ93"/>
  <c r="CY93"/>
  <c r="CX93"/>
  <c r="CW93"/>
  <c r="CU93"/>
  <c r="CS93"/>
  <c r="CQ93"/>
  <c r="CP93"/>
  <c r="CO93"/>
  <c r="CN93"/>
  <c r="CL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DT92"/>
  <c r="DQ92"/>
  <c r="DP92"/>
  <c r="DO92"/>
  <c r="DN92"/>
  <c r="DM92"/>
  <c r="DL92"/>
  <c r="DK92"/>
  <c r="DJ92"/>
  <c r="DI92"/>
  <c r="DH92"/>
  <c r="DD92"/>
  <c r="DC92"/>
  <c r="DB92"/>
  <c r="DA92"/>
  <c r="CZ92"/>
  <c r="CY92"/>
  <c r="CX92"/>
  <c r="CW92"/>
  <c r="CS92"/>
  <c r="CQ92"/>
  <c r="CP92"/>
  <c r="CO92"/>
  <c r="CN92"/>
  <c r="CL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DT91"/>
  <c r="DQ91"/>
  <c r="DP91"/>
  <c r="DO91"/>
  <c r="DN91"/>
  <c r="DM91"/>
  <c r="DL91"/>
  <c r="DK91"/>
  <c r="DJ91"/>
  <c r="DI91"/>
  <c r="DH91"/>
  <c r="DD91"/>
  <c r="DC91"/>
  <c r="DB91"/>
  <c r="DA91"/>
  <c r="CZ91"/>
  <c r="CY91"/>
  <c r="CX91"/>
  <c r="CW91"/>
  <c r="CS91"/>
  <c r="CQ91"/>
  <c r="CP91"/>
  <c r="CO91"/>
  <c r="CN91"/>
  <c r="CL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DT90"/>
  <c r="DQ90"/>
  <c r="DP90"/>
  <c r="DO90"/>
  <c r="DN90"/>
  <c r="DM90"/>
  <c r="DL90"/>
  <c r="DK90"/>
  <c r="DJ90"/>
  <c r="DI90"/>
  <c r="DH90"/>
  <c r="DD90"/>
  <c r="DC90"/>
  <c r="DB90"/>
  <c r="DA90"/>
  <c r="CZ90"/>
  <c r="CY90"/>
  <c r="CX90"/>
  <c r="CW90"/>
  <c r="CS90"/>
  <c r="CQ90"/>
  <c r="CP90"/>
  <c r="CO90"/>
  <c r="CN90"/>
  <c r="CL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DT89"/>
  <c r="DU89" s="1"/>
  <c r="DQ89"/>
  <c r="DP89"/>
  <c r="DO89"/>
  <c r="DN89"/>
  <c r="DM89"/>
  <c r="DL89"/>
  <c r="DK89"/>
  <c r="DJ89"/>
  <c r="DI89"/>
  <c r="DH89"/>
  <c r="DD89"/>
  <c r="DC89"/>
  <c r="DB89"/>
  <c r="DA89"/>
  <c r="CZ89"/>
  <c r="CY89"/>
  <c r="CX89"/>
  <c r="CW89"/>
  <c r="CS89"/>
  <c r="CQ89"/>
  <c r="CP89"/>
  <c r="CO89"/>
  <c r="CN89"/>
  <c r="CL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DT88"/>
  <c r="DQ88"/>
  <c r="DP88"/>
  <c r="DO88"/>
  <c r="DN88"/>
  <c r="DM88"/>
  <c r="DL88"/>
  <c r="DK88"/>
  <c r="DJ88"/>
  <c r="DI88"/>
  <c r="DH88"/>
  <c r="DD88"/>
  <c r="DC88"/>
  <c r="DB88"/>
  <c r="DA88"/>
  <c r="CZ88"/>
  <c r="CY88"/>
  <c r="CX88"/>
  <c r="CW88"/>
  <c r="CS88"/>
  <c r="CQ88"/>
  <c r="CP88"/>
  <c r="CO88"/>
  <c r="CN88"/>
  <c r="CL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DT87"/>
  <c r="DQ87"/>
  <c r="DP87"/>
  <c r="DO87"/>
  <c r="DN87"/>
  <c r="DM87"/>
  <c r="DL87"/>
  <c r="DK87"/>
  <c r="DJ87"/>
  <c r="DI87"/>
  <c r="DH87"/>
  <c r="DD87"/>
  <c r="DC87"/>
  <c r="DB87"/>
  <c r="DA87"/>
  <c r="CZ87"/>
  <c r="CY87"/>
  <c r="CX87"/>
  <c r="CW87"/>
  <c r="CS87"/>
  <c r="CQ87"/>
  <c r="CP87"/>
  <c r="CO87"/>
  <c r="CN87"/>
  <c r="CL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DT86"/>
  <c r="DQ86"/>
  <c r="DP86"/>
  <c r="DO86"/>
  <c r="DN86"/>
  <c r="DM86"/>
  <c r="DL86"/>
  <c r="DK86"/>
  <c r="DJ86"/>
  <c r="DI86"/>
  <c r="DH86"/>
  <c r="DD86"/>
  <c r="DC86"/>
  <c r="DB86"/>
  <c r="DA86"/>
  <c r="CZ86"/>
  <c r="CY86"/>
  <c r="CX86"/>
  <c r="CW86"/>
  <c r="CS86"/>
  <c r="CQ86"/>
  <c r="CP86"/>
  <c r="CO86"/>
  <c r="CN86"/>
  <c r="CL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DT85"/>
  <c r="DU85" s="1"/>
  <c r="DQ85"/>
  <c r="DP85"/>
  <c r="DO85"/>
  <c r="DN85"/>
  <c r="DM85"/>
  <c r="DL85"/>
  <c r="DK85"/>
  <c r="DJ85"/>
  <c r="DI85"/>
  <c r="DH85"/>
  <c r="DD85"/>
  <c r="DC85"/>
  <c r="DB85"/>
  <c r="DA85"/>
  <c r="CZ85"/>
  <c r="CY85"/>
  <c r="CX85"/>
  <c r="CW85"/>
  <c r="CS85"/>
  <c r="CQ85"/>
  <c r="CP85"/>
  <c r="CO85"/>
  <c r="CN85"/>
  <c r="CL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DT84"/>
  <c r="DQ84"/>
  <c r="DP84"/>
  <c r="DO84"/>
  <c r="DN84"/>
  <c r="DM84"/>
  <c r="DL84"/>
  <c r="DK84"/>
  <c r="DJ84"/>
  <c r="DI84"/>
  <c r="DH84"/>
  <c r="DD84"/>
  <c r="DC84"/>
  <c r="DB84"/>
  <c r="DA84"/>
  <c r="CZ84"/>
  <c r="CY84"/>
  <c r="CX84"/>
  <c r="CW84"/>
  <c r="CT84"/>
  <c r="CS84"/>
  <c r="CQ84"/>
  <c r="CP84"/>
  <c r="CO84"/>
  <c r="CN84"/>
  <c r="CL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DT83"/>
  <c r="DQ83"/>
  <c r="DP83"/>
  <c r="DO83"/>
  <c r="DN83"/>
  <c r="DM83"/>
  <c r="DL83"/>
  <c r="DK83"/>
  <c r="DJ83"/>
  <c r="DI83"/>
  <c r="DH83"/>
  <c r="DD83"/>
  <c r="DC83"/>
  <c r="DB83"/>
  <c r="DA83"/>
  <c r="CZ83"/>
  <c r="CY83"/>
  <c r="CX83"/>
  <c r="CW83"/>
  <c r="CS83"/>
  <c r="CQ83"/>
  <c r="CP83"/>
  <c r="CO83"/>
  <c r="CN83"/>
  <c r="CL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DT82"/>
  <c r="DQ82"/>
  <c r="DP82"/>
  <c r="DO82"/>
  <c r="DN82"/>
  <c r="DM82"/>
  <c r="DL82"/>
  <c r="DK82"/>
  <c r="DJ82"/>
  <c r="DI82"/>
  <c r="DH82"/>
  <c r="DD82"/>
  <c r="DC82"/>
  <c r="DB82"/>
  <c r="DA82"/>
  <c r="CZ82"/>
  <c r="CY82"/>
  <c r="CX82"/>
  <c r="CW82"/>
  <c r="CS82"/>
  <c r="CQ82"/>
  <c r="CP82"/>
  <c r="CO82"/>
  <c r="CN82"/>
  <c r="CL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DT81"/>
  <c r="DU81" s="1"/>
  <c r="DQ81"/>
  <c r="DP81"/>
  <c r="DO81"/>
  <c r="DN81"/>
  <c r="DM81"/>
  <c r="DL81"/>
  <c r="DK81"/>
  <c r="DJ81"/>
  <c r="DI81"/>
  <c r="DH81"/>
  <c r="DD81"/>
  <c r="DC81"/>
  <c r="DB81"/>
  <c r="DA81"/>
  <c r="CZ81"/>
  <c r="CY81"/>
  <c r="CX81"/>
  <c r="CW81"/>
  <c r="CS81"/>
  <c r="CU81" s="1"/>
  <c r="CQ81"/>
  <c r="CP81"/>
  <c r="CO81"/>
  <c r="CN81"/>
  <c r="CL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DT80"/>
  <c r="DQ80"/>
  <c r="DP80"/>
  <c r="DO80"/>
  <c r="DN80"/>
  <c r="DM80"/>
  <c r="DL80"/>
  <c r="DK80"/>
  <c r="DJ80"/>
  <c r="DI80"/>
  <c r="DH80"/>
  <c r="DD80"/>
  <c r="DC80"/>
  <c r="DB80"/>
  <c r="DA80"/>
  <c r="CZ80"/>
  <c r="CY80"/>
  <c r="CX80"/>
  <c r="CW80"/>
  <c r="CT80"/>
  <c r="CS80"/>
  <c r="CQ80"/>
  <c r="CP80"/>
  <c r="CO80"/>
  <c r="CN80"/>
  <c r="CL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DT79"/>
  <c r="DQ79"/>
  <c r="DP79"/>
  <c r="DO79"/>
  <c r="DN79"/>
  <c r="DM79"/>
  <c r="DL79"/>
  <c r="DK79"/>
  <c r="DJ79"/>
  <c r="DI79"/>
  <c r="DH79"/>
  <c r="DD79"/>
  <c r="DC79"/>
  <c r="DB79"/>
  <c r="DA79"/>
  <c r="CZ79"/>
  <c r="CY79"/>
  <c r="CX79"/>
  <c r="CW79"/>
  <c r="CS79"/>
  <c r="CQ79"/>
  <c r="CP79"/>
  <c r="CO79"/>
  <c r="CN79"/>
  <c r="CL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DT78"/>
  <c r="DQ78"/>
  <c r="DP78"/>
  <c r="DO78"/>
  <c r="DN78"/>
  <c r="DM78"/>
  <c r="DL78"/>
  <c r="DK78"/>
  <c r="DJ78"/>
  <c r="DI78"/>
  <c r="DH78"/>
  <c r="DD78"/>
  <c r="DC78"/>
  <c r="DB78"/>
  <c r="DA78"/>
  <c r="CZ78"/>
  <c r="CY78"/>
  <c r="CX78"/>
  <c r="CW78"/>
  <c r="CS78"/>
  <c r="CU78" s="1"/>
  <c r="CQ78"/>
  <c r="CP78"/>
  <c r="CO78"/>
  <c r="CN78"/>
  <c r="CL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DT77"/>
  <c r="DU77" s="1"/>
  <c r="DQ77"/>
  <c r="DP77"/>
  <c r="DO77"/>
  <c r="DN77"/>
  <c r="DM77"/>
  <c r="DL77"/>
  <c r="DK77"/>
  <c r="DJ77"/>
  <c r="DI77"/>
  <c r="DH77"/>
  <c r="DD77"/>
  <c r="DC77"/>
  <c r="DB77"/>
  <c r="DA77"/>
  <c r="CZ77"/>
  <c r="CY77"/>
  <c r="CX77"/>
  <c r="CW77"/>
  <c r="CU77"/>
  <c r="CT77"/>
  <c r="CS77"/>
  <c r="CQ77"/>
  <c r="CP77"/>
  <c r="CO77"/>
  <c r="CN77"/>
  <c r="CL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DT76"/>
  <c r="DQ76"/>
  <c r="DP76"/>
  <c r="DO76"/>
  <c r="DN76"/>
  <c r="DM76"/>
  <c r="DL76"/>
  <c r="DK76"/>
  <c r="DJ76"/>
  <c r="DG76" s="1"/>
  <c r="DI76"/>
  <c r="DH76"/>
  <c r="DD76"/>
  <c r="DC76"/>
  <c r="DB76"/>
  <c r="DA76"/>
  <c r="CZ76"/>
  <c r="CY76"/>
  <c r="CX76"/>
  <c r="CW76"/>
  <c r="CS76"/>
  <c r="CQ76"/>
  <c r="CP76"/>
  <c r="CO76"/>
  <c r="CN76"/>
  <c r="CL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DT75"/>
  <c r="DQ75"/>
  <c r="DP75"/>
  <c r="DO75"/>
  <c r="DN75"/>
  <c r="DM75"/>
  <c r="DL75"/>
  <c r="DK75"/>
  <c r="DJ75"/>
  <c r="DI75"/>
  <c r="DH75"/>
  <c r="DD75"/>
  <c r="DC75"/>
  <c r="DB75"/>
  <c r="DA75"/>
  <c r="CZ75"/>
  <c r="CY75"/>
  <c r="CX75"/>
  <c r="CW75"/>
  <c r="CS75"/>
  <c r="CU75" s="1"/>
  <c r="CQ75"/>
  <c r="CP75"/>
  <c r="CO75"/>
  <c r="CN75"/>
  <c r="CL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DT74"/>
  <c r="DQ74"/>
  <c r="DP74"/>
  <c r="DO74"/>
  <c r="DN74"/>
  <c r="DM74"/>
  <c r="DL74"/>
  <c r="DK74"/>
  <c r="DJ74"/>
  <c r="DI74"/>
  <c r="DH74"/>
  <c r="DD74"/>
  <c r="DC74"/>
  <c r="DB74"/>
  <c r="DA74"/>
  <c r="CZ74"/>
  <c r="CY74"/>
  <c r="CX74"/>
  <c r="CW74"/>
  <c r="CS74"/>
  <c r="CQ74"/>
  <c r="CP74"/>
  <c r="CO74"/>
  <c r="CN74"/>
  <c r="CL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DT73"/>
  <c r="DU73" s="1"/>
  <c r="DQ73"/>
  <c r="DP73"/>
  <c r="DO73"/>
  <c r="DN73"/>
  <c r="DM73"/>
  <c r="DL73"/>
  <c r="DK73"/>
  <c r="DJ73"/>
  <c r="DG73" s="1"/>
  <c r="DI73"/>
  <c r="DH73"/>
  <c r="DD73"/>
  <c r="DC73"/>
  <c r="DB73"/>
  <c r="DA73"/>
  <c r="CZ73"/>
  <c r="CY73"/>
  <c r="CX73"/>
  <c r="CW73"/>
  <c r="CS73"/>
  <c r="CQ73"/>
  <c r="CP73"/>
  <c r="CO73"/>
  <c r="CN73"/>
  <c r="CL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DT72"/>
  <c r="DQ72"/>
  <c r="DP72"/>
  <c r="DO72"/>
  <c r="DN72"/>
  <c r="DM72"/>
  <c r="DL72"/>
  <c r="DK72"/>
  <c r="DJ72"/>
  <c r="DG72" s="1"/>
  <c r="DI72"/>
  <c r="DH72"/>
  <c r="DD72"/>
  <c r="DC72"/>
  <c r="DB72"/>
  <c r="DA72"/>
  <c r="CZ72"/>
  <c r="CY72"/>
  <c r="CX72"/>
  <c r="CW72"/>
  <c r="CS72"/>
  <c r="CQ72"/>
  <c r="CP72"/>
  <c r="CO72"/>
  <c r="CN72"/>
  <c r="CL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DT71"/>
  <c r="DQ71"/>
  <c r="DP71"/>
  <c r="DO71"/>
  <c r="DN71"/>
  <c r="DM71"/>
  <c r="DL71"/>
  <c r="DK71"/>
  <c r="DJ71"/>
  <c r="DI71"/>
  <c r="DH71"/>
  <c r="DD71"/>
  <c r="DC71"/>
  <c r="DB71"/>
  <c r="DA71"/>
  <c r="CZ71"/>
  <c r="CY71"/>
  <c r="CX71"/>
  <c r="CW71"/>
  <c r="CS71"/>
  <c r="CQ71"/>
  <c r="CP71"/>
  <c r="CO71"/>
  <c r="CN71"/>
  <c r="CL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DT70"/>
  <c r="DQ70"/>
  <c r="DP70"/>
  <c r="DO70"/>
  <c r="DN70"/>
  <c r="DM70"/>
  <c r="DL70"/>
  <c r="DK70"/>
  <c r="DJ70"/>
  <c r="DI70"/>
  <c r="DH70"/>
  <c r="DD70"/>
  <c r="DC70"/>
  <c r="DB70"/>
  <c r="DA70"/>
  <c r="CZ70"/>
  <c r="CY70"/>
  <c r="CX70"/>
  <c r="CW70"/>
  <c r="CS70"/>
  <c r="CQ70"/>
  <c r="CP70"/>
  <c r="CO70"/>
  <c r="CN70"/>
  <c r="CL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DT69"/>
  <c r="DQ69"/>
  <c r="DP69"/>
  <c r="DO69"/>
  <c r="DN69"/>
  <c r="DM69"/>
  <c r="DL69"/>
  <c r="DK69"/>
  <c r="DJ69"/>
  <c r="DI69"/>
  <c r="DH69"/>
  <c r="DD69"/>
  <c r="DC69"/>
  <c r="DB69"/>
  <c r="DA69"/>
  <c r="CZ69"/>
  <c r="CY69"/>
  <c r="CX69"/>
  <c r="CW69"/>
  <c r="CS69"/>
  <c r="CQ69"/>
  <c r="CP69"/>
  <c r="CO69"/>
  <c r="CN69"/>
  <c r="CL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DT68"/>
  <c r="DQ68"/>
  <c r="DP68"/>
  <c r="DO68"/>
  <c r="DN68"/>
  <c r="DM68"/>
  <c r="DL68"/>
  <c r="DK68"/>
  <c r="DJ68"/>
  <c r="DI68"/>
  <c r="DH68"/>
  <c r="DD68"/>
  <c r="DC68"/>
  <c r="DB68"/>
  <c r="DA68"/>
  <c r="CZ68"/>
  <c r="CY68"/>
  <c r="CX68"/>
  <c r="CW68"/>
  <c r="CS68"/>
  <c r="CQ68"/>
  <c r="CP68"/>
  <c r="CO68"/>
  <c r="CN68"/>
  <c r="CL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DT67"/>
  <c r="DQ67"/>
  <c r="DP67"/>
  <c r="DO67"/>
  <c r="DN67"/>
  <c r="DM67"/>
  <c r="DL67"/>
  <c r="DK67"/>
  <c r="DJ67"/>
  <c r="DI67"/>
  <c r="DH67"/>
  <c r="DD67"/>
  <c r="DC67"/>
  <c r="DB67"/>
  <c r="DA67"/>
  <c r="CZ67"/>
  <c r="CY67"/>
  <c r="CX67"/>
  <c r="CW67"/>
  <c r="CT67"/>
  <c r="CS67"/>
  <c r="CQ67"/>
  <c r="CP67"/>
  <c r="CO67"/>
  <c r="CN67"/>
  <c r="CM67"/>
  <c r="CL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DT66"/>
  <c r="DQ66"/>
  <c r="DP66"/>
  <c r="DO66"/>
  <c r="DN66"/>
  <c r="DM66"/>
  <c r="DL66"/>
  <c r="DK66"/>
  <c r="DJ66"/>
  <c r="DI66"/>
  <c r="DH66"/>
  <c r="DD66"/>
  <c r="DC66"/>
  <c r="DB66"/>
  <c r="DA66"/>
  <c r="CZ66"/>
  <c r="CY66"/>
  <c r="CX66"/>
  <c r="CW66"/>
  <c r="CT66"/>
  <c r="CR66" s="1"/>
  <c r="CS66"/>
  <c r="CQ66"/>
  <c r="CP66"/>
  <c r="CO66"/>
  <c r="CN66"/>
  <c r="CM66"/>
  <c r="CL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DT65"/>
  <c r="DU65" s="1"/>
  <c r="DQ65"/>
  <c r="DP65"/>
  <c r="DO65"/>
  <c r="DN65"/>
  <c r="DM65"/>
  <c r="DL65"/>
  <c r="DK65"/>
  <c r="DJ65"/>
  <c r="DI65"/>
  <c r="DH65"/>
  <c r="DD65"/>
  <c r="DC65"/>
  <c r="DB65"/>
  <c r="DA65"/>
  <c r="CZ65"/>
  <c r="CY65"/>
  <c r="CX65"/>
  <c r="CW65"/>
  <c r="CS65"/>
  <c r="CQ65"/>
  <c r="CP65"/>
  <c r="CO65"/>
  <c r="CN65"/>
  <c r="CL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DT64"/>
  <c r="DQ64"/>
  <c r="DP64"/>
  <c r="DO64"/>
  <c r="DN64"/>
  <c r="DM64"/>
  <c r="DL64"/>
  <c r="DK64"/>
  <c r="DJ64"/>
  <c r="DI64"/>
  <c r="DH64"/>
  <c r="DD64"/>
  <c r="DC64"/>
  <c r="DB64"/>
  <c r="DA64"/>
  <c r="CZ64"/>
  <c r="CY64"/>
  <c r="CX64"/>
  <c r="CW64"/>
  <c r="CS64"/>
  <c r="CQ64"/>
  <c r="CP64"/>
  <c r="CO64"/>
  <c r="CN64"/>
  <c r="CL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DT63"/>
  <c r="DQ63"/>
  <c r="DP63"/>
  <c r="DO63"/>
  <c r="DN63"/>
  <c r="DM63"/>
  <c r="DL63"/>
  <c r="DK63"/>
  <c r="DJ63"/>
  <c r="DI63"/>
  <c r="DH63"/>
  <c r="DD63"/>
  <c r="DC63"/>
  <c r="DB63"/>
  <c r="DA63"/>
  <c r="CZ63"/>
  <c r="CY63"/>
  <c r="CX63"/>
  <c r="CW63"/>
  <c r="CS63"/>
  <c r="CQ63"/>
  <c r="CP63"/>
  <c r="CO63"/>
  <c r="CN63"/>
  <c r="CL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DT62"/>
  <c r="DQ62"/>
  <c r="DP62"/>
  <c r="DO62"/>
  <c r="DN62"/>
  <c r="DM62"/>
  <c r="DL62"/>
  <c r="DK62"/>
  <c r="DJ62"/>
  <c r="DI62"/>
  <c r="DH62"/>
  <c r="DD62"/>
  <c r="DC62"/>
  <c r="DB62"/>
  <c r="DA62"/>
  <c r="CZ62"/>
  <c r="CY62"/>
  <c r="CX62"/>
  <c r="CW62"/>
  <c r="CS62"/>
  <c r="CQ62"/>
  <c r="CP62"/>
  <c r="CO62"/>
  <c r="CN62"/>
  <c r="CL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DT61"/>
  <c r="DU61" s="1"/>
  <c r="DQ61"/>
  <c r="DP61"/>
  <c r="DO61"/>
  <c r="DN61"/>
  <c r="DM61"/>
  <c r="DL61"/>
  <c r="DK61"/>
  <c r="DJ61"/>
  <c r="DI61"/>
  <c r="DH61"/>
  <c r="DD61"/>
  <c r="DC61"/>
  <c r="DB61"/>
  <c r="DA61"/>
  <c r="CZ61"/>
  <c r="CY61"/>
  <c r="CX61"/>
  <c r="CW61"/>
  <c r="CS61"/>
  <c r="CQ61"/>
  <c r="CP61"/>
  <c r="CO61"/>
  <c r="CN61"/>
  <c r="CL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DT60"/>
  <c r="DQ60"/>
  <c r="DP60"/>
  <c r="DO60"/>
  <c r="DN60"/>
  <c r="DM60"/>
  <c r="DL60"/>
  <c r="DK60"/>
  <c r="DJ60"/>
  <c r="DI60"/>
  <c r="DH60"/>
  <c r="DD60"/>
  <c r="DC60"/>
  <c r="DB60"/>
  <c r="DA60"/>
  <c r="CZ60"/>
  <c r="CY60"/>
  <c r="CX60"/>
  <c r="CW60"/>
  <c r="CT60"/>
  <c r="CS60"/>
  <c r="CQ60"/>
  <c r="CP60"/>
  <c r="CO60"/>
  <c r="CN60"/>
  <c r="CL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DT59"/>
  <c r="DQ59"/>
  <c r="DP59"/>
  <c r="DO59"/>
  <c r="DN59"/>
  <c r="DM59"/>
  <c r="DL59"/>
  <c r="DK59"/>
  <c r="DJ59"/>
  <c r="DI59"/>
  <c r="DH59"/>
  <c r="DD59"/>
  <c r="DC59"/>
  <c r="DB59"/>
  <c r="DA59"/>
  <c r="CZ59"/>
  <c r="CY59"/>
  <c r="CX59"/>
  <c r="CW59"/>
  <c r="CS59"/>
  <c r="CU59" s="1"/>
  <c r="CQ59"/>
  <c r="CP59"/>
  <c r="CO59"/>
  <c r="CN59"/>
  <c r="CL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DT58"/>
  <c r="DQ58"/>
  <c r="DP58"/>
  <c r="DO58"/>
  <c r="DN58"/>
  <c r="DM58"/>
  <c r="DL58"/>
  <c r="DK58"/>
  <c r="DJ58"/>
  <c r="DI58"/>
  <c r="DH58"/>
  <c r="DD58"/>
  <c r="DC58"/>
  <c r="DB58"/>
  <c r="DA58"/>
  <c r="CZ58"/>
  <c r="CY58"/>
  <c r="CX58"/>
  <c r="CW58"/>
  <c r="CS58"/>
  <c r="CQ58"/>
  <c r="CP58"/>
  <c r="CO58"/>
  <c r="CN58"/>
  <c r="CL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DT57"/>
  <c r="DU57" s="1"/>
  <c r="DQ57"/>
  <c r="DP57"/>
  <c r="DO57"/>
  <c r="DN57"/>
  <c r="DM57"/>
  <c r="DL57"/>
  <c r="DK57"/>
  <c r="DJ57"/>
  <c r="DI57"/>
  <c r="DH57"/>
  <c r="DD57"/>
  <c r="DC57"/>
  <c r="DB57"/>
  <c r="DA57"/>
  <c r="CZ57"/>
  <c r="CY57"/>
  <c r="CX57"/>
  <c r="CW57"/>
  <c r="CS57"/>
  <c r="CQ57"/>
  <c r="CP57"/>
  <c r="CO57"/>
  <c r="CN57"/>
  <c r="CL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DT56"/>
  <c r="DQ56"/>
  <c r="DP56"/>
  <c r="DO56"/>
  <c r="DN56"/>
  <c r="DM56"/>
  <c r="DL56"/>
  <c r="DK56"/>
  <c r="DJ56"/>
  <c r="DI56"/>
  <c r="DH56"/>
  <c r="DD56"/>
  <c r="DC56"/>
  <c r="DB56"/>
  <c r="DA56"/>
  <c r="CZ56"/>
  <c r="CY56"/>
  <c r="CX56"/>
  <c r="CW56"/>
  <c r="CS56"/>
  <c r="CQ56"/>
  <c r="CP56"/>
  <c r="CO56"/>
  <c r="CN56"/>
  <c r="CM56"/>
  <c r="CL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DT55"/>
  <c r="DQ55"/>
  <c r="DP55"/>
  <c r="DO55"/>
  <c r="DN55"/>
  <c r="DM55"/>
  <c r="DL55"/>
  <c r="DK55"/>
  <c r="DJ55"/>
  <c r="DI55"/>
  <c r="DH55"/>
  <c r="DD55"/>
  <c r="DC55"/>
  <c r="DB55"/>
  <c r="DA55"/>
  <c r="CZ55"/>
  <c r="CY55"/>
  <c r="CX55"/>
  <c r="CW55"/>
  <c r="CS55"/>
  <c r="CQ55"/>
  <c r="CP55"/>
  <c r="CO55"/>
  <c r="CN55"/>
  <c r="CL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DT54"/>
  <c r="DQ54"/>
  <c r="DP54"/>
  <c r="DO54"/>
  <c r="DN54"/>
  <c r="DM54"/>
  <c r="DL54"/>
  <c r="DK54"/>
  <c r="DJ54"/>
  <c r="DI54"/>
  <c r="DH54"/>
  <c r="DD54"/>
  <c r="DC54"/>
  <c r="DB54"/>
  <c r="DA54"/>
  <c r="CZ54"/>
  <c r="CY54"/>
  <c r="CX54"/>
  <c r="CW54"/>
  <c r="CS54"/>
  <c r="CQ54"/>
  <c r="CP54"/>
  <c r="CO54"/>
  <c r="CN54"/>
  <c r="CL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DT53"/>
  <c r="DU53" s="1"/>
  <c r="DQ53"/>
  <c r="DP53"/>
  <c r="DO53"/>
  <c r="DN53"/>
  <c r="DM53"/>
  <c r="DL53"/>
  <c r="DK53"/>
  <c r="DJ53"/>
  <c r="DI53"/>
  <c r="DH53"/>
  <c r="DD53"/>
  <c r="DC53"/>
  <c r="DB53"/>
  <c r="DA53"/>
  <c r="CZ53"/>
  <c r="CY53"/>
  <c r="CX53"/>
  <c r="CW53"/>
  <c r="CS53"/>
  <c r="CQ53"/>
  <c r="CP53"/>
  <c r="CO53"/>
  <c r="CN53"/>
  <c r="CL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DT52"/>
  <c r="DQ52"/>
  <c r="DP52"/>
  <c r="DO52"/>
  <c r="DN52"/>
  <c r="DM52"/>
  <c r="DL52"/>
  <c r="DK52"/>
  <c r="DJ52"/>
  <c r="DI52"/>
  <c r="DH52"/>
  <c r="DD52"/>
  <c r="DC52"/>
  <c r="DB52"/>
  <c r="DA52"/>
  <c r="CZ52"/>
  <c r="CY52"/>
  <c r="CX52"/>
  <c r="CW52"/>
  <c r="CS52"/>
  <c r="CQ52"/>
  <c r="CP52"/>
  <c r="CO52"/>
  <c r="CN52"/>
  <c r="CL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DT51"/>
  <c r="DQ51"/>
  <c r="DP51"/>
  <c r="DO51"/>
  <c r="DN51"/>
  <c r="DM51"/>
  <c r="DL51"/>
  <c r="DK51"/>
  <c r="DJ51"/>
  <c r="DI51"/>
  <c r="DH51"/>
  <c r="DD51"/>
  <c r="DC51"/>
  <c r="DB51"/>
  <c r="DA51"/>
  <c r="CZ51"/>
  <c r="CY51"/>
  <c r="CX51"/>
  <c r="CW51"/>
  <c r="CS51"/>
  <c r="CU51" s="1"/>
  <c r="CQ51"/>
  <c r="CP51"/>
  <c r="CO51"/>
  <c r="CN51"/>
  <c r="CL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DT50"/>
  <c r="DQ50"/>
  <c r="DP50"/>
  <c r="DO50"/>
  <c r="DN50"/>
  <c r="DM50"/>
  <c r="DL50"/>
  <c r="DK50"/>
  <c r="DJ50"/>
  <c r="DI50"/>
  <c r="DH50"/>
  <c r="DD50"/>
  <c r="DC50"/>
  <c r="DB50"/>
  <c r="DA50"/>
  <c r="CZ50"/>
  <c r="CY50"/>
  <c r="CX50"/>
  <c r="CW50"/>
  <c r="CS50"/>
  <c r="CQ50"/>
  <c r="CP50"/>
  <c r="CO50"/>
  <c r="CN50"/>
  <c r="CL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DT49"/>
  <c r="DU49" s="1"/>
  <c r="DQ49"/>
  <c r="DP49"/>
  <c r="DO49"/>
  <c r="DN49"/>
  <c r="DM49"/>
  <c r="DL49"/>
  <c r="DK49"/>
  <c r="DJ49"/>
  <c r="DI49"/>
  <c r="DH49"/>
  <c r="DD49"/>
  <c r="DC49"/>
  <c r="DB49"/>
  <c r="DA49"/>
  <c r="CZ49"/>
  <c r="CY49"/>
  <c r="CX49"/>
  <c r="CW49"/>
  <c r="CS49"/>
  <c r="CQ49"/>
  <c r="CP49"/>
  <c r="CO49"/>
  <c r="CN49"/>
  <c r="CL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DT48"/>
  <c r="DQ48"/>
  <c r="DP48"/>
  <c r="DO48"/>
  <c r="DN48"/>
  <c r="DM48"/>
  <c r="DL48"/>
  <c r="DK48"/>
  <c r="DJ48"/>
  <c r="DI48"/>
  <c r="DH48"/>
  <c r="DD48"/>
  <c r="DC48"/>
  <c r="DB48"/>
  <c r="DA48"/>
  <c r="CZ48"/>
  <c r="CY48"/>
  <c r="CX48"/>
  <c r="CW48"/>
  <c r="CS48"/>
  <c r="CQ48"/>
  <c r="CP48"/>
  <c r="CO48"/>
  <c r="CN48"/>
  <c r="CL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DT47"/>
  <c r="DQ47"/>
  <c r="DP47"/>
  <c r="DO47"/>
  <c r="DN47"/>
  <c r="DM47"/>
  <c r="DL47"/>
  <c r="DK47"/>
  <c r="DJ47"/>
  <c r="DI47"/>
  <c r="DH47"/>
  <c r="DD47"/>
  <c r="DC47"/>
  <c r="DB47"/>
  <c r="DA47"/>
  <c r="CZ47"/>
  <c r="CY47"/>
  <c r="CX47"/>
  <c r="CW47"/>
  <c r="CS47"/>
  <c r="CR47" s="1"/>
  <c r="CQ47"/>
  <c r="CP47"/>
  <c r="CO47"/>
  <c r="CN47"/>
  <c r="CL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DT46"/>
  <c r="DQ46"/>
  <c r="DP46"/>
  <c r="DO46"/>
  <c r="DN46"/>
  <c r="DM46"/>
  <c r="DL46"/>
  <c r="DK46"/>
  <c r="DJ46"/>
  <c r="DI46"/>
  <c r="DH46"/>
  <c r="DD46"/>
  <c r="DC46"/>
  <c r="DB46"/>
  <c r="DA46"/>
  <c r="CZ46"/>
  <c r="CY46"/>
  <c r="CX46"/>
  <c r="CW46"/>
  <c r="CS46"/>
  <c r="CQ46"/>
  <c r="CP46"/>
  <c r="CO46"/>
  <c r="CN46"/>
  <c r="CL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DT45"/>
  <c r="DU45" s="1"/>
  <c r="DQ45"/>
  <c r="DP45"/>
  <c r="DO45"/>
  <c r="DN45"/>
  <c r="DM45"/>
  <c r="DL45"/>
  <c r="DK45"/>
  <c r="DJ45"/>
  <c r="DI45"/>
  <c r="DH45"/>
  <c r="DD45"/>
  <c r="DC45"/>
  <c r="DB45"/>
  <c r="DA45"/>
  <c r="CZ45"/>
  <c r="CY45"/>
  <c r="CX45"/>
  <c r="CW45"/>
  <c r="CS45"/>
  <c r="CQ45"/>
  <c r="CP45"/>
  <c r="CO45"/>
  <c r="CN45"/>
  <c r="CL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DT44"/>
  <c r="DQ44"/>
  <c r="DP44"/>
  <c r="DO44"/>
  <c r="DN44"/>
  <c r="DM44"/>
  <c r="DL44"/>
  <c r="DK44"/>
  <c r="DJ44"/>
  <c r="DI44"/>
  <c r="DH44"/>
  <c r="DD44"/>
  <c r="DC44"/>
  <c r="DB44"/>
  <c r="DA44"/>
  <c r="CZ44"/>
  <c r="CY44"/>
  <c r="CX44"/>
  <c r="CW44"/>
  <c r="CS44"/>
  <c r="CQ44"/>
  <c r="CP44"/>
  <c r="CO44"/>
  <c r="CN44"/>
  <c r="CL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DT43"/>
  <c r="DQ43"/>
  <c r="DP43"/>
  <c r="DO43"/>
  <c r="DN43"/>
  <c r="DM43"/>
  <c r="DL43"/>
  <c r="DK43"/>
  <c r="DJ43"/>
  <c r="DI43"/>
  <c r="DH43"/>
  <c r="DD43"/>
  <c r="DC43"/>
  <c r="DB43"/>
  <c r="DA43"/>
  <c r="CZ43"/>
  <c r="CY43"/>
  <c r="CX43"/>
  <c r="CW43"/>
  <c r="CS43"/>
  <c r="CU43" s="1"/>
  <c r="CQ43"/>
  <c r="CP43"/>
  <c r="CO43"/>
  <c r="CN43"/>
  <c r="CL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DT42"/>
  <c r="DQ42"/>
  <c r="DP42"/>
  <c r="DO42"/>
  <c r="DN42"/>
  <c r="DM42"/>
  <c r="DL42"/>
  <c r="DK42"/>
  <c r="DJ42"/>
  <c r="DI42"/>
  <c r="DH42"/>
  <c r="DD42"/>
  <c r="DC42"/>
  <c r="DB42"/>
  <c r="DA42"/>
  <c r="CZ42"/>
  <c r="CY42"/>
  <c r="CX42"/>
  <c r="CW42"/>
  <c r="CT42"/>
  <c r="CS42"/>
  <c r="CQ42"/>
  <c r="CP42"/>
  <c r="CO42"/>
  <c r="CN42"/>
  <c r="CL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DT41"/>
  <c r="DU41" s="1"/>
  <c r="DQ41"/>
  <c r="DP41"/>
  <c r="DO41"/>
  <c r="DN41"/>
  <c r="DM41"/>
  <c r="DL41"/>
  <c r="DK41"/>
  <c r="DJ41"/>
  <c r="DI41"/>
  <c r="DH41"/>
  <c r="DD41"/>
  <c r="DC41"/>
  <c r="DB41"/>
  <c r="DA41"/>
  <c r="CZ41"/>
  <c r="CY41"/>
  <c r="CX41"/>
  <c r="CW41"/>
  <c r="CS41"/>
  <c r="CQ41"/>
  <c r="CP41"/>
  <c r="CO41"/>
  <c r="CN41"/>
  <c r="CL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DT40"/>
  <c r="DQ40"/>
  <c r="DP40"/>
  <c r="DO40"/>
  <c r="DN40"/>
  <c r="DM40"/>
  <c r="DL40"/>
  <c r="DK40"/>
  <c r="DJ40"/>
  <c r="DI40"/>
  <c r="DH40"/>
  <c r="DD40"/>
  <c r="DC40"/>
  <c r="DB40"/>
  <c r="DA40"/>
  <c r="CZ40"/>
  <c r="CY40"/>
  <c r="CX40"/>
  <c r="CW40"/>
  <c r="CS40"/>
  <c r="CQ40"/>
  <c r="CP40"/>
  <c r="CO40"/>
  <c r="CN40"/>
  <c r="CL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DT39"/>
  <c r="DQ39"/>
  <c r="DP39"/>
  <c r="DO39"/>
  <c r="DN39"/>
  <c r="DM39"/>
  <c r="DL39"/>
  <c r="DK39"/>
  <c r="DJ39"/>
  <c r="DI39"/>
  <c r="DH39"/>
  <c r="DD39"/>
  <c r="DC39"/>
  <c r="DB39"/>
  <c r="DA39"/>
  <c r="CZ39"/>
  <c r="CY39"/>
  <c r="CX39"/>
  <c r="CW39"/>
  <c r="CS39"/>
  <c r="CU39" s="1"/>
  <c r="CQ39"/>
  <c r="CP39"/>
  <c r="CO39"/>
  <c r="CN39"/>
  <c r="CL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DT38"/>
  <c r="DQ38"/>
  <c r="DP38"/>
  <c r="DO38"/>
  <c r="DN38"/>
  <c r="DM38"/>
  <c r="DL38"/>
  <c r="DK38"/>
  <c r="DJ38"/>
  <c r="DI38"/>
  <c r="DH38"/>
  <c r="DD38"/>
  <c r="DC38"/>
  <c r="DB38"/>
  <c r="DA38"/>
  <c r="CZ38"/>
  <c r="CY38"/>
  <c r="CX38"/>
  <c r="CW38"/>
  <c r="CS38"/>
  <c r="CQ38"/>
  <c r="CP38"/>
  <c r="CO38"/>
  <c r="CN38"/>
  <c r="CL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DT37"/>
  <c r="DQ37"/>
  <c r="DP37"/>
  <c r="DO37"/>
  <c r="DN37"/>
  <c r="DM37"/>
  <c r="DL37"/>
  <c r="DK37"/>
  <c r="DJ37"/>
  <c r="DI37"/>
  <c r="DH37"/>
  <c r="DD37"/>
  <c r="DC37"/>
  <c r="DB37"/>
  <c r="DA37"/>
  <c r="CZ37"/>
  <c r="CY37"/>
  <c r="CX37"/>
  <c r="CW37"/>
  <c r="CT37"/>
  <c r="CU37" s="1"/>
  <c r="CS37"/>
  <c r="CQ37"/>
  <c r="CP37"/>
  <c r="CO37"/>
  <c r="CN37"/>
  <c r="CL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DT36"/>
  <c r="DQ36"/>
  <c r="DP36"/>
  <c r="DO36"/>
  <c r="DN36"/>
  <c r="DM36"/>
  <c r="DL36"/>
  <c r="DK36"/>
  <c r="DJ36"/>
  <c r="DI36"/>
  <c r="DH36"/>
  <c r="DD36"/>
  <c r="DC36"/>
  <c r="DB36"/>
  <c r="DA36"/>
  <c r="CZ36"/>
  <c r="CY36"/>
  <c r="CX36"/>
  <c r="CW36"/>
  <c r="CS36"/>
  <c r="CQ36"/>
  <c r="CP36"/>
  <c r="CO36"/>
  <c r="CN36"/>
  <c r="CL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DT35"/>
  <c r="DQ35"/>
  <c r="DP35"/>
  <c r="DO35"/>
  <c r="DN35"/>
  <c r="DM35"/>
  <c r="DL35"/>
  <c r="DK35"/>
  <c r="DJ35"/>
  <c r="DI35"/>
  <c r="DH35"/>
  <c r="DD35"/>
  <c r="DC35"/>
  <c r="DB35"/>
  <c r="DA35"/>
  <c r="CZ35"/>
  <c r="CY35"/>
  <c r="CX35"/>
  <c r="CW35"/>
  <c r="CS35"/>
  <c r="CQ35"/>
  <c r="CP35"/>
  <c r="CO35"/>
  <c r="CN35"/>
  <c r="CL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DT34"/>
  <c r="DQ34"/>
  <c r="DP34"/>
  <c r="DO34"/>
  <c r="DN34"/>
  <c r="DM34"/>
  <c r="DL34"/>
  <c r="DK34"/>
  <c r="DJ34"/>
  <c r="DI34"/>
  <c r="DH34"/>
  <c r="DD34"/>
  <c r="DC34"/>
  <c r="DB34"/>
  <c r="DA34"/>
  <c r="CZ34"/>
  <c r="CY34"/>
  <c r="CX34"/>
  <c r="CW34"/>
  <c r="CT34"/>
  <c r="CS34"/>
  <c r="CQ34"/>
  <c r="CP34"/>
  <c r="CO34"/>
  <c r="CN34"/>
  <c r="CL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DT33"/>
  <c r="DU33" s="1"/>
  <c r="DQ33"/>
  <c r="DP33"/>
  <c r="DO33"/>
  <c r="DN33"/>
  <c r="DM33"/>
  <c r="DL33"/>
  <c r="DK33"/>
  <c r="DJ33"/>
  <c r="DI33"/>
  <c r="DH33"/>
  <c r="DD33"/>
  <c r="DC33"/>
  <c r="DB33"/>
  <c r="DA33"/>
  <c r="CZ33"/>
  <c r="CY33"/>
  <c r="CX33"/>
  <c r="CW33"/>
  <c r="CT33"/>
  <c r="CS33"/>
  <c r="CQ33"/>
  <c r="CP33"/>
  <c r="CO33"/>
  <c r="CN33"/>
  <c r="CL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DT32"/>
  <c r="DQ32"/>
  <c r="DP32"/>
  <c r="DO32"/>
  <c r="DN32"/>
  <c r="DM32"/>
  <c r="DL32"/>
  <c r="DK32"/>
  <c r="DJ32"/>
  <c r="DI32"/>
  <c r="DH32"/>
  <c r="DD32"/>
  <c r="DC32"/>
  <c r="DB32"/>
  <c r="DA32"/>
  <c r="CZ32"/>
  <c r="CY32"/>
  <c r="CX32"/>
  <c r="CW32"/>
  <c r="CS32"/>
  <c r="CQ32"/>
  <c r="CP32"/>
  <c r="CO32"/>
  <c r="CN32"/>
  <c r="CL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DT31"/>
  <c r="DQ31"/>
  <c r="DP31"/>
  <c r="DO31"/>
  <c r="DN31"/>
  <c r="DM31"/>
  <c r="DL31"/>
  <c r="DK31"/>
  <c r="DJ31"/>
  <c r="DI31"/>
  <c r="DH31"/>
  <c r="DD31"/>
  <c r="DC31"/>
  <c r="DB31"/>
  <c r="DA31"/>
  <c r="CZ31"/>
  <c r="CY31"/>
  <c r="CX31"/>
  <c r="CW31"/>
  <c r="CS31"/>
  <c r="CQ31"/>
  <c r="CP31"/>
  <c r="CO31"/>
  <c r="CN31"/>
  <c r="CL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DT30"/>
  <c r="DQ30"/>
  <c r="DP30"/>
  <c r="DO30"/>
  <c r="DN30"/>
  <c r="DM30"/>
  <c r="DL30"/>
  <c r="DK30"/>
  <c r="DJ30"/>
  <c r="DI30"/>
  <c r="DH30"/>
  <c r="DD30"/>
  <c r="DC30"/>
  <c r="DB30"/>
  <c r="DA30"/>
  <c r="CZ30"/>
  <c r="CY30"/>
  <c r="CX30"/>
  <c r="CW30"/>
  <c r="CS30"/>
  <c r="CQ30"/>
  <c r="CP30"/>
  <c r="CO30"/>
  <c r="CN30"/>
  <c r="CL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DT29"/>
  <c r="DU29" s="1"/>
  <c r="DQ29"/>
  <c r="DP29"/>
  <c r="DO29"/>
  <c r="DN29"/>
  <c r="DM29"/>
  <c r="DL29"/>
  <c r="DK29"/>
  <c r="DJ29"/>
  <c r="DI29"/>
  <c r="DH29"/>
  <c r="DD29"/>
  <c r="DC29"/>
  <c r="DB29"/>
  <c r="DA29"/>
  <c r="CZ29"/>
  <c r="CY29"/>
  <c r="CX29"/>
  <c r="CW29"/>
  <c r="CT29"/>
  <c r="CS29"/>
  <c r="CQ29"/>
  <c r="CP29"/>
  <c r="CO29"/>
  <c r="CN29"/>
  <c r="CL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DT28"/>
  <c r="DQ28"/>
  <c r="DP28"/>
  <c r="DO28"/>
  <c r="DN28"/>
  <c r="DM28"/>
  <c r="DL28"/>
  <c r="DK28"/>
  <c r="DJ28"/>
  <c r="DI28"/>
  <c r="DH28"/>
  <c r="DD28"/>
  <c r="DC28"/>
  <c r="DB28"/>
  <c r="DA28"/>
  <c r="CZ28"/>
  <c r="CY28"/>
  <c r="CX28"/>
  <c r="CW28"/>
  <c r="CS28"/>
  <c r="CQ28"/>
  <c r="CP28"/>
  <c r="CO28"/>
  <c r="CN28"/>
  <c r="CL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DT27"/>
  <c r="DQ27"/>
  <c r="DP27"/>
  <c r="DO27"/>
  <c r="DN27"/>
  <c r="DM27"/>
  <c r="DL27"/>
  <c r="DK27"/>
  <c r="DJ27"/>
  <c r="DI27"/>
  <c r="DH27"/>
  <c r="DD27"/>
  <c r="DC27"/>
  <c r="DB27"/>
  <c r="DA27"/>
  <c r="CZ27"/>
  <c r="CY27"/>
  <c r="CX27"/>
  <c r="CW27"/>
  <c r="CS27"/>
  <c r="CQ27"/>
  <c r="CP27"/>
  <c r="CO27"/>
  <c r="CN27"/>
  <c r="CL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DT26"/>
  <c r="DQ26"/>
  <c r="DP26"/>
  <c r="DO26"/>
  <c r="DN26"/>
  <c r="DM26"/>
  <c r="DL26"/>
  <c r="DK26"/>
  <c r="DJ26"/>
  <c r="DI26"/>
  <c r="DH26"/>
  <c r="DD26"/>
  <c r="DC26"/>
  <c r="DB26"/>
  <c r="DA26"/>
  <c r="CZ26"/>
  <c r="CY26"/>
  <c r="CX26"/>
  <c r="CW26"/>
  <c r="CS26"/>
  <c r="CQ26"/>
  <c r="CP26"/>
  <c r="CO26"/>
  <c r="CN26"/>
  <c r="CL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DT25"/>
  <c r="DU25" s="1"/>
  <c r="DQ25"/>
  <c r="DP25"/>
  <c r="DO25"/>
  <c r="DN25"/>
  <c r="DM25"/>
  <c r="DL25"/>
  <c r="DK25"/>
  <c r="DJ25"/>
  <c r="DI25"/>
  <c r="DH25"/>
  <c r="DD25"/>
  <c r="DC25"/>
  <c r="DB25"/>
  <c r="DA25"/>
  <c r="CZ25"/>
  <c r="CY25"/>
  <c r="CX25"/>
  <c r="CW25"/>
  <c r="CS25"/>
  <c r="CQ25"/>
  <c r="CP25"/>
  <c r="CO25"/>
  <c r="CN25"/>
  <c r="CL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DT24"/>
  <c r="DQ24"/>
  <c r="DP24"/>
  <c r="DO24"/>
  <c r="DN24"/>
  <c r="DM24"/>
  <c r="DL24"/>
  <c r="DK24"/>
  <c r="DJ24"/>
  <c r="DI24"/>
  <c r="DH24"/>
  <c r="DD24"/>
  <c r="DC24"/>
  <c r="DB24"/>
  <c r="DA24"/>
  <c r="CZ24"/>
  <c r="CY24"/>
  <c r="CX24"/>
  <c r="CW24"/>
  <c r="CS24"/>
  <c r="CR24" s="1"/>
  <c r="CQ24"/>
  <c r="CP24"/>
  <c r="CO24"/>
  <c r="CN24"/>
  <c r="CL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DT23"/>
  <c r="DQ23"/>
  <c r="DP23"/>
  <c r="DO23"/>
  <c r="DN23"/>
  <c r="DM23"/>
  <c r="DL23"/>
  <c r="DK23"/>
  <c r="DJ23"/>
  <c r="DI23"/>
  <c r="DH23"/>
  <c r="DD23"/>
  <c r="DC23"/>
  <c r="DB23"/>
  <c r="DA23"/>
  <c r="CZ23"/>
  <c r="CY23"/>
  <c r="CX23"/>
  <c r="CW23"/>
  <c r="CS23"/>
  <c r="CR23" s="1"/>
  <c r="CQ23"/>
  <c r="CP23"/>
  <c r="CO23"/>
  <c r="CN23"/>
  <c r="CL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DT22"/>
  <c r="DQ22"/>
  <c r="DP22"/>
  <c r="DO22"/>
  <c r="DN22"/>
  <c r="DM22"/>
  <c r="DL22"/>
  <c r="DK22"/>
  <c r="DJ22"/>
  <c r="DI22"/>
  <c r="DH22"/>
  <c r="DD22"/>
  <c r="DC22"/>
  <c r="DB22"/>
  <c r="DA22"/>
  <c r="CZ22"/>
  <c r="CY22"/>
  <c r="CX22"/>
  <c r="CW22"/>
  <c r="CS22"/>
  <c r="CQ22"/>
  <c r="CP22"/>
  <c r="CO22"/>
  <c r="CN22"/>
  <c r="CL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DT21"/>
  <c r="DQ21"/>
  <c r="DP21"/>
  <c r="DO21"/>
  <c r="DN21"/>
  <c r="DM21"/>
  <c r="DL21"/>
  <c r="DK21"/>
  <c r="DJ21"/>
  <c r="DI21"/>
  <c r="DH21"/>
  <c r="DD21"/>
  <c r="DC21"/>
  <c r="DB21"/>
  <c r="DA21"/>
  <c r="CZ21"/>
  <c r="CY21"/>
  <c r="CX21"/>
  <c r="CW21"/>
  <c r="CS21"/>
  <c r="CQ21"/>
  <c r="CP21"/>
  <c r="CO21"/>
  <c r="CN21"/>
  <c r="CL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DT20"/>
  <c r="DQ20"/>
  <c r="DP20"/>
  <c r="DO20"/>
  <c r="DN20"/>
  <c r="DM20"/>
  <c r="DL20"/>
  <c r="DK20"/>
  <c r="DJ20"/>
  <c r="DI20"/>
  <c r="DH20"/>
  <c r="DD20"/>
  <c r="DC20"/>
  <c r="DB20"/>
  <c r="DA20"/>
  <c r="CZ20"/>
  <c r="CY20"/>
  <c r="CX20"/>
  <c r="CW20"/>
  <c r="CS20"/>
  <c r="CQ20"/>
  <c r="CP20"/>
  <c r="CO20"/>
  <c r="CN20"/>
  <c r="CL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DT19"/>
  <c r="DQ19"/>
  <c r="DP19"/>
  <c r="DO19"/>
  <c r="DN19"/>
  <c r="DM19"/>
  <c r="DL19"/>
  <c r="DK19"/>
  <c r="DJ19"/>
  <c r="DG19" s="1"/>
  <c r="DI19"/>
  <c r="DH19"/>
  <c r="DD19"/>
  <c r="DC19"/>
  <c r="DB19"/>
  <c r="DA19"/>
  <c r="CZ19"/>
  <c r="CY19"/>
  <c r="CX19"/>
  <c r="CW19"/>
  <c r="CS19"/>
  <c r="CQ19"/>
  <c r="CP19"/>
  <c r="CO19"/>
  <c r="CN19"/>
  <c r="CL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DT18"/>
  <c r="DQ18"/>
  <c r="DP18"/>
  <c r="DO18"/>
  <c r="DN18"/>
  <c r="DM18"/>
  <c r="DL18"/>
  <c r="DK18"/>
  <c r="DJ18"/>
  <c r="DI18"/>
  <c r="DH18"/>
  <c r="DD18"/>
  <c r="DC18"/>
  <c r="DB18"/>
  <c r="DA18"/>
  <c r="CZ18"/>
  <c r="CY18"/>
  <c r="CX18"/>
  <c r="CW18"/>
  <c r="CT18"/>
  <c r="CS18"/>
  <c r="CQ18"/>
  <c r="CP18"/>
  <c r="CO18"/>
  <c r="CN18"/>
  <c r="CL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DT17"/>
  <c r="DU17" s="1"/>
  <c r="DQ17"/>
  <c r="DP17"/>
  <c r="DO17"/>
  <c r="DN17"/>
  <c r="DM17"/>
  <c r="DL17"/>
  <c r="DK17"/>
  <c r="DJ17"/>
  <c r="DI17"/>
  <c r="DH17"/>
  <c r="DD17"/>
  <c r="DC17"/>
  <c r="DB17"/>
  <c r="DA17"/>
  <c r="CZ17"/>
  <c r="CY17"/>
  <c r="CX17"/>
  <c r="CW17"/>
  <c r="CS17"/>
  <c r="CQ17"/>
  <c r="CP17"/>
  <c r="CO17"/>
  <c r="CN17"/>
  <c r="CL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DT16"/>
  <c r="DQ16"/>
  <c r="DP16"/>
  <c r="DO16"/>
  <c r="DN16"/>
  <c r="DM16"/>
  <c r="DL16"/>
  <c r="DK16"/>
  <c r="DJ16"/>
  <c r="DI16"/>
  <c r="DH16"/>
  <c r="DD16"/>
  <c r="DC16"/>
  <c r="DB16"/>
  <c r="DA16"/>
  <c r="CZ16"/>
  <c r="CY16"/>
  <c r="CX16"/>
  <c r="CW16"/>
  <c r="CS16"/>
  <c r="CQ16"/>
  <c r="CP16"/>
  <c r="CO16"/>
  <c r="CN16"/>
  <c r="CL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DT15"/>
  <c r="DQ15"/>
  <c r="DP15"/>
  <c r="DO15"/>
  <c r="DN15"/>
  <c r="DM15"/>
  <c r="DL15"/>
  <c r="DK15"/>
  <c r="DJ15"/>
  <c r="DI15"/>
  <c r="DH15"/>
  <c r="DD15"/>
  <c r="DC15"/>
  <c r="DB15"/>
  <c r="DA15"/>
  <c r="CZ15"/>
  <c r="CY15"/>
  <c r="CX15"/>
  <c r="CW15"/>
  <c r="CS15"/>
  <c r="CR15" s="1"/>
  <c r="CQ15"/>
  <c r="CP15"/>
  <c r="CO15"/>
  <c r="CN15"/>
  <c r="CL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DT14"/>
  <c r="DQ14"/>
  <c r="DP14"/>
  <c r="DO14"/>
  <c r="DN14"/>
  <c r="DM14"/>
  <c r="DL14"/>
  <c r="DK14"/>
  <c r="DJ14"/>
  <c r="DI14"/>
  <c r="DH14"/>
  <c r="DD14"/>
  <c r="DC14"/>
  <c r="DB14"/>
  <c r="DA14"/>
  <c r="CZ14"/>
  <c r="CY14"/>
  <c r="CX14"/>
  <c r="CW14"/>
  <c r="CS14"/>
  <c r="CQ14"/>
  <c r="CP14"/>
  <c r="CO14"/>
  <c r="CN14"/>
  <c r="CL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DT13"/>
  <c r="DU13" s="1"/>
  <c r="DQ13"/>
  <c r="DP13"/>
  <c r="DO13"/>
  <c r="DN13"/>
  <c r="DM13"/>
  <c r="DL13"/>
  <c r="DK13"/>
  <c r="DJ13"/>
  <c r="DI13"/>
  <c r="DH13"/>
  <c r="DD13"/>
  <c r="DC13"/>
  <c r="DB13"/>
  <c r="DA13"/>
  <c r="CZ13"/>
  <c r="CY13"/>
  <c r="CX13"/>
  <c r="CW13"/>
  <c r="CS13"/>
  <c r="CQ13"/>
  <c r="CP13"/>
  <c r="CO13"/>
  <c r="CN13"/>
  <c r="CL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DT12"/>
  <c r="DQ12"/>
  <c r="DP12"/>
  <c r="DO12"/>
  <c r="DN12"/>
  <c r="DM12"/>
  <c r="DL12"/>
  <c r="DK12"/>
  <c r="DJ12"/>
  <c r="DI12"/>
  <c r="DH12"/>
  <c r="DD12"/>
  <c r="DC12"/>
  <c r="DB12"/>
  <c r="DA12"/>
  <c r="CZ12"/>
  <c r="CY12"/>
  <c r="CX12"/>
  <c r="CW12"/>
  <c r="CS12"/>
  <c r="CQ12"/>
  <c r="CP12"/>
  <c r="CO12"/>
  <c r="CN12"/>
  <c r="CL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DT11"/>
  <c r="DQ11"/>
  <c r="DP11"/>
  <c r="DO11"/>
  <c r="DN11"/>
  <c r="DM11"/>
  <c r="DL11"/>
  <c r="DK11"/>
  <c r="DJ11"/>
  <c r="DI11"/>
  <c r="DH11"/>
  <c r="DD11"/>
  <c r="DC11"/>
  <c r="DB11"/>
  <c r="DA11"/>
  <c r="CZ11"/>
  <c r="CY11"/>
  <c r="CX11"/>
  <c r="CW11"/>
  <c r="CS11"/>
  <c r="CQ11"/>
  <c r="CP11"/>
  <c r="CO11"/>
  <c r="CN11"/>
  <c r="CL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DT10"/>
  <c r="DU165" s="1"/>
  <c r="DQ10"/>
  <c r="DP10"/>
  <c r="DO10"/>
  <c r="DN10"/>
  <c r="DM10"/>
  <c r="DL10"/>
  <c r="DK10"/>
  <c r="DJ10"/>
  <c r="DI10"/>
  <c r="DH10"/>
  <c r="DD10"/>
  <c r="DC10"/>
  <c r="DB10"/>
  <c r="DA10"/>
  <c r="CZ10"/>
  <c r="CY10"/>
  <c r="CX10"/>
  <c r="CW10"/>
  <c r="CS10"/>
  <c r="CQ10"/>
  <c r="CP10"/>
  <c r="CO10"/>
  <c r="CN10"/>
  <c r="CL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DT9"/>
  <c r="DU9" s="1"/>
  <c r="DQ9"/>
  <c r="DP9"/>
  <c r="DO9"/>
  <c r="DN9"/>
  <c r="DM9"/>
  <c r="DL9"/>
  <c r="DK9"/>
  <c r="DJ9"/>
  <c r="DI9"/>
  <c r="DH9"/>
  <c r="DD9"/>
  <c r="DC9"/>
  <c r="DB9"/>
  <c r="DA9"/>
  <c r="CZ9"/>
  <c r="CY9"/>
  <c r="CX9"/>
  <c r="CW9"/>
  <c r="CS9"/>
  <c r="CQ9"/>
  <c r="CP9"/>
  <c r="CO9"/>
  <c r="CN9"/>
  <c r="CL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DT8"/>
  <c r="DQ8"/>
  <c r="DP8"/>
  <c r="DO8"/>
  <c r="DN8"/>
  <c r="DM8"/>
  <c r="DL8"/>
  <c r="DK8"/>
  <c r="DJ8"/>
  <c r="DI8"/>
  <c r="DH8"/>
  <c r="DD8"/>
  <c r="DC8"/>
  <c r="DB8"/>
  <c r="DA8"/>
  <c r="CZ8"/>
  <c r="CY8"/>
  <c r="CX8"/>
  <c r="CW8"/>
  <c r="CS8"/>
  <c r="CQ8"/>
  <c r="CP8"/>
  <c r="CO8"/>
  <c r="CN8"/>
  <c r="CL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DT7"/>
  <c r="DQ7"/>
  <c r="DP7"/>
  <c r="DO7"/>
  <c r="DN7"/>
  <c r="DM7"/>
  <c r="DL7"/>
  <c r="DK7"/>
  <c r="DJ7"/>
  <c r="DI7"/>
  <c r="DH7"/>
  <c r="DD7"/>
  <c r="DC7"/>
  <c r="DB7"/>
  <c r="DA7"/>
  <c r="CZ7"/>
  <c r="CY7"/>
  <c r="CX7"/>
  <c r="CW7"/>
  <c r="CS7"/>
  <c r="CU7" s="1"/>
  <c r="CQ7"/>
  <c r="CP7"/>
  <c r="CO7"/>
  <c r="CN7"/>
  <c r="CL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DT6"/>
  <c r="DQ6"/>
  <c r="DP6"/>
  <c r="DO6"/>
  <c r="DN6"/>
  <c r="DM6"/>
  <c r="DL6"/>
  <c r="DK6"/>
  <c r="DJ6"/>
  <c r="DI6"/>
  <c r="DH6"/>
  <c r="DD6"/>
  <c r="DC6"/>
  <c r="DB6"/>
  <c r="DA6"/>
  <c r="CZ6"/>
  <c r="CY6"/>
  <c r="CX6"/>
  <c r="CW6"/>
  <c r="CS6"/>
  <c r="CQ6"/>
  <c r="CP6"/>
  <c r="CO6"/>
  <c r="CN6"/>
  <c r="CM6"/>
  <c r="CL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DT5"/>
  <c r="DQ5"/>
  <c r="DP5"/>
  <c r="DO5"/>
  <c r="DN5"/>
  <c r="DM5"/>
  <c r="DL5"/>
  <c r="DK5"/>
  <c r="DJ5"/>
  <c r="DI5"/>
  <c r="DH5"/>
  <c r="DD5"/>
  <c r="DC5"/>
  <c r="DB5"/>
  <c r="DA5"/>
  <c r="CZ5"/>
  <c r="CY5"/>
  <c r="CX5"/>
  <c r="CW5"/>
  <c r="CT5"/>
  <c r="CU5" s="1"/>
  <c r="CS5"/>
  <c r="CQ5"/>
  <c r="CP5"/>
  <c r="CO5"/>
  <c r="CN5"/>
  <c r="CL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DT4"/>
  <c r="DQ4"/>
  <c r="DP4"/>
  <c r="DO4"/>
  <c r="DN4"/>
  <c r="DM4"/>
  <c r="DL4"/>
  <c r="DK4"/>
  <c r="DJ4"/>
  <c r="DI4"/>
  <c r="DH4"/>
  <c r="DD4"/>
  <c r="DC4"/>
  <c r="DB4"/>
  <c r="DA4"/>
  <c r="CZ4"/>
  <c r="CY4"/>
  <c r="CX4"/>
  <c r="CW4"/>
  <c r="CS4"/>
  <c r="CQ4"/>
  <c r="CP4"/>
  <c r="CO4"/>
  <c r="CN4"/>
  <c r="CL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DT177"/>
  <c r="DU177" s="1"/>
  <c r="A525" i="4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CJ177" i="1"/>
  <c r="V261" i="5"/>
  <c r="V177"/>
  <c r="CS177" i="1"/>
  <c r="CT3"/>
  <c r="CM3"/>
  <c r="BX177"/>
  <c r="BP177"/>
  <c r="BO177"/>
  <c r="DD177"/>
  <c r="DC177"/>
  <c r="CZ177"/>
  <c r="CY177"/>
  <c r="CX177"/>
  <c r="CW177"/>
  <c r="CQ177"/>
  <c r="CP177"/>
  <c r="CO177"/>
  <c r="CN177"/>
  <c r="CL177"/>
  <c r="CC177"/>
  <c r="CB177"/>
  <c r="BD3"/>
  <c r="BC3"/>
  <c r="BD177"/>
  <c r="CT177" s="1"/>
  <c r="BC177"/>
  <c r="CM177" s="1"/>
  <c r="BD176"/>
  <c r="CT176" s="1"/>
  <c r="BC176"/>
  <c r="CM176" s="1"/>
  <c r="BD175"/>
  <c r="CT175" s="1"/>
  <c r="BC175"/>
  <c r="CM175" s="1"/>
  <c r="BD174"/>
  <c r="CT174" s="1"/>
  <c r="CU174" s="1"/>
  <c r="BC174"/>
  <c r="CM174" s="1"/>
  <c r="BD173"/>
  <c r="CT173" s="1"/>
  <c r="BC173"/>
  <c r="CM173" s="1"/>
  <c r="BD172"/>
  <c r="CT172" s="1"/>
  <c r="BC172"/>
  <c r="CM172" s="1"/>
  <c r="BD171"/>
  <c r="CT171" s="1"/>
  <c r="BC171"/>
  <c r="CM171" s="1"/>
  <c r="BD170"/>
  <c r="CT170" s="1"/>
  <c r="CU170" s="1"/>
  <c r="BC170"/>
  <c r="CM170" s="1"/>
  <c r="BD169"/>
  <c r="CT169" s="1"/>
  <c r="BC169"/>
  <c r="CM169" s="1"/>
  <c r="BD168"/>
  <c r="CT168" s="1"/>
  <c r="BC168"/>
  <c r="CM168" s="1"/>
  <c r="BD167"/>
  <c r="CT167" s="1"/>
  <c r="BC167"/>
  <c r="CM167" s="1"/>
  <c r="BD166"/>
  <c r="CT166" s="1"/>
  <c r="CU166" s="1"/>
  <c r="BC166"/>
  <c r="CM166" s="1"/>
  <c r="BD165"/>
  <c r="CT165" s="1"/>
  <c r="BC165"/>
  <c r="CM165" s="1"/>
  <c r="BD164"/>
  <c r="CT164" s="1"/>
  <c r="BC164"/>
  <c r="CM164" s="1"/>
  <c r="BD163"/>
  <c r="CT163" s="1"/>
  <c r="BC163"/>
  <c r="CM163" s="1"/>
  <c r="BD162"/>
  <c r="CT162" s="1"/>
  <c r="BC162"/>
  <c r="CM162" s="1"/>
  <c r="BD161"/>
  <c r="CT161" s="1"/>
  <c r="CU161" s="1"/>
  <c r="BC161"/>
  <c r="CM161" s="1"/>
  <c r="BD160"/>
  <c r="CT160" s="1"/>
  <c r="CR160" s="1"/>
  <c r="BC160"/>
  <c r="BD159"/>
  <c r="CT159" s="1"/>
  <c r="BC159"/>
  <c r="CM159" s="1"/>
  <c r="BD158"/>
  <c r="CT158" s="1"/>
  <c r="BC158"/>
  <c r="CM158" s="1"/>
  <c r="BD157"/>
  <c r="CT157" s="1"/>
  <c r="BC157"/>
  <c r="CM157" s="1"/>
  <c r="BD156"/>
  <c r="BC156"/>
  <c r="CM156" s="1"/>
  <c r="BD155"/>
  <c r="CT155" s="1"/>
  <c r="BC155"/>
  <c r="CM155" s="1"/>
  <c r="BD154"/>
  <c r="CT154" s="1"/>
  <c r="BC154"/>
  <c r="CM154" s="1"/>
  <c r="BD153"/>
  <c r="CT153" s="1"/>
  <c r="BC153"/>
  <c r="CM153" s="1"/>
  <c r="BD152"/>
  <c r="CT152" s="1"/>
  <c r="CR152" s="1"/>
  <c r="BC152"/>
  <c r="CM152" s="1"/>
  <c r="BD151"/>
  <c r="CT151" s="1"/>
  <c r="BC151"/>
  <c r="CM151" s="1"/>
  <c r="BD150"/>
  <c r="CT150" s="1"/>
  <c r="CU150" s="1"/>
  <c r="BC150"/>
  <c r="CM150" s="1"/>
  <c r="BD149"/>
  <c r="CT149" s="1"/>
  <c r="BC149"/>
  <c r="CM149" s="1"/>
  <c r="BD148"/>
  <c r="BC148"/>
  <c r="CM148" s="1"/>
  <c r="BD147"/>
  <c r="CT147" s="1"/>
  <c r="BC147"/>
  <c r="CM147" s="1"/>
  <c r="BD146"/>
  <c r="CT146" s="1"/>
  <c r="BC146"/>
  <c r="CM146" s="1"/>
  <c r="BD145"/>
  <c r="CT145" s="1"/>
  <c r="BC145"/>
  <c r="CM145" s="1"/>
  <c r="BD144"/>
  <c r="CT144" s="1"/>
  <c r="CR144" s="1"/>
  <c r="BC144"/>
  <c r="BD143"/>
  <c r="CT143" s="1"/>
  <c r="BC143"/>
  <c r="CM143" s="1"/>
  <c r="BD142"/>
  <c r="CT142" s="1"/>
  <c r="BC142"/>
  <c r="CM142" s="1"/>
  <c r="BD141"/>
  <c r="CT141" s="1"/>
  <c r="BC141"/>
  <c r="CM141" s="1"/>
  <c r="BD140"/>
  <c r="CT140" s="1"/>
  <c r="BC140"/>
  <c r="CM140" s="1"/>
  <c r="BD139"/>
  <c r="CT139" s="1"/>
  <c r="BC139"/>
  <c r="CM139" s="1"/>
  <c r="BD138"/>
  <c r="CT138" s="1"/>
  <c r="BC138"/>
  <c r="CM138" s="1"/>
  <c r="BD137"/>
  <c r="CT137" s="1"/>
  <c r="CU137" s="1"/>
  <c r="BC137"/>
  <c r="CM137" s="1"/>
  <c r="BD136"/>
  <c r="CT136" s="1"/>
  <c r="BC136"/>
  <c r="CM136" s="1"/>
  <c r="BD135"/>
  <c r="CT135" s="1"/>
  <c r="BC135"/>
  <c r="CM135" s="1"/>
  <c r="BD134"/>
  <c r="CT134" s="1"/>
  <c r="CU134" s="1"/>
  <c r="BC134"/>
  <c r="CM134" s="1"/>
  <c r="BD133"/>
  <c r="CT133" s="1"/>
  <c r="BC133"/>
  <c r="CM133" s="1"/>
  <c r="BD132"/>
  <c r="CT132" s="1"/>
  <c r="BC132"/>
  <c r="CM132" s="1"/>
  <c r="BD131"/>
  <c r="CT131" s="1"/>
  <c r="BC131"/>
  <c r="CM131" s="1"/>
  <c r="BD130"/>
  <c r="CT130" s="1"/>
  <c r="BC130"/>
  <c r="CM130" s="1"/>
  <c r="BD129"/>
  <c r="CT129" s="1"/>
  <c r="CU129" s="1"/>
  <c r="BC129"/>
  <c r="CM129" s="1"/>
  <c r="BD128"/>
  <c r="CT128" s="1"/>
  <c r="CR128" s="1"/>
  <c r="BC128"/>
  <c r="BD127"/>
  <c r="CT127" s="1"/>
  <c r="BC127"/>
  <c r="CM127" s="1"/>
  <c r="BD126"/>
  <c r="CT126" s="1"/>
  <c r="BC126"/>
  <c r="CM126" s="1"/>
  <c r="BD125"/>
  <c r="CT125" s="1"/>
  <c r="BC125"/>
  <c r="CM125" s="1"/>
  <c r="BD124"/>
  <c r="BC124"/>
  <c r="CM124" s="1"/>
  <c r="BD123"/>
  <c r="CT123" s="1"/>
  <c r="BC123"/>
  <c r="CM123" s="1"/>
  <c r="BD122"/>
  <c r="CT122" s="1"/>
  <c r="BC122"/>
  <c r="CM122" s="1"/>
  <c r="BD121"/>
  <c r="CT121" s="1"/>
  <c r="BC121"/>
  <c r="CM121" s="1"/>
  <c r="BD120"/>
  <c r="CT120" s="1"/>
  <c r="CR120" s="1"/>
  <c r="BC120"/>
  <c r="CM120" s="1"/>
  <c r="BD119"/>
  <c r="CT119" s="1"/>
  <c r="BC119"/>
  <c r="CM119" s="1"/>
  <c r="BD118"/>
  <c r="CT118" s="1"/>
  <c r="CU118" s="1"/>
  <c r="BC118"/>
  <c r="CM118" s="1"/>
  <c r="BD117"/>
  <c r="CT117" s="1"/>
  <c r="BC117"/>
  <c r="CM117" s="1"/>
  <c r="BD116"/>
  <c r="BC116"/>
  <c r="CM116" s="1"/>
  <c r="BD115"/>
  <c r="CT115" s="1"/>
  <c r="BC115"/>
  <c r="CM115" s="1"/>
  <c r="BD114"/>
  <c r="CT114" s="1"/>
  <c r="BC114"/>
  <c r="CM114" s="1"/>
  <c r="BD113"/>
  <c r="CT113" s="1"/>
  <c r="BC113"/>
  <c r="CM113" s="1"/>
  <c r="BD112"/>
  <c r="CT112" s="1"/>
  <c r="CR112" s="1"/>
  <c r="BC112"/>
  <c r="BD111"/>
  <c r="CT111" s="1"/>
  <c r="BC111"/>
  <c r="CM111" s="1"/>
  <c r="BD110"/>
  <c r="CT110" s="1"/>
  <c r="BC110"/>
  <c r="CM110" s="1"/>
  <c r="BD109"/>
  <c r="CT109" s="1"/>
  <c r="BC109"/>
  <c r="CM109" s="1"/>
  <c r="BD108"/>
  <c r="CT108" s="1"/>
  <c r="BC108"/>
  <c r="CM108" s="1"/>
  <c r="BD107"/>
  <c r="CT107" s="1"/>
  <c r="BC107"/>
  <c r="CM107" s="1"/>
  <c r="BD106"/>
  <c r="CT106" s="1"/>
  <c r="BC106"/>
  <c r="CM106" s="1"/>
  <c r="BD105"/>
  <c r="CT105" s="1"/>
  <c r="CU105" s="1"/>
  <c r="BC105"/>
  <c r="CM105" s="1"/>
  <c r="BD104"/>
  <c r="CT104" s="1"/>
  <c r="BC104"/>
  <c r="CM104" s="1"/>
  <c r="BD103"/>
  <c r="CT103" s="1"/>
  <c r="BC103"/>
  <c r="CM103" s="1"/>
  <c r="BD102"/>
  <c r="CT102" s="1"/>
  <c r="BC102"/>
  <c r="CM102" s="1"/>
  <c r="BD101"/>
  <c r="CT101" s="1"/>
  <c r="BC101"/>
  <c r="CM101" s="1"/>
  <c r="BD100"/>
  <c r="CT100" s="1"/>
  <c r="BC100"/>
  <c r="CM100" s="1"/>
  <c r="BD99"/>
  <c r="CT99" s="1"/>
  <c r="BC99"/>
  <c r="CM99" s="1"/>
  <c r="BD98"/>
  <c r="CT98" s="1"/>
  <c r="BC98"/>
  <c r="CM98" s="1"/>
  <c r="BD97"/>
  <c r="CT97" s="1"/>
  <c r="BC97"/>
  <c r="CM97" s="1"/>
  <c r="BD96"/>
  <c r="CT96" s="1"/>
  <c r="CR96" s="1"/>
  <c r="BC96"/>
  <c r="CM96" s="1"/>
  <c r="BD95"/>
  <c r="CT95" s="1"/>
  <c r="BC95"/>
  <c r="CM95" s="1"/>
  <c r="BD94"/>
  <c r="CT94" s="1"/>
  <c r="CU94" s="1"/>
  <c r="BC94"/>
  <c r="CM94" s="1"/>
  <c r="BD93"/>
  <c r="CT93" s="1"/>
  <c r="BC93"/>
  <c r="CM93" s="1"/>
  <c r="BD92"/>
  <c r="CT92" s="1"/>
  <c r="BC92"/>
  <c r="CM92" s="1"/>
  <c r="BD91"/>
  <c r="CT91" s="1"/>
  <c r="BC91"/>
  <c r="CM91" s="1"/>
  <c r="BD90"/>
  <c r="CT90" s="1"/>
  <c r="CU90" s="1"/>
  <c r="BC90"/>
  <c r="CM90" s="1"/>
  <c r="BD89"/>
  <c r="CT89" s="1"/>
  <c r="BC89"/>
  <c r="CM89" s="1"/>
  <c r="BD88"/>
  <c r="CT88" s="1"/>
  <c r="BC88"/>
  <c r="CM88" s="1"/>
  <c r="BD87"/>
  <c r="CT87" s="1"/>
  <c r="CU87" s="1"/>
  <c r="BC87"/>
  <c r="CM87" s="1"/>
  <c r="BD86"/>
  <c r="CT86" s="1"/>
  <c r="BC86"/>
  <c r="CM86" s="1"/>
  <c r="BD85"/>
  <c r="CT85" s="1"/>
  <c r="BC85"/>
  <c r="CM85" s="1"/>
  <c r="BD84"/>
  <c r="BC84"/>
  <c r="CM84" s="1"/>
  <c r="BD83"/>
  <c r="CT83" s="1"/>
  <c r="BC83"/>
  <c r="CM83" s="1"/>
  <c r="BD82"/>
  <c r="CT82" s="1"/>
  <c r="CR82" s="1"/>
  <c r="BC82"/>
  <c r="CM82" s="1"/>
  <c r="BD81"/>
  <c r="CT81" s="1"/>
  <c r="BC81"/>
  <c r="CM81" s="1"/>
  <c r="BD80"/>
  <c r="BC80"/>
  <c r="CM80" s="1"/>
  <c r="BD79"/>
  <c r="CT79" s="1"/>
  <c r="BC79"/>
  <c r="CM79" s="1"/>
  <c r="BD78"/>
  <c r="CT78" s="1"/>
  <c r="BC78"/>
  <c r="CM78" s="1"/>
  <c r="BD77"/>
  <c r="BC77"/>
  <c r="CM77" s="1"/>
  <c r="BD76"/>
  <c r="CT76" s="1"/>
  <c r="BC76"/>
  <c r="CM76" s="1"/>
  <c r="BD75"/>
  <c r="CT75" s="1"/>
  <c r="BC75"/>
  <c r="CM75" s="1"/>
  <c r="BD74"/>
  <c r="CT74" s="1"/>
  <c r="CU74" s="1"/>
  <c r="BC74"/>
  <c r="CM74" s="1"/>
  <c r="BD73"/>
  <c r="CT73" s="1"/>
  <c r="BC73"/>
  <c r="CM73" s="1"/>
  <c r="BD72"/>
  <c r="CT72" s="1"/>
  <c r="BC72"/>
  <c r="CM72" s="1"/>
  <c r="BD71"/>
  <c r="CT71" s="1"/>
  <c r="BC71"/>
  <c r="CM71" s="1"/>
  <c r="BD70"/>
  <c r="CT70" s="1"/>
  <c r="BC70"/>
  <c r="CM70" s="1"/>
  <c r="BD69"/>
  <c r="CT69" s="1"/>
  <c r="BC69"/>
  <c r="CM69" s="1"/>
  <c r="BD68"/>
  <c r="CT68" s="1"/>
  <c r="BC68"/>
  <c r="CM68" s="1"/>
  <c r="BD67"/>
  <c r="BC67"/>
  <c r="BD66"/>
  <c r="BC66"/>
  <c r="BD65"/>
  <c r="CT65" s="1"/>
  <c r="BC65"/>
  <c r="CM65" s="1"/>
  <c r="BD64"/>
  <c r="CT64" s="1"/>
  <c r="BC64"/>
  <c r="CM64" s="1"/>
  <c r="BD63"/>
  <c r="CT63" s="1"/>
  <c r="BC63"/>
  <c r="CM63" s="1"/>
  <c r="BD62"/>
  <c r="CT62" s="1"/>
  <c r="CU62" s="1"/>
  <c r="BC62"/>
  <c r="CM62" s="1"/>
  <c r="BD61"/>
  <c r="CT61" s="1"/>
  <c r="CU61" s="1"/>
  <c r="BC61"/>
  <c r="CM61" s="1"/>
  <c r="BD60"/>
  <c r="BC60"/>
  <c r="CM60" s="1"/>
  <c r="BD59"/>
  <c r="CT59" s="1"/>
  <c r="BC59"/>
  <c r="CM59" s="1"/>
  <c r="BD58"/>
  <c r="CT58" s="1"/>
  <c r="CU58" s="1"/>
  <c r="BC58"/>
  <c r="CM58" s="1"/>
  <c r="BD57"/>
  <c r="CT57" s="1"/>
  <c r="BC57"/>
  <c r="CM57" s="1"/>
  <c r="BD56"/>
  <c r="CT56" s="1"/>
  <c r="BC56"/>
  <c r="BD55"/>
  <c r="CT55" s="1"/>
  <c r="BC55"/>
  <c r="CM55" s="1"/>
  <c r="BD54"/>
  <c r="CT54" s="1"/>
  <c r="BC54"/>
  <c r="CM54" s="1"/>
  <c r="BD53"/>
  <c r="CT53" s="1"/>
  <c r="BC53"/>
  <c r="CM53" s="1"/>
  <c r="BD52"/>
  <c r="CT52" s="1"/>
  <c r="BC52"/>
  <c r="CM52" s="1"/>
  <c r="BD51"/>
  <c r="CT51" s="1"/>
  <c r="BC51"/>
  <c r="CM51" s="1"/>
  <c r="BD50"/>
  <c r="CT50" s="1"/>
  <c r="BC50"/>
  <c r="CM50" s="1"/>
  <c r="BD49"/>
  <c r="CT49" s="1"/>
  <c r="BC49"/>
  <c r="CM49" s="1"/>
  <c r="BD48"/>
  <c r="CT48" s="1"/>
  <c r="CR48" s="1"/>
  <c r="BC48"/>
  <c r="CM48" s="1"/>
  <c r="BD47"/>
  <c r="CT47" s="1"/>
  <c r="BC47"/>
  <c r="CM47" s="1"/>
  <c r="BD46"/>
  <c r="CT46" s="1"/>
  <c r="BC46"/>
  <c r="CM46" s="1"/>
  <c r="BD45"/>
  <c r="CT45" s="1"/>
  <c r="BC45"/>
  <c r="CM45" s="1"/>
  <c r="BD44"/>
  <c r="CT44" s="1"/>
  <c r="BC44"/>
  <c r="CM44" s="1"/>
  <c r="BD43"/>
  <c r="CT43" s="1"/>
  <c r="BC43"/>
  <c r="CM43" s="1"/>
  <c r="BD42"/>
  <c r="BC42"/>
  <c r="CM42" s="1"/>
  <c r="BD41"/>
  <c r="CT41" s="1"/>
  <c r="BC41"/>
  <c r="CM41" s="1"/>
  <c r="BD40"/>
  <c r="CT40" s="1"/>
  <c r="BC40"/>
  <c r="CM40" s="1"/>
  <c r="BD39"/>
  <c r="CT39" s="1"/>
  <c r="BC39"/>
  <c r="CM39" s="1"/>
  <c r="BD38"/>
  <c r="CT38" s="1"/>
  <c r="BC38"/>
  <c r="CM38" s="1"/>
  <c r="BD37"/>
  <c r="BC37"/>
  <c r="CM37" s="1"/>
  <c r="BD36"/>
  <c r="CT36" s="1"/>
  <c r="BC36"/>
  <c r="CM36" s="1"/>
  <c r="BD35"/>
  <c r="CT35" s="1"/>
  <c r="BC35"/>
  <c r="CM35" s="1"/>
  <c r="BD34"/>
  <c r="BC34"/>
  <c r="CM34" s="1"/>
  <c r="BD33"/>
  <c r="BC33"/>
  <c r="CM33" s="1"/>
  <c r="BD32"/>
  <c r="CT32" s="1"/>
  <c r="BC32"/>
  <c r="CM32" s="1"/>
  <c r="BD31"/>
  <c r="CT31" s="1"/>
  <c r="BC31"/>
  <c r="CM31" s="1"/>
  <c r="BD30"/>
  <c r="CT30" s="1"/>
  <c r="BC30"/>
  <c r="CM30" s="1"/>
  <c r="BD29"/>
  <c r="BC29"/>
  <c r="CM29" s="1"/>
  <c r="BD28"/>
  <c r="CT28" s="1"/>
  <c r="BC28"/>
  <c r="CM28" s="1"/>
  <c r="BD27"/>
  <c r="CT27" s="1"/>
  <c r="BC27"/>
  <c r="CM27" s="1"/>
  <c r="BD26"/>
  <c r="CT26" s="1"/>
  <c r="BC26"/>
  <c r="CM26" s="1"/>
  <c r="BD25"/>
  <c r="CT25" s="1"/>
  <c r="BC25"/>
  <c r="CM25" s="1"/>
  <c r="BD24"/>
  <c r="CT24" s="1"/>
  <c r="BC24"/>
  <c r="CM24" s="1"/>
  <c r="BD23"/>
  <c r="CT23" s="1"/>
  <c r="BC23"/>
  <c r="CM23" s="1"/>
  <c r="BD22"/>
  <c r="CT22" s="1"/>
  <c r="BC22"/>
  <c r="CM22" s="1"/>
  <c r="BD21"/>
  <c r="CT21" s="1"/>
  <c r="BC21"/>
  <c r="CM21" s="1"/>
  <c r="BD20"/>
  <c r="CT20" s="1"/>
  <c r="BC20"/>
  <c r="CM20" s="1"/>
  <c r="BD19"/>
  <c r="CT19" s="1"/>
  <c r="BC19"/>
  <c r="CM19" s="1"/>
  <c r="BD18"/>
  <c r="BC18"/>
  <c r="CM18" s="1"/>
  <c r="BD17"/>
  <c r="CT17" s="1"/>
  <c r="BC17"/>
  <c r="CM17" s="1"/>
  <c r="BD16"/>
  <c r="CT16" s="1"/>
  <c r="CR16" s="1"/>
  <c r="BC16"/>
  <c r="CM16" s="1"/>
  <c r="BD15"/>
  <c r="CT15" s="1"/>
  <c r="BC15"/>
  <c r="CM15" s="1"/>
  <c r="BD14"/>
  <c r="CT14" s="1"/>
  <c r="BC14"/>
  <c r="CM14" s="1"/>
  <c r="BD13"/>
  <c r="CT13" s="1"/>
  <c r="BC13"/>
  <c r="CM13" s="1"/>
  <c r="BD12"/>
  <c r="CT12" s="1"/>
  <c r="BC12"/>
  <c r="CM12" s="1"/>
  <c r="BD11"/>
  <c r="CT11" s="1"/>
  <c r="BC11"/>
  <c r="CM11" s="1"/>
  <c r="BD10"/>
  <c r="CT10" s="1"/>
  <c r="BC10"/>
  <c r="CM10" s="1"/>
  <c r="BD9"/>
  <c r="CT9" s="1"/>
  <c r="BC9"/>
  <c r="CM9" s="1"/>
  <c r="BD8"/>
  <c r="CT8" s="1"/>
  <c r="BC8"/>
  <c r="CM8" s="1"/>
  <c r="BD7"/>
  <c r="CT7" s="1"/>
  <c r="BC7"/>
  <c r="CM7" s="1"/>
  <c r="BD6"/>
  <c r="CT6" s="1"/>
  <c r="BC6"/>
  <c r="BD5"/>
  <c r="BC5"/>
  <c r="CM5" s="1"/>
  <c r="BD4"/>
  <c r="CT4" s="1"/>
  <c r="BC4"/>
  <c r="CM4" s="1"/>
  <c r="D28" i="7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W525" i="4"/>
  <c r="W524"/>
  <c r="W523"/>
  <c r="W522"/>
  <c r="W521"/>
  <c r="W520"/>
  <c r="W519"/>
  <c r="W518"/>
  <c r="W517"/>
  <c r="W516"/>
  <c r="W515"/>
  <c r="W514"/>
  <c r="W513"/>
  <c r="W512"/>
  <c r="W511"/>
  <c r="W510"/>
  <c r="W509"/>
  <c r="W508"/>
  <c r="W507"/>
  <c r="W506"/>
  <c r="W505"/>
  <c r="W504"/>
  <c r="W503"/>
  <c r="W502"/>
  <c r="W501"/>
  <c r="W500"/>
  <c r="W499"/>
  <c r="W498"/>
  <c r="W497"/>
  <c r="W496"/>
  <c r="W495"/>
  <c r="W494"/>
  <c r="W493"/>
  <c r="W492"/>
  <c r="W491"/>
  <c r="W490"/>
  <c r="W489"/>
  <c r="W488"/>
  <c r="W487"/>
  <c r="W486"/>
  <c r="W485"/>
  <c r="W484"/>
  <c r="W483"/>
  <c r="W482"/>
  <c r="W481"/>
  <c r="W480"/>
  <c r="W479"/>
  <c r="W478"/>
  <c r="W477"/>
  <c r="W476"/>
  <c r="W475"/>
  <c r="W474"/>
  <c r="W473"/>
  <c r="W472"/>
  <c r="W471"/>
  <c r="W470"/>
  <c r="W469"/>
  <c r="W468"/>
  <c r="W467"/>
  <c r="W466"/>
  <c r="W465"/>
  <c r="W464"/>
  <c r="W463"/>
  <c r="W462"/>
  <c r="W461"/>
  <c r="W460"/>
  <c r="W459"/>
  <c r="W458"/>
  <c r="W457"/>
  <c r="W456"/>
  <c r="W455"/>
  <c r="W454"/>
  <c r="W453"/>
  <c r="W452"/>
  <c r="W451"/>
  <c r="W450"/>
  <c r="W449"/>
  <c r="W448"/>
  <c r="W447"/>
  <c r="W446"/>
  <c r="W445"/>
  <c r="W444"/>
  <c r="W443"/>
  <c r="W442"/>
  <c r="W441"/>
  <c r="W440"/>
  <c r="W439"/>
  <c r="W438"/>
  <c r="W437"/>
  <c r="W436"/>
  <c r="W435"/>
  <c r="W434"/>
  <c r="W433"/>
  <c r="W432"/>
  <c r="W431"/>
  <c r="W430"/>
  <c r="W429"/>
  <c r="W428"/>
  <c r="W427"/>
  <c r="W426"/>
  <c r="W425"/>
  <c r="W424"/>
  <c r="W423"/>
  <c r="W422"/>
  <c r="W421"/>
  <c r="W420"/>
  <c r="W419"/>
  <c r="W418"/>
  <c r="W417"/>
  <c r="W416"/>
  <c r="W415"/>
  <c r="W414"/>
  <c r="W413"/>
  <c r="W412"/>
  <c r="W411"/>
  <c r="W410"/>
  <c r="W409"/>
  <c r="W408"/>
  <c r="W407"/>
  <c r="W406"/>
  <c r="W405"/>
  <c r="W404"/>
  <c r="W403"/>
  <c r="W402"/>
  <c r="W401"/>
  <c r="W400"/>
  <c r="W399"/>
  <c r="W398"/>
  <c r="W397"/>
  <c r="W396"/>
  <c r="W395"/>
  <c r="W394"/>
  <c r="W393"/>
  <c r="W392"/>
  <c r="W391"/>
  <c r="W390"/>
  <c r="W389"/>
  <c r="W388"/>
  <c r="W387"/>
  <c r="W386"/>
  <c r="W385"/>
  <c r="W384"/>
  <c r="W383"/>
  <c r="W382"/>
  <c r="W381"/>
  <c r="W380"/>
  <c r="W379"/>
  <c r="W378"/>
  <c r="W377"/>
  <c r="W376"/>
  <c r="W375"/>
  <c r="W374"/>
  <c r="W373"/>
  <c r="W372"/>
  <c r="W371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9"/>
  <c r="W348"/>
  <c r="W347"/>
  <c r="W346"/>
  <c r="W345"/>
  <c r="W344"/>
  <c r="W343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W300"/>
  <c r="W299"/>
  <c r="W298"/>
  <c r="W297"/>
  <c r="W296"/>
  <c r="W295"/>
  <c r="W294"/>
  <c r="W293"/>
  <c r="W292"/>
  <c r="W291"/>
  <c r="W290"/>
  <c r="W289"/>
  <c r="W288"/>
  <c r="W287"/>
  <c r="W286"/>
  <c r="W285"/>
  <c r="W284"/>
  <c r="W283"/>
  <c r="W282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Q525"/>
  <c r="P525" s="1"/>
  <c r="Q524"/>
  <c r="P524" s="1"/>
  <c r="Q523"/>
  <c r="P523" s="1"/>
  <c r="Q522"/>
  <c r="P522" s="1"/>
  <c r="Q521"/>
  <c r="P521" s="1"/>
  <c r="Q520"/>
  <c r="P520" s="1"/>
  <c r="Q519"/>
  <c r="P519" s="1"/>
  <c r="Q518"/>
  <c r="P518" s="1"/>
  <c r="Q517"/>
  <c r="P517" s="1"/>
  <c r="Q516"/>
  <c r="P516" s="1"/>
  <c r="Q515"/>
  <c r="P515" s="1"/>
  <c r="Q514"/>
  <c r="P514" s="1"/>
  <c r="Q513"/>
  <c r="P513" s="1"/>
  <c r="Q512"/>
  <c r="P512" s="1"/>
  <c r="Q511"/>
  <c r="P511" s="1"/>
  <c r="Q510"/>
  <c r="P510" s="1"/>
  <c r="Q509"/>
  <c r="P509" s="1"/>
  <c r="Q508"/>
  <c r="P508" s="1"/>
  <c r="Q507"/>
  <c r="P507" s="1"/>
  <c r="Q506"/>
  <c r="P506" s="1"/>
  <c r="Q505"/>
  <c r="P505" s="1"/>
  <c r="Q504"/>
  <c r="P504" s="1"/>
  <c r="Q503"/>
  <c r="P503" s="1"/>
  <c r="Q502"/>
  <c r="P502" s="1"/>
  <c r="Q501"/>
  <c r="P501" s="1"/>
  <c r="Q500"/>
  <c r="P500" s="1"/>
  <c r="Q499"/>
  <c r="P499" s="1"/>
  <c r="Q498"/>
  <c r="P498" s="1"/>
  <c r="Q497"/>
  <c r="P497" s="1"/>
  <c r="Q496"/>
  <c r="P496" s="1"/>
  <c r="Q495"/>
  <c r="P495" s="1"/>
  <c r="Q494"/>
  <c r="P494" s="1"/>
  <c r="Q493"/>
  <c r="P493" s="1"/>
  <c r="Q492"/>
  <c r="P492" s="1"/>
  <c r="Q491"/>
  <c r="P491" s="1"/>
  <c r="Q490"/>
  <c r="P490" s="1"/>
  <c r="Q489"/>
  <c r="P489" s="1"/>
  <c r="Q488"/>
  <c r="P488" s="1"/>
  <c r="Q487"/>
  <c r="P487" s="1"/>
  <c r="Q486"/>
  <c r="P486" s="1"/>
  <c r="Q485"/>
  <c r="P485" s="1"/>
  <c r="Q484"/>
  <c r="P484" s="1"/>
  <c r="Q483"/>
  <c r="P483" s="1"/>
  <c r="Q482"/>
  <c r="P482" s="1"/>
  <c r="Q481"/>
  <c r="P481" s="1"/>
  <c r="Q480"/>
  <c r="P480" s="1"/>
  <c r="Q479"/>
  <c r="P479" s="1"/>
  <c r="Q478"/>
  <c r="P478" s="1"/>
  <c r="Q477"/>
  <c r="P477" s="1"/>
  <c r="Q476"/>
  <c r="P476" s="1"/>
  <c r="Q475"/>
  <c r="P475" s="1"/>
  <c r="Q474"/>
  <c r="P474" s="1"/>
  <c r="Q473"/>
  <c r="P473" s="1"/>
  <c r="Q472"/>
  <c r="P472" s="1"/>
  <c r="Q471"/>
  <c r="P471" s="1"/>
  <c r="Q470"/>
  <c r="P470" s="1"/>
  <c r="Q469"/>
  <c r="P469" s="1"/>
  <c r="Q468"/>
  <c r="P468" s="1"/>
  <c r="Q467"/>
  <c r="P467" s="1"/>
  <c r="Q466"/>
  <c r="P466" s="1"/>
  <c r="Q465"/>
  <c r="P465" s="1"/>
  <c r="Q464"/>
  <c r="P464" s="1"/>
  <c r="Q463"/>
  <c r="P463" s="1"/>
  <c r="Q461"/>
  <c r="P461" s="1"/>
  <c r="Q459"/>
  <c r="P459" s="1"/>
  <c r="Q458"/>
  <c r="P458" s="1"/>
  <c r="Q457"/>
  <c r="P457" s="1"/>
  <c r="Q453"/>
  <c r="P453" s="1"/>
  <c r="Q452"/>
  <c r="P452" s="1"/>
  <c r="Q451"/>
  <c r="P451" s="1"/>
  <c r="Q450"/>
  <c r="P450" s="1"/>
  <c r="Q449"/>
  <c r="P449" s="1"/>
  <c r="Q448"/>
  <c r="P448" s="1"/>
  <c r="Q447"/>
  <c r="P447" s="1"/>
  <c r="Q446"/>
  <c r="P446" s="1"/>
  <c r="Q445"/>
  <c r="P445" s="1"/>
  <c r="Q444"/>
  <c r="P444" s="1"/>
  <c r="Q443"/>
  <c r="P443" s="1"/>
  <c r="Q442"/>
  <c r="P442" s="1"/>
  <c r="Q441"/>
  <c r="P441" s="1"/>
  <c r="Q440"/>
  <c r="P440" s="1"/>
  <c r="Q439"/>
  <c r="P439" s="1"/>
  <c r="Q438"/>
  <c r="P438" s="1"/>
  <c r="Q437"/>
  <c r="P437" s="1"/>
  <c r="Q436"/>
  <c r="P436" s="1"/>
  <c r="Q432"/>
  <c r="P432" s="1"/>
  <c r="Q431"/>
  <c r="P431" s="1"/>
  <c r="Q430"/>
  <c r="P430" s="1"/>
  <c r="Q429"/>
  <c r="P429" s="1"/>
  <c r="Q428"/>
  <c r="P428" s="1"/>
  <c r="Q427"/>
  <c r="P427" s="1"/>
  <c r="Q426"/>
  <c r="P426" s="1"/>
  <c r="Q425"/>
  <c r="P425" s="1"/>
  <c r="Q424"/>
  <c r="P424" s="1"/>
  <c r="Q423"/>
  <c r="P423" s="1"/>
  <c r="Q422"/>
  <c r="P422" s="1"/>
  <c r="Q421"/>
  <c r="P421" s="1"/>
  <c r="Q420"/>
  <c r="P420" s="1"/>
  <c r="Q419"/>
  <c r="P419" s="1"/>
  <c r="Q418"/>
  <c r="P418" s="1"/>
  <c r="Q417"/>
  <c r="P417" s="1"/>
  <c r="Q416"/>
  <c r="P416" s="1"/>
  <c r="Q415"/>
  <c r="P415" s="1"/>
  <c r="Q414"/>
  <c r="P414" s="1"/>
  <c r="Q413"/>
  <c r="P413" s="1"/>
  <c r="Q412"/>
  <c r="P412" s="1"/>
  <c r="Q411"/>
  <c r="P411" s="1"/>
  <c r="Q410"/>
  <c r="P410" s="1"/>
  <c r="Q409"/>
  <c r="P409" s="1"/>
  <c r="Q408"/>
  <c r="P408" s="1"/>
  <c r="Q407"/>
  <c r="P407" s="1"/>
  <c r="Q406"/>
  <c r="P406" s="1"/>
  <c r="Q405"/>
  <c r="P405" s="1"/>
  <c r="Q404"/>
  <c r="P404" s="1"/>
  <c r="Q403"/>
  <c r="P403" s="1"/>
  <c r="Q402"/>
  <c r="P402" s="1"/>
  <c r="Q401"/>
  <c r="P401" s="1"/>
  <c r="Q400"/>
  <c r="P400" s="1"/>
  <c r="Q399"/>
  <c r="P399" s="1"/>
  <c r="Q398"/>
  <c r="P398" s="1"/>
  <c r="Q397"/>
  <c r="P397" s="1"/>
  <c r="Q396"/>
  <c r="P396" s="1"/>
  <c r="Q395"/>
  <c r="P395" s="1"/>
  <c r="Q394"/>
  <c r="P394" s="1"/>
  <c r="Q393"/>
  <c r="P393" s="1"/>
  <c r="Q392"/>
  <c r="P392" s="1"/>
  <c r="Q391"/>
  <c r="P391" s="1"/>
  <c r="Q390"/>
  <c r="P390" s="1"/>
  <c r="Q389"/>
  <c r="P389" s="1"/>
  <c r="Q388"/>
  <c r="P388" s="1"/>
  <c r="Q387"/>
  <c r="P387" s="1"/>
  <c r="Q386"/>
  <c r="P386" s="1"/>
  <c r="Q385"/>
  <c r="P385" s="1"/>
  <c r="Q384"/>
  <c r="P384" s="1"/>
  <c r="Q383"/>
  <c r="P383" s="1"/>
  <c r="Q382"/>
  <c r="P382" s="1"/>
  <c r="Q381"/>
  <c r="P381" s="1"/>
  <c r="Q380"/>
  <c r="P380" s="1"/>
  <c r="Q379"/>
  <c r="P379" s="1"/>
  <c r="Q378"/>
  <c r="P378" s="1"/>
  <c r="Q377"/>
  <c r="P377" s="1"/>
  <c r="Q376"/>
  <c r="P376" s="1"/>
  <c r="Q375"/>
  <c r="P375" s="1"/>
  <c r="Q374"/>
  <c r="P374" s="1"/>
  <c r="Q373"/>
  <c r="P373" s="1"/>
  <c r="Q372"/>
  <c r="P372" s="1"/>
  <c r="Q371"/>
  <c r="P371" s="1"/>
  <c r="Q370"/>
  <c r="P370" s="1"/>
  <c r="Q369"/>
  <c r="P369" s="1"/>
  <c r="Q368"/>
  <c r="P368" s="1"/>
  <c r="Q367"/>
  <c r="P367" s="1"/>
  <c r="Q366"/>
  <c r="P366" s="1"/>
  <c r="Q365"/>
  <c r="P365" s="1"/>
  <c r="Q364"/>
  <c r="P364" s="1"/>
  <c r="Q363"/>
  <c r="P363" s="1"/>
  <c r="Q362"/>
  <c r="P362" s="1"/>
  <c r="Q361"/>
  <c r="P361" s="1"/>
  <c r="Q360"/>
  <c r="P360" s="1"/>
  <c r="Q359"/>
  <c r="P359" s="1"/>
  <c r="Q358"/>
  <c r="P358" s="1"/>
  <c r="Q357"/>
  <c r="P357" s="1"/>
  <c r="Q356"/>
  <c r="P356" s="1"/>
  <c r="Q355"/>
  <c r="P355" s="1"/>
  <c r="Q354"/>
  <c r="P354" s="1"/>
  <c r="Q353"/>
  <c r="P353" s="1"/>
  <c r="Q352"/>
  <c r="P352" s="1"/>
  <c r="Q351"/>
  <c r="P351" s="1"/>
  <c r="Q350"/>
  <c r="P350" s="1"/>
  <c r="Q349"/>
  <c r="P349" s="1"/>
  <c r="Q348"/>
  <c r="P348" s="1"/>
  <c r="Q347"/>
  <c r="P347" s="1"/>
  <c r="Q346"/>
  <c r="P346" s="1"/>
  <c r="Q345"/>
  <c r="P345" s="1"/>
  <c r="Q344"/>
  <c r="P344" s="1"/>
  <c r="Q342"/>
  <c r="P342" s="1"/>
  <c r="Q341"/>
  <c r="P341" s="1"/>
  <c r="Q340"/>
  <c r="P340" s="1"/>
  <c r="Q339"/>
  <c r="P339" s="1"/>
  <c r="Q338"/>
  <c r="P338" s="1"/>
  <c r="Q337"/>
  <c r="P337" s="1"/>
  <c r="Q336"/>
  <c r="P336" s="1"/>
  <c r="Q335"/>
  <c r="P335" s="1"/>
  <c r="Q334"/>
  <c r="P334" s="1"/>
  <c r="Q333"/>
  <c r="P333" s="1"/>
  <c r="Q332"/>
  <c r="P332" s="1"/>
  <c r="Q331"/>
  <c r="P331" s="1"/>
  <c r="Q330"/>
  <c r="P330" s="1"/>
  <c r="Q329"/>
  <c r="P329" s="1"/>
  <c r="Q328"/>
  <c r="P328" s="1"/>
  <c r="Q327"/>
  <c r="P327" s="1"/>
  <c r="Q326"/>
  <c r="P326" s="1"/>
  <c r="Q325"/>
  <c r="P325" s="1"/>
  <c r="Q324"/>
  <c r="P324" s="1"/>
  <c r="Q323"/>
  <c r="P323" s="1"/>
  <c r="Q322"/>
  <c r="P322" s="1"/>
  <c r="Q321"/>
  <c r="P321" s="1"/>
  <c r="Q319"/>
  <c r="P319" s="1"/>
  <c r="Q318"/>
  <c r="P318" s="1"/>
  <c r="Q317"/>
  <c r="P317" s="1"/>
  <c r="Q316"/>
  <c r="P316" s="1"/>
  <c r="Q314"/>
  <c r="P314" s="1"/>
  <c r="Q313"/>
  <c r="P313" s="1"/>
  <c r="Q312"/>
  <c r="P312" s="1"/>
  <c r="Q309"/>
  <c r="P309" s="1"/>
  <c r="Q308"/>
  <c r="P308" s="1"/>
  <c r="Q307"/>
  <c r="P307" s="1"/>
  <c r="Q306"/>
  <c r="P306" s="1"/>
  <c r="Q305"/>
  <c r="P305" s="1"/>
  <c r="Q304"/>
  <c r="P304" s="1"/>
  <c r="Q303"/>
  <c r="P303" s="1"/>
  <c r="Q302"/>
  <c r="P302" s="1"/>
  <c r="Q301"/>
  <c r="P301" s="1"/>
  <c r="Q300"/>
  <c r="P300" s="1"/>
  <c r="Q298"/>
  <c r="P298" s="1"/>
  <c r="Q297"/>
  <c r="P297" s="1"/>
  <c r="Q296"/>
  <c r="P296" s="1"/>
  <c r="Q295"/>
  <c r="P295" s="1"/>
  <c r="Q294"/>
  <c r="P294" s="1"/>
  <c r="Q293"/>
  <c r="P293" s="1"/>
  <c r="Q292"/>
  <c r="P292" s="1"/>
  <c r="Q288"/>
  <c r="P288" s="1"/>
  <c r="Q287"/>
  <c r="P287" s="1"/>
  <c r="Q286"/>
  <c r="P286" s="1"/>
  <c r="Q285"/>
  <c r="P285" s="1"/>
  <c r="Q284"/>
  <c r="P284" s="1"/>
  <c r="Q283"/>
  <c r="P283" s="1"/>
  <c r="Q282"/>
  <c r="P282" s="1"/>
  <c r="Q281"/>
  <c r="P281" s="1"/>
  <c r="Q280"/>
  <c r="P280" s="1"/>
  <c r="Q277"/>
  <c r="P277" s="1"/>
  <c r="Q276"/>
  <c r="P276" s="1"/>
  <c r="Q275"/>
  <c r="P275" s="1"/>
  <c r="Q274"/>
  <c r="P274" s="1"/>
  <c r="Q273"/>
  <c r="P273" s="1"/>
  <c r="Q272"/>
  <c r="P272" s="1"/>
  <c r="Q271"/>
  <c r="P271" s="1"/>
  <c r="Q270"/>
  <c r="P270" s="1"/>
  <c r="Q269"/>
  <c r="P269" s="1"/>
  <c r="Q268"/>
  <c r="P268" s="1"/>
  <c r="Q267"/>
  <c r="P267" s="1"/>
  <c r="Q266"/>
  <c r="P266" s="1"/>
  <c r="Q265"/>
  <c r="P265" s="1"/>
  <c r="Q260"/>
  <c r="P260" s="1"/>
  <c r="Q259"/>
  <c r="P259" s="1"/>
  <c r="Q258"/>
  <c r="P258" s="1"/>
  <c r="Q257"/>
  <c r="P257" s="1"/>
  <c r="Q256"/>
  <c r="P256" s="1"/>
  <c r="Q255"/>
  <c r="P255" s="1"/>
  <c r="Q254"/>
  <c r="P254" s="1"/>
  <c r="Q253"/>
  <c r="P253" s="1"/>
  <c r="Q252"/>
  <c r="P252" s="1"/>
  <c r="Q251"/>
  <c r="P251" s="1"/>
  <c r="Q250"/>
  <c r="P250" s="1"/>
  <c r="Q243"/>
  <c r="P243" s="1"/>
  <c r="Q242"/>
  <c r="P242" s="1"/>
  <c r="Q241"/>
  <c r="P241" s="1"/>
  <c r="Q240"/>
  <c r="P240" s="1"/>
  <c r="Q237"/>
  <c r="P237" s="1"/>
  <c r="Q236"/>
  <c r="P236" s="1"/>
  <c r="Q235"/>
  <c r="P235" s="1"/>
  <c r="Q231"/>
  <c r="P231" s="1"/>
  <c r="Q230"/>
  <c r="P230" s="1"/>
  <c r="Q229"/>
  <c r="P229" s="1"/>
  <c r="Q228"/>
  <c r="P228" s="1"/>
  <c r="Q227"/>
  <c r="P227" s="1"/>
  <c r="Q226"/>
  <c r="P226" s="1"/>
  <c r="Q225"/>
  <c r="P225" s="1"/>
  <c r="Q224"/>
  <c r="P224" s="1"/>
  <c r="Q223"/>
  <c r="P223" s="1"/>
  <c r="Q222"/>
  <c r="P222" s="1"/>
  <c r="Q221"/>
  <c r="P221" s="1"/>
  <c r="Q220"/>
  <c r="P220" s="1"/>
  <c r="Q219"/>
  <c r="P219" s="1"/>
  <c r="Q218"/>
  <c r="P218" s="1"/>
  <c r="Q217"/>
  <c r="P217" s="1"/>
  <c r="Q216"/>
  <c r="P216" s="1"/>
  <c r="Q215"/>
  <c r="P215" s="1"/>
  <c r="Q214"/>
  <c r="P214" s="1"/>
  <c r="Q213"/>
  <c r="P213" s="1"/>
  <c r="Q212"/>
  <c r="P212" s="1"/>
  <c r="Q211"/>
  <c r="P211" s="1"/>
  <c r="Q210"/>
  <c r="P210" s="1"/>
  <c r="Q209"/>
  <c r="P209" s="1"/>
  <c r="Q208"/>
  <c r="P208" s="1"/>
  <c r="Q207"/>
  <c r="P207" s="1"/>
  <c r="Q206"/>
  <c r="P206" s="1"/>
  <c r="Q205"/>
  <c r="P205" s="1"/>
  <c r="Q204"/>
  <c r="P204" s="1"/>
  <c r="Q203"/>
  <c r="P203" s="1"/>
  <c r="Q202"/>
  <c r="P202" s="1"/>
  <c r="Q201"/>
  <c r="P201" s="1"/>
  <c r="Q200"/>
  <c r="P200" s="1"/>
  <c r="Q199"/>
  <c r="P199" s="1"/>
  <c r="Q198"/>
  <c r="P198" s="1"/>
  <c r="Q197"/>
  <c r="P197" s="1"/>
  <c r="Q196"/>
  <c r="P196" s="1"/>
  <c r="Q195"/>
  <c r="P195" s="1"/>
  <c r="Q194"/>
  <c r="P194" s="1"/>
  <c r="Q193"/>
  <c r="P193" s="1"/>
  <c r="Q192"/>
  <c r="P192" s="1"/>
  <c r="Q191"/>
  <c r="P191" s="1"/>
  <c r="Q190"/>
  <c r="P190" s="1"/>
  <c r="Q189"/>
  <c r="P189" s="1"/>
  <c r="Q188"/>
  <c r="P188" s="1"/>
  <c r="Q187"/>
  <c r="P187" s="1"/>
  <c r="Q186"/>
  <c r="P186" s="1"/>
  <c r="Q185"/>
  <c r="P185" s="1"/>
  <c r="Q184"/>
  <c r="P184" s="1"/>
  <c r="Q183"/>
  <c r="P183" s="1"/>
  <c r="Q182"/>
  <c r="P182" s="1"/>
  <c r="Q181"/>
  <c r="P181" s="1"/>
  <c r="Q180"/>
  <c r="P180" s="1"/>
  <c r="Q179"/>
  <c r="P179" s="1"/>
  <c r="Q178"/>
  <c r="P178" s="1"/>
  <c r="Q177"/>
  <c r="P177" s="1"/>
  <c r="Q176"/>
  <c r="P176" s="1"/>
  <c r="Q175"/>
  <c r="P175" s="1"/>
  <c r="Q174"/>
  <c r="P174" s="1"/>
  <c r="Q173"/>
  <c r="P173" s="1"/>
  <c r="Q172"/>
  <c r="P172" s="1"/>
  <c r="Q171"/>
  <c r="P171" s="1"/>
  <c r="Q170"/>
  <c r="P170" s="1"/>
  <c r="Q169"/>
  <c r="P169" s="1"/>
  <c r="Q168"/>
  <c r="P168" s="1"/>
  <c r="Q167"/>
  <c r="P167" s="1"/>
  <c r="Q166"/>
  <c r="P166" s="1"/>
  <c r="Q165"/>
  <c r="P165" s="1"/>
  <c r="Q164"/>
  <c r="P164" s="1"/>
  <c r="Q163"/>
  <c r="P163" s="1"/>
  <c r="Q159"/>
  <c r="P159" s="1"/>
  <c r="Q158"/>
  <c r="P158" s="1"/>
  <c r="Q157"/>
  <c r="P157" s="1"/>
  <c r="Q156"/>
  <c r="P156" s="1"/>
  <c r="Q155"/>
  <c r="P155" s="1"/>
  <c r="Q154"/>
  <c r="P154" s="1"/>
  <c r="Q153"/>
  <c r="P153" s="1"/>
  <c r="Q152"/>
  <c r="P152" s="1"/>
  <c r="Q151"/>
  <c r="P151" s="1"/>
  <c r="Q150"/>
  <c r="P150" s="1"/>
  <c r="Q149"/>
  <c r="P149" s="1"/>
  <c r="Q148"/>
  <c r="P148" s="1"/>
  <c r="Q147"/>
  <c r="P147" s="1"/>
  <c r="Q146"/>
  <c r="P146" s="1"/>
  <c r="Q145"/>
  <c r="P145" s="1"/>
  <c r="Q144"/>
  <c r="P144" s="1"/>
  <c r="Q143"/>
  <c r="P143" s="1"/>
  <c r="Q142"/>
  <c r="P142" s="1"/>
  <c r="Q141"/>
  <c r="P141" s="1"/>
  <c r="Q140"/>
  <c r="P140" s="1"/>
  <c r="Q139"/>
  <c r="P139" s="1"/>
  <c r="Q138"/>
  <c r="P138" s="1"/>
  <c r="Q137"/>
  <c r="P137" s="1"/>
  <c r="Q136"/>
  <c r="P136" s="1"/>
  <c r="Q135"/>
  <c r="P135" s="1"/>
  <c r="Q134"/>
  <c r="P134" s="1"/>
  <c r="Q133"/>
  <c r="P133" s="1"/>
  <c r="Q132"/>
  <c r="P132" s="1"/>
  <c r="Q131"/>
  <c r="P131" s="1"/>
  <c r="Q130"/>
  <c r="P130" s="1"/>
  <c r="Q129"/>
  <c r="P129" s="1"/>
  <c r="Q128"/>
  <c r="P128" s="1"/>
  <c r="Q127"/>
  <c r="P127" s="1"/>
  <c r="Q126"/>
  <c r="P126" s="1"/>
  <c r="Q125"/>
  <c r="P125" s="1"/>
  <c r="Q124"/>
  <c r="P124" s="1"/>
  <c r="Q123"/>
  <c r="P123" s="1"/>
  <c r="Q122"/>
  <c r="P122" s="1"/>
  <c r="Q121"/>
  <c r="P121" s="1"/>
  <c r="Q120"/>
  <c r="P120" s="1"/>
  <c r="Q119"/>
  <c r="P119" s="1"/>
  <c r="Q118"/>
  <c r="P118" s="1"/>
  <c r="Q117"/>
  <c r="P117" s="1"/>
  <c r="Q116"/>
  <c r="P116" s="1"/>
  <c r="Q115"/>
  <c r="P115" s="1"/>
  <c r="Q114"/>
  <c r="P114" s="1"/>
  <c r="Q113"/>
  <c r="P113" s="1"/>
  <c r="Q112"/>
  <c r="P112" s="1"/>
  <c r="Q111"/>
  <c r="P111" s="1"/>
  <c r="Q110"/>
  <c r="P110" s="1"/>
  <c r="Q109"/>
  <c r="P109" s="1"/>
  <c r="Q108"/>
  <c r="P108" s="1"/>
  <c r="Q107"/>
  <c r="P107" s="1"/>
  <c r="Q106"/>
  <c r="P106" s="1"/>
  <c r="Q105"/>
  <c r="P105" s="1"/>
  <c r="Q104"/>
  <c r="P104" s="1"/>
  <c r="Q103"/>
  <c r="P103" s="1"/>
  <c r="Q102"/>
  <c r="P102" s="1"/>
  <c r="Q101"/>
  <c r="P101" s="1"/>
  <c r="Q100"/>
  <c r="P100" s="1"/>
  <c r="Q99"/>
  <c r="P99" s="1"/>
  <c r="Q98"/>
  <c r="P98" s="1"/>
  <c r="Q97"/>
  <c r="P97" s="1"/>
  <c r="Q96"/>
  <c r="P96" s="1"/>
  <c r="Q95"/>
  <c r="P95" s="1"/>
  <c r="Q94"/>
  <c r="P94" s="1"/>
  <c r="Q93"/>
  <c r="P93" s="1"/>
  <c r="Q92"/>
  <c r="P92" s="1"/>
  <c r="Q91"/>
  <c r="P91" s="1"/>
  <c r="Q90"/>
  <c r="P90" s="1"/>
  <c r="Q89"/>
  <c r="P89" s="1"/>
  <c r="Q88"/>
  <c r="P88" s="1"/>
  <c r="Q87"/>
  <c r="P87" s="1"/>
  <c r="Q86"/>
  <c r="P86" s="1"/>
  <c r="Q85"/>
  <c r="P85" s="1"/>
  <c r="Q81"/>
  <c r="P81" s="1"/>
  <c r="Q80"/>
  <c r="P80" s="1"/>
  <c r="Q79"/>
  <c r="P79" s="1"/>
  <c r="Q78"/>
  <c r="P78" s="1"/>
  <c r="Q77"/>
  <c r="P77" s="1"/>
  <c r="Q76"/>
  <c r="P76" s="1"/>
  <c r="Q75"/>
  <c r="P75" s="1"/>
  <c r="Q74"/>
  <c r="P74" s="1"/>
  <c r="Q73"/>
  <c r="P73" s="1"/>
  <c r="Q72"/>
  <c r="P72" s="1"/>
  <c r="Q71"/>
  <c r="P71" s="1"/>
  <c r="Q70"/>
  <c r="P70" s="1"/>
  <c r="Q69"/>
  <c r="P69" s="1"/>
  <c r="Q68"/>
  <c r="P68" s="1"/>
  <c r="Q67"/>
  <c r="P67" s="1"/>
  <c r="Q66"/>
  <c r="P66" s="1"/>
  <c r="Q65"/>
  <c r="P65" s="1"/>
  <c r="Q64"/>
  <c r="P64" s="1"/>
  <c r="Q63"/>
  <c r="P63" s="1"/>
  <c r="Q62"/>
  <c r="P62" s="1"/>
  <c r="Q61"/>
  <c r="P61" s="1"/>
  <c r="Q60"/>
  <c r="P60" s="1"/>
  <c r="Q59"/>
  <c r="P59" s="1"/>
  <c r="Q58"/>
  <c r="P58" s="1"/>
  <c r="Q57"/>
  <c r="P57" s="1"/>
  <c r="Q56"/>
  <c r="P56" s="1"/>
  <c r="Q55"/>
  <c r="P55" s="1"/>
  <c r="Q54"/>
  <c r="P54" s="1"/>
  <c r="Q53"/>
  <c r="P53" s="1"/>
  <c r="Q52"/>
  <c r="P52" s="1"/>
  <c r="Q51"/>
  <c r="P51" s="1"/>
  <c r="Q50"/>
  <c r="P50" s="1"/>
  <c r="Q49"/>
  <c r="P49" s="1"/>
  <c r="Q48"/>
  <c r="P48" s="1"/>
  <c r="Q47"/>
  <c r="P47" s="1"/>
  <c r="Q46"/>
  <c r="P46" s="1"/>
  <c r="Q45"/>
  <c r="P45" s="1"/>
  <c r="Q44"/>
  <c r="P44" s="1"/>
  <c r="Q43"/>
  <c r="P43" s="1"/>
  <c r="Q42"/>
  <c r="P42" s="1"/>
  <c r="Q41"/>
  <c r="P41" s="1"/>
  <c r="Q40"/>
  <c r="P40" s="1"/>
  <c r="Q39"/>
  <c r="P39" s="1"/>
  <c r="Q38"/>
  <c r="P38" s="1"/>
  <c r="Q37"/>
  <c r="P37" s="1"/>
  <c r="Q36"/>
  <c r="P36" s="1"/>
  <c r="Q35"/>
  <c r="P35" s="1"/>
  <c r="Q34"/>
  <c r="P34" s="1"/>
  <c r="Q33"/>
  <c r="P33" s="1"/>
  <c r="Q32"/>
  <c r="P32" s="1"/>
  <c r="Q31"/>
  <c r="P31" s="1"/>
  <c r="Q30"/>
  <c r="P30" s="1"/>
  <c r="Q29"/>
  <c r="P29" s="1"/>
  <c r="Q28"/>
  <c r="P28" s="1"/>
  <c r="Q27"/>
  <c r="P27" s="1"/>
  <c r="Q26"/>
  <c r="P26" s="1"/>
  <c r="Q25"/>
  <c r="P25" s="1"/>
  <c r="Q24"/>
  <c r="P24" s="1"/>
  <c r="Q23"/>
  <c r="P23" s="1"/>
  <c r="Q22"/>
  <c r="P22" s="1"/>
  <c r="Q21"/>
  <c r="P21" s="1"/>
  <c r="Q20"/>
  <c r="P20" s="1"/>
  <c r="Q19"/>
  <c r="P19" s="1"/>
  <c r="Q18"/>
  <c r="P18" s="1"/>
  <c r="Q17"/>
  <c r="P17" s="1"/>
  <c r="Q16"/>
  <c r="P16" s="1"/>
  <c r="Q15"/>
  <c r="P15" s="1"/>
  <c r="Q14"/>
  <c r="P14" s="1"/>
  <c r="Q13"/>
  <c r="P13" s="1"/>
  <c r="Q12"/>
  <c r="P12" s="1"/>
  <c r="Q11"/>
  <c r="P11" s="1"/>
  <c r="Q10"/>
  <c r="P10" s="1"/>
  <c r="Q9"/>
  <c r="P9" s="1"/>
  <c r="Q8"/>
  <c r="P8" s="1"/>
  <c r="Q7"/>
  <c r="P7" s="1"/>
  <c r="V525"/>
  <c r="U525"/>
  <c r="T525"/>
  <c r="S525"/>
  <c r="R525"/>
  <c r="V524"/>
  <c r="U524"/>
  <c r="T524"/>
  <c r="S524"/>
  <c r="R524"/>
  <c r="V523"/>
  <c r="U523"/>
  <c r="T523"/>
  <c r="S523"/>
  <c r="R523"/>
  <c r="V522"/>
  <c r="U522"/>
  <c r="T522"/>
  <c r="S522"/>
  <c r="R522"/>
  <c r="V521"/>
  <c r="U521"/>
  <c r="T521"/>
  <c r="S521"/>
  <c r="R521"/>
  <c r="V520"/>
  <c r="U520"/>
  <c r="T520"/>
  <c r="S520"/>
  <c r="R520"/>
  <c r="V519"/>
  <c r="U519"/>
  <c r="T519"/>
  <c r="S519"/>
  <c r="R519"/>
  <c r="V518"/>
  <c r="U518"/>
  <c r="T518"/>
  <c r="S518"/>
  <c r="R518"/>
  <c r="V517"/>
  <c r="U517"/>
  <c r="T517"/>
  <c r="S517"/>
  <c r="R517"/>
  <c r="V516"/>
  <c r="U516"/>
  <c r="T516"/>
  <c r="S516"/>
  <c r="R516"/>
  <c r="V515"/>
  <c r="U515"/>
  <c r="T515"/>
  <c r="S515"/>
  <c r="R515"/>
  <c r="V514"/>
  <c r="U514"/>
  <c r="T514"/>
  <c r="S514"/>
  <c r="R514"/>
  <c r="V513"/>
  <c r="U513"/>
  <c r="T513"/>
  <c r="S513"/>
  <c r="R513"/>
  <c r="V512"/>
  <c r="U512"/>
  <c r="T512"/>
  <c r="S512"/>
  <c r="R512"/>
  <c r="V511"/>
  <c r="U511"/>
  <c r="T511"/>
  <c r="S511"/>
  <c r="R511"/>
  <c r="V510"/>
  <c r="U510"/>
  <c r="T510"/>
  <c r="S510"/>
  <c r="R510"/>
  <c r="V509"/>
  <c r="U509"/>
  <c r="T509"/>
  <c r="S509"/>
  <c r="R509"/>
  <c r="V508"/>
  <c r="U508"/>
  <c r="T508"/>
  <c r="S508"/>
  <c r="R508"/>
  <c r="V507"/>
  <c r="U507"/>
  <c r="T507"/>
  <c r="S507"/>
  <c r="R507"/>
  <c r="V506"/>
  <c r="U506"/>
  <c r="T506"/>
  <c r="S506"/>
  <c r="R506"/>
  <c r="V505"/>
  <c r="U505"/>
  <c r="T505"/>
  <c r="S505"/>
  <c r="R505"/>
  <c r="V504"/>
  <c r="U504"/>
  <c r="T504"/>
  <c r="S504"/>
  <c r="R504"/>
  <c r="V503"/>
  <c r="U503"/>
  <c r="T503"/>
  <c r="S503"/>
  <c r="R503"/>
  <c r="V502"/>
  <c r="U502"/>
  <c r="T502"/>
  <c r="S502"/>
  <c r="R502"/>
  <c r="V501"/>
  <c r="U501"/>
  <c r="T501"/>
  <c r="S501"/>
  <c r="R501"/>
  <c r="V500"/>
  <c r="U500"/>
  <c r="T500"/>
  <c r="S500"/>
  <c r="R500"/>
  <c r="V499"/>
  <c r="U499"/>
  <c r="T499"/>
  <c r="S499"/>
  <c r="R499"/>
  <c r="V498"/>
  <c r="U498"/>
  <c r="T498"/>
  <c r="S498"/>
  <c r="R498"/>
  <c r="V497"/>
  <c r="U497"/>
  <c r="T497"/>
  <c r="S497"/>
  <c r="R497"/>
  <c r="V496"/>
  <c r="U496"/>
  <c r="T496"/>
  <c r="S496"/>
  <c r="R496"/>
  <c r="V495"/>
  <c r="U495"/>
  <c r="T495"/>
  <c r="S495"/>
  <c r="R495"/>
  <c r="V494"/>
  <c r="U494"/>
  <c r="T494"/>
  <c r="S494"/>
  <c r="R494"/>
  <c r="V493"/>
  <c r="U493"/>
  <c r="T493"/>
  <c r="S493"/>
  <c r="R493"/>
  <c r="V492"/>
  <c r="U492"/>
  <c r="T492"/>
  <c r="S492"/>
  <c r="R492"/>
  <c r="V491"/>
  <c r="U491"/>
  <c r="T491"/>
  <c r="S491"/>
  <c r="R491"/>
  <c r="V490"/>
  <c r="U490"/>
  <c r="T490"/>
  <c r="S490"/>
  <c r="R490"/>
  <c r="V489"/>
  <c r="U489"/>
  <c r="T489"/>
  <c r="S489"/>
  <c r="R489"/>
  <c r="V488"/>
  <c r="U488"/>
  <c r="T488"/>
  <c r="S488"/>
  <c r="R488"/>
  <c r="V487"/>
  <c r="U487"/>
  <c r="T487"/>
  <c r="S487"/>
  <c r="R487"/>
  <c r="V486"/>
  <c r="U486"/>
  <c r="T486"/>
  <c r="S486"/>
  <c r="R486"/>
  <c r="V485"/>
  <c r="U485"/>
  <c r="T485"/>
  <c r="S485"/>
  <c r="R485"/>
  <c r="V484"/>
  <c r="U484"/>
  <c r="T484"/>
  <c r="S484"/>
  <c r="R484"/>
  <c r="V483"/>
  <c r="U483"/>
  <c r="T483"/>
  <c r="S483"/>
  <c r="R483"/>
  <c r="V482"/>
  <c r="U482"/>
  <c r="T482"/>
  <c r="S482"/>
  <c r="R482"/>
  <c r="V481"/>
  <c r="U481"/>
  <c r="T481"/>
  <c r="S481"/>
  <c r="R481"/>
  <c r="V480"/>
  <c r="U480"/>
  <c r="T480"/>
  <c r="S480"/>
  <c r="R480"/>
  <c r="V479"/>
  <c r="U479"/>
  <c r="T479"/>
  <c r="S479"/>
  <c r="R479"/>
  <c r="V478"/>
  <c r="U478"/>
  <c r="T478"/>
  <c r="S478"/>
  <c r="R478"/>
  <c r="V477"/>
  <c r="U477"/>
  <c r="T477"/>
  <c r="S477"/>
  <c r="R477"/>
  <c r="V476"/>
  <c r="U476"/>
  <c r="T476"/>
  <c r="S476"/>
  <c r="R476"/>
  <c r="V475"/>
  <c r="U475"/>
  <c r="T475"/>
  <c r="S475"/>
  <c r="R475"/>
  <c r="V474"/>
  <c r="U474"/>
  <c r="T474"/>
  <c r="S474"/>
  <c r="R474"/>
  <c r="V473"/>
  <c r="U473"/>
  <c r="T473"/>
  <c r="S473"/>
  <c r="R473"/>
  <c r="V472"/>
  <c r="U472"/>
  <c r="T472"/>
  <c r="S472"/>
  <c r="R472"/>
  <c r="V471"/>
  <c r="U471"/>
  <c r="T471"/>
  <c r="S471"/>
  <c r="R471"/>
  <c r="V470"/>
  <c r="U470"/>
  <c r="T470"/>
  <c r="S470"/>
  <c r="R470"/>
  <c r="V469"/>
  <c r="U469"/>
  <c r="T469"/>
  <c r="S469"/>
  <c r="R469"/>
  <c r="V468"/>
  <c r="U468"/>
  <c r="T468"/>
  <c r="S468"/>
  <c r="R468"/>
  <c r="V467"/>
  <c r="U467"/>
  <c r="T467"/>
  <c r="S467"/>
  <c r="R467"/>
  <c r="V466"/>
  <c r="U466"/>
  <c r="T466"/>
  <c r="S466"/>
  <c r="R466"/>
  <c r="V465"/>
  <c r="U465"/>
  <c r="T465"/>
  <c r="S465"/>
  <c r="R465"/>
  <c r="V464"/>
  <c r="U464"/>
  <c r="T464"/>
  <c r="S464"/>
  <c r="R464"/>
  <c r="V463"/>
  <c r="U463"/>
  <c r="T463"/>
  <c r="S463"/>
  <c r="R463"/>
  <c r="V462"/>
  <c r="U462"/>
  <c r="T462"/>
  <c r="S462"/>
  <c r="R462"/>
  <c r="V461"/>
  <c r="U461"/>
  <c r="T461"/>
  <c r="S461"/>
  <c r="R461"/>
  <c r="V460"/>
  <c r="U460"/>
  <c r="T460"/>
  <c r="S460"/>
  <c r="R460"/>
  <c r="V459"/>
  <c r="U459"/>
  <c r="T459"/>
  <c r="S459"/>
  <c r="R459"/>
  <c r="V458"/>
  <c r="U458"/>
  <c r="T458"/>
  <c r="S458"/>
  <c r="R458"/>
  <c r="V457"/>
  <c r="U457"/>
  <c r="T457"/>
  <c r="S457"/>
  <c r="R457"/>
  <c r="V456"/>
  <c r="U456"/>
  <c r="T456"/>
  <c r="S456"/>
  <c r="R456"/>
  <c r="V455"/>
  <c r="U455"/>
  <c r="T455"/>
  <c r="S455"/>
  <c r="R455"/>
  <c r="V454"/>
  <c r="U454"/>
  <c r="T454"/>
  <c r="S454"/>
  <c r="R454"/>
  <c r="V453"/>
  <c r="U453"/>
  <c r="T453"/>
  <c r="S453"/>
  <c r="R453"/>
  <c r="V452"/>
  <c r="U452"/>
  <c r="T452"/>
  <c r="S452"/>
  <c r="R452"/>
  <c r="V451"/>
  <c r="U451"/>
  <c r="T451"/>
  <c r="S451"/>
  <c r="R451"/>
  <c r="V450"/>
  <c r="U450"/>
  <c r="T450"/>
  <c r="S450"/>
  <c r="R450"/>
  <c r="V449"/>
  <c r="U449"/>
  <c r="T449"/>
  <c r="S449"/>
  <c r="R449"/>
  <c r="V448"/>
  <c r="U448"/>
  <c r="T448"/>
  <c r="S448"/>
  <c r="R448"/>
  <c r="V447"/>
  <c r="U447"/>
  <c r="T447"/>
  <c r="S447"/>
  <c r="R447"/>
  <c r="V446"/>
  <c r="U446"/>
  <c r="T446"/>
  <c r="S446"/>
  <c r="R446"/>
  <c r="V445"/>
  <c r="U445"/>
  <c r="T445"/>
  <c r="S445"/>
  <c r="R445"/>
  <c r="V444"/>
  <c r="U444"/>
  <c r="T444"/>
  <c r="S444"/>
  <c r="R444"/>
  <c r="V443"/>
  <c r="U443"/>
  <c r="T443"/>
  <c r="S443"/>
  <c r="R443"/>
  <c r="V442"/>
  <c r="U442"/>
  <c r="T442"/>
  <c r="S442"/>
  <c r="R442"/>
  <c r="V441"/>
  <c r="U441"/>
  <c r="T441"/>
  <c r="S441"/>
  <c r="R441"/>
  <c r="V440"/>
  <c r="U440"/>
  <c r="T440"/>
  <c r="S440"/>
  <c r="R440"/>
  <c r="V439"/>
  <c r="U439"/>
  <c r="T439"/>
  <c r="S439"/>
  <c r="R439"/>
  <c r="V438"/>
  <c r="U438"/>
  <c r="T438"/>
  <c r="S438"/>
  <c r="R438"/>
  <c r="V437"/>
  <c r="U437"/>
  <c r="T437"/>
  <c r="S437"/>
  <c r="R437"/>
  <c r="V436"/>
  <c r="U436"/>
  <c r="T436"/>
  <c r="S436"/>
  <c r="R436"/>
  <c r="V435"/>
  <c r="U435"/>
  <c r="T435"/>
  <c r="S435"/>
  <c r="R435"/>
  <c r="V434"/>
  <c r="U434"/>
  <c r="T434"/>
  <c r="S434"/>
  <c r="R434"/>
  <c r="V433"/>
  <c r="U433"/>
  <c r="T433"/>
  <c r="S433"/>
  <c r="R433"/>
  <c r="V432"/>
  <c r="U432"/>
  <c r="T432"/>
  <c r="S432"/>
  <c r="R432"/>
  <c r="V431"/>
  <c r="U431"/>
  <c r="T431"/>
  <c r="S431"/>
  <c r="R431"/>
  <c r="V430"/>
  <c r="U430"/>
  <c r="T430"/>
  <c r="S430"/>
  <c r="R430"/>
  <c r="V429"/>
  <c r="U429"/>
  <c r="T429"/>
  <c r="S429"/>
  <c r="R429"/>
  <c r="V428"/>
  <c r="U428"/>
  <c r="T428"/>
  <c r="S428"/>
  <c r="R428"/>
  <c r="V427"/>
  <c r="U427"/>
  <c r="T427"/>
  <c r="S427"/>
  <c r="R427"/>
  <c r="V426"/>
  <c r="U426"/>
  <c r="T426"/>
  <c r="S426"/>
  <c r="R426"/>
  <c r="V425"/>
  <c r="U425"/>
  <c r="T425"/>
  <c r="S425"/>
  <c r="R425"/>
  <c r="V424"/>
  <c r="U424"/>
  <c r="T424"/>
  <c r="S424"/>
  <c r="R424"/>
  <c r="V423"/>
  <c r="U423"/>
  <c r="T423"/>
  <c r="S423"/>
  <c r="R423"/>
  <c r="V422"/>
  <c r="U422"/>
  <c r="T422"/>
  <c r="S422"/>
  <c r="R422"/>
  <c r="V421"/>
  <c r="U421"/>
  <c r="T421"/>
  <c r="S421"/>
  <c r="R421"/>
  <c r="V420"/>
  <c r="U420"/>
  <c r="T420"/>
  <c r="S420"/>
  <c r="R420"/>
  <c r="V419"/>
  <c r="U419"/>
  <c r="T419"/>
  <c r="S419"/>
  <c r="R419"/>
  <c r="V418"/>
  <c r="U418"/>
  <c r="T418"/>
  <c r="S418"/>
  <c r="R418"/>
  <c r="V417"/>
  <c r="U417"/>
  <c r="T417"/>
  <c r="S417"/>
  <c r="R417"/>
  <c r="V416"/>
  <c r="U416"/>
  <c r="T416"/>
  <c r="S416"/>
  <c r="R416"/>
  <c r="V415"/>
  <c r="U415"/>
  <c r="T415"/>
  <c r="S415"/>
  <c r="R415"/>
  <c r="V414"/>
  <c r="U414"/>
  <c r="T414"/>
  <c r="S414"/>
  <c r="R414"/>
  <c r="V413"/>
  <c r="U413"/>
  <c r="T413"/>
  <c r="S413"/>
  <c r="R413"/>
  <c r="V412"/>
  <c r="U412"/>
  <c r="T412"/>
  <c r="S412"/>
  <c r="R412"/>
  <c r="V411"/>
  <c r="U411"/>
  <c r="T411"/>
  <c r="S411"/>
  <c r="R411"/>
  <c r="V410"/>
  <c r="U410"/>
  <c r="T410"/>
  <c r="S410"/>
  <c r="R410"/>
  <c r="V409"/>
  <c r="U409"/>
  <c r="T409"/>
  <c r="S409"/>
  <c r="R409"/>
  <c r="V408"/>
  <c r="U408"/>
  <c r="T408"/>
  <c r="S408"/>
  <c r="R408"/>
  <c r="V407"/>
  <c r="U407"/>
  <c r="T407"/>
  <c r="S407"/>
  <c r="R407"/>
  <c r="V406"/>
  <c r="U406"/>
  <c r="T406"/>
  <c r="S406"/>
  <c r="R406"/>
  <c r="V405"/>
  <c r="U405"/>
  <c r="T405"/>
  <c r="S405"/>
  <c r="R405"/>
  <c r="V404"/>
  <c r="U404"/>
  <c r="T404"/>
  <c r="S404"/>
  <c r="R404"/>
  <c r="V403"/>
  <c r="U403"/>
  <c r="T403"/>
  <c r="S403"/>
  <c r="R403"/>
  <c r="V402"/>
  <c r="U402"/>
  <c r="T402"/>
  <c r="S402"/>
  <c r="R402"/>
  <c r="V401"/>
  <c r="U401"/>
  <c r="T401"/>
  <c r="S401"/>
  <c r="R401"/>
  <c r="V400"/>
  <c r="U400"/>
  <c r="T400"/>
  <c r="S400"/>
  <c r="R400"/>
  <c r="V399"/>
  <c r="U399"/>
  <c r="T399"/>
  <c r="S399"/>
  <c r="R399"/>
  <c r="V398"/>
  <c r="U398"/>
  <c r="T398"/>
  <c r="S398"/>
  <c r="R398"/>
  <c r="V397"/>
  <c r="U397"/>
  <c r="T397"/>
  <c r="S397"/>
  <c r="R397"/>
  <c r="V396"/>
  <c r="U396"/>
  <c r="T396"/>
  <c r="S396"/>
  <c r="R396"/>
  <c r="V395"/>
  <c r="U395"/>
  <c r="T395"/>
  <c r="S395"/>
  <c r="R395"/>
  <c r="V394"/>
  <c r="U394"/>
  <c r="T394"/>
  <c r="S394"/>
  <c r="R394"/>
  <c r="V393"/>
  <c r="U393"/>
  <c r="T393"/>
  <c r="S393"/>
  <c r="R393"/>
  <c r="V392"/>
  <c r="U392"/>
  <c r="T392"/>
  <c r="S392"/>
  <c r="R392"/>
  <c r="V391"/>
  <c r="U391"/>
  <c r="T391"/>
  <c r="S391"/>
  <c r="R391"/>
  <c r="V390"/>
  <c r="U390"/>
  <c r="T390"/>
  <c r="S390"/>
  <c r="R390"/>
  <c r="V389"/>
  <c r="U389"/>
  <c r="T389"/>
  <c r="S389"/>
  <c r="R389"/>
  <c r="V388"/>
  <c r="U388"/>
  <c r="T388"/>
  <c r="S388"/>
  <c r="R388"/>
  <c r="V387"/>
  <c r="U387"/>
  <c r="T387"/>
  <c r="S387"/>
  <c r="R387"/>
  <c r="V386"/>
  <c r="U386"/>
  <c r="T386"/>
  <c r="S386"/>
  <c r="R386"/>
  <c r="V385"/>
  <c r="U385"/>
  <c r="T385"/>
  <c r="S385"/>
  <c r="R385"/>
  <c r="V384"/>
  <c r="U384"/>
  <c r="T384"/>
  <c r="S384"/>
  <c r="R384"/>
  <c r="V383"/>
  <c r="U383"/>
  <c r="T383"/>
  <c r="S383"/>
  <c r="R383"/>
  <c r="V382"/>
  <c r="U382"/>
  <c r="T382"/>
  <c r="S382"/>
  <c r="R382"/>
  <c r="V381"/>
  <c r="U381"/>
  <c r="T381"/>
  <c r="S381"/>
  <c r="R381"/>
  <c r="V380"/>
  <c r="U380"/>
  <c r="T380"/>
  <c r="S380"/>
  <c r="R380"/>
  <c r="V379"/>
  <c r="U379"/>
  <c r="T379"/>
  <c r="S379"/>
  <c r="R379"/>
  <c r="V378"/>
  <c r="U378"/>
  <c r="T378"/>
  <c r="S378"/>
  <c r="R378"/>
  <c r="V377"/>
  <c r="U377"/>
  <c r="T377"/>
  <c r="S377"/>
  <c r="R377"/>
  <c r="V376"/>
  <c r="U376"/>
  <c r="T376"/>
  <c r="S376"/>
  <c r="R376"/>
  <c r="V375"/>
  <c r="U375"/>
  <c r="T375"/>
  <c r="S375"/>
  <c r="R375"/>
  <c r="V374"/>
  <c r="U374"/>
  <c r="T374"/>
  <c r="S374"/>
  <c r="R374"/>
  <c r="V373"/>
  <c r="U373"/>
  <c r="T373"/>
  <c r="S373"/>
  <c r="R373"/>
  <c r="V372"/>
  <c r="U372"/>
  <c r="T372"/>
  <c r="S372"/>
  <c r="R372"/>
  <c r="V371"/>
  <c r="U371"/>
  <c r="T371"/>
  <c r="S371"/>
  <c r="R371"/>
  <c r="V370"/>
  <c r="U370"/>
  <c r="T370"/>
  <c r="S370"/>
  <c r="R370"/>
  <c r="V369"/>
  <c r="U369"/>
  <c r="T369"/>
  <c r="S369"/>
  <c r="R369"/>
  <c r="V368"/>
  <c r="U368"/>
  <c r="T368"/>
  <c r="S368"/>
  <c r="R368"/>
  <c r="V367"/>
  <c r="U367"/>
  <c r="T367"/>
  <c r="S367"/>
  <c r="R367"/>
  <c r="V366"/>
  <c r="U366"/>
  <c r="T366"/>
  <c r="S366"/>
  <c r="R366"/>
  <c r="V365"/>
  <c r="U365"/>
  <c r="T365"/>
  <c r="S365"/>
  <c r="R365"/>
  <c r="V364"/>
  <c r="U364"/>
  <c r="T364"/>
  <c r="S364"/>
  <c r="R364"/>
  <c r="V363"/>
  <c r="U363"/>
  <c r="T363"/>
  <c r="S363"/>
  <c r="R363"/>
  <c r="V362"/>
  <c r="U362"/>
  <c r="T362"/>
  <c r="S362"/>
  <c r="R362"/>
  <c r="V361"/>
  <c r="U361"/>
  <c r="T361"/>
  <c r="S361"/>
  <c r="R361"/>
  <c r="V360"/>
  <c r="U360"/>
  <c r="T360"/>
  <c r="S360"/>
  <c r="R360"/>
  <c r="V359"/>
  <c r="U359"/>
  <c r="T359"/>
  <c r="S359"/>
  <c r="R359"/>
  <c r="V358"/>
  <c r="U358"/>
  <c r="T358"/>
  <c r="S358"/>
  <c r="R358"/>
  <c r="V357"/>
  <c r="U357"/>
  <c r="T357"/>
  <c r="S357"/>
  <c r="R357"/>
  <c r="V356"/>
  <c r="U356"/>
  <c r="T356"/>
  <c r="S356"/>
  <c r="R356"/>
  <c r="V355"/>
  <c r="U355"/>
  <c r="T355"/>
  <c r="S355"/>
  <c r="R355"/>
  <c r="V354"/>
  <c r="U354"/>
  <c r="T354"/>
  <c r="S354"/>
  <c r="R354"/>
  <c r="V353"/>
  <c r="U353"/>
  <c r="T353"/>
  <c r="S353"/>
  <c r="R353"/>
  <c r="V352"/>
  <c r="U352"/>
  <c r="T352"/>
  <c r="S352"/>
  <c r="R352"/>
  <c r="V351"/>
  <c r="U351"/>
  <c r="T351"/>
  <c r="S351"/>
  <c r="R351"/>
  <c r="V350"/>
  <c r="U350"/>
  <c r="T350"/>
  <c r="S350"/>
  <c r="R350"/>
  <c r="V349"/>
  <c r="U349"/>
  <c r="T349"/>
  <c r="S349"/>
  <c r="R349"/>
  <c r="V348"/>
  <c r="U348"/>
  <c r="T348"/>
  <c r="S348"/>
  <c r="R348"/>
  <c r="V347"/>
  <c r="U347"/>
  <c r="T347"/>
  <c r="S347"/>
  <c r="R347"/>
  <c r="V346"/>
  <c r="U346"/>
  <c r="T346"/>
  <c r="S346"/>
  <c r="R346"/>
  <c r="V345"/>
  <c r="U345"/>
  <c r="T345"/>
  <c r="S345"/>
  <c r="R345"/>
  <c r="V344"/>
  <c r="U344"/>
  <c r="T344"/>
  <c r="S344"/>
  <c r="R344"/>
  <c r="V343"/>
  <c r="U343"/>
  <c r="T343"/>
  <c r="S343"/>
  <c r="R343"/>
  <c r="V342"/>
  <c r="U342"/>
  <c r="T342"/>
  <c r="S342"/>
  <c r="R342"/>
  <c r="V341"/>
  <c r="U341"/>
  <c r="T341"/>
  <c r="S341"/>
  <c r="R341"/>
  <c r="V340"/>
  <c r="U340"/>
  <c r="T340"/>
  <c r="S340"/>
  <c r="R340"/>
  <c r="V339"/>
  <c r="U339"/>
  <c r="T339"/>
  <c r="S339"/>
  <c r="R339"/>
  <c r="V338"/>
  <c r="U338"/>
  <c r="T338"/>
  <c r="S338"/>
  <c r="R338"/>
  <c r="V337"/>
  <c r="U337"/>
  <c r="T337"/>
  <c r="S337"/>
  <c r="R337"/>
  <c r="V336"/>
  <c r="U336"/>
  <c r="T336"/>
  <c r="S336"/>
  <c r="R336"/>
  <c r="V335"/>
  <c r="U335"/>
  <c r="T335"/>
  <c r="S335"/>
  <c r="R335"/>
  <c r="V334"/>
  <c r="U334"/>
  <c r="T334"/>
  <c r="S334"/>
  <c r="R334"/>
  <c r="V333"/>
  <c r="U333"/>
  <c r="T333"/>
  <c r="S333"/>
  <c r="R333"/>
  <c r="V332"/>
  <c r="U332"/>
  <c r="T332"/>
  <c r="S332"/>
  <c r="R332"/>
  <c r="V331"/>
  <c r="U331"/>
  <c r="T331"/>
  <c r="S331"/>
  <c r="R331"/>
  <c r="V330"/>
  <c r="U330"/>
  <c r="T330"/>
  <c r="S330"/>
  <c r="R330"/>
  <c r="V329"/>
  <c r="U329"/>
  <c r="T329"/>
  <c r="S329"/>
  <c r="R329"/>
  <c r="V328"/>
  <c r="U328"/>
  <c r="T328"/>
  <c r="S328"/>
  <c r="R328"/>
  <c r="V327"/>
  <c r="U327"/>
  <c r="T327"/>
  <c r="S327"/>
  <c r="R327"/>
  <c r="V326"/>
  <c r="U326"/>
  <c r="T326"/>
  <c r="S326"/>
  <c r="R326"/>
  <c r="V325"/>
  <c r="U325"/>
  <c r="T325"/>
  <c r="S325"/>
  <c r="R325"/>
  <c r="V324"/>
  <c r="U324"/>
  <c r="T324"/>
  <c r="S324"/>
  <c r="R324"/>
  <c r="V323"/>
  <c r="U323"/>
  <c r="T323"/>
  <c r="S323"/>
  <c r="R323"/>
  <c r="V322"/>
  <c r="U322"/>
  <c r="T322"/>
  <c r="S322"/>
  <c r="R322"/>
  <c r="V321"/>
  <c r="U321"/>
  <c r="T321"/>
  <c r="S321"/>
  <c r="R321"/>
  <c r="V320"/>
  <c r="U320"/>
  <c r="T320"/>
  <c r="S320"/>
  <c r="R320"/>
  <c r="V319"/>
  <c r="U319"/>
  <c r="T319"/>
  <c r="S319"/>
  <c r="R319"/>
  <c r="V318"/>
  <c r="U318"/>
  <c r="T318"/>
  <c r="S318"/>
  <c r="R318"/>
  <c r="V317"/>
  <c r="U317"/>
  <c r="T317"/>
  <c r="S317"/>
  <c r="R317"/>
  <c r="V316"/>
  <c r="U316"/>
  <c r="T316"/>
  <c r="S316"/>
  <c r="R316"/>
  <c r="V315"/>
  <c r="U315"/>
  <c r="T315"/>
  <c r="S315"/>
  <c r="R315"/>
  <c r="V314"/>
  <c r="U314"/>
  <c r="T314"/>
  <c r="S314"/>
  <c r="R314"/>
  <c r="V313"/>
  <c r="U313"/>
  <c r="T313"/>
  <c r="S313"/>
  <c r="R313"/>
  <c r="V312"/>
  <c r="U312"/>
  <c r="T312"/>
  <c r="S312"/>
  <c r="R312"/>
  <c r="V311"/>
  <c r="U311"/>
  <c r="T311"/>
  <c r="S311"/>
  <c r="R311"/>
  <c r="V310"/>
  <c r="U310"/>
  <c r="T310"/>
  <c r="S310"/>
  <c r="R310"/>
  <c r="V309"/>
  <c r="U309"/>
  <c r="T309"/>
  <c r="S309"/>
  <c r="R309"/>
  <c r="V308"/>
  <c r="U308"/>
  <c r="T308"/>
  <c r="S308"/>
  <c r="R308"/>
  <c r="V307"/>
  <c r="U307"/>
  <c r="T307"/>
  <c r="S307"/>
  <c r="R307"/>
  <c r="V306"/>
  <c r="U306"/>
  <c r="T306"/>
  <c r="S306"/>
  <c r="R306"/>
  <c r="V305"/>
  <c r="U305"/>
  <c r="T305"/>
  <c r="S305"/>
  <c r="R305"/>
  <c r="V304"/>
  <c r="U304"/>
  <c r="T304"/>
  <c r="S304"/>
  <c r="R304"/>
  <c r="V303"/>
  <c r="U303"/>
  <c r="T303"/>
  <c r="S303"/>
  <c r="R303"/>
  <c r="V302"/>
  <c r="U302"/>
  <c r="T302"/>
  <c r="S302"/>
  <c r="R302"/>
  <c r="V301"/>
  <c r="U301"/>
  <c r="T301"/>
  <c r="S301"/>
  <c r="R301"/>
  <c r="V300"/>
  <c r="U300"/>
  <c r="T300"/>
  <c r="S300"/>
  <c r="R300"/>
  <c r="V299"/>
  <c r="U299"/>
  <c r="T299"/>
  <c r="S299"/>
  <c r="R299"/>
  <c r="V298"/>
  <c r="U298"/>
  <c r="T298"/>
  <c r="S298"/>
  <c r="R298"/>
  <c r="V297"/>
  <c r="U297"/>
  <c r="T297"/>
  <c r="S297"/>
  <c r="R297"/>
  <c r="V296"/>
  <c r="U296"/>
  <c r="T296"/>
  <c r="S296"/>
  <c r="R296"/>
  <c r="V295"/>
  <c r="U295"/>
  <c r="T295"/>
  <c r="S295"/>
  <c r="R295"/>
  <c r="V294"/>
  <c r="U294"/>
  <c r="T294"/>
  <c r="S294"/>
  <c r="R294"/>
  <c r="V293"/>
  <c r="U293"/>
  <c r="T293"/>
  <c r="S293"/>
  <c r="R293"/>
  <c r="V292"/>
  <c r="U292"/>
  <c r="T292"/>
  <c r="S292"/>
  <c r="R292"/>
  <c r="V291"/>
  <c r="U291"/>
  <c r="T291"/>
  <c r="S291"/>
  <c r="R291"/>
  <c r="V290"/>
  <c r="U290"/>
  <c r="T290"/>
  <c r="S290"/>
  <c r="R290"/>
  <c r="V289"/>
  <c r="U289"/>
  <c r="T289"/>
  <c r="S289"/>
  <c r="R289"/>
  <c r="V288"/>
  <c r="U288"/>
  <c r="T288"/>
  <c r="S288"/>
  <c r="R288"/>
  <c r="V287"/>
  <c r="U287"/>
  <c r="T287"/>
  <c r="S287"/>
  <c r="R287"/>
  <c r="V286"/>
  <c r="U286"/>
  <c r="T286"/>
  <c r="S286"/>
  <c r="R286"/>
  <c r="V285"/>
  <c r="U285"/>
  <c r="T285"/>
  <c r="S285"/>
  <c r="R285"/>
  <c r="V284"/>
  <c r="U284"/>
  <c r="T284"/>
  <c r="S284"/>
  <c r="R284"/>
  <c r="V283"/>
  <c r="U283"/>
  <c r="T283"/>
  <c r="S283"/>
  <c r="R283"/>
  <c r="V282"/>
  <c r="U282"/>
  <c r="T282"/>
  <c r="S282"/>
  <c r="R282"/>
  <c r="V281"/>
  <c r="U281"/>
  <c r="T281"/>
  <c r="S281"/>
  <c r="R281"/>
  <c r="V280"/>
  <c r="U280"/>
  <c r="T280"/>
  <c r="S280"/>
  <c r="R280"/>
  <c r="V279"/>
  <c r="U279"/>
  <c r="T279"/>
  <c r="S279"/>
  <c r="R279"/>
  <c r="V278"/>
  <c r="U278"/>
  <c r="T278"/>
  <c r="S278"/>
  <c r="R278"/>
  <c r="V277"/>
  <c r="U277"/>
  <c r="T277"/>
  <c r="S277"/>
  <c r="R277"/>
  <c r="V276"/>
  <c r="U276"/>
  <c r="T276"/>
  <c r="S276"/>
  <c r="R276"/>
  <c r="V275"/>
  <c r="U275"/>
  <c r="T275"/>
  <c r="S275"/>
  <c r="R275"/>
  <c r="V274"/>
  <c r="U274"/>
  <c r="T274"/>
  <c r="S274"/>
  <c r="R274"/>
  <c r="V273"/>
  <c r="U273"/>
  <c r="T273"/>
  <c r="S273"/>
  <c r="R273"/>
  <c r="V272"/>
  <c r="U272"/>
  <c r="T272"/>
  <c r="S272"/>
  <c r="R272"/>
  <c r="V271"/>
  <c r="U271"/>
  <c r="T271"/>
  <c r="S271"/>
  <c r="R271"/>
  <c r="V270"/>
  <c r="U270"/>
  <c r="T270"/>
  <c r="S270"/>
  <c r="R270"/>
  <c r="V269"/>
  <c r="U269"/>
  <c r="T269"/>
  <c r="S269"/>
  <c r="R269"/>
  <c r="V268"/>
  <c r="U268"/>
  <c r="T268"/>
  <c r="S268"/>
  <c r="R268"/>
  <c r="V267"/>
  <c r="U267"/>
  <c r="T267"/>
  <c r="S267"/>
  <c r="R267"/>
  <c r="V266"/>
  <c r="U266"/>
  <c r="T266"/>
  <c r="S266"/>
  <c r="R266"/>
  <c r="V265"/>
  <c r="U265"/>
  <c r="T265"/>
  <c r="S265"/>
  <c r="R265"/>
  <c r="V264"/>
  <c r="U264"/>
  <c r="T264"/>
  <c r="S264"/>
  <c r="R264"/>
  <c r="V263"/>
  <c r="U263"/>
  <c r="T263"/>
  <c r="S263"/>
  <c r="R263"/>
  <c r="V262"/>
  <c r="U262"/>
  <c r="T262"/>
  <c r="S262"/>
  <c r="R262"/>
  <c r="V261"/>
  <c r="U261"/>
  <c r="T261"/>
  <c r="S261"/>
  <c r="R261"/>
  <c r="V260"/>
  <c r="U260"/>
  <c r="T260"/>
  <c r="S260"/>
  <c r="R260"/>
  <c r="V259"/>
  <c r="U259"/>
  <c r="T259"/>
  <c r="S259"/>
  <c r="R259"/>
  <c r="V258"/>
  <c r="U258"/>
  <c r="T258"/>
  <c r="S258"/>
  <c r="R258"/>
  <c r="V257"/>
  <c r="U257"/>
  <c r="T257"/>
  <c r="S257"/>
  <c r="R257"/>
  <c r="V256"/>
  <c r="U256"/>
  <c r="T256"/>
  <c r="S256"/>
  <c r="R256"/>
  <c r="V255"/>
  <c r="U255"/>
  <c r="T255"/>
  <c r="S255"/>
  <c r="R255"/>
  <c r="V254"/>
  <c r="U254"/>
  <c r="T254"/>
  <c r="S254"/>
  <c r="R254"/>
  <c r="V253"/>
  <c r="U253"/>
  <c r="T253"/>
  <c r="S253"/>
  <c r="R253"/>
  <c r="V252"/>
  <c r="U252"/>
  <c r="T252"/>
  <c r="S252"/>
  <c r="R252"/>
  <c r="V251"/>
  <c r="U251"/>
  <c r="T251"/>
  <c r="S251"/>
  <c r="R251"/>
  <c r="V250"/>
  <c r="U250"/>
  <c r="T250"/>
  <c r="S250"/>
  <c r="R250"/>
  <c r="V249"/>
  <c r="U249"/>
  <c r="T249"/>
  <c r="S249"/>
  <c r="R249"/>
  <c r="V248"/>
  <c r="U248"/>
  <c r="T248"/>
  <c r="S248"/>
  <c r="R248"/>
  <c r="V247"/>
  <c r="U247"/>
  <c r="T247"/>
  <c r="S247"/>
  <c r="R247"/>
  <c r="V246"/>
  <c r="U246"/>
  <c r="T246"/>
  <c r="S246"/>
  <c r="R246"/>
  <c r="V245"/>
  <c r="U245"/>
  <c r="T245"/>
  <c r="S245"/>
  <c r="R245"/>
  <c r="V244"/>
  <c r="U244"/>
  <c r="T244"/>
  <c r="S244"/>
  <c r="R244"/>
  <c r="V243"/>
  <c r="U243"/>
  <c r="T243"/>
  <c r="S243"/>
  <c r="R243"/>
  <c r="V242"/>
  <c r="U242"/>
  <c r="T242"/>
  <c r="S242"/>
  <c r="R242"/>
  <c r="V241"/>
  <c r="U241"/>
  <c r="T241"/>
  <c r="S241"/>
  <c r="R241"/>
  <c r="V240"/>
  <c r="U240"/>
  <c r="T240"/>
  <c r="S240"/>
  <c r="R240"/>
  <c r="V239"/>
  <c r="U239"/>
  <c r="T239"/>
  <c r="S239"/>
  <c r="R239"/>
  <c r="V238"/>
  <c r="U238"/>
  <c r="T238"/>
  <c r="S238"/>
  <c r="R238"/>
  <c r="V237"/>
  <c r="U237"/>
  <c r="T237"/>
  <c r="S237"/>
  <c r="R237"/>
  <c r="V236"/>
  <c r="U236"/>
  <c r="T236"/>
  <c r="S236"/>
  <c r="R236"/>
  <c r="V235"/>
  <c r="U235"/>
  <c r="T235"/>
  <c r="S235"/>
  <c r="R235"/>
  <c r="V234"/>
  <c r="U234"/>
  <c r="T234"/>
  <c r="S234"/>
  <c r="R234"/>
  <c r="V233"/>
  <c r="U233"/>
  <c r="T233"/>
  <c r="S233"/>
  <c r="R233"/>
  <c r="V232"/>
  <c r="U232"/>
  <c r="T232"/>
  <c r="S232"/>
  <c r="R232"/>
  <c r="V231"/>
  <c r="U231"/>
  <c r="T231"/>
  <c r="S231"/>
  <c r="R231"/>
  <c r="V230"/>
  <c r="U230"/>
  <c r="T230"/>
  <c r="S230"/>
  <c r="R230"/>
  <c r="V229"/>
  <c r="U229"/>
  <c r="T229"/>
  <c r="S229"/>
  <c r="R229"/>
  <c r="V228"/>
  <c r="U228"/>
  <c r="T228"/>
  <c r="S228"/>
  <c r="R228"/>
  <c r="V227"/>
  <c r="U227"/>
  <c r="T227"/>
  <c r="S227"/>
  <c r="R227"/>
  <c r="V226"/>
  <c r="U226"/>
  <c r="T226"/>
  <c r="S226"/>
  <c r="R226"/>
  <c r="V225"/>
  <c r="U225"/>
  <c r="T225"/>
  <c r="S225"/>
  <c r="R225"/>
  <c r="V224"/>
  <c r="U224"/>
  <c r="T224"/>
  <c r="S224"/>
  <c r="R224"/>
  <c r="V223"/>
  <c r="U223"/>
  <c r="T223"/>
  <c r="S223"/>
  <c r="R223"/>
  <c r="V222"/>
  <c r="U222"/>
  <c r="T222"/>
  <c r="S222"/>
  <c r="R222"/>
  <c r="V221"/>
  <c r="U221"/>
  <c r="T221"/>
  <c r="S221"/>
  <c r="R221"/>
  <c r="V220"/>
  <c r="U220"/>
  <c r="T220"/>
  <c r="S220"/>
  <c r="R220"/>
  <c r="V219"/>
  <c r="U219"/>
  <c r="T219"/>
  <c r="S219"/>
  <c r="R219"/>
  <c r="V218"/>
  <c r="U218"/>
  <c r="T218"/>
  <c r="S218"/>
  <c r="R218"/>
  <c r="V217"/>
  <c r="U217"/>
  <c r="T217"/>
  <c r="S217"/>
  <c r="R217"/>
  <c r="V216"/>
  <c r="U216"/>
  <c r="T216"/>
  <c r="S216"/>
  <c r="R216"/>
  <c r="V215"/>
  <c r="U215"/>
  <c r="T215"/>
  <c r="S215"/>
  <c r="R215"/>
  <c r="V214"/>
  <c r="U214"/>
  <c r="T214"/>
  <c r="S214"/>
  <c r="R214"/>
  <c r="V213"/>
  <c r="U213"/>
  <c r="T213"/>
  <c r="S213"/>
  <c r="R213"/>
  <c r="V212"/>
  <c r="U212"/>
  <c r="T212"/>
  <c r="S212"/>
  <c r="R212"/>
  <c r="V211"/>
  <c r="U211"/>
  <c r="T211"/>
  <c r="S211"/>
  <c r="R211"/>
  <c r="V210"/>
  <c r="U210"/>
  <c r="T210"/>
  <c r="S210"/>
  <c r="R210"/>
  <c r="V209"/>
  <c r="U209"/>
  <c r="T209"/>
  <c r="S209"/>
  <c r="R209"/>
  <c r="V208"/>
  <c r="U208"/>
  <c r="T208"/>
  <c r="S208"/>
  <c r="R208"/>
  <c r="V207"/>
  <c r="U207"/>
  <c r="T207"/>
  <c r="S207"/>
  <c r="R207"/>
  <c r="V206"/>
  <c r="U206"/>
  <c r="T206"/>
  <c r="S206"/>
  <c r="R206"/>
  <c r="V205"/>
  <c r="U205"/>
  <c r="T205"/>
  <c r="S205"/>
  <c r="R205"/>
  <c r="V204"/>
  <c r="U204"/>
  <c r="T204"/>
  <c r="S204"/>
  <c r="R204"/>
  <c r="V203"/>
  <c r="U203"/>
  <c r="T203"/>
  <c r="S203"/>
  <c r="R203"/>
  <c r="V202"/>
  <c r="U202"/>
  <c r="T202"/>
  <c r="S202"/>
  <c r="R202"/>
  <c r="V201"/>
  <c r="U201"/>
  <c r="T201"/>
  <c r="S201"/>
  <c r="R201"/>
  <c r="V200"/>
  <c r="U200"/>
  <c r="T200"/>
  <c r="S200"/>
  <c r="R200"/>
  <c r="V199"/>
  <c r="U199"/>
  <c r="T199"/>
  <c r="S199"/>
  <c r="R199"/>
  <c r="V198"/>
  <c r="U198"/>
  <c r="T198"/>
  <c r="S198"/>
  <c r="R198"/>
  <c r="V197"/>
  <c r="U197"/>
  <c r="T197"/>
  <c r="S197"/>
  <c r="R197"/>
  <c r="V196"/>
  <c r="U196"/>
  <c r="T196"/>
  <c r="S196"/>
  <c r="R196"/>
  <c r="V195"/>
  <c r="U195"/>
  <c r="T195"/>
  <c r="S195"/>
  <c r="R195"/>
  <c r="V194"/>
  <c r="U194"/>
  <c r="T194"/>
  <c r="S194"/>
  <c r="R194"/>
  <c r="V193"/>
  <c r="U193"/>
  <c r="T193"/>
  <c r="S193"/>
  <c r="R193"/>
  <c r="V192"/>
  <c r="U192"/>
  <c r="T192"/>
  <c r="S192"/>
  <c r="R192"/>
  <c r="V191"/>
  <c r="U191"/>
  <c r="T191"/>
  <c r="S191"/>
  <c r="R191"/>
  <c r="V190"/>
  <c r="U190"/>
  <c r="T190"/>
  <c r="S190"/>
  <c r="R190"/>
  <c r="V189"/>
  <c r="U189"/>
  <c r="T189"/>
  <c r="S189"/>
  <c r="R189"/>
  <c r="V188"/>
  <c r="U188"/>
  <c r="T188"/>
  <c r="S188"/>
  <c r="R188"/>
  <c r="V187"/>
  <c r="U187"/>
  <c r="T187"/>
  <c r="S187"/>
  <c r="R187"/>
  <c r="V186"/>
  <c r="U186"/>
  <c r="T186"/>
  <c r="S186"/>
  <c r="R186"/>
  <c r="V185"/>
  <c r="U185"/>
  <c r="T185"/>
  <c r="S185"/>
  <c r="R185"/>
  <c r="V184"/>
  <c r="U184"/>
  <c r="T184"/>
  <c r="S184"/>
  <c r="R184"/>
  <c r="V183"/>
  <c r="U183"/>
  <c r="T183"/>
  <c r="S183"/>
  <c r="R183"/>
  <c r="V182"/>
  <c r="U182"/>
  <c r="T182"/>
  <c r="S182"/>
  <c r="R182"/>
  <c r="V181"/>
  <c r="U181"/>
  <c r="T181"/>
  <c r="S181"/>
  <c r="R181"/>
  <c r="V180"/>
  <c r="U180"/>
  <c r="T180"/>
  <c r="S180"/>
  <c r="R180"/>
  <c r="V179"/>
  <c r="U179"/>
  <c r="T179"/>
  <c r="S179"/>
  <c r="R179"/>
  <c r="V178"/>
  <c r="U178"/>
  <c r="T178"/>
  <c r="S178"/>
  <c r="R178"/>
  <c r="V177"/>
  <c r="U177"/>
  <c r="T177"/>
  <c r="S177"/>
  <c r="R177"/>
  <c r="V176"/>
  <c r="U176"/>
  <c r="T176"/>
  <c r="S176"/>
  <c r="R176"/>
  <c r="V175"/>
  <c r="U175"/>
  <c r="T175"/>
  <c r="S175"/>
  <c r="R175"/>
  <c r="V174"/>
  <c r="U174"/>
  <c r="T174"/>
  <c r="S174"/>
  <c r="R174"/>
  <c r="V173"/>
  <c r="U173"/>
  <c r="T173"/>
  <c r="S173"/>
  <c r="R173"/>
  <c r="V172"/>
  <c r="U172"/>
  <c r="T172"/>
  <c r="S172"/>
  <c r="R172"/>
  <c r="V171"/>
  <c r="U171"/>
  <c r="T171"/>
  <c r="S171"/>
  <c r="R171"/>
  <c r="V170"/>
  <c r="U170"/>
  <c r="T170"/>
  <c r="S170"/>
  <c r="R170"/>
  <c r="V169"/>
  <c r="U169"/>
  <c r="T169"/>
  <c r="S169"/>
  <c r="R169"/>
  <c r="V168"/>
  <c r="U168"/>
  <c r="T168"/>
  <c r="S168"/>
  <c r="R168"/>
  <c r="V167"/>
  <c r="U167"/>
  <c r="T167"/>
  <c r="S167"/>
  <c r="R167"/>
  <c r="V166"/>
  <c r="U166"/>
  <c r="T166"/>
  <c r="S166"/>
  <c r="R166"/>
  <c r="V165"/>
  <c r="U165"/>
  <c r="T165"/>
  <c r="S165"/>
  <c r="R165"/>
  <c r="V164"/>
  <c r="U164"/>
  <c r="T164"/>
  <c r="S164"/>
  <c r="R164"/>
  <c r="V163"/>
  <c r="U163"/>
  <c r="T163"/>
  <c r="S163"/>
  <c r="R163"/>
  <c r="V162"/>
  <c r="U162"/>
  <c r="T162"/>
  <c r="S162"/>
  <c r="R162"/>
  <c r="V161"/>
  <c r="U161"/>
  <c r="T161"/>
  <c r="S161"/>
  <c r="R161"/>
  <c r="V160"/>
  <c r="U160"/>
  <c r="T160"/>
  <c r="S160"/>
  <c r="R160"/>
  <c r="V159"/>
  <c r="U159"/>
  <c r="T159"/>
  <c r="S159"/>
  <c r="R159"/>
  <c r="V158"/>
  <c r="U158"/>
  <c r="T158"/>
  <c r="S158"/>
  <c r="R158"/>
  <c r="V157"/>
  <c r="U157"/>
  <c r="T157"/>
  <c r="S157"/>
  <c r="R157"/>
  <c r="V156"/>
  <c r="U156"/>
  <c r="T156"/>
  <c r="S156"/>
  <c r="R156"/>
  <c r="V155"/>
  <c r="U155"/>
  <c r="T155"/>
  <c r="S155"/>
  <c r="R155"/>
  <c r="V154"/>
  <c r="U154"/>
  <c r="T154"/>
  <c r="S154"/>
  <c r="R154"/>
  <c r="V153"/>
  <c r="U153"/>
  <c r="T153"/>
  <c r="S153"/>
  <c r="R153"/>
  <c r="V152"/>
  <c r="U152"/>
  <c r="T152"/>
  <c r="S152"/>
  <c r="R152"/>
  <c r="V151"/>
  <c r="U151"/>
  <c r="T151"/>
  <c r="S151"/>
  <c r="R151"/>
  <c r="V150"/>
  <c r="U150"/>
  <c r="T150"/>
  <c r="S150"/>
  <c r="R150"/>
  <c r="V149"/>
  <c r="U149"/>
  <c r="T149"/>
  <c r="S149"/>
  <c r="R149"/>
  <c r="V148"/>
  <c r="U148"/>
  <c r="T148"/>
  <c r="S148"/>
  <c r="R148"/>
  <c r="V147"/>
  <c r="U147"/>
  <c r="T147"/>
  <c r="S147"/>
  <c r="R147"/>
  <c r="V146"/>
  <c r="U146"/>
  <c r="T146"/>
  <c r="S146"/>
  <c r="R146"/>
  <c r="V145"/>
  <c r="U145"/>
  <c r="T145"/>
  <c r="S145"/>
  <c r="R145"/>
  <c r="V144"/>
  <c r="U144"/>
  <c r="T144"/>
  <c r="S144"/>
  <c r="R144"/>
  <c r="V143"/>
  <c r="U143"/>
  <c r="T143"/>
  <c r="S143"/>
  <c r="R143"/>
  <c r="V142"/>
  <c r="U142"/>
  <c r="T142"/>
  <c r="S142"/>
  <c r="R142"/>
  <c r="V141"/>
  <c r="U141"/>
  <c r="T141"/>
  <c r="S141"/>
  <c r="R141"/>
  <c r="V140"/>
  <c r="U140"/>
  <c r="T140"/>
  <c r="S140"/>
  <c r="R140"/>
  <c r="V139"/>
  <c r="U139"/>
  <c r="T139"/>
  <c r="S139"/>
  <c r="R139"/>
  <c r="V138"/>
  <c r="U138"/>
  <c r="T138"/>
  <c r="S138"/>
  <c r="R138"/>
  <c r="V137"/>
  <c r="U137"/>
  <c r="T137"/>
  <c r="S137"/>
  <c r="R137"/>
  <c r="V136"/>
  <c r="U136"/>
  <c r="T136"/>
  <c r="S136"/>
  <c r="R136"/>
  <c r="V135"/>
  <c r="U135"/>
  <c r="T135"/>
  <c r="S135"/>
  <c r="R135"/>
  <c r="V134"/>
  <c r="U134"/>
  <c r="T134"/>
  <c r="S134"/>
  <c r="R134"/>
  <c r="V133"/>
  <c r="U133"/>
  <c r="T133"/>
  <c r="S133"/>
  <c r="R133"/>
  <c r="V132"/>
  <c r="U132"/>
  <c r="T132"/>
  <c r="S132"/>
  <c r="R132"/>
  <c r="V131"/>
  <c r="U131"/>
  <c r="T131"/>
  <c r="S131"/>
  <c r="R131"/>
  <c r="V130"/>
  <c r="U130"/>
  <c r="T130"/>
  <c r="S130"/>
  <c r="R130"/>
  <c r="V129"/>
  <c r="U129"/>
  <c r="T129"/>
  <c r="S129"/>
  <c r="R129"/>
  <c r="V128"/>
  <c r="U128"/>
  <c r="T128"/>
  <c r="S128"/>
  <c r="R128"/>
  <c r="V127"/>
  <c r="U127"/>
  <c r="T127"/>
  <c r="S127"/>
  <c r="R127"/>
  <c r="V126"/>
  <c r="U126"/>
  <c r="T126"/>
  <c r="S126"/>
  <c r="R126"/>
  <c r="V125"/>
  <c r="U125"/>
  <c r="T125"/>
  <c r="S125"/>
  <c r="R125"/>
  <c r="V124"/>
  <c r="U124"/>
  <c r="T124"/>
  <c r="S124"/>
  <c r="R124"/>
  <c r="V123"/>
  <c r="U123"/>
  <c r="T123"/>
  <c r="S123"/>
  <c r="R123"/>
  <c r="V122"/>
  <c r="U122"/>
  <c r="T122"/>
  <c r="S122"/>
  <c r="R122"/>
  <c r="V121"/>
  <c r="U121"/>
  <c r="T121"/>
  <c r="S121"/>
  <c r="R121"/>
  <c r="V120"/>
  <c r="U120"/>
  <c r="T120"/>
  <c r="S120"/>
  <c r="R120"/>
  <c r="V119"/>
  <c r="U119"/>
  <c r="T119"/>
  <c r="S119"/>
  <c r="R119"/>
  <c r="V118"/>
  <c r="U118"/>
  <c r="T118"/>
  <c r="S118"/>
  <c r="R118"/>
  <c r="V117"/>
  <c r="U117"/>
  <c r="T117"/>
  <c r="S117"/>
  <c r="R117"/>
  <c r="V116"/>
  <c r="U116"/>
  <c r="T116"/>
  <c r="S116"/>
  <c r="R116"/>
  <c r="V115"/>
  <c r="U115"/>
  <c r="T115"/>
  <c r="S115"/>
  <c r="R115"/>
  <c r="V114"/>
  <c r="U114"/>
  <c r="T114"/>
  <c r="S114"/>
  <c r="R114"/>
  <c r="V113"/>
  <c r="U113"/>
  <c r="T113"/>
  <c r="S113"/>
  <c r="R113"/>
  <c r="V112"/>
  <c r="U112"/>
  <c r="T112"/>
  <c r="S112"/>
  <c r="R112"/>
  <c r="V111"/>
  <c r="U111"/>
  <c r="T111"/>
  <c r="S111"/>
  <c r="R111"/>
  <c r="V110"/>
  <c r="U110"/>
  <c r="T110"/>
  <c r="S110"/>
  <c r="R110"/>
  <c r="V109"/>
  <c r="U109"/>
  <c r="T109"/>
  <c r="S109"/>
  <c r="R109"/>
  <c r="V108"/>
  <c r="U108"/>
  <c r="T108"/>
  <c r="S108"/>
  <c r="R108"/>
  <c r="V107"/>
  <c r="U107"/>
  <c r="T107"/>
  <c r="S107"/>
  <c r="R107"/>
  <c r="V106"/>
  <c r="U106"/>
  <c r="T106"/>
  <c r="S106"/>
  <c r="R106"/>
  <c r="V105"/>
  <c r="U105"/>
  <c r="T105"/>
  <c r="S105"/>
  <c r="R105"/>
  <c r="V104"/>
  <c r="U104"/>
  <c r="T104"/>
  <c r="S104"/>
  <c r="R104"/>
  <c r="V103"/>
  <c r="U103"/>
  <c r="T103"/>
  <c r="S103"/>
  <c r="R103"/>
  <c r="V102"/>
  <c r="U102"/>
  <c r="T102"/>
  <c r="S102"/>
  <c r="R102"/>
  <c r="V101"/>
  <c r="U101"/>
  <c r="T101"/>
  <c r="S101"/>
  <c r="R101"/>
  <c r="V100"/>
  <c r="U100"/>
  <c r="T100"/>
  <c r="S100"/>
  <c r="R100"/>
  <c r="V99"/>
  <c r="U99"/>
  <c r="T99"/>
  <c r="S99"/>
  <c r="R99"/>
  <c r="V98"/>
  <c r="U98"/>
  <c r="T98"/>
  <c r="S98"/>
  <c r="R98"/>
  <c r="V97"/>
  <c r="U97"/>
  <c r="T97"/>
  <c r="S97"/>
  <c r="R97"/>
  <c r="V96"/>
  <c r="U96"/>
  <c r="T96"/>
  <c r="S96"/>
  <c r="R96"/>
  <c r="V95"/>
  <c r="U95"/>
  <c r="T95"/>
  <c r="S95"/>
  <c r="R95"/>
  <c r="V94"/>
  <c r="U94"/>
  <c r="T94"/>
  <c r="S94"/>
  <c r="R94"/>
  <c r="V93"/>
  <c r="U93"/>
  <c r="T93"/>
  <c r="S93"/>
  <c r="R93"/>
  <c r="V92"/>
  <c r="U92"/>
  <c r="T92"/>
  <c r="S92"/>
  <c r="R92"/>
  <c r="V91"/>
  <c r="U91"/>
  <c r="T91"/>
  <c r="S91"/>
  <c r="R91"/>
  <c r="V90"/>
  <c r="U90"/>
  <c r="T90"/>
  <c r="S90"/>
  <c r="R90"/>
  <c r="V89"/>
  <c r="U89"/>
  <c r="T89"/>
  <c r="S89"/>
  <c r="R89"/>
  <c r="V88"/>
  <c r="U88"/>
  <c r="T88"/>
  <c r="S88"/>
  <c r="R88"/>
  <c r="V87"/>
  <c r="U87"/>
  <c r="T87"/>
  <c r="S87"/>
  <c r="R87"/>
  <c r="V86"/>
  <c r="U86"/>
  <c r="T86"/>
  <c r="S86"/>
  <c r="R86"/>
  <c r="V85"/>
  <c r="U85"/>
  <c r="T85"/>
  <c r="S85"/>
  <c r="R85"/>
  <c r="V84"/>
  <c r="U84"/>
  <c r="T84"/>
  <c r="S84"/>
  <c r="R84"/>
  <c r="V83"/>
  <c r="U83"/>
  <c r="T83"/>
  <c r="S83"/>
  <c r="R83"/>
  <c r="V82"/>
  <c r="U82"/>
  <c r="T82"/>
  <c r="S82"/>
  <c r="R82"/>
  <c r="V81"/>
  <c r="U81"/>
  <c r="T81"/>
  <c r="S81"/>
  <c r="R81"/>
  <c r="V80"/>
  <c r="U80"/>
  <c r="T80"/>
  <c r="S80"/>
  <c r="R80"/>
  <c r="V79"/>
  <c r="U79"/>
  <c r="T79"/>
  <c r="S79"/>
  <c r="R79"/>
  <c r="V78"/>
  <c r="U78"/>
  <c r="T78"/>
  <c r="S78"/>
  <c r="R78"/>
  <c r="V77"/>
  <c r="U77"/>
  <c r="T77"/>
  <c r="S77"/>
  <c r="R77"/>
  <c r="V76"/>
  <c r="U76"/>
  <c r="T76"/>
  <c r="S76"/>
  <c r="R76"/>
  <c r="V75"/>
  <c r="U75"/>
  <c r="T75"/>
  <c r="S75"/>
  <c r="R75"/>
  <c r="V74"/>
  <c r="U74"/>
  <c r="T74"/>
  <c r="S74"/>
  <c r="R74"/>
  <c r="V73"/>
  <c r="U73"/>
  <c r="T73"/>
  <c r="S73"/>
  <c r="R73"/>
  <c r="V72"/>
  <c r="U72"/>
  <c r="T72"/>
  <c r="S72"/>
  <c r="R72"/>
  <c r="V71"/>
  <c r="U71"/>
  <c r="T71"/>
  <c r="S71"/>
  <c r="R71"/>
  <c r="V70"/>
  <c r="U70"/>
  <c r="T70"/>
  <c r="S70"/>
  <c r="R70"/>
  <c r="V69"/>
  <c r="U69"/>
  <c r="T69"/>
  <c r="S69"/>
  <c r="R69"/>
  <c r="V68"/>
  <c r="U68"/>
  <c r="T68"/>
  <c r="S68"/>
  <c r="R68"/>
  <c r="V67"/>
  <c r="U67"/>
  <c r="T67"/>
  <c r="S67"/>
  <c r="R67"/>
  <c r="V66"/>
  <c r="U66"/>
  <c r="T66"/>
  <c r="S66"/>
  <c r="R66"/>
  <c r="V65"/>
  <c r="U65"/>
  <c r="T65"/>
  <c r="S65"/>
  <c r="R65"/>
  <c r="V64"/>
  <c r="U64"/>
  <c r="T64"/>
  <c r="S64"/>
  <c r="R64"/>
  <c r="V63"/>
  <c r="U63"/>
  <c r="T63"/>
  <c r="S63"/>
  <c r="R63"/>
  <c r="V62"/>
  <c r="U62"/>
  <c r="T62"/>
  <c r="S62"/>
  <c r="R62"/>
  <c r="V61"/>
  <c r="U61"/>
  <c r="T61"/>
  <c r="S61"/>
  <c r="R61"/>
  <c r="V60"/>
  <c r="U60"/>
  <c r="T60"/>
  <c r="S60"/>
  <c r="R60"/>
  <c r="V59"/>
  <c r="U59"/>
  <c r="T59"/>
  <c r="S59"/>
  <c r="R59"/>
  <c r="V58"/>
  <c r="U58"/>
  <c r="T58"/>
  <c r="S58"/>
  <c r="R58"/>
  <c r="V57"/>
  <c r="U57"/>
  <c r="T57"/>
  <c r="S57"/>
  <c r="R57"/>
  <c r="V56"/>
  <c r="U56"/>
  <c r="T56"/>
  <c r="S56"/>
  <c r="R56"/>
  <c r="V55"/>
  <c r="U55"/>
  <c r="T55"/>
  <c r="S55"/>
  <c r="R55"/>
  <c r="V54"/>
  <c r="U54"/>
  <c r="T54"/>
  <c r="S54"/>
  <c r="R54"/>
  <c r="V53"/>
  <c r="U53"/>
  <c r="T53"/>
  <c r="S53"/>
  <c r="R53"/>
  <c r="V52"/>
  <c r="U52"/>
  <c r="T52"/>
  <c r="S52"/>
  <c r="R52"/>
  <c r="V51"/>
  <c r="U51"/>
  <c r="T51"/>
  <c r="S51"/>
  <c r="R51"/>
  <c r="V50"/>
  <c r="U50"/>
  <c r="T50"/>
  <c r="S50"/>
  <c r="R50"/>
  <c r="V49"/>
  <c r="U49"/>
  <c r="T49"/>
  <c r="S49"/>
  <c r="R49"/>
  <c r="V48"/>
  <c r="U48"/>
  <c r="T48"/>
  <c r="S48"/>
  <c r="R48"/>
  <c r="V47"/>
  <c r="U47"/>
  <c r="T47"/>
  <c r="S47"/>
  <c r="R47"/>
  <c r="V46"/>
  <c r="U46"/>
  <c r="T46"/>
  <c r="S46"/>
  <c r="R46"/>
  <c r="V45"/>
  <c r="U45"/>
  <c r="T45"/>
  <c r="S45"/>
  <c r="R45"/>
  <c r="V44"/>
  <c r="U44"/>
  <c r="T44"/>
  <c r="S44"/>
  <c r="R44"/>
  <c r="V43"/>
  <c r="U43"/>
  <c r="T43"/>
  <c r="S43"/>
  <c r="R43"/>
  <c r="V42"/>
  <c r="U42"/>
  <c r="T42"/>
  <c r="S42"/>
  <c r="R42"/>
  <c r="V41"/>
  <c r="U41"/>
  <c r="T41"/>
  <c r="S41"/>
  <c r="R41"/>
  <c r="V40"/>
  <c r="U40"/>
  <c r="T40"/>
  <c r="S40"/>
  <c r="R40"/>
  <c r="V39"/>
  <c r="U39"/>
  <c r="T39"/>
  <c r="S39"/>
  <c r="R39"/>
  <c r="V38"/>
  <c r="U38"/>
  <c r="T38"/>
  <c r="S38"/>
  <c r="R38"/>
  <c r="V37"/>
  <c r="U37"/>
  <c r="T37"/>
  <c r="S37"/>
  <c r="R37"/>
  <c r="V36"/>
  <c r="U36"/>
  <c r="T36"/>
  <c r="S36"/>
  <c r="R36"/>
  <c r="V35"/>
  <c r="U35"/>
  <c r="T35"/>
  <c r="S35"/>
  <c r="R35"/>
  <c r="V34"/>
  <c r="U34"/>
  <c r="T34"/>
  <c r="S34"/>
  <c r="R34"/>
  <c r="V33"/>
  <c r="U33"/>
  <c r="T33"/>
  <c r="S33"/>
  <c r="R33"/>
  <c r="V32"/>
  <c r="U32"/>
  <c r="T32"/>
  <c r="S32"/>
  <c r="R32"/>
  <c r="V31"/>
  <c r="U31"/>
  <c r="T31"/>
  <c r="S31"/>
  <c r="R31"/>
  <c r="V30"/>
  <c r="U30"/>
  <c r="T30"/>
  <c r="S30"/>
  <c r="R30"/>
  <c r="V29"/>
  <c r="U29"/>
  <c r="T29"/>
  <c r="S29"/>
  <c r="R29"/>
  <c r="V28"/>
  <c r="U28"/>
  <c r="T28"/>
  <c r="S28"/>
  <c r="R28"/>
  <c r="V27"/>
  <c r="U27"/>
  <c r="T27"/>
  <c r="S27"/>
  <c r="R27"/>
  <c r="V26"/>
  <c r="U26"/>
  <c r="T26"/>
  <c r="S26"/>
  <c r="R26"/>
  <c r="V25"/>
  <c r="U25"/>
  <c r="T25"/>
  <c r="S25"/>
  <c r="R25"/>
  <c r="V24"/>
  <c r="U24"/>
  <c r="T24"/>
  <c r="S24"/>
  <c r="R24"/>
  <c r="V23"/>
  <c r="U23"/>
  <c r="T23"/>
  <c r="S23"/>
  <c r="R23"/>
  <c r="V22"/>
  <c r="U22"/>
  <c r="T22"/>
  <c r="S22"/>
  <c r="R22"/>
  <c r="V21"/>
  <c r="U21"/>
  <c r="T21"/>
  <c r="S21"/>
  <c r="R21"/>
  <c r="V20"/>
  <c r="U20"/>
  <c r="T20"/>
  <c r="S20"/>
  <c r="R20"/>
  <c r="V19"/>
  <c r="U19"/>
  <c r="T19"/>
  <c r="S19"/>
  <c r="R19"/>
  <c r="V18"/>
  <c r="U18"/>
  <c r="T18"/>
  <c r="S18"/>
  <c r="R18"/>
  <c r="V17"/>
  <c r="U17"/>
  <c r="T17"/>
  <c r="S17"/>
  <c r="R17"/>
  <c r="V16"/>
  <c r="U16"/>
  <c r="T16"/>
  <c r="S16"/>
  <c r="R16"/>
  <c r="V15"/>
  <c r="U15"/>
  <c r="T15"/>
  <c r="S15"/>
  <c r="R15"/>
  <c r="V14"/>
  <c r="U14"/>
  <c r="T14"/>
  <c r="S14"/>
  <c r="R14"/>
  <c r="V13"/>
  <c r="U13"/>
  <c r="T13"/>
  <c r="S13"/>
  <c r="R13"/>
  <c r="V12"/>
  <c r="U12"/>
  <c r="T12"/>
  <c r="S12"/>
  <c r="R12"/>
  <c r="V11"/>
  <c r="U11"/>
  <c r="T11"/>
  <c r="S11"/>
  <c r="R11"/>
  <c r="V10"/>
  <c r="U10"/>
  <c r="T10"/>
  <c r="S10"/>
  <c r="R10"/>
  <c r="V9"/>
  <c r="U9"/>
  <c r="T9"/>
  <c r="S9"/>
  <c r="R9"/>
  <c r="V8"/>
  <c r="U8"/>
  <c r="T8"/>
  <c r="S8"/>
  <c r="R8"/>
  <c r="V7"/>
  <c r="U7"/>
  <c r="T7"/>
  <c r="S7"/>
  <c r="R7"/>
  <c r="V6"/>
  <c r="U6"/>
  <c r="T6"/>
  <c r="S6"/>
  <c r="R6"/>
  <c r="V5"/>
  <c r="U5"/>
  <c r="T5"/>
  <c r="S5"/>
  <c r="R5"/>
  <c r="V4"/>
  <c r="U4"/>
  <c r="T4"/>
  <c r="S4"/>
  <c r="R4"/>
  <c r="N525"/>
  <c r="M525"/>
  <c r="L525"/>
  <c r="N524"/>
  <c r="M524"/>
  <c r="L524"/>
  <c r="N523"/>
  <c r="M523"/>
  <c r="L523"/>
  <c r="N522"/>
  <c r="M522"/>
  <c r="L522"/>
  <c r="N521"/>
  <c r="M521"/>
  <c r="L521"/>
  <c r="N520"/>
  <c r="M520"/>
  <c r="L520"/>
  <c r="N519"/>
  <c r="M519"/>
  <c r="L519"/>
  <c r="N518"/>
  <c r="M518"/>
  <c r="L518"/>
  <c r="N517"/>
  <c r="M517"/>
  <c r="L517"/>
  <c r="N516"/>
  <c r="M516"/>
  <c r="L516"/>
  <c r="N515"/>
  <c r="M515"/>
  <c r="L515"/>
  <c r="N514"/>
  <c r="M514"/>
  <c r="L514"/>
  <c r="N513"/>
  <c r="M513"/>
  <c r="L513"/>
  <c r="N512"/>
  <c r="M512"/>
  <c r="L512"/>
  <c r="N511"/>
  <c r="M511"/>
  <c r="L511"/>
  <c r="N510"/>
  <c r="M510"/>
  <c r="L510"/>
  <c r="N509"/>
  <c r="M509"/>
  <c r="L509"/>
  <c r="N508"/>
  <c r="M508"/>
  <c r="L508"/>
  <c r="N507"/>
  <c r="M507"/>
  <c r="L507"/>
  <c r="N506"/>
  <c r="M506"/>
  <c r="L506"/>
  <c r="N505"/>
  <c r="M505"/>
  <c r="L505"/>
  <c r="N504"/>
  <c r="M504"/>
  <c r="L504"/>
  <c r="N503"/>
  <c r="M503"/>
  <c r="L503"/>
  <c r="N502"/>
  <c r="M502"/>
  <c r="L502"/>
  <c r="N501"/>
  <c r="M501"/>
  <c r="L501"/>
  <c r="N500"/>
  <c r="M500"/>
  <c r="L500"/>
  <c r="N499"/>
  <c r="M499"/>
  <c r="L499"/>
  <c r="N498"/>
  <c r="M498"/>
  <c r="L498"/>
  <c r="N497"/>
  <c r="M497"/>
  <c r="L497"/>
  <c r="N496"/>
  <c r="M496"/>
  <c r="L496"/>
  <c r="N495"/>
  <c r="M495"/>
  <c r="L495"/>
  <c r="N494"/>
  <c r="M494"/>
  <c r="L494"/>
  <c r="N493"/>
  <c r="M493"/>
  <c r="L493"/>
  <c r="N492"/>
  <c r="M492"/>
  <c r="L492"/>
  <c r="N491"/>
  <c r="M491"/>
  <c r="L491"/>
  <c r="N490"/>
  <c r="M490"/>
  <c r="L490"/>
  <c r="N489"/>
  <c r="M489"/>
  <c r="L489"/>
  <c r="N488"/>
  <c r="M488"/>
  <c r="L488"/>
  <c r="N487"/>
  <c r="M487"/>
  <c r="L487"/>
  <c r="N486"/>
  <c r="M486"/>
  <c r="L486"/>
  <c r="N485"/>
  <c r="M485"/>
  <c r="L485"/>
  <c r="N484"/>
  <c r="M484"/>
  <c r="L484"/>
  <c r="N483"/>
  <c r="M483"/>
  <c r="L483"/>
  <c r="N482"/>
  <c r="M482"/>
  <c r="L482"/>
  <c r="N481"/>
  <c r="M481"/>
  <c r="L481"/>
  <c r="N480"/>
  <c r="M480"/>
  <c r="L480"/>
  <c r="N479"/>
  <c r="M479"/>
  <c r="L479"/>
  <c r="N478"/>
  <c r="M478"/>
  <c r="L478"/>
  <c r="N477"/>
  <c r="M477"/>
  <c r="L477"/>
  <c r="N476"/>
  <c r="M476"/>
  <c r="L476"/>
  <c r="N475"/>
  <c r="M475"/>
  <c r="L475"/>
  <c r="N474"/>
  <c r="M474"/>
  <c r="L474"/>
  <c r="N473"/>
  <c r="M473"/>
  <c r="L473"/>
  <c r="N472"/>
  <c r="M472"/>
  <c r="L472"/>
  <c r="N471"/>
  <c r="M471"/>
  <c r="L471"/>
  <c r="N470"/>
  <c r="M470"/>
  <c r="L470"/>
  <c r="N469"/>
  <c r="M469"/>
  <c r="L469"/>
  <c r="N468"/>
  <c r="M468"/>
  <c r="L468"/>
  <c r="N467"/>
  <c r="M467"/>
  <c r="L467"/>
  <c r="N466"/>
  <c r="M466"/>
  <c r="L466"/>
  <c r="N465"/>
  <c r="M465"/>
  <c r="L465"/>
  <c r="N464"/>
  <c r="M464"/>
  <c r="L464"/>
  <c r="N463"/>
  <c r="M463"/>
  <c r="L463"/>
  <c r="N462"/>
  <c r="M462"/>
  <c r="L462"/>
  <c r="N461"/>
  <c r="M461"/>
  <c r="L461"/>
  <c r="N460"/>
  <c r="M460"/>
  <c r="L460"/>
  <c r="N459"/>
  <c r="M459"/>
  <c r="L459"/>
  <c r="N458"/>
  <c r="M458"/>
  <c r="L458"/>
  <c r="N457"/>
  <c r="M457"/>
  <c r="L457"/>
  <c r="N456"/>
  <c r="M456"/>
  <c r="L456"/>
  <c r="N455"/>
  <c r="M455"/>
  <c r="L455"/>
  <c r="N454"/>
  <c r="M454"/>
  <c r="L454"/>
  <c r="N453"/>
  <c r="M453"/>
  <c r="L453"/>
  <c r="N452"/>
  <c r="M452"/>
  <c r="L452"/>
  <c r="N451"/>
  <c r="CI177" i="1" s="1"/>
  <c r="M451" i="4"/>
  <c r="CH177" i="1" s="1"/>
  <c r="L451" i="4"/>
  <c r="CG177" i="1" s="1"/>
  <c r="N450" i="4"/>
  <c r="M450"/>
  <c r="L450"/>
  <c r="N449"/>
  <c r="M449"/>
  <c r="L449"/>
  <c r="N448"/>
  <c r="M448"/>
  <c r="L448"/>
  <c r="N447"/>
  <c r="M447"/>
  <c r="L447"/>
  <c r="N446"/>
  <c r="M446"/>
  <c r="L446"/>
  <c r="N445"/>
  <c r="M445"/>
  <c r="L445"/>
  <c r="N444"/>
  <c r="M444"/>
  <c r="L444"/>
  <c r="N443"/>
  <c r="M443"/>
  <c r="L443"/>
  <c r="N442"/>
  <c r="M442"/>
  <c r="L442"/>
  <c r="N441"/>
  <c r="M441"/>
  <c r="L441"/>
  <c r="N440"/>
  <c r="M440"/>
  <c r="L440"/>
  <c r="N439"/>
  <c r="M439"/>
  <c r="L439"/>
  <c r="N438"/>
  <c r="M438"/>
  <c r="L438"/>
  <c r="N437"/>
  <c r="M437"/>
  <c r="L437"/>
  <c r="N436"/>
  <c r="M436"/>
  <c r="L436"/>
  <c r="N435"/>
  <c r="M435"/>
  <c r="L435"/>
  <c r="N434"/>
  <c r="M434"/>
  <c r="L434"/>
  <c r="N433"/>
  <c r="M433"/>
  <c r="L433"/>
  <c r="N432"/>
  <c r="M432"/>
  <c r="L432"/>
  <c r="N431"/>
  <c r="M431"/>
  <c r="L431"/>
  <c r="N430"/>
  <c r="M430"/>
  <c r="L430"/>
  <c r="N429"/>
  <c r="M429"/>
  <c r="L429"/>
  <c r="N428"/>
  <c r="M428"/>
  <c r="L428"/>
  <c r="N427"/>
  <c r="M427"/>
  <c r="L427"/>
  <c r="N426"/>
  <c r="M426"/>
  <c r="L426"/>
  <c r="N425"/>
  <c r="M425"/>
  <c r="L425"/>
  <c r="N424"/>
  <c r="M424"/>
  <c r="L424"/>
  <c r="N423"/>
  <c r="M423"/>
  <c r="L423"/>
  <c r="N422"/>
  <c r="M422"/>
  <c r="L422"/>
  <c r="N421"/>
  <c r="M421"/>
  <c r="L421"/>
  <c r="N420"/>
  <c r="M420"/>
  <c r="L420"/>
  <c r="N419"/>
  <c r="M419"/>
  <c r="L419"/>
  <c r="N418"/>
  <c r="M418"/>
  <c r="L418"/>
  <c r="N417"/>
  <c r="M417"/>
  <c r="L417"/>
  <c r="N416"/>
  <c r="M416"/>
  <c r="L416"/>
  <c r="N415"/>
  <c r="M415"/>
  <c r="L415"/>
  <c r="N414"/>
  <c r="M414"/>
  <c r="L414"/>
  <c r="N413"/>
  <c r="M413"/>
  <c r="L413"/>
  <c r="N412"/>
  <c r="M412"/>
  <c r="L412"/>
  <c r="N411"/>
  <c r="M411"/>
  <c r="L411"/>
  <c r="N410"/>
  <c r="M410"/>
  <c r="L410"/>
  <c r="N409"/>
  <c r="M409"/>
  <c r="L409"/>
  <c r="N408"/>
  <c r="M408"/>
  <c r="L408"/>
  <c r="N407"/>
  <c r="M407"/>
  <c r="L407"/>
  <c r="N406"/>
  <c r="M406"/>
  <c r="L406"/>
  <c r="N405"/>
  <c r="M405"/>
  <c r="L405"/>
  <c r="N404"/>
  <c r="M404"/>
  <c r="L404"/>
  <c r="N403"/>
  <c r="M403"/>
  <c r="L403"/>
  <c r="N402"/>
  <c r="M402"/>
  <c r="L402"/>
  <c r="N401"/>
  <c r="M401"/>
  <c r="L401"/>
  <c r="N400"/>
  <c r="M400"/>
  <c r="L400"/>
  <c r="N399"/>
  <c r="M399"/>
  <c r="L399"/>
  <c r="N398"/>
  <c r="M398"/>
  <c r="L398"/>
  <c r="N397"/>
  <c r="M397"/>
  <c r="L397"/>
  <c r="N396"/>
  <c r="M396"/>
  <c r="L396"/>
  <c r="N395"/>
  <c r="M395"/>
  <c r="L395"/>
  <c r="N394"/>
  <c r="M394"/>
  <c r="L394"/>
  <c r="N393"/>
  <c r="M393"/>
  <c r="L393"/>
  <c r="N392"/>
  <c r="M392"/>
  <c r="L392"/>
  <c r="N391"/>
  <c r="M391"/>
  <c r="L391"/>
  <c r="N390"/>
  <c r="M390"/>
  <c r="L390"/>
  <c r="N389"/>
  <c r="M389"/>
  <c r="L389"/>
  <c r="N388"/>
  <c r="M388"/>
  <c r="L388"/>
  <c r="N387"/>
  <c r="M387"/>
  <c r="L387"/>
  <c r="N386"/>
  <c r="M386"/>
  <c r="L386"/>
  <c r="N385"/>
  <c r="M385"/>
  <c r="L385"/>
  <c r="N384"/>
  <c r="M384"/>
  <c r="L384"/>
  <c r="N383"/>
  <c r="M383"/>
  <c r="L383"/>
  <c r="N382"/>
  <c r="M382"/>
  <c r="L382"/>
  <c r="N381"/>
  <c r="M381"/>
  <c r="L381"/>
  <c r="N380"/>
  <c r="M380"/>
  <c r="L380"/>
  <c r="N379"/>
  <c r="M379"/>
  <c r="L379"/>
  <c r="N378"/>
  <c r="M378"/>
  <c r="L378"/>
  <c r="N377"/>
  <c r="M377"/>
  <c r="L377"/>
  <c r="N376"/>
  <c r="M376"/>
  <c r="L376"/>
  <c r="N375"/>
  <c r="M375"/>
  <c r="L375"/>
  <c r="N374"/>
  <c r="M374"/>
  <c r="L374"/>
  <c r="N373"/>
  <c r="M373"/>
  <c r="L373"/>
  <c r="N372"/>
  <c r="M372"/>
  <c r="L372"/>
  <c r="N371"/>
  <c r="M371"/>
  <c r="L371"/>
  <c r="N370"/>
  <c r="M370"/>
  <c r="L370"/>
  <c r="N369"/>
  <c r="M369"/>
  <c r="L369"/>
  <c r="N368"/>
  <c r="M368"/>
  <c r="L368"/>
  <c r="N367"/>
  <c r="M367"/>
  <c r="L367"/>
  <c r="N366"/>
  <c r="M366"/>
  <c r="L366"/>
  <c r="N365"/>
  <c r="M365"/>
  <c r="L365"/>
  <c r="N364"/>
  <c r="M364"/>
  <c r="L364"/>
  <c r="N363"/>
  <c r="M363"/>
  <c r="L363"/>
  <c r="N362"/>
  <c r="M362"/>
  <c r="L362"/>
  <c r="N361"/>
  <c r="M361"/>
  <c r="L361"/>
  <c r="N360"/>
  <c r="M360"/>
  <c r="L360"/>
  <c r="N359"/>
  <c r="M359"/>
  <c r="L359"/>
  <c r="N358"/>
  <c r="M358"/>
  <c r="L358"/>
  <c r="N357"/>
  <c r="M357"/>
  <c r="L357"/>
  <c r="N356"/>
  <c r="M356"/>
  <c r="L356"/>
  <c r="N355"/>
  <c r="M355"/>
  <c r="L355"/>
  <c r="N354"/>
  <c r="M354"/>
  <c r="L354"/>
  <c r="N353"/>
  <c r="M353"/>
  <c r="L353"/>
  <c r="N352"/>
  <c r="M352"/>
  <c r="L352"/>
  <c r="N351"/>
  <c r="M351"/>
  <c r="L351"/>
  <c r="N350"/>
  <c r="M350"/>
  <c r="L350"/>
  <c r="N349"/>
  <c r="M349"/>
  <c r="L349"/>
  <c r="N348"/>
  <c r="M348"/>
  <c r="L348"/>
  <c r="N347"/>
  <c r="M347"/>
  <c r="L347"/>
  <c r="N346"/>
  <c r="M346"/>
  <c r="L346"/>
  <c r="N345"/>
  <c r="M345"/>
  <c r="L345"/>
  <c r="N344"/>
  <c r="M344"/>
  <c r="L344"/>
  <c r="N343"/>
  <c r="M343"/>
  <c r="L343"/>
  <c r="N342"/>
  <c r="M342"/>
  <c r="L342"/>
  <c r="N341"/>
  <c r="M341"/>
  <c r="L341"/>
  <c r="N340"/>
  <c r="M340"/>
  <c r="L340"/>
  <c r="N339"/>
  <c r="M339"/>
  <c r="L339"/>
  <c r="N338"/>
  <c r="M338"/>
  <c r="L338"/>
  <c r="N337"/>
  <c r="M337"/>
  <c r="L337"/>
  <c r="N336"/>
  <c r="M336"/>
  <c r="L336"/>
  <c r="N335"/>
  <c r="M335"/>
  <c r="L335"/>
  <c r="N334"/>
  <c r="M334"/>
  <c r="L334"/>
  <c r="N333"/>
  <c r="M333"/>
  <c r="L333"/>
  <c r="N332"/>
  <c r="M332"/>
  <c r="L332"/>
  <c r="N331"/>
  <c r="M331"/>
  <c r="L331"/>
  <c r="N330"/>
  <c r="M330"/>
  <c r="L330"/>
  <c r="N329"/>
  <c r="M329"/>
  <c r="L329"/>
  <c r="N328"/>
  <c r="M328"/>
  <c r="L328"/>
  <c r="N327"/>
  <c r="M327"/>
  <c r="L327"/>
  <c r="N326"/>
  <c r="M326"/>
  <c r="L326"/>
  <c r="N325"/>
  <c r="M325"/>
  <c r="L325"/>
  <c r="N324"/>
  <c r="M324"/>
  <c r="L324"/>
  <c r="N323"/>
  <c r="M323"/>
  <c r="L323"/>
  <c r="N322"/>
  <c r="M322"/>
  <c r="L322"/>
  <c r="N321"/>
  <c r="M321"/>
  <c r="L321"/>
  <c r="N320"/>
  <c r="M320"/>
  <c r="L320"/>
  <c r="N319"/>
  <c r="M319"/>
  <c r="L319"/>
  <c r="N318"/>
  <c r="M318"/>
  <c r="L318"/>
  <c r="N317"/>
  <c r="M317"/>
  <c r="L317"/>
  <c r="N316"/>
  <c r="M316"/>
  <c r="L316"/>
  <c r="N315"/>
  <c r="M315"/>
  <c r="L315"/>
  <c r="N314"/>
  <c r="M314"/>
  <c r="L314"/>
  <c r="N313"/>
  <c r="M313"/>
  <c r="L313"/>
  <c r="N312"/>
  <c r="M312"/>
  <c r="L312"/>
  <c r="N311"/>
  <c r="M311"/>
  <c r="L311"/>
  <c r="N310"/>
  <c r="M310"/>
  <c r="L310"/>
  <c r="N309"/>
  <c r="M309"/>
  <c r="L309"/>
  <c r="N308"/>
  <c r="M308"/>
  <c r="L308"/>
  <c r="N307"/>
  <c r="M307"/>
  <c r="L307"/>
  <c r="N306"/>
  <c r="M306"/>
  <c r="L306"/>
  <c r="N305"/>
  <c r="M305"/>
  <c r="L305"/>
  <c r="N304"/>
  <c r="M304"/>
  <c r="L304"/>
  <c r="N303"/>
  <c r="M303"/>
  <c r="L303"/>
  <c r="N302"/>
  <c r="M302"/>
  <c r="L302"/>
  <c r="N301"/>
  <c r="M301"/>
  <c r="L301"/>
  <c r="N300"/>
  <c r="M300"/>
  <c r="L300"/>
  <c r="N299"/>
  <c r="M299"/>
  <c r="L299"/>
  <c r="N298"/>
  <c r="M298"/>
  <c r="L298"/>
  <c r="N297"/>
  <c r="M297"/>
  <c r="L297"/>
  <c r="N296"/>
  <c r="M296"/>
  <c r="L296"/>
  <c r="N295"/>
  <c r="M295"/>
  <c r="L295"/>
  <c r="N294"/>
  <c r="M294"/>
  <c r="L294"/>
  <c r="N293"/>
  <c r="M293"/>
  <c r="L293"/>
  <c r="N292"/>
  <c r="M292"/>
  <c r="L292"/>
  <c r="N291"/>
  <c r="M291"/>
  <c r="L291"/>
  <c r="N290"/>
  <c r="M290"/>
  <c r="L290"/>
  <c r="N289"/>
  <c r="M289"/>
  <c r="L289"/>
  <c r="N288"/>
  <c r="M288"/>
  <c r="L288"/>
  <c r="N287"/>
  <c r="M287"/>
  <c r="L287"/>
  <c r="N286"/>
  <c r="M286"/>
  <c r="L286"/>
  <c r="N285"/>
  <c r="M285"/>
  <c r="L285"/>
  <c r="N284"/>
  <c r="M284"/>
  <c r="L284"/>
  <c r="N283"/>
  <c r="M283"/>
  <c r="L283"/>
  <c r="N282"/>
  <c r="M282"/>
  <c r="L282"/>
  <c r="N281"/>
  <c r="M281"/>
  <c r="L281"/>
  <c r="N280"/>
  <c r="M280"/>
  <c r="L280"/>
  <c r="N279"/>
  <c r="M279"/>
  <c r="L279"/>
  <c r="N278"/>
  <c r="M278"/>
  <c r="L278"/>
  <c r="N277"/>
  <c r="M277"/>
  <c r="L277"/>
  <c r="N276"/>
  <c r="M276"/>
  <c r="L276"/>
  <c r="N275"/>
  <c r="M275"/>
  <c r="L275"/>
  <c r="N274"/>
  <c r="M274"/>
  <c r="L274"/>
  <c r="N273"/>
  <c r="M273"/>
  <c r="L273"/>
  <c r="N272"/>
  <c r="M272"/>
  <c r="L272"/>
  <c r="N271"/>
  <c r="M271"/>
  <c r="L271"/>
  <c r="N270"/>
  <c r="M270"/>
  <c r="L270"/>
  <c r="N269"/>
  <c r="M269"/>
  <c r="L269"/>
  <c r="N268"/>
  <c r="M268"/>
  <c r="L268"/>
  <c r="N267"/>
  <c r="M267"/>
  <c r="L267"/>
  <c r="N266"/>
  <c r="M266"/>
  <c r="L266"/>
  <c r="N265"/>
  <c r="M265"/>
  <c r="L265"/>
  <c r="N264"/>
  <c r="M264"/>
  <c r="L264"/>
  <c r="N263"/>
  <c r="M263"/>
  <c r="L263"/>
  <c r="N262"/>
  <c r="M262"/>
  <c r="L262"/>
  <c r="N261"/>
  <c r="M261"/>
  <c r="L261"/>
  <c r="N260"/>
  <c r="M260"/>
  <c r="L260"/>
  <c r="N259"/>
  <c r="M259"/>
  <c r="L259"/>
  <c r="N258"/>
  <c r="M258"/>
  <c r="L258"/>
  <c r="N257"/>
  <c r="M257"/>
  <c r="L257"/>
  <c r="N256"/>
  <c r="M256"/>
  <c r="L256"/>
  <c r="N255"/>
  <c r="M255"/>
  <c r="L255"/>
  <c r="N254"/>
  <c r="M254"/>
  <c r="L254"/>
  <c r="N253"/>
  <c r="M253"/>
  <c r="L253"/>
  <c r="N252"/>
  <c r="M252"/>
  <c r="L252"/>
  <c r="N251"/>
  <c r="M251"/>
  <c r="L251"/>
  <c r="N250"/>
  <c r="M250"/>
  <c r="L250"/>
  <c r="N249"/>
  <c r="M249"/>
  <c r="L249"/>
  <c r="N248"/>
  <c r="M248"/>
  <c r="L248"/>
  <c r="N247"/>
  <c r="M247"/>
  <c r="L247"/>
  <c r="N246"/>
  <c r="M246"/>
  <c r="L246"/>
  <c r="N245"/>
  <c r="M245"/>
  <c r="L245"/>
  <c r="N244"/>
  <c r="M244"/>
  <c r="L244"/>
  <c r="N243"/>
  <c r="M243"/>
  <c r="L243"/>
  <c r="N242"/>
  <c r="M242"/>
  <c r="L242"/>
  <c r="N241"/>
  <c r="M241"/>
  <c r="L241"/>
  <c r="N240"/>
  <c r="M240"/>
  <c r="L240"/>
  <c r="N239"/>
  <c r="M239"/>
  <c r="L239"/>
  <c r="N238"/>
  <c r="M238"/>
  <c r="L238"/>
  <c r="N237"/>
  <c r="M237"/>
  <c r="L237"/>
  <c r="N236"/>
  <c r="M236"/>
  <c r="L236"/>
  <c r="N235"/>
  <c r="M235"/>
  <c r="L235"/>
  <c r="N234"/>
  <c r="M234"/>
  <c r="L234"/>
  <c r="N233"/>
  <c r="M233"/>
  <c r="L233"/>
  <c r="N232"/>
  <c r="M232"/>
  <c r="L232"/>
  <c r="N231"/>
  <c r="M231"/>
  <c r="L231"/>
  <c r="N230"/>
  <c r="M230"/>
  <c r="L230"/>
  <c r="N229"/>
  <c r="M229"/>
  <c r="L229"/>
  <c r="N228"/>
  <c r="M228"/>
  <c r="L228"/>
  <c r="N227"/>
  <c r="M227"/>
  <c r="L227"/>
  <c r="N226"/>
  <c r="M226"/>
  <c r="L226"/>
  <c r="N225"/>
  <c r="M225"/>
  <c r="L225"/>
  <c r="N224"/>
  <c r="M224"/>
  <c r="L224"/>
  <c r="N223"/>
  <c r="M223"/>
  <c r="L223"/>
  <c r="N222"/>
  <c r="M222"/>
  <c r="L222"/>
  <c r="N221"/>
  <c r="M221"/>
  <c r="L221"/>
  <c r="N220"/>
  <c r="M220"/>
  <c r="L220"/>
  <c r="N219"/>
  <c r="M219"/>
  <c r="L219"/>
  <c r="N218"/>
  <c r="M218"/>
  <c r="L218"/>
  <c r="N217"/>
  <c r="M217"/>
  <c r="L217"/>
  <c r="N216"/>
  <c r="M216"/>
  <c r="L216"/>
  <c r="N215"/>
  <c r="M215"/>
  <c r="L215"/>
  <c r="N214"/>
  <c r="M214"/>
  <c r="L214"/>
  <c r="N213"/>
  <c r="M213"/>
  <c r="L213"/>
  <c r="N212"/>
  <c r="M212"/>
  <c r="L212"/>
  <c r="N211"/>
  <c r="M211"/>
  <c r="L211"/>
  <c r="N210"/>
  <c r="M210"/>
  <c r="L210"/>
  <c r="N209"/>
  <c r="M209"/>
  <c r="L209"/>
  <c r="N208"/>
  <c r="M208"/>
  <c r="L208"/>
  <c r="N207"/>
  <c r="M207"/>
  <c r="L207"/>
  <c r="N206"/>
  <c r="M206"/>
  <c r="L206"/>
  <c r="N205"/>
  <c r="M205"/>
  <c r="L205"/>
  <c r="N204"/>
  <c r="M204"/>
  <c r="L204"/>
  <c r="N203"/>
  <c r="M203"/>
  <c r="L203"/>
  <c r="N202"/>
  <c r="M202"/>
  <c r="L202"/>
  <c r="N201"/>
  <c r="M201"/>
  <c r="L201"/>
  <c r="N200"/>
  <c r="M200"/>
  <c r="L200"/>
  <c r="N199"/>
  <c r="M199"/>
  <c r="L199"/>
  <c r="N198"/>
  <c r="M198"/>
  <c r="L198"/>
  <c r="N197"/>
  <c r="M197"/>
  <c r="L197"/>
  <c r="N196"/>
  <c r="M196"/>
  <c r="L196"/>
  <c r="N195"/>
  <c r="M195"/>
  <c r="L195"/>
  <c r="N194"/>
  <c r="M194"/>
  <c r="L194"/>
  <c r="N193"/>
  <c r="M193"/>
  <c r="L193"/>
  <c r="N192"/>
  <c r="M192"/>
  <c r="L192"/>
  <c r="N191"/>
  <c r="M191"/>
  <c r="L191"/>
  <c r="N190"/>
  <c r="M190"/>
  <c r="L190"/>
  <c r="N189"/>
  <c r="M189"/>
  <c r="L189"/>
  <c r="N188"/>
  <c r="M188"/>
  <c r="L188"/>
  <c r="N187"/>
  <c r="M187"/>
  <c r="L187"/>
  <c r="N186"/>
  <c r="M186"/>
  <c r="L186"/>
  <c r="N185"/>
  <c r="M185"/>
  <c r="L185"/>
  <c r="N184"/>
  <c r="M184"/>
  <c r="L184"/>
  <c r="N183"/>
  <c r="M183"/>
  <c r="L183"/>
  <c r="N182"/>
  <c r="M182"/>
  <c r="L182"/>
  <c r="N181"/>
  <c r="M181"/>
  <c r="L181"/>
  <c r="N180"/>
  <c r="M180"/>
  <c r="L180"/>
  <c r="N179"/>
  <c r="M179"/>
  <c r="L179"/>
  <c r="N178"/>
  <c r="M178"/>
  <c r="L178"/>
  <c r="N177"/>
  <c r="M177"/>
  <c r="L177"/>
  <c r="N176"/>
  <c r="M176"/>
  <c r="L176"/>
  <c r="N175"/>
  <c r="M175"/>
  <c r="L175"/>
  <c r="N174"/>
  <c r="M174"/>
  <c r="L174"/>
  <c r="N173"/>
  <c r="M173"/>
  <c r="L173"/>
  <c r="N172"/>
  <c r="M172"/>
  <c r="L172"/>
  <c r="N171"/>
  <c r="M171"/>
  <c r="L171"/>
  <c r="N170"/>
  <c r="M170"/>
  <c r="L170"/>
  <c r="N169"/>
  <c r="M169"/>
  <c r="L169"/>
  <c r="N168"/>
  <c r="M168"/>
  <c r="L168"/>
  <c r="N167"/>
  <c r="M167"/>
  <c r="L167"/>
  <c r="N166"/>
  <c r="M166"/>
  <c r="L166"/>
  <c r="N165"/>
  <c r="M165"/>
  <c r="L165"/>
  <c r="N164"/>
  <c r="M164"/>
  <c r="L164"/>
  <c r="N163"/>
  <c r="M163"/>
  <c r="L163"/>
  <c r="N162"/>
  <c r="M162"/>
  <c r="L162"/>
  <c r="N161"/>
  <c r="M161"/>
  <c r="L161"/>
  <c r="N160"/>
  <c r="M160"/>
  <c r="L160"/>
  <c r="N159"/>
  <c r="M159"/>
  <c r="L159"/>
  <c r="N158"/>
  <c r="M158"/>
  <c r="L158"/>
  <c r="N157"/>
  <c r="M157"/>
  <c r="L157"/>
  <c r="N156"/>
  <c r="M156"/>
  <c r="L156"/>
  <c r="N155"/>
  <c r="M155"/>
  <c r="L155"/>
  <c r="N154"/>
  <c r="M154"/>
  <c r="L154"/>
  <c r="N153"/>
  <c r="M153"/>
  <c r="L153"/>
  <c r="N152"/>
  <c r="M152"/>
  <c r="L152"/>
  <c r="N151"/>
  <c r="M151"/>
  <c r="L151"/>
  <c r="N150"/>
  <c r="M150"/>
  <c r="L150"/>
  <c r="N149"/>
  <c r="M149"/>
  <c r="L149"/>
  <c r="N148"/>
  <c r="M148"/>
  <c r="L148"/>
  <c r="N147"/>
  <c r="M147"/>
  <c r="L147"/>
  <c r="N146"/>
  <c r="M146"/>
  <c r="L146"/>
  <c r="N145"/>
  <c r="M145"/>
  <c r="L145"/>
  <c r="N144"/>
  <c r="M144"/>
  <c r="L144"/>
  <c r="N143"/>
  <c r="M143"/>
  <c r="L143"/>
  <c r="N142"/>
  <c r="M142"/>
  <c r="L142"/>
  <c r="N141"/>
  <c r="M141"/>
  <c r="L141"/>
  <c r="N140"/>
  <c r="M140"/>
  <c r="L140"/>
  <c r="N139"/>
  <c r="M139"/>
  <c r="L139"/>
  <c r="N138"/>
  <c r="M138"/>
  <c r="L138"/>
  <c r="N137"/>
  <c r="M137"/>
  <c r="L137"/>
  <c r="N136"/>
  <c r="M136"/>
  <c r="L136"/>
  <c r="N135"/>
  <c r="M135"/>
  <c r="L135"/>
  <c r="N134"/>
  <c r="M134"/>
  <c r="L134"/>
  <c r="N133"/>
  <c r="M133"/>
  <c r="L133"/>
  <c r="N132"/>
  <c r="M132"/>
  <c r="L132"/>
  <c r="N131"/>
  <c r="M131"/>
  <c r="L131"/>
  <c r="N130"/>
  <c r="M130"/>
  <c r="L130"/>
  <c r="N129"/>
  <c r="M129"/>
  <c r="L129"/>
  <c r="N128"/>
  <c r="M128"/>
  <c r="L128"/>
  <c r="N127"/>
  <c r="M127"/>
  <c r="L127"/>
  <c r="N126"/>
  <c r="M126"/>
  <c r="L126"/>
  <c r="N125"/>
  <c r="M125"/>
  <c r="L125"/>
  <c r="N124"/>
  <c r="M124"/>
  <c r="L124"/>
  <c r="N123"/>
  <c r="M123"/>
  <c r="L123"/>
  <c r="N122"/>
  <c r="M122"/>
  <c r="L122"/>
  <c r="N121"/>
  <c r="M121"/>
  <c r="L121"/>
  <c r="N120"/>
  <c r="M120"/>
  <c r="L120"/>
  <c r="N119"/>
  <c r="M119"/>
  <c r="L119"/>
  <c r="N118"/>
  <c r="M118"/>
  <c r="L118"/>
  <c r="N117"/>
  <c r="M117"/>
  <c r="L117"/>
  <c r="N116"/>
  <c r="M116"/>
  <c r="L116"/>
  <c r="N115"/>
  <c r="M115"/>
  <c r="L115"/>
  <c r="N114"/>
  <c r="M114"/>
  <c r="L114"/>
  <c r="N113"/>
  <c r="M113"/>
  <c r="L113"/>
  <c r="N112"/>
  <c r="M112"/>
  <c r="L112"/>
  <c r="N111"/>
  <c r="M111"/>
  <c r="L111"/>
  <c r="N110"/>
  <c r="M110"/>
  <c r="L110"/>
  <c r="N109"/>
  <c r="M109"/>
  <c r="L109"/>
  <c r="N108"/>
  <c r="M108"/>
  <c r="L108"/>
  <c r="N107"/>
  <c r="M107"/>
  <c r="L107"/>
  <c r="N106"/>
  <c r="M106"/>
  <c r="L106"/>
  <c r="N105"/>
  <c r="M105"/>
  <c r="L105"/>
  <c r="N104"/>
  <c r="M104"/>
  <c r="L104"/>
  <c r="N103"/>
  <c r="M103"/>
  <c r="L103"/>
  <c r="N102"/>
  <c r="M102"/>
  <c r="L102"/>
  <c r="N101"/>
  <c r="M101"/>
  <c r="L101"/>
  <c r="N100"/>
  <c r="M100"/>
  <c r="L100"/>
  <c r="N99"/>
  <c r="M99"/>
  <c r="L99"/>
  <c r="N98"/>
  <c r="M98"/>
  <c r="L98"/>
  <c r="N97"/>
  <c r="M97"/>
  <c r="L97"/>
  <c r="N96"/>
  <c r="M96"/>
  <c r="L96"/>
  <c r="N95"/>
  <c r="M95"/>
  <c r="L95"/>
  <c r="N94"/>
  <c r="M94"/>
  <c r="L94"/>
  <c r="N93"/>
  <c r="M93"/>
  <c r="L93"/>
  <c r="N92"/>
  <c r="M92"/>
  <c r="L92"/>
  <c r="N91"/>
  <c r="M91"/>
  <c r="L91"/>
  <c r="N90"/>
  <c r="M90"/>
  <c r="L90"/>
  <c r="N89"/>
  <c r="M89"/>
  <c r="L89"/>
  <c r="N88"/>
  <c r="M88"/>
  <c r="L88"/>
  <c r="N87"/>
  <c r="M87"/>
  <c r="L87"/>
  <c r="N86"/>
  <c r="M86"/>
  <c r="L86"/>
  <c r="N85"/>
  <c r="M85"/>
  <c r="L85"/>
  <c r="N84"/>
  <c r="M84"/>
  <c r="L84"/>
  <c r="N83"/>
  <c r="M83"/>
  <c r="L83"/>
  <c r="N82"/>
  <c r="M82"/>
  <c r="L82"/>
  <c r="N81"/>
  <c r="M81"/>
  <c r="L81"/>
  <c r="N80"/>
  <c r="M80"/>
  <c r="L80"/>
  <c r="N79"/>
  <c r="M79"/>
  <c r="L79"/>
  <c r="N78"/>
  <c r="M78"/>
  <c r="L78"/>
  <c r="N77"/>
  <c r="M77"/>
  <c r="L77"/>
  <c r="N76"/>
  <c r="M76"/>
  <c r="L76"/>
  <c r="N75"/>
  <c r="M75"/>
  <c r="L75"/>
  <c r="N74"/>
  <c r="M74"/>
  <c r="L74"/>
  <c r="N73"/>
  <c r="M73"/>
  <c r="L73"/>
  <c r="N72"/>
  <c r="M72"/>
  <c r="L72"/>
  <c r="N71"/>
  <c r="M71"/>
  <c r="L71"/>
  <c r="N70"/>
  <c r="M70"/>
  <c r="L70"/>
  <c r="N69"/>
  <c r="M69"/>
  <c r="L69"/>
  <c r="N68"/>
  <c r="M68"/>
  <c r="L68"/>
  <c r="N67"/>
  <c r="M67"/>
  <c r="L67"/>
  <c r="N66"/>
  <c r="M66"/>
  <c r="L66"/>
  <c r="N65"/>
  <c r="M65"/>
  <c r="L65"/>
  <c r="N64"/>
  <c r="M64"/>
  <c r="L64"/>
  <c r="N63"/>
  <c r="M63"/>
  <c r="L63"/>
  <c r="N62"/>
  <c r="M62"/>
  <c r="L62"/>
  <c r="N61"/>
  <c r="M61"/>
  <c r="L61"/>
  <c r="N60"/>
  <c r="M60"/>
  <c r="L60"/>
  <c r="N59"/>
  <c r="M59"/>
  <c r="L59"/>
  <c r="N58"/>
  <c r="M58"/>
  <c r="L58"/>
  <c r="N57"/>
  <c r="M57"/>
  <c r="L57"/>
  <c r="N56"/>
  <c r="M56"/>
  <c r="L56"/>
  <c r="N55"/>
  <c r="M55"/>
  <c r="L55"/>
  <c r="N54"/>
  <c r="M54"/>
  <c r="L54"/>
  <c r="N53"/>
  <c r="M53"/>
  <c r="L53"/>
  <c r="N52"/>
  <c r="M52"/>
  <c r="L52"/>
  <c r="N51"/>
  <c r="M51"/>
  <c r="L51"/>
  <c r="N50"/>
  <c r="M50"/>
  <c r="L50"/>
  <c r="N49"/>
  <c r="M49"/>
  <c r="L49"/>
  <c r="N48"/>
  <c r="M48"/>
  <c r="L48"/>
  <c r="N47"/>
  <c r="M47"/>
  <c r="L47"/>
  <c r="N46"/>
  <c r="M46"/>
  <c r="L46"/>
  <c r="N45"/>
  <c r="M45"/>
  <c r="L45"/>
  <c r="N44"/>
  <c r="M44"/>
  <c r="L44"/>
  <c r="N43"/>
  <c r="M43"/>
  <c r="L43"/>
  <c r="N42"/>
  <c r="M42"/>
  <c r="L42"/>
  <c r="N41"/>
  <c r="M41"/>
  <c r="L41"/>
  <c r="N40"/>
  <c r="M40"/>
  <c r="L40"/>
  <c r="N39"/>
  <c r="M39"/>
  <c r="L39"/>
  <c r="N38"/>
  <c r="M38"/>
  <c r="L38"/>
  <c r="N37"/>
  <c r="M37"/>
  <c r="L37"/>
  <c r="N36"/>
  <c r="M36"/>
  <c r="L36"/>
  <c r="N35"/>
  <c r="M35"/>
  <c r="L35"/>
  <c r="N34"/>
  <c r="M34"/>
  <c r="L34"/>
  <c r="N33"/>
  <c r="M33"/>
  <c r="L33"/>
  <c r="N32"/>
  <c r="M32"/>
  <c r="L32"/>
  <c r="N31"/>
  <c r="M31"/>
  <c r="L31"/>
  <c r="N30"/>
  <c r="M30"/>
  <c r="L30"/>
  <c r="N29"/>
  <c r="M29"/>
  <c r="L29"/>
  <c r="N28"/>
  <c r="M28"/>
  <c r="L28"/>
  <c r="N27"/>
  <c r="M27"/>
  <c r="L27"/>
  <c r="N26"/>
  <c r="M26"/>
  <c r="L26"/>
  <c r="N25"/>
  <c r="M25"/>
  <c r="L25"/>
  <c r="N24"/>
  <c r="M24"/>
  <c r="L24"/>
  <c r="N23"/>
  <c r="M23"/>
  <c r="L23"/>
  <c r="N22"/>
  <c r="M22"/>
  <c r="L22"/>
  <c r="N21"/>
  <c r="M21"/>
  <c r="L21"/>
  <c r="N20"/>
  <c r="M20"/>
  <c r="L20"/>
  <c r="N19"/>
  <c r="M19"/>
  <c r="L19"/>
  <c r="N18"/>
  <c r="M18"/>
  <c r="L18"/>
  <c r="N17"/>
  <c r="M17"/>
  <c r="L17"/>
  <c r="N16"/>
  <c r="M16"/>
  <c r="L16"/>
  <c r="N15"/>
  <c r="M15"/>
  <c r="L15"/>
  <c r="N14"/>
  <c r="M14"/>
  <c r="L14"/>
  <c r="N13"/>
  <c r="M13"/>
  <c r="L13"/>
  <c r="N12"/>
  <c r="M12"/>
  <c r="L12"/>
  <c r="N11"/>
  <c r="M11"/>
  <c r="L11"/>
  <c r="N10"/>
  <c r="M10"/>
  <c r="L10"/>
  <c r="N9"/>
  <c r="M9"/>
  <c r="L9"/>
  <c r="N8"/>
  <c r="M8"/>
  <c r="L8"/>
  <c r="N7"/>
  <c r="M7"/>
  <c r="L7"/>
  <c r="N6"/>
  <c r="M6"/>
  <c r="L6"/>
  <c r="N5"/>
  <c r="M5"/>
  <c r="L5"/>
  <c r="N4"/>
  <c r="M4"/>
  <c r="L4"/>
  <c r="AM264" i="5"/>
  <c r="AL264"/>
  <c r="AK264"/>
  <c r="AJ264"/>
  <c r="AI264"/>
  <c r="AH264"/>
  <c r="AG264"/>
  <c r="AF264"/>
  <c r="AE264"/>
  <c r="AD264"/>
  <c r="AC264"/>
  <c r="AB264"/>
  <c r="AA264"/>
  <c r="Z264"/>
  <c r="Y264"/>
  <c r="AM263"/>
  <c r="AL263"/>
  <c r="AK263"/>
  <c r="AJ263"/>
  <c r="AI263"/>
  <c r="AH263"/>
  <c r="AG263"/>
  <c r="AF263"/>
  <c r="AE263"/>
  <c r="AD263"/>
  <c r="AC263"/>
  <c r="AB263"/>
  <c r="AA263"/>
  <c r="Z263"/>
  <c r="Y263"/>
  <c r="AM262"/>
  <c r="AL262"/>
  <c r="AK262"/>
  <c r="AJ262"/>
  <c r="AI262"/>
  <c r="AH262"/>
  <c r="AG262"/>
  <c r="AF262"/>
  <c r="AE262"/>
  <c r="AD262"/>
  <c r="AC262"/>
  <c r="AB262"/>
  <c r="AA262"/>
  <c r="Z262"/>
  <c r="Y262"/>
  <c r="AM261"/>
  <c r="AL261"/>
  <c r="AK261"/>
  <c r="AJ261"/>
  <c r="AI261"/>
  <c r="AH261"/>
  <c r="AG261"/>
  <c r="AF261"/>
  <c r="AE261"/>
  <c r="AD261"/>
  <c r="AC261"/>
  <c r="AB261"/>
  <c r="AA261"/>
  <c r="Z261"/>
  <c r="Y261"/>
  <c r="AM260"/>
  <c r="AL260"/>
  <c r="AK260"/>
  <c r="AJ260"/>
  <c r="AI260"/>
  <c r="AH260"/>
  <c r="AG260"/>
  <c r="AF260"/>
  <c r="AE260"/>
  <c r="AD260"/>
  <c r="AC260"/>
  <c r="AB260"/>
  <c r="AA260"/>
  <c r="Z260"/>
  <c r="Y260"/>
  <c r="AM259"/>
  <c r="AL259"/>
  <c r="AK259"/>
  <c r="AJ259"/>
  <c r="AI259"/>
  <c r="AH259"/>
  <c r="AG259"/>
  <c r="AF259"/>
  <c r="AE259"/>
  <c r="AD259"/>
  <c r="AC259"/>
  <c r="AB259"/>
  <c r="AA259"/>
  <c r="Z259"/>
  <c r="Y259"/>
  <c r="AM258"/>
  <c r="AL258"/>
  <c r="AK258"/>
  <c r="AJ258"/>
  <c r="AI258"/>
  <c r="AH258"/>
  <c r="AG258"/>
  <c r="AF258"/>
  <c r="AE258"/>
  <c r="AD258"/>
  <c r="AC258"/>
  <c r="AB258"/>
  <c r="AA258"/>
  <c r="Z258"/>
  <c r="Y258"/>
  <c r="AM257"/>
  <c r="AL257"/>
  <c r="AK257"/>
  <c r="AJ257"/>
  <c r="AI257"/>
  <c r="AH257"/>
  <c r="AG257"/>
  <c r="AF257"/>
  <c r="AE257"/>
  <c r="AD257"/>
  <c r="AC257"/>
  <c r="AB257"/>
  <c r="AA257"/>
  <c r="Z257"/>
  <c r="Y257"/>
  <c r="AM256"/>
  <c r="AL256"/>
  <c r="AK256"/>
  <c r="AJ256"/>
  <c r="AI256"/>
  <c r="AH256"/>
  <c r="AG256"/>
  <c r="AF256"/>
  <c r="AE256"/>
  <c r="AD256"/>
  <c r="AC256"/>
  <c r="AB256"/>
  <c r="AA256"/>
  <c r="Z256"/>
  <c r="Y256"/>
  <c r="AM255"/>
  <c r="AL255"/>
  <c r="AK255"/>
  <c r="AJ255"/>
  <c r="AI255"/>
  <c r="AH255"/>
  <c r="AG255"/>
  <c r="AF255"/>
  <c r="AE255"/>
  <c r="AD255"/>
  <c r="AC255"/>
  <c r="AB255"/>
  <c r="AA255"/>
  <c r="Z255"/>
  <c r="Y255"/>
  <c r="AM254"/>
  <c r="AL254"/>
  <c r="AK254"/>
  <c r="AJ254"/>
  <c r="AI254"/>
  <c r="AH254"/>
  <c r="AG254"/>
  <c r="AF254"/>
  <c r="AE254"/>
  <c r="AD254"/>
  <c r="AC254"/>
  <c r="AB254"/>
  <c r="AA254"/>
  <c r="Z254"/>
  <c r="Y254"/>
  <c r="AM253"/>
  <c r="AL253"/>
  <c r="AK253"/>
  <c r="AJ253"/>
  <c r="AI253"/>
  <c r="AH253"/>
  <c r="AG253"/>
  <c r="AF253"/>
  <c r="AE253"/>
  <c r="AD253"/>
  <c r="AC253"/>
  <c r="AB253"/>
  <c r="AA253"/>
  <c r="Z253"/>
  <c r="Y253"/>
  <c r="AM252"/>
  <c r="AL252"/>
  <c r="AK252"/>
  <c r="AJ252"/>
  <c r="AI252"/>
  <c r="AH252"/>
  <c r="AG252"/>
  <c r="AF252"/>
  <c r="AE252"/>
  <c r="AD252"/>
  <c r="AC252"/>
  <c r="AB252"/>
  <c r="AA252"/>
  <c r="Z252"/>
  <c r="Y252"/>
  <c r="AM251"/>
  <c r="AL251"/>
  <c r="AK251"/>
  <c r="AJ251"/>
  <c r="AI251"/>
  <c r="AH251"/>
  <c r="AG251"/>
  <c r="AF251"/>
  <c r="AE251"/>
  <c r="AD251"/>
  <c r="AC251"/>
  <c r="AB251"/>
  <c r="AA251"/>
  <c r="Z251"/>
  <c r="Y251"/>
  <c r="AM250"/>
  <c r="AL250"/>
  <c r="AK250"/>
  <c r="AJ250"/>
  <c r="AI250"/>
  <c r="AH250"/>
  <c r="AG250"/>
  <c r="AF250"/>
  <c r="AE250"/>
  <c r="AD250"/>
  <c r="AC250"/>
  <c r="AB250"/>
  <c r="AA250"/>
  <c r="Z250"/>
  <c r="Y250"/>
  <c r="AM249"/>
  <c r="AL249"/>
  <c r="AK249"/>
  <c r="AJ249"/>
  <c r="AI249"/>
  <c r="AH249"/>
  <c r="AG249"/>
  <c r="AF249"/>
  <c r="AE249"/>
  <c r="AD249"/>
  <c r="AC249"/>
  <c r="AB249"/>
  <c r="AA249"/>
  <c r="Z249"/>
  <c r="Y249"/>
  <c r="AM248"/>
  <c r="AL248"/>
  <c r="AK248"/>
  <c r="AJ248"/>
  <c r="AI248"/>
  <c r="AH248"/>
  <c r="AG248"/>
  <c r="AF248"/>
  <c r="AE248"/>
  <c r="AD248"/>
  <c r="AC248"/>
  <c r="AB248"/>
  <c r="AA248"/>
  <c r="Z248"/>
  <c r="Y248"/>
  <c r="AM247"/>
  <c r="AL247"/>
  <c r="AK247"/>
  <c r="AJ247"/>
  <c r="AI247"/>
  <c r="AH247"/>
  <c r="AG247"/>
  <c r="AF247"/>
  <c r="AE247"/>
  <c r="AD247"/>
  <c r="AC247"/>
  <c r="AB247"/>
  <c r="AA247"/>
  <c r="Z247"/>
  <c r="Y247"/>
  <c r="AM246"/>
  <c r="AL246"/>
  <c r="AK246"/>
  <c r="AJ246"/>
  <c r="AI246"/>
  <c r="AH246"/>
  <c r="AG246"/>
  <c r="AF246"/>
  <c r="AE246"/>
  <c r="AD246"/>
  <c r="AC246"/>
  <c r="AB246"/>
  <c r="AA246"/>
  <c r="Z246"/>
  <c r="Y246"/>
  <c r="AM245"/>
  <c r="AL245"/>
  <c r="AK245"/>
  <c r="AJ245"/>
  <c r="AI245"/>
  <c r="AH245"/>
  <c r="AG245"/>
  <c r="AF245"/>
  <c r="AE245"/>
  <c r="AD245"/>
  <c r="AC245"/>
  <c r="AB245"/>
  <c r="AA245"/>
  <c r="Z245"/>
  <c r="Y245"/>
  <c r="AM244"/>
  <c r="AL244"/>
  <c r="AK244"/>
  <c r="AJ244"/>
  <c r="AI244"/>
  <c r="AH244"/>
  <c r="AG244"/>
  <c r="AF244"/>
  <c r="AE244"/>
  <c r="AD244"/>
  <c r="AC244"/>
  <c r="AB244"/>
  <c r="AA244"/>
  <c r="Z244"/>
  <c r="Y244"/>
  <c r="AM243"/>
  <c r="AL243"/>
  <c r="AK243"/>
  <c r="AJ243"/>
  <c r="AI243"/>
  <c r="AH243"/>
  <c r="AG243"/>
  <c r="AF243"/>
  <c r="AE243"/>
  <c r="AD243"/>
  <c r="AC243"/>
  <c r="AB243"/>
  <c r="AA243"/>
  <c r="Z243"/>
  <c r="Y243"/>
  <c r="AM242"/>
  <c r="AL242"/>
  <c r="AK242"/>
  <c r="AJ242"/>
  <c r="AI242"/>
  <c r="AH242"/>
  <c r="AG242"/>
  <c r="AF242"/>
  <c r="AE242"/>
  <c r="AD242"/>
  <c r="AC242"/>
  <c r="AB242"/>
  <c r="AA242"/>
  <c r="Z242"/>
  <c r="Y242"/>
  <c r="AM241"/>
  <c r="AL241"/>
  <c r="AK241"/>
  <c r="AJ241"/>
  <c r="AI241"/>
  <c r="AH241"/>
  <c r="AG241"/>
  <c r="AF241"/>
  <c r="AE241"/>
  <c r="AD241"/>
  <c r="AC241"/>
  <c r="AB241"/>
  <c r="AA241"/>
  <c r="Z241"/>
  <c r="Y241"/>
  <c r="AM240"/>
  <c r="AL240"/>
  <c r="AK240"/>
  <c r="AJ240"/>
  <c r="AI240"/>
  <c r="AH240"/>
  <c r="AG240"/>
  <c r="AF240"/>
  <c r="AE240"/>
  <c r="AD240"/>
  <c r="AC240"/>
  <c r="AB240"/>
  <c r="AA240"/>
  <c r="Z240"/>
  <c r="Y240"/>
  <c r="AM239"/>
  <c r="AL239"/>
  <c r="AK239"/>
  <c r="AJ239"/>
  <c r="AI239"/>
  <c r="AH239"/>
  <c r="AG239"/>
  <c r="AF239"/>
  <c r="AE239"/>
  <c r="AD239"/>
  <c r="AC239"/>
  <c r="AB239"/>
  <c r="AA239"/>
  <c r="Z239"/>
  <c r="Y239"/>
  <c r="AM238"/>
  <c r="AL238"/>
  <c r="AK238"/>
  <c r="AJ238"/>
  <c r="AI238"/>
  <c r="AH238"/>
  <c r="AG238"/>
  <c r="AF238"/>
  <c r="AE238"/>
  <c r="AD238"/>
  <c r="AC238"/>
  <c r="AB238"/>
  <c r="AA238"/>
  <c r="Z238"/>
  <c r="Y238"/>
  <c r="AM237"/>
  <c r="AL237"/>
  <c r="AK237"/>
  <c r="AJ237"/>
  <c r="AI237"/>
  <c r="AH237"/>
  <c r="AG237"/>
  <c r="AF237"/>
  <c r="AE237"/>
  <c r="AD237"/>
  <c r="AC237"/>
  <c r="AB237"/>
  <c r="AA237"/>
  <c r="Z237"/>
  <c r="Y237"/>
  <c r="AM236"/>
  <c r="AL236"/>
  <c r="AK236"/>
  <c r="AJ236"/>
  <c r="AI236"/>
  <c r="AH236"/>
  <c r="AG236"/>
  <c r="AF236"/>
  <c r="AE236"/>
  <c r="AD236"/>
  <c r="AC236"/>
  <c r="AB236"/>
  <c r="AA236"/>
  <c r="Z236"/>
  <c r="Y236"/>
  <c r="AM235"/>
  <c r="AL235"/>
  <c r="AK235"/>
  <c r="AJ235"/>
  <c r="AI235"/>
  <c r="AH235"/>
  <c r="AG235"/>
  <c r="AF235"/>
  <c r="AE235"/>
  <c r="AD235"/>
  <c r="AC235"/>
  <c r="AB235"/>
  <c r="AA235"/>
  <c r="Z235"/>
  <c r="Y235"/>
  <c r="AM234"/>
  <c r="AL234"/>
  <c r="AK234"/>
  <c r="AJ234"/>
  <c r="AI234"/>
  <c r="AH234"/>
  <c r="AG234"/>
  <c r="AF234"/>
  <c r="AE234"/>
  <c r="AD234"/>
  <c r="AC234"/>
  <c r="AB234"/>
  <c r="AA234"/>
  <c r="Z234"/>
  <c r="Y234"/>
  <c r="AM233"/>
  <c r="AL233"/>
  <c r="AK233"/>
  <c r="AJ233"/>
  <c r="AI233"/>
  <c r="AH233"/>
  <c r="AG233"/>
  <c r="AF233"/>
  <c r="AE233"/>
  <c r="AD233"/>
  <c r="AC233"/>
  <c r="AB233"/>
  <c r="AA233"/>
  <c r="Z233"/>
  <c r="Y233"/>
  <c r="AM232"/>
  <c r="AL232"/>
  <c r="AK232"/>
  <c r="AJ232"/>
  <c r="AI232"/>
  <c r="AH232"/>
  <c r="AG232"/>
  <c r="AF232"/>
  <c r="AE232"/>
  <c r="AD232"/>
  <c r="AC232"/>
  <c r="AB232"/>
  <c r="AA232"/>
  <c r="Z232"/>
  <c r="Y232"/>
  <c r="AM231"/>
  <c r="AL231"/>
  <c r="AK231"/>
  <c r="AJ231"/>
  <c r="AI231"/>
  <c r="AH231"/>
  <c r="AG231"/>
  <c r="AF231"/>
  <c r="AE231"/>
  <c r="AD231"/>
  <c r="AC231"/>
  <c r="AB231"/>
  <c r="AA231"/>
  <c r="Z231"/>
  <c r="Y231"/>
  <c r="AM230"/>
  <c r="AL230"/>
  <c r="AK230"/>
  <c r="AJ230"/>
  <c r="AI230"/>
  <c r="AH230"/>
  <c r="AG230"/>
  <c r="AF230"/>
  <c r="AE230"/>
  <c r="AD230"/>
  <c r="AC230"/>
  <c r="AB230"/>
  <c r="AA230"/>
  <c r="Z230"/>
  <c r="Y230"/>
  <c r="AM229"/>
  <c r="AL229"/>
  <c r="AK229"/>
  <c r="AJ229"/>
  <c r="AI229"/>
  <c r="AH229"/>
  <c r="AG229"/>
  <c r="AF229"/>
  <c r="AE229"/>
  <c r="AD229"/>
  <c r="AC229"/>
  <c r="AB229"/>
  <c r="AA229"/>
  <c r="Z229"/>
  <c r="Y229"/>
  <c r="AM228"/>
  <c r="AL228"/>
  <c r="AK228"/>
  <c r="AJ228"/>
  <c r="AI228"/>
  <c r="AH228"/>
  <c r="AG228"/>
  <c r="AF228"/>
  <c r="AE228"/>
  <c r="AD228"/>
  <c r="AC228"/>
  <c r="AB228"/>
  <c r="AA228"/>
  <c r="Z228"/>
  <c r="Y228"/>
  <c r="AM227"/>
  <c r="AL227"/>
  <c r="AK227"/>
  <c r="AJ227"/>
  <c r="AI227"/>
  <c r="AH227"/>
  <c r="AG227"/>
  <c r="AF227"/>
  <c r="AE227"/>
  <c r="AD227"/>
  <c r="AC227"/>
  <c r="AB227"/>
  <c r="AA227"/>
  <c r="Z227"/>
  <c r="Y227"/>
  <c r="AM226"/>
  <c r="AL226"/>
  <c r="AK226"/>
  <c r="AJ226"/>
  <c r="AI226"/>
  <c r="AH226"/>
  <c r="AG226"/>
  <c r="AF226"/>
  <c r="AE226"/>
  <c r="AD226"/>
  <c r="AC226"/>
  <c r="AB226"/>
  <c r="AA226"/>
  <c r="Z226"/>
  <c r="Y226"/>
  <c r="AM225"/>
  <c r="AL225"/>
  <c r="AK225"/>
  <c r="AJ225"/>
  <c r="AI225"/>
  <c r="AH225"/>
  <c r="AG225"/>
  <c r="AF225"/>
  <c r="AE225"/>
  <c r="AD225"/>
  <c r="AC225"/>
  <c r="AB225"/>
  <c r="AA225"/>
  <c r="Z225"/>
  <c r="Y225"/>
  <c r="AM224"/>
  <c r="AL224"/>
  <c r="AK224"/>
  <c r="AJ224"/>
  <c r="AI224"/>
  <c r="AH224"/>
  <c r="AG224"/>
  <c r="AF224"/>
  <c r="AE224"/>
  <c r="AD224"/>
  <c r="AC224"/>
  <c r="AB224"/>
  <c r="AA224"/>
  <c r="Z224"/>
  <c r="Y224"/>
  <c r="AM223"/>
  <c r="AL223"/>
  <c r="AK223"/>
  <c r="AJ223"/>
  <c r="AI223"/>
  <c r="AH223"/>
  <c r="AG223"/>
  <c r="AF223"/>
  <c r="AE223"/>
  <c r="AD223"/>
  <c r="AC223"/>
  <c r="AB223"/>
  <c r="AA223"/>
  <c r="Z223"/>
  <c r="Y223"/>
  <c r="AM222"/>
  <c r="AL222"/>
  <c r="AK222"/>
  <c r="AJ222"/>
  <c r="AI222"/>
  <c r="AH222"/>
  <c r="AG222"/>
  <c r="AF222"/>
  <c r="AE222"/>
  <c r="AD222"/>
  <c r="AC222"/>
  <c r="AB222"/>
  <c r="AA222"/>
  <c r="Z222"/>
  <c r="Y222"/>
  <c r="AM221"/>
  <c r="AL221"/>
  <c r="AK221"/>
  <c r="AJ221"/>
  <c r="AI221"/>
  <c r="AH221"/>
  <c r="AG221"/>
  <c r="AF221"/>
  <c r="AE221"/>
  <c r="AD221"/>
  <c r="AC221"/>
  <c r="AB221"/>
  <c r="AA221"/>
  <c r="Z221"/>
  <c r="Y221"/>
  <c r="AM220"/>
  <c r="AL220"/>
  <c r="AK220"/>
  <c r="AJ220"/>
  <c r="AI220"/>
  <c r="AH220"/>
  <c r="AG220"/>
  <c r="AF220"/>
  <c r="AE220"/>
  <c r="AD220"/>
  <c r="AC220"/>
  <c r="AB220"/>
  <c r="AA220"/>
  <c r="Z220"/>
  <c r="Y220"/>
  <c r="AM219"/>
  <c r="AL219"/>
  <c r="AK219"/>
  <c r="AJ219"/>
  <c r="AI219"/>
  <c r="AH219"/>
  <c r="AG219"/>
  <c r="AF219"/>
  <c r="AE219"/>
  <c r="AD219"/>
  <c r="AC219"/>
  <c r="AB219"/>
  <c r="AA219"/>
  <c r="Z219"/>
  <c r="Y219"/>
  <c r="AM218"/>
  <c r="AL218"/>
  <c r="AK218"/>
  <c r="AJ218"/>
  <c r="AI218"/>
  <c r="AH218"/>
  <c r="AG218"/>
  <c r="AF218"/>
  <c r="AE218"/>
  <c r="AD218"/>
  <c r="AC218"/>
  <c r="AB218"/>
  <c r="AA218"/>
  <c r="Z218"/>
  <c r="Y218"/>
  <c r="AM217"/>
  <c r="AL217"/>
  <c r="AK217"/>
  <c r="AJ217"/>
  <c r="AI217"/>
  <c r="AH217"/>
  <c r="AG217"/>
  <c r="AF217"/>
  <c r="AE217"/>
  <c r="AD217"/>
  <c r="AC217"/>
  <c r="AB217"/>
  <c r="AA217"/>
  <c r="Z217"/>
  <c r="Y217"/>
  <c r="AM216"/>
  <c r="AL216"/>
  <c r="AK216"/>
  <c r="AJ216"/>
  <c r="AI216"/>
  <c r="AH216"/>
  <c r="AG216"/>
  <c r="AF216"/>
  <c r="AE216"/>
  <c r="AD216"/>
  <c r="AC216"/>
  <c r="AB216"/>
  <c r="AA216"/>
  <c r="Z216"/>
  <c r="Y216"/>
  <c r="AM215"/>
  <c r="AL215"/>
  <c r="AK215"/>
  <c r="AJ215"/>
  <c r="AI215"/>
  <c r="AH215"/>
  <c r="AG215"/>
  <c r="AF215"/>
  <c r="AE215"/>
  <c r="AD215"/>
  <c r="AC215"/>
  <c r="AB215"/>
  <c r="AA215"/>
  <c r="Z215"/>
  <c r="Y215"/>
  <c r="AM214"/>
  <c r="AL214"/>
  <c r="AK214"/>
  <c r="AJ214"/>
  <c r="AI214"/>
  <c r="AH214"/>
  <c r="AG214"/>
  <c r="AF214"/>
  <c r="AE214"/>
  <c r="AD214"/>
  <c r="AC214"/>
  <c r="AB214"/>
  <c r="AA214"/>
  <c r="Z214"/>
  <c r="Y214"/>
  <c r="AM213"/>
  <c r="AL213"/>
  <c r="AK213"/>
  <c r="AJ213"/>
  <c r="AI213"/>
  <c r="AH213"/>
  <c r="AG213"/>
  <c r="AF213"/>
  <c r="AE213"/>
  <c r="AD213"/>
  <c r="AC213"/>
  <c r="AB213"/>
  <c r="AA213"/>
  <c r="Z213"/>
  <c r="Y213"/>
  <c r="AM212"/>
  <c r="AL212"/>
  <c r="AK212"/>
  <c r="AJ212"/>
  <c r="AI212"/>
  <c r="AH212"/>
  <c r="AG212"/>
  <c r="AF212"/>
  <c r="AE212"/>
  <c r="AD212"/>
  <c r="AC212"/>
  <c r="AB212"/>
  <c r="AA212"/>
  <c r="Z212"/>
  <c r="Y212"/>
  <c r="AM211"/>
  <c r="AL211"/>
  <c r="AK211"/>
  <c r="AJ211"/>
  <c r="AI211"/>
  <c r="AH211"/>
  <c r="AG211"/>
  <c r="AF211"/>
  <c r="AE211"/>
  <c r="AD211"/>
  <c r="AC211"/>
  <c r="AB211"/>
  <c r="AA211"/>
  <c r="Z211"/>
  <c r="Y211"/>
  <c r="AM210"/>
  <c r="AL210"/>
  <c r="AK210"/>
  <c r="AJ210"/>
  <c r="AI210"/>
  <c r="AH210"/>
  <c r="AG210"/>
  <c r="AF210"/>
  <c r="AE210"/>
  <c r="AD210"/>
  <c r="AC210"/>
  <c r="AB210"/>
  <c r="AA210"/>
  <c r="Z210"/>
  <c r="Y210"/>
  <c r="AM209"/>
  <c r="AL209"/>
  <c r="AK209"/>
  <c r="AJ209"/>
  <c r="AI209"/>
  <c r="AH209"/>
  <c r="AG209"/>
  <c r="AF209"/>
  <c r="AE209"/>
  <c r="AD209"/>
  <c r="AC209"/>
  <c r="AB209"/>
  <c r="AA209"/>
  <c r="Z209"/>
  <c r="Y209"/>
  <c r="AM208"/>
  <c r="AL208"/>
  <c r="AK208"/>
  <c r="AJ208"/>
  <c r="AI208"/>
  <c r="AH208"/>
  <c r="AG208"/>
  <c r="AF208"/>
  <c r="AE208"/>
  <c r="AD208"/>
  <c r="AC208"/>
  <c r="AB208"/>
  <c r="AA208"/>
  <c r="Z208"/>
  <c r="Y208"/>
  <c r="AM207"/>
  <c r="AL207"/>
  <c r="AK207"/>
  <c r="AJ207"/>
  <c r="AI207"/>
  <c r="AH207"/>
  <c r="AG207"/>
  <c r="AF207"/>
  <c r="AE207"/>
  <c r="AD207"/>
  <c r="AC207"/>
  <c r="AB207"/>
  <c r="AA207"/>
  <c r="Z207"/>
  <c r="Y207"/>
  <c r="AM206"/>
  <c r="AL206"/>
  <c r="AK206"/>
  <c r="AJ206"/>
  <c r="AI206"/>
  <c r="AH206"/>
  <c r="AG206"/>
  <c r="AF206"/>
  <c r="AE206"/>
  <c r="AD206"/>
  <c r="AC206"/>
  <c r="AB206"/>
  <c r="AA206"/>
  <c r="Z206"/>
  <c r="Y206"/>
  <c r="AM205"/>
  <c r="AL205"/>
  <c r="AK205"/>
  <c r="AJ205"/>
  <c r="AI205"/>
  <c r="AH205"/>
  <c r="AG205"/>
  <c r="AF205"/>
  <c r="AE205"/>
  <c r="AD205"/>
  <c r="AC205"/>
  <c r="AB205"/>
  <c r="AA205"/>
  <c r="Z205"/>
  <c r="Y205"/>
  <c r="AM204"/>
  <c r="AL204"/>
  <c r="AK204"/>
  <c r="AJ204"/>
  <c r="AI204"/>
  <c r="AH204"/>
  <c r="AG204"/>
  <c r="AF204"/>
  <c r="AE204"/>
  <c r="AD204"/>
  <c r="AC204"/>
  <c r="AB204"/>
  <c r="AA204"/>
  <c r="Z204"/>
  <c r="Y204"/>
  <c r="AM203"/>
  <c r="AL203"/>
  <c r="AK203"/>
  <c r="AJ203"/>
  <c r="AI203"/>
  <c r="AH203"/>
  <c r="AG203"/>
  <c r="AF203"/>
  <c r="AE203"/>
  <c r="AD203"/>
  <c r="AC203"/>
  <c r="AB203"/>
  <c r="AA203"/>
  <c r="Z203"/>
  <c r="Y203"/>
  <c r="AM202"/>
  <c r="AL202"/>
  <c r="AK202"/>
  <c r="AJ202"/>
  <c r="AI202"/>
  <c r="AH202"/>
  <c r="AG202"/>
  <c r="AF202"/>
  <c r="AE202"/>
  <c r="AD202"/>
  <c r="AC202"/>
  <c r="AB202"/>
  <c r="AA202"/>
  <c r="Z202"/>
  <c r="Y202"/>
  <c r="AM201"/>
  <c r="AL201"/>
  <c r="AK201"/>
  <c r="AJ201"/>
  <c r="AI201"/>
  <c r="AH201"/>
  <c r="AG201"/>
  <c r="AF201"/>
  <c r="AE201"/>
  <c r="AD201"/>
  <c r="AC201"/>
  <c r="AB201"/>
  <c r="AA201"/>
  <c r="Z201"/>
  <c r="Y201"/>
  <c r="AM200"/>
  <c r="AL200"/>
  <c r="AK200"/>
  <c r="AJ200"/>
  <c r="AI200"/>
  <c r="AH200"/>
  <c r="AG200"/>
  <c r="AF200"/>
  <c r="AE200"/>
  <c r="AD200"/>
  <c r="AC200"/>
  <c r="AB200"/>
  <c r="AA200"/>
  <c r="Z200"/>
  <c r="Y200"/>
  <c r="AM199"/>
  <c r="AL199"/>
  <c r="AK199"/>
  <c r="AJ199"/>
  <c r="AI199"/>
  <c r="AH199"/>
  <c r="AG199"/>
  <c r="AF199"/>
  <c r="AE199"/>
  <c r="AD199"/>
  <c r="AC199"/>
  <c r="AB199"/>
  <c r="AA199"/>
  <c r="Z199"/>
  <c r="Y199"/>
  <c r="AM198"/>
  <c r="AL198"/>
  <c r="AK198"/>
  <c r="AJ198"/>
  <c r="AI198"/>
  <c r="AH198"/>
  <c r="AG198"/>
  <c r="AF198"/>
  <c r="AE198"/>
  <c r="AD198"/>
  <c r="AC198"/>
  <c r="AB198"/>
  <c r="AA198"/>
  <c r="Z198"/>
  <c r="Y198"/>
  <c r="AM197"/>
  <c r="AL197"/>
  <c r="AK197"/>
  <c r="AJ197"/>
  <c r="AI197"/>
  <c r="AH197"/>
  <c r="AG197"/>
  <c r="AF197"/>
  <c r="AE197"/>
  <c r="AD197"/>
  <c r="AC197"/>
  <c r="AB197"/>
  <c r="AA197"/>
  <c r="Z197"/>
  <c r="Y197"/>
  <c r="AM196"/>
  <c r="AL196"/>
  <c r="AK196"/>
  <c r="AJ196"/>
  <c r="AI196"/>
  <c r="AH196"/>
  <c r="AG196"/>
  <c r="AF196"/>
  <c r="AE196"/>
  <c r="AD196"/>
  <c r="AC196"/>
  <c r="AB196"/>
  <c r="AA196"/>
  <c r="Z196"/>
  <c r="Y196"/>
  <c r="AM195"/>
  <c r="AL195"/>
  <c r="AK195"/>
  <c r="AJ195"/>
  <c r="AI195"/>
  <c r="AH195"/>
  <c r="AG195"/>
  <c r="AF195"/>
  <c r="AE195"/>
  <c r="AD195"/>
  <c r="AC195"/>
  <c r="AB195"/>
  <c r="AA195"/>
  <c r="Z195"/>
  <c r="Y195"/>
  <c r="AM194"/>
  <c r="AL194"/>
  <c r="AK194"/>
  <c r="AJ194"/>
  <c r="AI194"/>
  <c r="AH194"/>
  <c r="AG194"/>
  <c r="AF194"/>
  <c r="AE194"/>
  <c r="AD194"/>
  <c r="AC194"/>
  <c r="AB194"/>
  <c r="AA194"/>
  <c r="Z194"/>
  <c r="Y194"/>
  <c r="AM193"/>
  <c r="AL193"/>
  <c r="AK193"/>
  <c r="AJ193"/>
  <c r="AI193"/>
  <c r="AH193"/>
  <c r="AG193"/>
  <c r="AF193"/>
  <c r="AE193"/>
  <c r="AD193"/>
  <c r="AC193"/>
  <c r="AB193"/>
  <c r="AA193"/>
  <c r="Z193"/>
  <c r="Y193"/>
  <c r="AM192"/>
  <c r="AL192"/>
  <c r="AK192"/>
  <c r="AJ192"/>
  <c r="AI192"/>
  <c r="AH192"/>
  <c r="AG192"/>
  <c r="AF192"/>
  <c r="AE192"/>
  <c r="AD192"/>
  <c r="AC192"/>
  <c r="AB192"/>
  <c r="AA192"/>
  <c r="Z192"/>
  <c r="Y192"/>
  <c r="AM191"/>
  <c r="AL191"/>
  <c r="AK191"/>
  <c r="AJ191"/>
  <c r="AI191"/>
  <c r="AH191"/>
  <c r="AG191"/>
  <c r="AF191"/>
  <c r="AE191"/>
  <c r="AD191"/>
  <c r="AC191"/>
  <c r="AB191"/>
  <c r="AA191"/>
  <c r="Z191"/>
  <c r="Y191"/>
  <c r="AM190"/>
  <c r="AL190"/>
  <c r="AK190"/>
  <c r="AJ190"/>
  <c r="AI190"/>
  <c r="AH190"/>
  <c r="AG190"/>
  <c r="AF190"/>
  <c r="AE190"/>
  <c r="AD190"/>
  <c r="AC190"/>
  <c r="AB190"/>
  <c r="AA190"/>
  <c r="Z190"/>
  <c r="Y190"/>
  <c r="AM189"/>
  <c r="AL189"/>
  <c r="AK189"/>
  <c r="AJ189"/>
  <c r="AI189"/>
  <c r="AH189"/>
  <c r="AG189"/>
  <c r="AF189"/>
  <c r="AE189"/>
  <c r="AD189"/>
  <c r="AC189"/>
  <c r="AB189"/>
  <c r="AA189"/>
  <c r="Z189"/>
  <c r="Y189"/>
  <c r="AM188"/>
  <c r="AL188"/>
  <c r="AK188"/>
  <c r="AJ188"/>
  <c r="AI188"/>
  <c r="AH188"/>
  <c r="AG188"/>
  <c r="AF188"/>
  <c r="AE188"/>
  <c r="AD188"/>
  <c r="AC188"/>
  <c r="AB188"/>
  <c r="AA188"/>
  <c r="Z188"/>
  <c r="Y188"/>
  <c r="AM187"/>
  <c r="AL187"/>
  <c r="AK187"/>
  <c r="AJ187"/>
  <c r="AI187"/>
  <c r="AH187"/>
  <c r="AG187"/>
  <c r="AF187"/>
  <c r="AE187"/>
  <c r="AD187"/>
  <c r="AC187"/>
  <c r="AB187"/>
  <c r="AA187"/>
  <c r="Z187"/>
  <c r="Y187"/>
  <c r="AM186"/>
  <c r="AL186"/>
  <c r="AK186"/>
  <c r="AJ186"/>
  <c r="AI186"/>
  <c r="AH186"/>
  <c r="AG186"/>
  <c r="AF186"/>
  <c r="AE186"/>
  <c r="AD186"/>
  <c r="AC186"/>
  <c r="AB186"/>
  <c r="AA186"/>
  <c r="Z186"/>
  <c r="Y186"/>
  <c r="AM185"/>
  <c r="AL185"/>
  <c r="AK185"/>
  <c r="AJ185"/>
  <c r="AI185"/>
  <c r="AH185"/>
  <c r="AG185"/>
  <c r="AF185"/>
  <c r="AE185"/>
  <c r="AD185"/>
  <c r="AC185"/>
  <c r="AB185"/>
  <c r="AA185"/>
  <c r="Z185"/>
  <c r="Y185"/>
  <c r="AM184"/>
  <c r="AL184"/>
  <c r="AK184"/>
  <c r="AJ184"/>
  <c r="AI184"/>
  <c r="AH184"/>
  <c r="AG184"/>
  <c r="AF184"/>
  <c r="AE184"/>
  <c r="AD184"/>
  <c r="AC184"/>
  <c r="AB184"/>
  <c r="AA184"/>
  <c r="Z184"/>
  <c r="Y184"/>
  <c r="AM183"/>
  <c r="AL183"/>
  <c r="AK183"/>
  <c r="AJ183"/>
  <c r="AI183"/>
  <c r="AH183"/>
  <c r="AG183"/>
  <c r="AF183"/>
  <c r="AE183"/>
  <c r="AD183"/>
  <c r="AC183"/>
  <c r="AB183"/>
  <c r="AA183"/>
  <c r="Z183"/>
  <c r="Y183"/>
  <c r="AM182"/>
  <c r="AL182"/>
  <c r="AK182"/>
  <c r="AJ182"/>
  <c r="AI182"/>
  <c r="AH182"/>
  <c r="AG182"/>
  <c r="AF182"/>
  <c r="AE182"/>
  <c r="AD182"/>
  <c r="AC182"/>
  <c r="AB182"/>
  <c r="AA182"/>
  <c r="Z182"/>
  <c r="Y182"/>
  <c r="AM181"/>
  <c r="AL181"/>
  <c r="AK181"/>
  <c r="AJ181"/>
  <c r="AI181"/>
  <c r="AH181"/>
  <c r="AG181"/>
  <c r="AF181"/>
  <c r="AE181"/>
  <c r="AD181"/>
  <c r="AC181"/>
  <c r="AB181"/>
  <c r="AA181"/>
  <c r="Z181"/>
  <c r="Y181"/>
  <c r="AM180"/>
  <c r="AL180"/>
  <c r="AK180"/>
  <c r="AJ180"/>
  <c r="AI180"/>
  <c r="AH180"/>
  <c r="AG180"/>
  <c r="AF180"/>
  <c r="AE180"/>
  <c r="AD180"/>
  <c r="AC180"/>
  <c r="AB180"/>
  <c r="AA180"/>
  <c r="Z180"/>
  <c r="Y180"/>
  <c r="AM179"/>
  <c r="AL179"/>
  <c r="AK179"/>
  <c r="AJ179"/>
  <c r="AI179"/>
  <c r="AH179"/>
  <c r="AG179"/>
  <c r="AF179"/>
  <c r="AE179"/>
  <c r="AD179"/>
  <c r="AC179"/>
  <c r="AB179"/>
  <c r="AA179"/>
  <c r="Z179"/>
  <c r="Y179"/>
  <c r="AM178"/>
  <c r="AL178"/>
  <c r="AK178"/>
  <c r="AJ178"/>
  <c r="AI178"/>
  <c r="AH178"/>
  <c r="AG178"/>
  <c r="AF178"/>
  <c r="AE178"/>
  <c r="AD178"/>
  <c r="AC178"/>
  <c r="AB178"/>
  <c r="AA178"/>
  <c r="Z178"/>
  <c r="Y178"/>
  <c r="AM177"/>
  <c r="AL177"/>
  <c r="AK177"/>
  <c r="AJ177"/>
  <c r="AI177"/>
  <c r="AH177"/>
  <c r="AG177"/>
  <c r="AF177"/>
  <c r="AE177"/>
  <c r="AD177"/>
  <c r="AC177"/>
  <c r="AB177"/>
  <c r="AA177"/>
  <c r="Z177"/>
  <c r="Y177"/>
  <c r="AM176"/>
  <c r="AL176"/>
  <c r="AK176"/>
  <c r="AJ176"/>
  <c r="AI176"/>
  <c r="AH176"/>
  <c r="AG176"/>
  <c r="AF176"/>
  <c r="AE176"/>
  <c r="AD176"/>
  <c r="AC176"/>
  <c r="AB176"/>
  <c r="AA176"/>
  <c r="Z176"/>
  <c r="Y176"/>
  <c r="AM175"/>
  <c r="AL175"/>
  <c r="AK175"/>
  <c r="AJ175"/>
  <c r="AI175"/>
  <c r="AH175"/>
  <c r="AG175"/>
  <c r="AF175"/>
  <c r="AE175"/>
  <c r="AD175"/>
  <c r="AC175"/>
  <c r="AB175"/>
  <c r="AA175"/>
  <c r="Z175"/>
  <c r="Y175"/>
  <c r="AM174"/>
  <c r="AL174"/>
  <c r="AK174"/>
  <c r="AJ174"/>
  <c r="AI174"/>
  <c r="AH174"/>
  <c r="AG174"/>
  <c r="AF174"/>
  <c r="AE174"/>
  <c r="AD174"/>
  <c r="AC174"/>
  <c r="AB174"/>
  <c r="AA174"/>
  <c r="Z174"/>
  <c r="Y174"/>
  <c r="AM173"/>
  <c r="AL173"/>
  <c r="AK173"/>
  <c r="AJ173"/>
  <c r="AI173"/>
  <c r="AH173"/>
  <c r="AG173"/>
  <c r="AF173"/>
  <c r="AE173"/>
  <c r="AD173"/>
  <c r="AC173"/>
  <c r="AB173"/>
  <c r="AA173"/>
  <c r="Z173"/>
  <c r="Y173"/>
  <c r="AM172"/>
  <c r="AL172"/>
  <c r="AK172"/>
  <c r="AJ172"/>
  <c r="AI172"/>
  <c r="AH172"/>
  <c r="AG172"/>
  <c r="AF172"/>
  <c r="AE172"/>
  <c r="AD172"/>
  <c r="AC172"/>
  <c r="AB172"/>
  <c r="AA172"/>
  <c r="Z172"/>
  <c r="Y172"/>
  <c r="AM171"/>
  <c r="AL171"/>
  <c r="AK171"/>
  <c r="AJ171"/>
  <c r="AI171"/>
  <c r="AH171"/>
  <c r="AG171"/>
  <c r="AF171"/>
  <c r="AE171"/>
  <c r="AD171"/>
  <c r="AC171"/>
  <c r="AB171"/>
  <c r="AA171"/>
  <c r="Z171"/>
  <c r="Y171"/>
  <c r="AM170"/>
  <c r="AL170"/>
  <c r="AK170"/>
  <c r="AJ170"/>
  <c r="AI170"/>
  <c r="AH170"/>
  <c r="AG170"/>
  <c r="AF170"/>
  <c r="AE170"/>
  <c r="AD170"/>
  <c r="AC170"/>
  <c r="AB170"/>
  <c r="AA170"/>
  <c r="Z170"/>
  <c r="Y170"/>
  <c r="AM169"/>
  <c r="AL169"/>
  <c r="AK169"/>
  <c r="AJ169"/>
  <c r="AI169"/>
  <c r="AH169"/>
  <c r="AG169"/>
  <c r="AF169"/>
  <c r="AE169"/>
  <c r="AD169"/>
  <c r="AC169"/>
  <c r="AB169"/>
  <c r="AA169"/>
  <c r="Z169"/>
  <c r="Y169"/>
  <c r="AM168"/>
  <c r="AL168"/>
  <c r="AK168"/>
  <c r="AJ168"/>
  <c r="AI168"/>
  <c r="AH168"/>
  <c r="AG168"/>
  <c r="AF168"/>
  <c r="AE168"/>
  <c r="AD168"/>
  <c r="AC168"/>
  <c r="AB168"/>
  <c r="AA168"/>
  <c r="Z168"/>
  <c r="Y168"/>
  <c r="AM167"/>
  <c r="AL167"/>
  <c r="AK167"/>
  <c r="AJ167"/>
  <c r="AI167"/>
  <c r="AH167"/>
  <c r="AG167"/>
  <c r="AF167"/>
  <c r="AE167"/>
  <c r="AD167"/>
  <c r="AC167"/>
  <c r="AB167"/>
  <c r="AA167"/>
  <c r="Z167"/>
  <c r="Y167"/>
  <c r="AM166"/>
  <c r="AL166"/>
  <c r="AK166"/>
  <c r="AJ166"/>
  <c r="AI166"/>
  <c r="AH166"/>
  <c r="AG166"/>
  <c r="AF166"/>
  <c r="AE166"/>
  <c r="AD166"/>
  <c r="AC166"/>
  <c r="AB166"/>
  <c r="AA166"/>
  <c r="Z166"/>
  <c r="Y166"/>
  <c r="AM165"/>
  <c r="AL165"/>
  <c r="AK165"/>
  <c r="AJ165"/>
  <c r="AI165"/>
  <c r="AH165"/>
  <c r="AG165"/>
  <c r="AF165"/>
  <c r="AE165"/>
  <c r="AD165"/>
  <c r="AC165"/>
  <c r="AB165"/>
  <c r="AA165"/>
  <c r="Z165"/>
  <c r="Y165"/>
  <c r="AM164"/>
  <c r="AL164"/>
  <c r="AK164"/>
  <c r="AJ164"/>
  <c r="AI164"/>
  <c r="AH164"/>
  <c r="AG164"/>
  <c r="AF164"/>
  <c r="AE164"/>
  <c r="AD164"/>
  <c r="AC164"/>
  <c r="AB164"/>
  <c r="AA164"/>
  <c r="Z164"/>
  <c r="Y164"/>
  <c r="AM163"/>
  <c r="AL163"/>
  <c r="AK163"/>
  <c r="AJ163"/>
  <c r="AI163"/>
  <c r="AH163"/>
  <c r="AG163"/>
  <c r="AF163"/>
  <c r="AE163"/>
  <c r="AD163"/>
  <c r="AC163"/>
  <c r="AB163"/>
  <c r="AA163"/>
  <c r="Z163"/>
  <c r="Y163"/>
  <c r="AM162"/>
  <c r="AL162"/>
  <c r="AK162"/>
  <c r="AJ162"/>
  <c r="AI162"/>
  <c r="AH162"/>
  <c r="AG162"/>
  <c r="AF162"/>
  <c r="AE162"/>
  <c r="AD162"/>
  <c r="AC162"/>
  <c r="AB162"/>
  <c r="AA162"/>
  <c r="Z162"/>
  <c r="Y162"/>
  <c r="AM161"/>
  <c r="AL161"/>
  <c r="AK161"/>
  <c r="AJ161"/>
  <c r="AI161"/>
  <c r="AH161"/>
  <c r="AG161"/>
  <c r="AF161"/>
  <c r="AE161"/>
  <c r="AD161"/>
  <c r="AC161"/>
  <c r="AB161"/>
  <c r="AA161"/>
  <c r="Z161"/>
  <c r="Y161"/>
  <c r="AM160"/>
  <c r="AL160"/>
  <c r="AK160"/>
  <c r="AJ160"/>
  <c r="AI160"/>
  <c r="AH160"/>
  <c r="AG160"/>
  <c r="AF160"/>
  <c r="AE160"/>
  <c r="AD160"/>
  <c r="AC160"/>
  <c r="AB160"/>
  <c r="AA160"/>
  <c r="Z160"/>
  <c r="Y160"/>
  <c r="AM159"/>
  <c r="AL159"/>
  <c r="AK159"/>
  <c r="AJ159"/>
  <c r="AI159"/>
  <c r="AH159"/>
  <c r="AG159"/>
  <c r="AF159"/>
  <c r="AE159"/>
  <c r="AD159"/>
  <c r="AC159"/>
  <c r="AB159"/>
  <c r="AA159"/>
  <c r="Z159"/>
  <c r="Y159"/>
  <c r="AM158"/>
  <c r="AL158"/>
  <c r="AK158"/>
  <c r="AJ158"/>
  <c r="AI158"/>
  <c r="AH158"/>
  <c r="AG158"/>
  <c r="AF158"/>
  <c r="AE158"/>
  <c r="AD158"/>
  <c r="AC158"/>
  <c r="AB158"/>
  <c r="AA158"/>
  <c r="Z158"/>
  <c r="Y158"/>
  <c r="AM157"/>
  <c r="AL157"/>
  <c r="AK157"/>
  <c r="AJ157"/>
  <c r="AI157"/>
  <c r="AH157"/>
  <c r="AG157"/>
  <c r="AF157"/>
  <c r="AE157"/>
  <c r="AD157"/>
  <c r="AC157"/>
  <c r="AB157"/>
  <c r="AA157"/>
  <c r="Z157"/>
  <c r="Y157"/>
  <c r="AM156"/>
  <c r="AL156"/>
  <c r="AK156"/>
  <c r="AJ156"/>
  <c r="AI156"/>
  <c r="AH156"/>
  <c r="AG156"/>
  <c r="AF156"/>
  <c r="AE156"/>
  <c r="AD156"/>
  <c r="AC156"/>
  <c r="AB156"/>
  <c r="AA156"/>
  <c r="Z156"/>
  <c r="Y156"/>
  <c r="AM155"/>
  <c r="AL155"/>
  <c r="AK155"/>
  <c r="AJ155"/>
  <c r="AI155"/>
  <c r="AH155"/>
  <c r="AG155"/>
  <c r="AF155"/>
  <c r="AE155"/>
  <c r="AD155"/>
  <c r="AC155"/>
  <c r="AB155"/>
  <c r="AA155"/>
  <c r="Z155"/>
  <c r="Y155"/>
  <c r="AM154"/>
  <c r="AL154"/>
  <c r="AK154"/>
  <c r="AJ154"/>
  <c r="AI154"/>
  <c r="AH154"/>
  <c r="AG154"/>
  <c r="AF154"/>
  <c r="AE154"/>
  <c r="AD154"/>
  <c r="AC154"/>
  <c r="AB154"/>
  <c r="AA154"/>
  <c r="Z154"/>
  <c r="Y154"/>
  <c r="AM153"/>
  <c r="AL153"/>
  <c r="AK153"/>
  <c r="AJ153"/>
  <c r="AI153"/>
  <c r="AH153"/>
  <c r="AG153"/>
  <c r="AF153"/>
  <c r="AE153"/>
  <c r="AD153"/>
  <c r="AC153"/>
  <c r="AB153"/>
  <c r="AA153"/>
  <c r="Z153"/>
  <c r="Y153"/>
  <c r="AM152"/>
  <c r="AL152"/>
  <c r="AK152"/>
  <c r="AJ152"/>
  <c r="AI152"/>
  <c r="AH152"/>
  <c r="AG152"/>
  <c r="AF152"/>
  <c r="AE152"/>
  <c r="AD152"/>
  <c r="AC152"/>
  <c r="AB152"/>
  <c r="AA152"/>
  <c r="Z152"/>
  <c r="Y152"/>
  <c r="AM151"/>
  <c r="AL151"/>
  <c r="AK151"/>
  <c r="AJ151"/>
  <c r="AI151"/>
  <c r="AH151"/>
  <c r="AG151"/>
  <c r="AF151"/>
  <c r="AE151"/>
  <c r="AD151"/>
  <c r="AC151"/>
  <c r="AB151"/>
  <c r="AA151"/>
  <c r="Z151"/>
  <c r="Y151"/>
  <c r="AM150"/>
  <c r="AL150"/>
  <c r="AK150"/>
  <c r="AJ150"/>
  <c r="AI150"/>
  <c r="AH150"/>
  <c r="AG150"/>
  <c r="AF150"/>
  <c r="AE150"/>
  <c r="AD150"/>
  <c r="AC150"/>
  <c r="AB150"/>
  <c r="AA150"/>
  <c r="Z150"/>
  <c r="Y150"/>
  <c r="AM149"/>
  <c r="AL149"/>
  <c r="AK149"/>
  <c r="AJ149"/>
  <c r="AI149"/>
  <c r="AH149"/>
  <c r="AG149"/>
  <c r="AF149"/>
  <c r="AE149"/>
  <c r="AD149"/>
  <c r="AC149"/>
  <c r="AB149"/>
  <c r="AA149"/>
  <c r="Z149"/>
  <c r="Y149"/>
  <c r="AM148"/>
  <c r="AL148"/>
  <c r="AK148"/>
  <c r="AJ148"/>
  <c r="AI148"/>
  <c r="AH148"/>
  <c r="AG148"/>
  <c r="AF148"/>
  <c r="AE148"/>
  <c r="AD148"/>
  <c r="AC148"/>
  <c r="AB148"/>
  <c r="AA148"/>
  <c r="Z148"/>
  <c r="Y148"/>
  <c r="AM147"/>
  <c r="AL147"/>
  <c r="AK147"/>
  <c r="AJ147"/>
  <c r="AI147"/>
  <c r="AH147"/>
  <c r="AG147"/>
  <c r="AF147"/>
  <c r="AE147"/>
  <c r="AD147"/>
  <c r="AC147"/>
  <c r="AB147"/>
  <c r="AA147"/>
  <c r="Z147"/>
  <c r="Y147"/>
  <c r="AM146"/>
  <c r="AL146"/>
  <c r="AK146"/>
  <c r="AJ146"/>
  <c r="AI146"/>
  <c r="AH146"/>
  <c r="AG146"/>
  <c r="AF146"/>
  <c r="AE146"/>
  <c r="AD146"/>
  <c r="AC146"/>
  <c r="AB146"/>
  <c r="AA146"/>
  <c r="Z146"/>
  <c r="Y146"/>
  <c r="AM145"/>
  <c r="AL145"/>
  <c r="AK145"/>
  <c r="AJ145"/>
  <c r="AI145"/>
  <c r="AH145"/>
  <c r="AG145"/>
  <c r="AF145"/>
  <c r="AE145"/>
  <c r="AD145"/>
  <c r="AC145"/>
  <c r="AB145"/>
  <c r="AA145"/>
  <c r="Z145"/>
  <c r="Y145"/>
  <c r="AM144"/>
  <c r="AL144"/>
  <c r="AK144"/>
  <c r="AJ144"/>
  <c r="AI144"/>
  <c r="AH144"/>
  <c r="AG144"/>
  <c r="AF144"/>
  <c r="AE144"/>
  <c r="AD144"/>
  <c r="AC144"/>
  <c r="AB144"/>
  <c r="AA144"/>
  <c r="Z144"/>
  <c r="Y144"/>
  <c r="AM143"/>
  <c r="AL143"/>
  <c r="AK143"/>
  <c r="AJ143"/>
  <c r="AI143"/>
  <c r="AH143"/>
  <c r="AG143"/>
  <c r="AF143"/>
  <c r="AE143"/>
  <c r="AD143"/>
  <c r="AC143"/>
  <c r="AB143"/>
  <c r="AA143"/>
  <c r="Z143"/>
  <c r="Y143"/>
  <c r="AM142"/>
  <c r="AL142"/>
  <c r="AK142"/>
  <c r="AJ142"/>
  <c r="AI142"/>
  <c r="AH142"/>
  <c r="AG142"/>
  <c r="AF142"/>
  <c r="AE142"/>
  <c r="AD142"/>
  <c r="AC142"/>
  <c r="AB142"/>
  <c r="AA142"/>
  <c r="Z142"/>
  <c r="Y142"/>
  <c r="AM141"/>
  <c r="AL141"/>
  <c r="AK141"/>
  <c r="AJ141"/>
  <c r="AI141"/>
  <c r="AH141"/>
  <c r="AG141"/>
  <c r="AF141"/>
  <c r="AE141"/>
  <c r="AD141"/>
  <c r="AC141"/>
  <c r="AB141"/>
  <c r="AA141"/>
  <c r="Z141"/>
  <c r="Y141"/>
  <c r="AM140"/>
  <c r="AL140"/>
  <c r="AK140"/>
  <c r="AJ140"/>
  <c r="AI140"/>
  <c r="AH140"/>
  <c r="AG140"/>
  <c r="AF140"/>
  <c r="AE140"/>
  <c r="AD140"/>
  <c r="AC140"/>
  <c r="AB140"/>
  <c r="AA140"/>
  <c r="Z140"/>
  <c r="Y140"/>
  <c r="AM139"/>
  <c r="AL139"/>
  <c r="AK139"/>
  <c r="AJ139"/>
  <c r="AI139"/>
  <c r="AH139"/>
  <c r="AG139"/>
  <c r="AF139"/>
  <c r="AE139"/>
  <c r="AD139"/>
  <c r="AC139"/>
  <c r="AB139"/>
  <c r="AA139"/>
  <c r="Z139"/>
  <c r="Y139"/>
  <c r="AM138"/>
  <c r="AL138"/>
  <c r="AK138"/>
  <c r="AJ138"/>
  <c r="AI138"/>
  <c r="AH138"/>
  <c r="AG138"/>
  <c r="AF138"/>
  <c r="AE138"/>
  <c r="AD138"/>
  <c r="AC138"/>
  <c r="AB138"/>
  <c r="AA138"/>
  <c r="Z138"/>
  <c r="Y138"/>
  <c r="AM137"/>
  <c r="AL137"/>
  <c r="AK137"/>
  <c r="AJ137"/>
  <c r="AI137"/>
  <c r="AH137"/>
  <c r="AG137"/>
  <c r="AF137"/>
  <c r="AE137"/>
  <c r="AD137"/>
  <c r="AC137"/>
  <c r="AB137"/>
  <c r="AA137"/>
  <c r="Z137"/>
  <c r="Y137"/>
  <c r="AM136"/>
  <c r="AL136"/>
  <c r="AK136"/>
  <c r="AJ136"/>
  <c r="AI136"/>
  <c r="AH136"/>
  <c r="AG136"/>
  <c r="AF136"/>
  <c r="AE136"/>
  <c r="AD136"/>
  <c r="AC136"/>
  <c r="AB136"/>
  <c r="AA136"/>
  <c r="Z136"/>
  <c r="Y136"/>
  <c r="AM135"/>
  <c r="AL135"/>
  <c r="AK135"/>
  <c r="AJ135"/>
  <c r="AI135"/>
  <c r="AH135"/>
  <c r="AG135"/>
  <c r="AF135"/>
  <c r="AE135"/>
  <c r="AD135"/>
  <c r="AC135"/>
  <c r="AB135"/>
  <c r="AA135"/>
  <c r="Z135"/>
  <c r="Y135"/>
  <c r="AM134"/>
  <c r="AL134"/>
  <c r="AK134"/>
  <c r="AJ134"/>
  <c r="AI134"/>
  <c r="AH134"/>
  <c r="AG134"/>
  <c r="AF134"/>
  <c r="AE134"/>
  <c r="AD134"/>
  <c r="AC134"/>
  <c r="AB134"/>
  <c r="AA134"/>
  <c r="Z134"/>
  <c r="Y134"/>
  <c r="AM133"/>
  <c r="AL133"/>
  <c r="AK133"/>
  <c r="AJ133"/>
  <c r="AI133"/>
  <c r="AH133"/>
  <c r="AG133"/>
  <c r="AF133"/>
  <c r="AE133"/>
  <c r="AD133"/>
  <c r="AC133"/>
  <c r="AB133"/>
  <c r="AA133"/>
  <c r="Z133"/>
  <c r="Y133"/>
  <c r="AM132"/>
  <c r="AL132"/>
  <c r="AK132"/>
  <c r="AJ132"/>
  <c r="AI132"/>
  <c r="AH132"/>
  <c r="AG132"/>
  <c r="AF132"/>
  <c r="AE132"/>
  <c r="AD132"/>
  <c r="AC132"/>
  <c r="AB132"/>
  <c r="AA132"/>
  <c r="Z132"/>
  <c r="Y132"/>
  <c r="AM131"/>
  <c r="AL131"/>
  <c r="AK131"/>
  <c r="AJ131"/>
  <c r="AI131"/>
  <c r="AH131"/>
  <c r="AG131"/>
  <c r="AF131"/>
  <c r="AE131"/>
  <c r="AD131"/>
  <c r="AC131"/>
  <c r="AB131"/>
  <c r="AA131"/>
  <c r="Z131"/>
  <c r="Y131"/>
  <c r="AM130"/>
  <c r="AL130"/>
  <c r="AK130"/>
  <c r="AJ130"/>
  <c r="AI130"/>
  <c r="AH130"/>
  <c r="AG130"/>
  <c r="AF130"/>
  <c r="AE130"/>
  <c r="AD130"/>
  <c r="AC130"/>
  <c r="AB130"/>
  <c r="AA130"/>
  <c r="Z130"/>
  <c r="Y130"/>
  <c r="AM129"/>
  <c r="AL129"/>
  <c r="AK129"/>
  <c r="AJ129"/>
  <c r="AI129"/>
  <c r="AH129"/>
  <c r="AG129"/>
  <c r="AF129"/>
  <c r="AE129"/>
  <c r="AD129"/>
  <c r="AC129"/>
  <c r="AB129"/>
  <c r="AA129"/>
  <c r="Z129"/>
  <c r="Y129"/>
  <c r="AM128"/>
  <c r="AL128"/>
  <c r="AK128"/>
  <c r="AJ128"/>
  <c r="AI128"/>
  <c r="AH128"/>
  <c r="AG128"/>
  <c r="AF128"/>
  <c r="AE128"/>
  <c r="AD128"/>
  <c r="AC128"/>
  <c r="AB128"/>
  <c r="AA128"/>
  <c r="Z128"/>
  <c r="Y128"/>
  <c r="AM127"/>
  <c r="AL127"/>
  <c r="AK127"/>
  <c r="AJ127"/>
  <c r="AI127"/>
  <c r="AH127"/>
  <c r="AG127"/>
  <c r="AF127"/>
  <c r="AE127"/>
  <c r="AD127"/>
  <c r="AC127"/>
  <c r="AB127"/>
  <c r="AA127"/>
  <c r="Z127"/>
  <c r="Y127"/>
  <c r="AM126"/>
  <c r="AL126"/>
  <c r="AK126"/>
  <c r="AJ126"/>
  <c r="AI126"/>
  <c r="AH126"/>
  <c r="AG126"/>
  <c r="AF126"/>
  <c r="AE126"/>
  <c r="AD126"/>
  <c r="AC126"/>
  <c r="AB126"/>
  <c r="AA126"/>
  <c r="Z126"/>
  <c r="Y126"/>
  <c r="AM125"/>
  <c r="AL125"/>
  <c r="AK125"/>
  <c r="AJ125"/>
  <c r="AI125"/>
  <c r="AH125"/>
  <c r="AG125"/>
  <c r="AF125"/>
  <c r="AE125"/>
  <c r="AD125"/>
  <c r="AC125"/>
  <c r="AB125"/>
  <c r="AA125"/>
  <c r="Z125"/>
  <c r="Y125"/>
  <c r="AM124"/>
  <c r="AL124"/>
  <c r="AK124"/>
  <c r="AJ124"/>
  <c r="AI124"/>
  <c r="AH124"/>
  <c r="AG124"/>
  <c r="AF124"/>
  <c r="AE124"/>
  <c r="AD124"/>
  <c r="AC124"/>
  <c r="AB124"/>
  <c r="AA124"/>
  <c r="Z124"/>
  <c r="Y124"/>
  <c r="AM123"/>
  <c r="AL123"/>
  <c r="AK123"/>
  <c r="AJ123"/>
  <c r="AI123"/>
  <c r="AH123"/>
  <c r="AG123"/>
  <c r="AF123"/>
  <c r="AE123"/>
  <c r="AD123"/>
  <c r="AC123"/>
  <c r="AB123"/>
  <c r="AA123"/>
  <c r="Z123"/>
  <c r="Y123"/>
  <c r="AM122"/>
  <c r="AL122"/>
  <c r="AK122"/>
  <c r="AJ122"/>
  <c r="AI122"/>
  <c r="AH122"/>
  <c r="AG122"/>
  <c r="AF122"/>
  <c r="AE122"/>
  <c r="AD122"/>
  <c r="AC122"/>
  <c r="AB122"/>
  <c r="AA122"/>
  <c r="Z122"/>
  <c r="Y122"/>
  <c r="AM121"/>
  <c r="AL121"/>
  <c r="AK121"/>
  <c r="AJ121"/>
  <c r="AI121"/>
  <c r="AH121"/>
  <c r="AG121"/>
  <c r="AF121"/>
  <c r="AE121"/>
  <c r="AD121"/>
  <c r="AC121"/>
  <c r="AB121"/>
  <c r="AA121"/>
  <c r="Z121"/>
  <c r="Y121"/>
  <c r="AM120"/>
  <c r="AL120"/>
  <c r="AK120"/>
  <c r="AJ120"/>
  <c r="AI120"/>
  <c r="AH120"/>
  <c r="AG120"/>
  <c r="AF120"/>
  <c r="AE120"/>
  <c r="AD120"/>
  <c r="AC120"/>
  <c r="AB120"/>
  <c r="AA120"/>
  <c r="Z120"/>
  <c r="Y120"/>
  <c r="AM119"/>
  <c r="AL119"/>
  <c r="AK119"/>
  <c r="AJ119"/>
  <c r="AI119"/>
  <c r="AH119"/>
  <c r="AG119"/>
  <c r="AF119"/>
  <c r="AE119"/>
  <c r="AD119"/>
  <c r="AC119"/>
  <c r="AB119"/>
  <c r="AA119"/>
  <c r="Z119"/>
  <c r="Y119"/>
  <c r="AM118"/>
  <c r="AL118"/>
  <c r="AK118"/>
  <c r="AJ118"/>
  <c r="AI118"/>
  <c r="AH118"/>
  <c r="AG118"/>
  <c r="AF118"/>
  <c r="AE118"/>
  <c r="AD118"/>
  <c r="AC118"/>
  <c r="AB118"/>
  <c r="AA118"/>
  <c r="Z118"/>
  <c r="Y118"/>
  <c r="AM117"/>
  <c r="AL117"/>
  <c r="AK117"/>
  <c r="AJ117"/>
  <c r="AI117"/>
  <c r="AH117"/>
  <c r="AG117"/>
  <c r="AF117"/>
  <c r="AE117"/>
  <c r="AD117"/>
  <c r="AC117"/>
  <c r="AB117"/>
  <c r="AA117"/>
  <c r="Z117"/>
  <c r="Y117"/>
  <c r="AM116"/>
  <c r="AL116"/>
  <c r="AK116"/>
  <c r="AJ116"/>
  <c r="AI116"/>
  <c r="AH116"/>
  <c r="AG116"/>
  <c r="AF116"/>
  <c r="AE116"/>
  <c r="AD116"/>
  <c r="AC116"/>
  <c r="AB116"/>
  <c r="AA116"/>
  <c r="Z116"/>
  <c r="Y116"/>
  <c r="AM115"/>
  <c r="AL115"/>
  <c r="AK115"/>
  <c r="AJ115"/>
  <c r="AI115"/>
  <c r="AH115"/>
  <c r="AG115"/>
  <c r="AF115"/>
  <c r="AE115"/>
  <c r="AD115"/>
  <c r="AC115"/>
  <c r="AB115"/>
  <c r="AA115"/>
  <c r="Z115"/>
  <c r="Y115"/>
  <c r="AM114"/>
  <c r="AL114"/>
  <c r="AK114"/>
  <c r="AJ114"/>
  <c r="AI114"/>
  <c r="AH114"/>
  <c r="AG114"/>
  <c r="AF114"/>
  <c r="AE114"/>
  <c r="AD114"/>
  <c r="AC114"/>
  <c r="AB114"/>
  <c r="AA114"/>
  <c r="Z114"/>
  <c r="Y114"/>
  <c r="AM113"/>
  <c r="AL113"/>
  <c r="AK113"/>
  <c r="AJ113"/>
  <c r="AI113"/>
  <c r="AH113"/>
  <c r="AG113"/>
  <c r="AF113"/>
  <c r="AE113"/>
  <c r="AD113"/>
  <c r="AC113"/>
  <c r="AB113"/>
  <c r="AA113"/>
  <c r="Z113"/>
  <c r="Y113"/>
  <c r="AM112"/>
  <c r="AL112"/>
  <c r="AK112"/>
  <c r="AJ112"/>
  <c r="AI112"/>
  <c r="AH112"/>
  <c r="AG112"/>
  <c r="AF112"/>
  <c r="AE112"/>
  <c r="AD112"/>
  <c r="AC112"/>
  <c r="AB112"/>
  <c r="AA112"/>
  <c r="Z112"/>
  <c r="Y112"/>
  <c r="AM111"/>
  <c r="AL111"/>
  <c r="AK111"/>
  <c r="AJ111"/>
  <c r="AI111"/>
  <c r="AH111"/>
  <c r="AG111"/>
  <c r="AF111"/>
  <c r="AE111"/>
  <c r="AD111"/>
  <c r="AC111"/>
  <c r="AB111"/>
  <c r="AA111"/>
  <c r="Z111"/>
  <c r="Y111"/>
  <c r="AM110"/>
  <c r="AL110"/>
  <c r="AK110"/>
  <c r="AJ110"/>
  <c r="AI110"/>
  <c r="AH110"/>
  <c r="AG110"/>
  <c r="AF110"/>
  <c r="AE110"/>
  <c r="AD110"/>
  <c r="AC110"/>
  <c r="AB110"/>
  <c r="AA110"/>
  <c r="Z110"/>
  <c r="Y110"/>
  <c r="AM109"/>
  <c r="AL109"/>
  <c r="AK109"/>
  <c r="AJ109"/>
  <c r="AI109"/>
  <c r="AH109"/>
  <c r="AG109"/>
  <c r="AF109"/>
  <c r="AE109"/>
  <c r="AD109"/>
  <c r="AC109"/>
  <c r="AB109"/>
  <c r="AA109"/>
  <c r="Z109"/>
  <c r="Y109"/>
  <c r="AM108"/>
  <c r="AL108"/>
  <c r="AK108"/>
  <c r="AJ108"/>
  <c r="AI108"/>
  <c r="AH108"/>
  <c r="AG108"/>
  <c r="AF108"/>
  <c r="AE108"/>
  <c r="AD108"/>
  <c r="AC108"/>
  <c r="AB108"/>
  <c r="AA108"/>
  <c r="Z108"/>
  <c r="Y108"/>
  <c r="AM107"/>
  <c r="AL107"/>
  <c r="AK107"/>
  <c r="AJ107"/>
  <c r="AI107"/>
  <c r="AH107"/>
  <c r="AG107"/>
  <c r="AF107"/>
  <c r="AE107"/>
  <c r="AD107"/>
  <c r="AC107"/>
  <c r="AB107"/>
  <c r="AA107"/>
  <c r="Z107"/>
  <c r="Y107"/>
  <c r="AM106"/>
  <c r="AL106"/>
  <c r="AK106"/>
  <c r="AJ106"/>
  <c r="AI106"/>
  <c r="AH106"/>
  <c r="AG106"/>
  <c r="AF106"/>
  <c r="AE106"/>
  <c r="AD106"/>
  <c r="AC106"/>
  <c r="AB106"/>
  <c r="AA106"/>
  <c r="Z106"/>
  <c r="Y106"/>
  <c r="AM105"/>
  <c r="AL105"/>
  <c r="AK105"/>
  <c r="AJ105"/>
  <c r="AI105"/>
  <c r="AH105"/>
  <c r="AG105"/>
  <c r="AF105"/>
  <c r="AE105"/>
  <c r="AD105"/>
  <c r="AC105"/>
  <c r="AB105"/>
  <c r="AA105"/>
  <c r="Z105"/>
  <c r="Y105"/>
  <c r="AM104"/>
  <c r="AL104"/>
  <c r="AK104"/>
  <c r="AJ104"/>
  <c r="AI104"/>
  <c r="AH104"/>
  <c r="AG104"/>
  <c r="AF104"/>
  <c r="AE104"/>
  <c r="AD104"/>
  <c r="AC104"/>
  <c r="AB104"/>
  <c r="AA104"/>
  <c r="Z104"/>
  <c r="Y104"/>
  <c r="AM103"/>
  <c r="AL103"/>
  <c r="AK103"/>
  <c r="AJ103"/>
  <c r="AI103"/>
  <c r="AH103"/>
  <c r="AG103"/>
  <c r="AF103"/>
  <c r="AE103"/>
  <c r="AD103"/>
  <c r="AC103"/>
  <c r="AB103"/>
  <c r="AA103"/>
  <c r="Z103"/>
  <c r="Y103"/>
  <c r="AM102"/>
  <c r="AL102"/>
  <c r="AK102"/>
  <c r="AJ102"/>
  <c r="AI102"/>
  <c r="AH102"/>
  <c r="AG102"/>
  <c r="AF102"/>
  <c r="AE102"/>
  <c r="AD102"/>
  <c r="AC102"/>
  <c r="AB102"/>
  <c r="AA102"/>
  <c r="Z102"/>
  <c r="Y102"/>
  <c r="AM101"/>
  <c r="AL101"/>
  <c r="AK101"/>
  <c r="AJ101"/>
  <c r="AI101"/>
  <c r="AH101"/>
  <c r="AG101"/>
  <c r="AF101"/>
  <c r="AE101"/>
  <c r="AD101"/>
  <c r="AC101"/>
  <c r="AB101"/>
  <c r="AA101"/>
  <c r="Z101"/>
  <c r="Y101"/>
  <c r="AM100"/>
  <c r="AL100"/>
  <c r="AK100"/>
  <c r="AJ100"/>
  <c r="AI100"/>
  <c r="AH100"/>
  <c r="AG100"/>
  <c r="AF100"/>
  <c r="AE100"/>
  <c r="AD100"/>
  <c r="AC100"/>
  <c r="AB100"/>
  <c r="AA100"/>
  <c r="Z100"/>
  <c r="Y100"/>
  <c r="AM99"/>
  <c r="AL99"/>
  <c r="AK99"/>
  <c r="AJ99"/>
  <c r="AI99"/>
  <c r="AH99"/>
  <c r="AG99"/>
  <c r="AF99"/>
  <c r="AE99"/>
  <c r="AD99"/>
  <c r="AC99"/>
  <c r="AB99"/>
  <c r="AA99"/>
  <c r="Z99"/>
  <c r="Y99"/>
  <c r="AM98"/>
  <c r="AL98"/>
  <c r="AK98"/>
  <c r="AJ98"/>
  <c r="AI98"/>
  <c r="AH98"/>
  <c r="AG98"/>
  <c r="AF98"/>
  <c r="AE98"/>
  <c r="AD98"/>
  <c r="AC98"/>
  <c r="AB98"/>
  <c r="AA98"/>
  <c r="Z98"/>
  <c r="Y98"/>
  <c r="AM97"/>
  <c r="AL97"/>
  <c r="AK97"/>
  <c r="AJ97"/>
  <c r="AI97"/>
  <c r="AH97"/>
  <c r="AG97"/>
  <c r="AF97"/>
  <c r="AE97"/>
  <c r="AD97"/>
  <c r="AC97"/>
  <c r="AB97"/>
  <c r="AA97"/>
  <c r="Z97"/>
  <c r="Y97"/>
  <c r="AM96"/>
  <c r="AL96"/>
  <c r="AK96"/>
  <c r="AJ96"/>
  <c r="AI96"/>
  <c r="AH96"/>
  <c r="AG96"/>
  <c r="AF96"/>
  <c r="AE96"/>
  <c r="AD96"/>
  <c r="AC96"/>
  <c r="AB96"/>
  <c r="AA96"/>
  <c r="Z96"/>
  <c r="Y96"/>
  <c r="AM95"/>
  <c r="AL95"/>
  <c r="AK95"/>
  <c r="AJ95"/>
  <c r="AI95"/>
  <c r="AH95"/>
  <c r="AG95"/>
  <c r="AF95"/>
  <c r="AE95"/>
  <c r="AD95"/>
  <c r="AC95"/>
  <c r="AB95"/>
  <c r="AA95"/>
  <c r="Z95"/>
  <c r="Y95"/>
  <c r="AM94"/>
  <c r="AL94"/>
  <c r="AK94"/>
  <c r="AJ94"/>
  <c r="AI94"/>
  <c r="AH94"/>
  <c r="AG94"/>
  <c r="AF94"/>
  <c r="AE94"/>
  <c r="AD94"/>
  <c r="AC94"/>
  <c r="AB94"/>
  <c r="AA94"/>
  <c r="Z94"/>
  <c r="Y94"/>
  <c r="AM93"/>
  <c r="AL93"/>
  <c r="AK93"/>
  <c r="AJ93"/>
  <c r="AI93"/>
  <c r="AH93"/>
  <c r="AG93"/>
  <c r="AF93"/>
  <c r="AE93"/>
  <c r="AD93"/>
  <c r="AC93"/>
  <c r="AB93"/>
  <c r="AA93"/>
  <c r="Z93"/>
  <c r="Y93"/>
  <c r="AM92"/>
  <c r="AL92"/>
  <c r="AK92"/>
  <c r="AJ92"/>
  <c r="AI92"/>
  <c r="AH92"/>
  <c r="AG92"/>
  <c r="AF92"/>
  <c r="AE92"/>
  <c r="AD92"/>
  <c r="AC92"/>
  <c r="AB92"/>
  <c r="AA92"/>
  <c r="Z92"/>
  <c r="Y92"/>
  <c r="AM91"/>
  <c r="AL91"/>
  <c r="AK91"/>
  <c r="AJ91"/>
  <c r="AI91"/>
  <c r="AH91"/>
  <c r="AG91"/>
  <c r="AF91"/>
  <c r="AE91"/>
  <c r="AD91"/>
  <c r="AC91"/>
  <c r="AB91"/>
  <c r="AA91"/>
  <c r="Z91"/>
  <c r="Y91"/>
  <c r="AM90"/>
  <c r="AL90"/>
  <c r="AK90"/>
  <c r="AJ90"/>
  <c r="AI90"/>
  <c r="AH90"/>
  <c r="AG90"/>
  <c r="AF90"/>
  <c r="AE90"/>
  <c r="AD90"/>
  <c r="AC90"/>
  <c r="AB90"/>
  <c r="AA90"/>
  <c r="Z90"/>
  <c r="Y90"/>
  <c r="AM89"/>
  <c r="AL89"/>
  <c r="AK89"/>
  <c r="AJ89"/>
  <c r="AI89"/>
  <c r="AH89"/>
  <c r="AG89"/>
  <c r="AF89"/>
  <c r="AE89"/>
  <c r="AD89"/>
  <c r="AC89"/>
  <c r="AB89"/>
  <c r="AA89"/>
  <c r="Z89"/>
  <c r="Y89"/>
  <c r="AM88"/>
  <c r="AL88"/>
  <c r="AK88"/>
  <c r="AJ88"/>
  <c r="AI88"/>
  <c r="AH88"/>
  <c r="AG88"/>
  <c r="AF88"/>
  <c r="AE88"/>
  <c r="AD88"/>
  <c r="AC88"/>
  <c r="AB88"/>
  <c r="AA88"/>
  <c r="Z88"/>
  <c r="Y88"/>
  <c r="AM87"/>
  <c r="AL87"/>
  <c r="AK87"/>
  <c r="AJ87"/>
  <c r="AI87"/>
  <c r="AH87"/>
  <c r="AG87"/>
  <c r="AF87"/>
  <c r="AE87"/>
  <c r="AD87"/>
  <c r="AC87"/>
  <c r="AB87"/>
  <c r="AA87"/>
  <c r="Z87"/>
  <c r="Y87"/>
  <c r="AM86"/>
  <c r="AL86"/>
  <c r="AK86"/>
  <c r="AJ86"/>
  <c r="AI86"/>
  <c r="AH86"/>
  <c r="AG86"/>
  <c r="AF86"/>
  <c r="AE86"/>
  <c r="AD86"/>
  <c r="AC86"/>
  <c r="AB86"/>
  <c r="AA86"/>
  <c r="Z86"/>
  <c r="Y86"/>
  <c r="AM85"/>
  <c r="AL85"/>
  <c r="AK85"/>
  <c r="AJ85"/>
  <c r="AI85"/>
  <c r="AH85"/>
  <c r="AG85"/>
  <c r="AF85"/>
  <c r="AE85"/>
  <c r="AD85"/>
  <c r="AC85"/>
  <c r="AB85"/>
  <c r="AA85"/>
  <c r="Z85"/>
  <c r="Y85"/>
  <c r="AM84"/>
  <c r="AL84"/>
  <c r="AK84"/>
  <c r="AJ84"/>
  <c r="AI84"/>
  <c r="AH84"/>
  <c r="AG84"/>
  <c r="AF84"/>
  <c r="AE84"/>
  <c r="AD84"/>
  <c r="AC84"/>
  <c r="AB84"/>
  <c r="AA84"/>
  <c r="Z84"/>
  <c r="Y84"/>
  <c r="AM83"/>
  <c r="AL83"/>
  <c r="AK83"/>
  <c r="AJ83"/>
  <c r="AI83"/>
  <c r="AH83"/>
  <c r="AG83"/>
  <c r="AF83"/>
  <c r="AE83"/>
  <c r="AD83"/>
  <c r="AC83"/>
  <c r="AB83"/>
  <c r="AA83"/>
  <c r="Z83"/>
  <c r="Y83"/>
  <c r="AM82"/>
  <c r="AL82"/>
  <c r="AK82"/>
  <c r="AJ82"/>
  <c r="AI82"/>
  <c r="AH82"/>
  <c r="AG82"/>
  <c r="AF82"/>
  <c r="AE82"/>
  <c r="AD82"/>
  <c r="AC82"/>
  <c r="AB82"/>
  <c r="AA82"/>
  <c r="Z82"/>
  <c r="Y82"/>
  <c r="AM81"/>
  <c r="AL81"/>
  <c r="AK81"/>
  <c r="AJ81"/>
  <c r="AI81"/>
  <c r="AH81"/>
  <c r="AG81"/>
  <c r="AF81"/>
  <c r="AE81"/>
  <c r="AD81"/>
  <c r="AC81"/>
  <c r="AB81"/>
  <c r="AA81"/>
  <c r="Z81"/>
  <c r="Y81"/>
  <c r="AM80"/>
  <c r="AL80"/>
  <c r="AK80"/>
  <c r="AJ80"/>
  <c r="AI80"/>
  <c r="AH80"/>
  <c r="AG80"/>
  <c r="AF80"/>
  <c r="AE80"/>
  <c r="AD80"/>
  <c r="AC80"/>
  <c r="AB80"/>
  <c r="AA80"/>
  <c r="Z80"/>
  <c r="Y80"/>
  <c r="AM79"/>
  <c r="AL79"/>
  <c r="AK79"/>
  <c r="AJ79"/>
  <c r="AI79"/>
  <c r="AH79"/>
  <c r="AG79"/>
  <c r="AF79"/>
  <c r="AE79"/>
  <c r="AD79"/>
  <c r="AC79"/>
  <c r="AB79"/>
  <c r="AA79"/>
  <c r="Z79"/>
  <c r="Y79"/>
  <c r="AM78"/>
  <c r="AL78"/>
  <c r="AK78"/>
  <c r="AJ78"/>
  <c r="AI78"/>
  <c r="AH78"/>
  <c r="AG78"/>
  <c r="AF78"/>
  <c r="AE78"/>
  <c r="AD78"/>
  <c r="AC78"/>
  <c r="AB78"/>
  <c r="AA78"/>
  <c r="Z78"/>
  <c r="Y78"/>
  <c r="AM77"/>
  <c r="AL77"/>
  <c r="AK77"/>
  <c r="AJ77"/>
  <c r="AI77"/>
  <c r="AH77"/>
  <c r="AG77"/>
  <c r="AF77"/>
  <c r="AE77"/>
  <c r="AD77"/>
  <c r="AC77"/>
  <c r="AB77"/>
  <c r="AA77"/>
  <c r="Z77"/>
  <c r="Y77"/>
  <c r="AM76"/>
  <c r="AL76"/>
  <c r="AK76"/>
  <c r="AJ76"/>
  <c r="AI76"/>
  <c r="AH76"/>
  <c r="AG76"/>
  <c r="AF76"/>
  <c r="AE76"/>
  <c r="AD76"/>
  <c r="AC76"/>
  <c r="AB76"/>
  <c r="AA76"/>
  <c r="Z76"/>
  <c r="Y76"/>
  <c r="AM75"/>
  <c r="AL75"/>
  <c r="AK75"/>
  <c r="AJ75"/>
  <c r="AI75"/>
  <c r="AH75"/>
  <c r="AG75"/>
  <c r="AF75"/>
  <c r="AE75"/>
  <c r="AD75"/>
  <c r="AC75"/>
  <c r="AB75"/>
  <c r="AA75"/>
  <c r="Z75"/>
  <c r="Y75"/>
  <c r="AM74"/>
  <c r="AL74"/>
  <c r="AK74"/>
  <c r="AJ74"/>
  <c r="AI74"/>
  <c r="AH74"/>
  <c r="AG74"/>
  <c r="AF74"/>
  <c r="AE74"/>
  <c r="AD74"/>
  <c r="AC74"/>
  <c r="AB74"/>
  <c r="AA74"/>
  <c r="Z74"/>
  <c r="Y74"/>
  <c r="AM73"/>
  <c r="AL73"/>
  <c r="AK73"/>
  <c r="AJ73"/>
  <c r="AI73"/>
  <c r="AH73"/>
  <c r="AG73"/>
  <c r="AF73"/>
  <c r="AE73"/>
  <c r="AD73"/>
  <c r="AC73"/>
  <c r="AB73"/>
  <c r="AA73"/>
  <c r="Z73"/>
  <c r="Y73"/>
  <c r="AM72"/>
  <c r="AL72"/>
  <c r="AK72"/>
  <c r="AJ72"/>
  <c r="AI72"/>
  <c r="AH72"/>
  <c r="AG72"/>
  <c r="AF72"/>
  <c r="AE72"/>
  <c r="AD72"/>
  <c r="AC72"/>
  <c r="AB72"/>
  <c r="AA72"/>
  <c r="Z72"/>
  <c r="Y72"/>
  <c r="AM71"/>
  <c r="AL71"/>
  <c r="AK71"/>
  <c r="AJ71"/>
  <c r="AI71"/>
  <c r="AH71"/>
  <c r="AG71"/>
  <c r="AF71"/>
  <c r="AE71"/>
  <c r="AD71"/>
  <c r="AC71"/>
  <c r="AB71"/>
  <c r="AA71"/>
  <c r="Z71"/>
  <c r="Y71"/>
  <c r="AM70"/>
  <c r="AL70"/>
  <c r="AK70"/>
  <c r="AJ70"/>
  <c r="AI70"/>
  <c r="AH70"/>
  <c r="AG70"/>
  <c r="AF70"/>
  <c r="AE70"/>
  <c r="AD70"/>
  <c r="AC70"/>
  <c r="AB70"/>
  <c r="AA70"/>
  <c r="Z70"/>
  <c r="Y70"/>
  <c r="AM69"/>
  <c r="AL69"/>
  <c r="AK69"/>
  <c r="AJ69"/>
  <c r="AI69"/>
  <c r="AH69"/>
  <c r="AG69"/>
  <c r="AF69"/>
  <c r="AE69"/>
  <c r="AD69"/>
  <c r="AC69"/>
  <c r="AB69"/>
  <c r="AA69"/>
  <c r="Z69"/>
  <c r="Y69"/>
  <c r="AM68"/>
  <c r="AL68"/>
  <c r="AK68"/>
  <c r="AJ68"/>
  <c r="AI68"/>
  <c r="AH68"/>
  <c r="AG68"/>
  <c r="AF68"/>
  <c r="AE68"/>
  <c r="AD68"/>
  <c r="AC68"/>
  <c r="AB68"/>
  <c r="AA68"/>
  <c r="Z68"/>
  <c r="Y68"/>
  <c r="AM67"/>
  <c r="AL67"/>
  <c r="AK67"/>
  <c r="AJ67"/>
  <c r="AI67"/>
  <c r="AH67"/>
  <c r="AG67"/>
  <c r="AF67"/>
  <c r="AE67"/>
  <c r="AD67"/>
  <c r="AC67"/>
  <c r="AB67"/>
  <c r="AA67"/>
  <c r="Z67"/>
  <c r="Y67"/>
  <c r="AM66"/>
  <c r="AL66"/>
  <c r="AK66"/>
  <c r="AJ66"/>
  <c r="AI66"/>
  <c r="AH66"/>
  <c r="AG66"/>
  <c r="AF66"/>
  <c r="AE66"/>
  <c r="AD66"/>
  <c r="AC66"/>
  <c r="AB66"/>
  <c r="AA66"/>
  <c r="Z66"/>
  <c r="Y66"/>
  <c r="AM65"/>
  <c r="AL65"/>
  <c r="AK65"/>
  <c r="AJ65"/>
  <c r="AI65"/>
  <c r="AH65"/>
  <c r="AG65"/>
  <c r="AF65"/>
  <c r="AE65"/>
  <c r="AD65"/>
  <c r="AC65"/>
  <c r="AB65"/>
  <c r="AA65"/>
  <c r="Z65"/>
  <c r="Y65"/>
  <c r="AM64"/>
  <c r="AL64"/>
  <c r="AK64"/>
  <c r="AJ64"/>
  <c r="AI64"/>
  <c r="AH64"/>
  <c r="AG64"/>
  <c r="AF64"/>
  <c r="AE64"/>
  <c r="AD64"/>
  <c r="AC64"/>
  <c r="AB64"/>
  <c r="AA64"/>
  <c r="Z64"/>
  <c r="Y64"/>
  <c r="AM63"/>
  <c r="AL63"/>
  <c r="AK63"/>
  <c r="AJ63"/>
  <c r="AI63"/>
  <c r="AH63"/>
  <c r="AG63"/>
  <c r="AF63"/>
  <c r="AE63"/>
  <c r="AD63"/>
  <c r="AC63"/>
  <c r="AB63"/>
  <c r="AA63"/>
  <c r="Z63"/>
  <c r="Y63"/>
  <c r="AM62"/>
  <c r="AL62"/>
  <c r="AK62"/>
  <c r="AJ62"/>
  <c r="AI62"/>
  <c r="AH62"/>
  <c r="AG62"/>
  <c r="AF62"/>
  <c r="AE62"/>
  <c r="AD62"/>
  <c r="AC62"/>
  <c r="AB62"/>
  <c r="AA62"/>
  <c r="Z62"/>
  <c r="Y62"/>
  <c r="AM61"/>
  <c r="AL61"/>
  <c r="AK61"/>
  <c r="AJ61"/>
  <c r="AI61"/>
  <c r="AH61"/>
  <c r="AG61"/>
  <c r="AF61"/>
  <c r="AE61"/>
  <c r="AD61"/>
  <c r="AC61"/>
  <c r="AB61"/>
  <c r="AA61"/>
  <c r="Z61"/>
  <c r="Y61"/>
  <c r="AM60"/>
  <c r="AL60"/>
  <c r="AK60"/>
  <c r="AJ60"/>
  <c r="AI60"/>
  <c r="AH60"/>
  <c r="AG60"/>
  <c r="AF60"/>
  <c r="AE60"/>
  <c r="AD60"/>
  <c r="AC60"/>
  <c r="AB60"/>
  <c r="AA60"/>
  <c r="Z60"/>
  <c r="Y60"/>
  <c r="AM59"/>
  <c r="AL59"/>
  <c r="AK59"/>
  <c r="AJ59"/>
  <c r="AI59"/>
  <c r="AH59"/>
  <c r="AG59"/>
  <c r="AF59"/>
  <c r="AE59"/>
  <c r="AD59"/>
  <c r="AC59"/>
  <c r="AB59"/>
  <c r="AA59"/>
  <c r="Z59"/>
  <c r="Y59"/>
  <c r="AM58"/>
  <c r="AL58"/>
  <c r="AK58"/>
  <c r="AJ58"/>
  <c r="AI58"/>
  <c r="AH58"/>
  <c r="AG58"/>
  <c r="AF58"/>
  <c r="AE58"/>
  <c r="AD58"/>
  <c r="AC58"/>
  <c r="AB58"/>
  <c r="AA58"/>
  <c r="Z58"/>
  <c r="Y58"/>
  <c r="AM57"/>
  <c r="AL57"/>
  <c r="AK57"/>
  <c r="AJ57"/>
  <c r="AI57"/>
  <c r="AH57"/>
  <c r="AG57"/>
  <c r="AF57"/>
  <c r="AE57"/>
  <c r="AD57"/>
  <c r="AC57"/>
  <c r="AB57"/>
  <c r="AA57"/>
  <c r="Z57"/>
  <c r="Y57"/>
  <c r="AM56"/>
  <c r="AL56"/>
  <c r="AK56"/>
  <c r="AJ56"/>
  <c r="AI56"/>
  <c r="AH56"/>
  <c r="AG56"/>
  <c r="AF56"/>
  <c r="AE56"/>
  <c r="AD56"/>
  <c r="AC56"/>
  <c r="AB56"/>
  <c r="AA56"/>
  <c r="Z56"/>
  <c r="Y56"/>
  <c r="AM55"/>
  <c r="AL55"/>
  <c r="AK55"/>
  <c r="AJ55"/>
  <c r="AI55"/>
  <c r="AH55"/>
  <c r="AG55"/>
  <c r="AF55"/>
  <c r="AE55"/>
  <c r="AD55"/>
  <c r="AC55"/>
  <c r="AB55"/>
  <c r="AA55"/>
  <c r="Z55"/>
  <c r="Y55"/>
  <c r="AM54"/>
  <c r="AL54"/>
  <c r="AK54"/>
  <c r="AJ54"/>
  <c r="AI54"/>
  <c r="AH54"/>
  <c r="AG54"/>
  <c r="AF54"/>
  <c r="AE54"/>
  <c r="AD54"/>
  <c r="AC54"/>
  <c r="AB54"/>
  <c r="AA54"/>
  <c r="Z54"/>
  <c r="Y54"/>
  <c r="AM53"/>
  <c r="AL53"/>
  <c r="AK53"/>
  <c r="AJ53"/>
  <c r="AI53"/>
  <c r="AH53"/>
  <c r="AG53"/>
  <c r="AF53"/>
  <c r="AE53"/>
  <c r="AD53"/>
  <c r="AC53"/>
  <c r="AB53"/>
  <c r="AA53"/>
  <c r="Z53"/>
  <c r="Y53"/>
  <c r="AM52"/>
  <c r="AL52"/>
  <c r="AK52"/>
  <c r="AJ52"/>
  <c r="AI52"/>
  <c r="AH52"/>
  <c r="AG52"/>
  <c r="AF52"/>
  <c r="AE52"/>
  <c r="AD52"/>
  <c r="AC52"/>
  <c r="AB52"/>
  <c r="AA52"/>
  <c r="Z52"/>
  <c r="Y52"/>
  <c r="AM51"/>
  <c r="AL51"/>
  <c r="AK51"/>
  <c r="AJ51"/>
  <c r="AI51"/>
  <c r="AH51"/>
  <c r="AG51"/>
  <c r="AF51"/>
  <c r="AE51"/>
  <c r="AD51"/>
  <c r="AC51"/>
  <c r="AB51"/>
  <c r="AA51"/>
  <c r="Z51"/>
  <c r="Y51"/>
  <c r="AM50"/>
  <c r="AL50"/>
  <c r="AK50"/>
  <c r="AJ50"/>
  <c r="AI50"/>
  <c r="AH50"/>
  <c r="AG50"/>
  <c r="AF50"/>
  <c r="AE50"/>
  <c r="AD50"/>
  <c r="AC50"/>
  <c r="AB50"/>
  <c r="AA50"/>
  <c r="Z50"/>
  <c r="Y50"/>
  <c r="AM49"/>
  <c r="AL49"/>
  <c r="AK49"/>
  <c r="AJ49"/>
  <c r="AI49"/>
  <c r="AH49"/>
  <c r="AG49"/>
  <c r="AF49"/>
  <c r="AE49"/>
  <c r="AD49"/>
  <c r="AC49"/>
  <c r="AB49"/>
  <c r="AA49"/>
  <c r="Z49"/>
  <c r="Y49"/>
  <c r="AM48"/>
  <c r="AL48"/>
  <c r="AK48"/>
  <c r="AJ48"/>
  <c r="AI48"/>
  <c r="AH48"/>
  <c r="AG48"/>
  <c r="AF48"/>
  <c r="AE48"/>
  <c r="AD48"/>
  <c r="AC48"/>
  <c r="AB48"/>
  <c r="AA48"/>
  <c r="Z48"/>
  <c r="Y48"/>
  <c r="AM47"/>
  <c r="AL47"/>
  <c r="AK47"/>
  <c r="AJ47"/>
  <c r="AI47"/>
  <c r="AH47"/>
  <c r="AG47"/>
  <c r="AF47"/>
  <c r="AE47"/>
  <c r="AD47"/>
  <c r="AC47"/>
  <c r="AB47"/>
  <c r="AA47"/>
  <c r="Z47"/>
  <c r="Y47"/>
  <c r="AM46"/>
  <c r="AL46"/>
  <c r="AK46"/>
  <c r="AJ46"/>
  <c r="AI46"/>
  <c r="AH46"/>
  <c r="AG46"/>
  <c r="AF46"/>
  <c r="AE46"/>
  <c r="AD46"/>
  <c r="AC46"/>
  <c r="AB46"/>
  <c r="AA46"/>
  <c r="Z46"/>
  <c r="Y46"/>
  <c r="AM45"/>
  <c r="AL45"/>
  <c r="AK45"/>
  <c r="AJ45"/>
  <c r="AI45"/>
  <c r="AH45"/>
  <c r="AG45"/>
  <c r="AF45"/>
  <c r="AE45"/>
  <c r="AD45"/>
  <c r="AC45"/>
  <c r="AB45"/>
  <c r="AA45"/>
  <c r="Z45"/>
  <c r="Y45"/>
  <c r="AM44"/>
  <c r="AL44"/>
  <c r="AK44"/>
  <c r="AJ44"/>
  <c r="AI44"/>
  <c r="AH44"/>
  <c r="AG44"/>
  <c r="AF44"/>
  <c r="AE44"/>
  <c r="AD44"/>
  <c r="AC44"/>
  <c r="AB44"/>
  <c r="AA44"/>
  <c r="Z44"/>
  <c r="Y44"/>
  <c r="AM43"/>
  <c r="AL43"/>
  <c r="AK43"/>
  <c r="AJ43"/>
  <c r="AI43"/>
  <c r="AH43"/>
  <c r="AG43"/>
  <c r="AF43"/>
  <c r="AE43"/>
  <c r="AD43"/>
  <c r="AC43"/>
  <c r="AB43"/>
  <c r="AA43"/>
  <c r="Z43"/>
  <c r="Y43"/>
  <c r="AM42"/>
  <c r="AL42"/>
  <c r="AK42"/>
  <c r="AJ42"/>
  <c r="AI42"/>
  <c r="AH42"/>
  <c r="AG42"/>
  <c r="AF42"/>
  <c r="AE42"/>
  <c r="AD42"/>
  <c r="AC42"/>
  <c r="AB42"/>
  <c r="AA42"/>
  <c r="Z42"/>
  <c r="Y42"/>
  <c r="AM41"/>
  <c r="AL41"/>
  <c r="AK41"/>
  <c r="AJ41"/>
  <c r="AI41"/>
  <c r="AH41"/>
  <c r="AG41"/>
  <c r="AF41"/>
  <c r="AE41"/>
  <c r="AD41"/>
  <c r="AC41"/>
  <c r="AB41"/>
  <c r="AA41"/>
  <c r="Z41"/>
  <c r="Y41"/>
  <c r="AM40"/>
  <c r="AL40"/>
  <c r="AK40"/>
  <c r="AJ40"/>
  <c r="AI40"/>
  <c r="AH40"/>
  <c r="AG40"/>
  <c r="AF40"/>
  <c r="AE40"/>
  <c r="AD40"/>
  <c r="AC40"/>
  <c r="AB40"/>
  <c r="AA40"/>
  <c r="Z40"/>
  <c r="Y40"/>
  <c r="AM39"/>
  <c r="AL39"/>
  <c r="AK39"/>
  <c r="AJ39"/>
  <c r="AI39"/>
  <c r="AH39"/>
  <c r="AG39"/>
  <c r="AF39"/>
  <c r="AE39"/>
  <c r="AD39"/>
  <c r="AC39"/>
  <c r="AB39"/>
  <c r="AA39"/>
  <c r="Z39"/>
  <c r="Y39"/>
  <c r="AM38"/>
  <c r="AL38"/>
  <c r="AK38"/>
  <c r="AJ38"/>
  <c r="AI38"/>
  <c r="AH38"/>
  <c r="AG38"/>
  <c r="AF38"/>
  <c r="AE38"/>
  <c r="AD38"/>
  <c r="AC38"/>
  <c r="AB38"/>
  <c r="AA38"/>
  <c r="Z38"/>
  <c r="Y38"/>
  <c r="AM37"/>
  <c r="AL37"/>
  <c r="AK37"/>
  <c r="AJ37"/>
  <c r="AI37"/>
  <c r="AH37"/>
  <c r="AG37"/>
  <c r="AF37"/>
  <c r="AE37"/>
  <c r="AD37"/>
  <c r="AC37"/>
  <c r="AB37"/>
  <c r="AA37"/>
  <c r="Z37"/>
  <c r="Y37"/>
  <c r="AM36"/>
  <c r="AL36"/>
  <c r="AK36"/>
  <c r="AJ36"/>
  <c r="AI36"/>
  <c r="AH36"/>
  <c r="AG36"/>
  <c r="AF36"/>
  <c r="AE36"/>
  <c r="AD36"/>
  <c r="AC36"/>
  <c r="AB36"/>
  <c r="AA36"/>
  <c r="Z36"/>
  <c r="Y36"/>
  <c r="AM35"/>
  <c r="AL35"/>
  <c r="AK35"/>
  <c r="AJ35"/>
  <c r="AI35"/>
  <c r="AH35"/>
  <c r="AG35"/>
  <c r="AF35"/>
  <c r="AE35"/>
  <c r="AD35"/>
  <c r="AC35"/>
  <c r="AB35"/>
  <c r="AA35"/>
  <c r="Z35"/>
  <c r="Y35"/>
  <c r="AM34"/>
  <c r="AL34"/>
  <c r="AK34"/>
  <c r="AJ34"/>
  <c r="AI34"/>
  <c r="AH34"/>
  <c r="AG34"/>
  <c r="AF34"/>
  <c r="AE34"/>
  <c r="AD34"/>
  <c r="AC34"/>
  <c r="AB34"/>
  <c r="AA34"/>
  <c r="Z34"/>
  <c r="Y34"/>
  <c r="AM33"/>
  <c r="AL33"/>
  <c r="AK33"/>
  <c r="AJ33"/>
  <c r="AI33"/>
  <c r="AH33"/>
  <c r="AG33"/>
  <c r="AF33"/>
  <c r="AE33"/>
  <c r="AD33"/>
  <c r="AC33"/>
  <c r="AB33"/>
  <c r="AA33"/>
  <c r="Z33"/>
  <c r="Y33"/>
  <c r="AM32"/>
  <c r="AL32"/>
  <c r="AK32"/>
  <c r="AJ32"/>
  <c r="AI32"/>
  <c r="AH32"/>
  <c r="AG32"/>
  <c r="AF32"/>
  <c r="AE32"/>
  <c r="AD32"/>
  <c r="AC32"/>
  <c r="AB32"/>
  <c r="AA32"/>
  <c r="Z32"/>
  <c r="Y32"/>
  <c r="AM31"/>
  <c r="AL31"/>
  <c r="AK31"/>
  <c r="AJ31"/>
  <c r="AI31"/>
  <c r="AH31"/>
  <c r="AG31"/>
  <c r="AF31"/>
  <c r="AE31"/>
  <c r="AD31"/>
  <c r="AC31"/>
  <c r="AB31"/>
  <c r="AA31"/>
  <c r="Z31"/>
  <c r="Y31"/>
  <c r="AM30"/>
  <c r="AL30"/>
  <c r="AK30"/>
  <c r="AJ30"/>
  <c r="AI30"/>
  <c r="AH30"/>
  <c r="AG30"/>
  <c r="AF30"/>
  <c r="AE30"/>
  <c r="AD30"/>
  <c r="AC30"/>
  <c r="AB30"/>
  <c r="AA30"/>
  <c r="Z30"/>
  <c r="Y30"/>
  <c r="AM29"/>
  <c r="AL29"/>
  <c r="AK29"/>
  <c r="AJ29"/>
  <c r="AI29"/>
  <c r="AH29"/>
  <c r="AG29"/>
  <c r="AF29"/>
  <c r="AE29"/>
  <c r="AD29"/>
  <c r="AC29"/>
  <c r="AB29"/>
  <c r="AA29"/>
  <c r="Z29"/>
  <c r="Y29"/>
  <c r="AM28"/>
  <c r="AL28"/>
  <c r="AK28"/>
  <c r="AJ28"/>
  <c r="AI28"/>
  <c r="AH28"/>
  <c r="AG28"/>
  <c r="AF28"/>
  <c r="AE28"/>
  <c r="AD28"/>
  <c r="AC28"/>
  <c r="AB28"/>
  <c r="AA28"/>
  <c r="Z28"/>
  <c r="Y28"/>
  <c r="AM27"/>
  <c r="AL27"/>
  <c r="AK27"/>
  <c r="AJ27"/>
  <c r="AI27"/>
  <c r="AH27"/>
  <c r="AG27"/>
  <c r="AF27"/>
  <c r="AE27"/>
  <c r="AD27"/>
  <c r="AC27"/>
  <c r="AB27"/>
  <c r="AA27"/>
  <c r="Z27"/>
  <c r="Y27"/>
  <c r="AM26"/>
  <c r="AL26"/>
  <c r="AK26"/>
  <c r="AJ26"/>
  <c r="AI26"/>
  <c r="AH26"/>
  <c r="AG26"/>
  <c r="AF26"/>
  <c r="AE26"/>
  <c r="AD26"/>
  <c r="AC26"/>
  <c r="AB26"/>
  <c r="AA26"/>
  <c r="Z26"/>
  <c r="Y26"/>
  <c r="AM25"/>
  <c r="AL25"/>
  <c r="AK25"/>
  <c r="AJ25"/>
  <c r="AI25"/>
  <c r="AH25"/>
  <c r="AG25"/>
  <c r="AF25"/>
  <c r="AE25"/>
  <c r="AD25"/>
  <c r="AC25"/>
  <c r="AB25"/>
  <c r="AA25"/>
  <c r="Z25"/>
  <c r="Y25"/>
  <c r="AM24"/>
  <c r="AL24"/>
  <c r="AK24"/>
  <c r="AJ24"/>
  <c r="AI24"/>
  <c r="AH24"/>
  <c r="AG24"/>
  <c r="AF24"/>
  <c r="AE24"/>
  <c r="AD24"/>
  <c r="AC24"/>
  <c r="AB24"/>
  <c r="AA24"/>
  <c r="Z24"/>
  <c r="Y24"/>
  <c r="AM23"/>
  <c r="AL23"/>
  <c r="AK23"/>
  <c r="AJ23"/>
  <c r="AI23"/>
  <c r="AH23"/>
  <c r="AG23"/>
  <c r="AF23"/>
  <c r="AE23"/>
  <c r="AD23"/>
  <c r="AC23"/>
  <c r="AB23"/>
  <c r="AA23"/>
  <c r="Z23"/>
  <c r="Y23"/>
  <c r="AM22"/>
  <c r="AL22"/>
  <c r="AK22"/>
  <c r="AJ22"/>
  <c r="AI22"/>
  <c r="AH22"/>
  <c r="AG22"/>
  <c r="AF22"/>
  <c r="AE22"/>
  <c r="AD22"/>
  <c r="AC22"/>
  <c r="AB22"/>
  <c r="AA22"/>
  <c r="Z22"/>
  <c r="Y22"/>
  <c r="AM21"/>
  <c r="AL21"/>
  <c r="AK21"/>
  <c r="AJ21"/>
  <c r="AI21"/>
  <c r="AH21"/>
  <c r="AG21"/>
  <c r="AF21"/>
  <c r="AE21"/>
  <c r="AD21"/>
  <c r="AC21"/>
  <c r="AB21"/>
  <c r="AA21"/>
  <c r="Z21"/>
  <c r="Y21"/>
  <c r="AM20"/>
  <c r="AL20"/>
  <c r="AK20"/>
  <c r="AJ20"/>
  <c r="AI20"/>
  <c r="AH20"/>
  <c r="AG20"/>
  <c r="AF20"/>
  <c r="AE20"/>
  <c r="AD20"/>
  <c r="AC20"/>
  <c r="AB20"/>
  <c r="AA20"/>
  <c r="Z20"/>
  <c r="Y20"/>
  <c r="AM19"/>
  <c r="AL19"/>
  <c r="AK19"/>
  <c r="AJ19"/>
  <c r="AI19"/>
  <c r="AH19"/>
  <c r="AG19"/>
  <c r="AF19"/>
  <c r="AE19"/>
  <c r="AD19"/>
  <c r="AC19"/>
  <c r="AB19"/>
  <c r="AA19"/>
  <c r="Z19"/>
  <c r="Y19"/>
  <c r="AM18"/>
  <c r="AL18"/>
  <c r="AK18"/>
  <c r="AJ18"/>
  <c r="AI18"/>
  <c r="AH18"/>
  <c r="AG18"/>
  <c r="AF18"/>
  <c r="AE18"/>
  <c r="AD18"/>
  <c r="AC18"/>
  <c r="AB18"/>
  <c r="AA18"/>
  <c r="Z18"/>
  <c r="Y18"/>
  <c r="AM17"/>
  <c r="AL17"/>
  <c r="AK17"/>
  <c r="AJ17"/>
  <c r="AI17"/>
  <c r="AH17"/>
  <c r="AG17"/>
  <c r="AF17"/>
  <c r="AE17"/>
  <c r="AD17"/>
  <c r="AC17"/>
  <c r="AB17"/>
  <c r="AA17"/>
  <c r="Z17"/>
  <c r="Y17"/>
  <c r="AM16"/>
  <c r="AL16"/>
  <c r="AK16"/>
  <c r="AJ16"/>
  <c r="AI16"/>
  <c r="AH16"/>
  <c r="AG16"/>
  <c r="AF16"/>
  <c r="AE16"/>
  <c r="AD16"/>
  <c r="AC16"/>
  <c r="AB16"/>
  <c r="AA16"/>
  <c r="Z16"/>
  <c r="Y16"/>
  <c r="AM15"/>
  <c r="AL15"/>
  <c r="AK15"/>
  <c r="AJ15"/>
  <c r="AI15"/>
  <c r="AH15"/>
  <c r="AG15"/>
  <c r="AF15"/>
  <c r="AE15"/>
  <c r="AD15"/>
  <c r="AC15"/>
  <c r="AB15"/>
  <c r="AA15"/>
  <c r="Z15"/>
  <c r="Y15"/>
  <c r="AM14"/>
  <c r="AL14"/>
  <c r="AK14"/>
  <c r="AJ14"/>
  <c r="AI14"/>
  <c r="AH14"/>
  <c r="AG14"/>
  <c r="AF14"/>
  <c r="AE14"/>
  <c r="AD14"/>
  <c r="AC14"/>
  <c r="AB14"/>
  <c r="AA14"/>
  <c r="Z14"/>
  <c r="Y14"/>
  <c r="AM13"/>
  <c r="AL13"/>
  <c r="AK13"/>
  <c r="AJ13"/>
  <c r="AI13"/>
  <c r="AH13"/>
  <c r="AG13"/>
  <c r="AF13"/>
  <c r="AE13"/>
  <c r="AD13"/>
  <c r="AC13"/>
  <c r="AB13"/>
  <c r="AA13"/>
  <c r="Z13"/>
  <c r="Y13"/>
  <c r="AM12"/>
  <c r="AL12"/>
  <c r="AK12"/>
  <c r="AJ12"/>
  <c r="AI12"/>
  <c r="AH12"/>
  <c r="AG12"/>
  <c r="AF12"/>
  <c r="AE12"/>
  <c r="AD12"/>
  <c r="AC12"/>
  <c r="AB12"/>
  <c r="AA12"/>
  <c r="Z12"/>
  <c r="Y12"/>
  <c r="AM11"/>
  <c r="AL11"/>
  <c r="AK11"/>
  <c r="AJ11"/>
  <c r="AI11"/>
  <c r="AH11"/>
  <c r="AG11"/>
  <c r="AF11"/>
  <c r="AE11"/>
  <c r="AD11"/>
  <c r="AC11"/>
  <c r="AB11"/>
  <c r="AA11"/>
  <c r="Z11"/>
  <c r="Y11"/>
  <c r="AM10"/>
  <c r="AL10"/>
  <c r="AK10"/>
  <c r="AJ10"/>
  <c r="AI10"/>
  <c r="AH10"/>
  <c r="AG10"/>
  <c r="AF10"/>
  <c r="AE10"/>
  <c r="AD10"/>
  <c r="AC10"/>
  <c r="AB10"/>
  <c r="AA10"/>
  <c r="Z10"/>
  <c r="Y10"/>
  <c r="AM9"/>
  <c r="AL9"/>
  <c r="AK9"/>
  <c r="AJ9"/>
  <c r="AI9"/>
  <c r="AH9"/>
  <c r="AG9"/>
  <c r="AF9"/>
  <c r="AE9"/>
  <c r="AD9"/>
  <c r="AC9"/>
  <c r="AB9"/>
  <c r="AA9"/>
  <c r="Z9"/>
  <c r="Y9"/>
  <c r="AM8"/>
  <c r="AL8"/>
  <c r="AK8"/>
  <c r="AJ8"/>
  <c r="AI8"/>
  <c r="AH8"/>
  <c r="AG8"/>
  <c r="AF8"/>
  <c r="AE8"/>
  <c r="AD8"/>
  <c r="AC8"/>
  <c r="AB8"/>
  <c r="AA8"/>
  <c r="Z8"/>
  <c r="Y8"/>
  <c r="AM7"/>
  <c r="AL7"/>
  <c r="AK7"/>
  <c r="AJ7"/>
  <c r="AI7"/>
  <c r="AH7"/>
  <c r="AG7"/>
  <c r="AF7"/>
  <c r="AE7"/>
  <c r="AD7"/>
  <c r="AC7"/>
  <c r="AB7"/>
  <c r="AA7"/>
  <c r="Z7"/>
  <c r="Y7"/>
  <c r="AM6"/>
  <c r="AL6"/>
  <c r="AK6"/>
  <c r="AJ6"/>
  <c r="AI6"/>
  <c r="AH6"/>
  <c r="AG6"/>
  <c r="AF6"/>
  <c r="AE6"/>
  <c r="AD6"/>
  <c r="AC6"/>
  <c r="AB6"/>
  <c r="AA6"/>
  <c r="Z6"/>
  <c r="Y6"/>
  <c r="AM5"/>
  <c r="AL5"/>
  <c r="AK5"/>
  <c r="AJ5"/>
  <c r="AI5"/>
  <c r="AH5"/>
  <c r="AG5"/>
  <c r="AF5"/>
  <c r="AE5"/>
  <c r="AD5"/>
  <c r="AC5"/>
  <c r="AB5"/>
  <c r="AA5"/>
  <c r="Z5"/>
  <c r="Y5"/>
  <c r="AM4"/>
  <c r="Y4"/>
  <c r="AL4"/>
  <c r="AK4"/>
  <c r="AJ4"/>
  <c r="AI4"/>
  <c r="AH4"/>
  <c r="AG4"/>
  <c r="AF4"/>
  <c r="AE4"/>
  <c r="AD4"/>
  <c r="AC4"/>
  <c r="AB4"/>
  <c r="AA4"/>
  <c r="Z4"/>
  <c r="DI177" i="1"/>
  <c r="DH177"/>
  <c r="DQ177"/>
  <c r="DP177"/>
  <c r="DO177"/>
  <c r="DN177"/>
  <c r="DM177"/>
  <c r="DL177"/>
  <c r="DK177"/>
  <c r="DB177"/>
  <c r="DA177"/>
  <c r="CE177"/>
  <c r="CD177"/>
  <c r="CA177"/>
  <c r="BZ177"/>
  <c r="BY177"/>
  <c r="BW177"/>
  <c r="BV177"/>
  <c r="BU177"/>
  <c r="BT177"/>
  <c r="BS177"/>
  <c r="BR177"/>
  <c r="BQ177"/>
  <c r="BN177"/>
  <c r="BM177"/>
  <c r="BL177"/>
  <c r="BK177"/>
  <c r="BJ177"/>
  <c r="BI177"/>
  <c r="BH177"/>
  <c r="BG177"/>
  <c r="BF177"/>
  <c r="J4" i="4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V17" i="5" l="1"/>
  <c r="V29"/>
  <c r="V182"/>
  <c r="V186"/>
  <c r="V198"/>
  <c r="V222"/>
  <c r="V226"/>
  <c r="V234"/>
  <c r="V246"/>
  <c r="V258"/>
  <c r="V262"/>
  <c r="DW13" i="1"/>
  <c r="DU21"/>
  <c r="DU37"/>
  <c r="DU69"/>
  <c r="DU101"/>
  <c r="DU133"/>
  <c r="DU149"/>
  <c r="CR56"/>
  <c r="CR88"/>
  <c r="CR104"/>
  <c r="CU110"/>
  <c r="CU142"/>
  <c r="CR28"/>
  <c r="CU21"/>
  <c r="CR31"/>
  <c r="CR41"/>
  <c r="CR45"/>
  <c r="CR49"/>
  <c r="CU55"/>
  <c r="CU65"/>
  <c r="CU113"/>
  <c r="CU121"/>
  <c r="CU145"/>
  <c r="CU153"/>
  <c r="CU11"/>
  <c r="CR12"/>
  <c r="CU19"/>
  <c r="DU117"/>
  <c r="CU126"/>
  <c r="CR136"/>
  <c r="DG69"/>
  <c r="CR116"/>
  <c r="CR148"/>
  <c r="CU102"/>
  <c r="CU158"/>
  <c r="CR62"/>
  <c r="CR90"/>
  <c r="CR170"/>
  <c r="DU4"/>
  <c r="DW4" s="1"/>
  <c r="DU12"/>
  <c r="DU20"/>
  <c r="DU28"/>
  <c r="DU36"/>
  <c r="DU44"/>
  <c r="DU52"/>
  <c r="DU60"/>
  <c r="DU68"/>
  <c r="DU72"/>
  <c r="DU76"/>
  <c r="DU84"/>
  <c r="DU88"/>
  <c r="DU92"/>
  <c r="DU96"/>
  <c r="DU100"/>
  <c r="DU108"/>
  <c r="DU116"/>
  <c r="DU124"/>
  <c r="DV124" s="1"/>
  <c r="DU132"/>
  <c r="DU140"/>
  <c r="DU148"/>
  <c r="DU156"/>
  <c r="DU172"/>
  <c r="DU7"/>
  <c r="DU11"/>
  <c r="DU15"/>
  <c r="DW15" s="1"/>
  <c r="DU19"/>
  <c r="DU23"/>
  <c r="DU27"/>
  <c r="DU31"/>
  <c r="DU35"/>
  <c r="DU39"/>
  <c r="DU43"/>
  <c r="DU47"/>
  <c r="DU51"/>
  <c r="DU55"/>
  <c r="DU59"/>
  <c r="DU63"/>
  <c r="DU67"/>
  <c r="DU71"/>
  <c r="DU75"/>
  <c r="DU79"/>
  <c r="DU83"/>
  <c r="DU87"/>
  <c r="DU91"/>
  <c r="DU95"/>
  <c r="DU99"/>
  <c r="DU103"/>
  <c r="DU107"/>
  <c r="DU111"/>
  <c r="DV111" s="1"/>
  <c r="DU115"/>
  <c r="DU119"/>
  <c r="DU123"/>
  <c r="DU127"/>
  <c r="DU131"/>
  <c r="DU135"/>
  <c r="DU139"/>
  <c r="DU143"/>
  <c r="DU147"/>
  <c r="DU151"/>
  <c r="DU155"/>
  <c r="DU159"/>
  <c r="DV159" s="1"/>
  <c r="DU163"/>
  <c r="DU167"/>
  <c r="DU171"/>
  <c r="DU175"/>
  <c r="DU8"/>
  <c r="DU16"/>
  <c r="DU24"/>
  <c r="DU32"/>
  <c r="DU40"/>
  <c r="DU48"/>
  <c r="DU56"/>
  <c r="DU64"/>
  <c r="DU80"/>
  <c r="DU104"/>
  <c r="DU112"/>
  <c r="DU120"/>
  <c r="DU128"/>
  <c r="DU136"/>
  <c r="DU144"/>
  <c r="DU152"/>
  <c r="DW152" s="1"/>
  <c r="DU160"/>
  <c r="DU164"/>
  <c r="DU168"/>
  <c r="DU176"/>
  <c r="DV176" s="1"/>
  <c r="DU6"/>
  <c r="DW6" s="1"/>
  <c r="DU10"/>
  <c r="DU14"/>
  <c r="DU18"/>
  <c r="DW18" s="1"/>
  <c r="DU22"/>
  <c r="DU26"/>
  <c r="DU30"/>
  <c r="DU34"/>
  <c r="DW34" s="1"/>
  <c r="DU38"/>
  <c r="DU42"/>
  <c r="DU46"/>
  <c r="DU50"/>
  <c r="DW50" s="1"/>
  <c r="DU54"/>
  <c r="DU58"/>
  <c r="DU62"/>
  <c r="DU66"/>
  <c r="DW66" s="1"/>
  <c r="DU70"/>
  <c r="DU74"/>
  <c r="DU78"/>
  <c r="DU82"/>
  <c r="DW82" s="1"/>
  <c r="DU86"/>
  <c r="DU90"/>
  <c r="DU94"/>
  <c r="DU98"/>
  <c r="DW98" s="1"/>
  <c r="DU102"/>
  <c r="DU106"/>
  <c r="DU110"/>
  <c r="DU114"/>
  <c r="DW114" s="1"/>
  <c r="DU118"/>
  <c r="DU122"/>
  <c r="DU126"/>
  <c r="DU130"/>
  <c r="DU134"/>
  <c r="DU138"/>
  <c r="DU142"/>
  <c r="DU146"/>
  <c r="DU150"/>
  <c r="DU154"/>
  <c r="DU158"/>
  <c r="DU162"/>
  <c r="DW162" s="1"/>
  <c r="DU166"/>
  <c r="DU170"/>
  <c r="DG39"/>
  <c r="DG50"/>
  <c r="DG100"/>
  <c r="DG101"/>
  <c r="DG7"/>
  <c r="DG43"/>
  <c r="DG93"/>
  <c r="DG67"/>
  <c r="DG95"/>
  <c r="DG11"/>
  <c r="DG70"/>
  <c r="CU20"/>
  <c r="CR20"/>
  <c r="CR151"/>
  <c r="CU151"/>
  <c r="CR33"/>
  <c r="CU33"/>
  <c r="CR71"/>
  <c r="CU71"/>
  <c r="CR17"/>
  <c r="CU17"/>
  <c r="CR127"/>
  <c r="CU127"/>
  <c r="CR159"/>
  <c r="CU159"/>
  <c r="CU8"/>
  <c r="CU72"/>
  <c r="CR166"/>
  <c r="CU32"/>
  <c r="CU57"/>
  <c r="CR94"/>
  <c r="CR102"/>
  <c r="CU16"/>
  <c r="CU23"/>
  <c r="CU27"/>
  <c r="DG35"/>
  <c r="CU48"/>
  <c r="CU49"/>
  <c r="CR58"/>
  <c r="CR61"/>
  <c r="CR65"/>
  <c r="CR76"/>
  <c r="CR78"/>
  <c r="DG79"/>
  <c r="CR110"/>
  <c r="CR142"/>
  <c r="CR9"/>
  <c r="CU9"/>
  <c r="CU52"/>
  <c r="CR52"/>
  <c r="CU73"/>
  <c r="CR73"/>
  <c r="CR119"/>
  <c r="CU119"/>
  <c r="CR111"/>
  <c r="CU111"/>
  <c r="CR143"/>
  <c r="CU143"/>
  <c r="CU4"/>
  <c r="CR4"/>
  <c r="CR25"/>
  <c r="CU25"/>
  <c r="CU36"/>
  <c r="CR36"/>
  <c r="CR91"/>
  <c r="CU91"/>
  <c r="CU92"/>
  <c r="CR92"/>
  <c r="CR101"/>
  <c r="CU101"/>
  <c r="CR135"/>
  <c r="CU135"/>
  <c r="CR167"/>
  <c r="CU167"/>
  <c r="CU12"/>
  <c r="CU13"/>
  <c r="CU40"/>
  <c r="CU41"/>
  <c r="CU44"/>
  <c r="CU45"/>
  <c r="CR134"/>
  <c r="CR174"/>
  <c r="CR8"/>
  <c r="CR40"/>
  <c r="CR44"/>
  <c r="DG57"/>
  <c r="DG60"/>
  <c r="CR72"/>
  <c r="CR126"/>
  <c r="CR140"/>
  <c r="CR158"/>
  <c r="CR7"/>
  <c r="DG23"/>
  <c r="CU24"/>
  <c r="DG27"/>
  <c r="CU28"/>
  <c r="CU29"/>
  <c r="CR32"/>
  <c r="CU35"/>
  <c r="CR39"/>
  <c r="CR74"/>
  <c r="CR77"/>
  <c r="CR81"/>
  <c r="CU82"/>
  <c r="DG85"/>
  <c r="CU89"/>
  <c r="DG89"/>
  <c r="CU96"/>
  <c r="DG103"/>
  <c r="CR118"/>
  <c r="CR150"/>
  <c r="CR164"/>
  <c r="CU108"/>
  <c r="CU124"/>
  <c r="CU132"/>
  <c r="CU156"/>
  <c r="DG4"/>
  <c r="CR5"/>
  <c r="DG55"/>
  <c r="CU68"/>
  <c r="CU84"/>
  <c r="DG87"/>
  <c r="CR93"/>
  <c r="CR99"/>
  <c r="CU100"/>
  <c r="CR108"/>
  <c r="CR124"/>
  <c r="CR132"/>
  <c r="CR156"/>
  <c r="CR175"/>
  <c r="CU116"/>
  <c r="CU140"/>
  <c r="CU148"/>
  <c r="CU164"/>
  <c r="CR171"/>
  <c r="DG5"/>
  <c r="CU15"/>
  <c r="DG15"/>
  <c r="CU31"/>
  <c r="DG31"/>
  <c r="CU47"/>
  <c r="DG47"/>
  <c r="DG53"/>
  <c r="CR55"/>
  <c r="CU56"/>
  <c r="DG56"/>
  <c r="DG64"/>
  <c r="CU88"/>
  <c r="DG88"/>
  <c r="DG97"/>
  <c r="CR100"/>
  <c r="CR105"/>
  <c r="CR113"/>
  <c r="CR121"/>
  <c r="CR129"/>
  <c r="CR137"/>
  <c r="CR145"/>
  <c r="CR153"/>
  <c r="CR161"/>
  <c r="CU171"/>
  <c r="DG18"/>
  <c r="DG26"/>
  <c r="DG30"/>
  <c r="DG83"/>
  <c r="DG94"/>
  <c r="DG22"/>
  <c r="DG52"/>
  <c r="DG65"/>
  <c r="DG90"/>
  <c r="DG10"/>
  <c r="DG14"/>
  <c r="DG40"/>
  <c r="DG42"/>
  <c r="DG46"/>
  <c r="DG58"/>
  <c r="DG59"/>
  <c r="DG68"/>
  <c r="DG80"/>
  <c r="DG102"/>
  <c r="DG48"/>
  <c r="DG81"/>
  <c r="DG91"/>
  <c r="DG6"/>
  <c r="DG32"/>
  <c r="DG34"/>
  <c r="DG38"/>
  <c r="DG51"/>
  <c r="DG71"/>
  <c r="DG74"/>
  <c r="DG75"/>
  <c r="DG84"/>
  <c r="DG92"/>
  <c r="DG99"/>
  <c r="DV175"/>
  <c r="DV173"/>
  <c r="DV165"/>
  <c r="DV149"/>
  <c r="DV125"/>
  <c r="DV117"/>
  <c r="DV147"/>
  <c r="DV115"/>
  <c r="CR54"/>
  <c r="CU54"/>
  <c r="CU106"/>
  <c r="CR106"/>
  <c r="CU122"/>
  <c r="CR122"/>
  <c r="CR133"/>
  <c r="CU133"/>
  <c r="CU138"/>
  <c r="CR138"/>
  <c r="CR149"/>
  <c r="CU149"/>
  <c r="CU154"/>
  <c r="CR154"/>
  <c r="CR165"/>
  <c r="CU165"/>
  <c r="CR22"/>
  <c r="CU22"/>
  <c r="CR46"/>
  <c r="CU46"/>
  <c r="CR131"/>
  <c r="CU131"/>
  <c r="CR147"/>
  <c r="CU147"/>
  <c r="CR163"/>
  <c r="CU163"/>
  <c r="CR10"/>
  <c r="CU10"/>
  <c r="CR18"/>
  <c r="CU18"/>
  <c r="CR26"/>
  <c r="CU26"/>
  <c r="CR34"/>
  <c r="CU34"/>
  <c r="CR42"/>
  <c r="CU42"/>
  <c r="CR50"/>
  <c r="CU50"/>
  <c r="CR69"/>
  <c r="CU69"/>
  <c r="CR83"/>
  <c r="CU83"/>
  <c r="CR103"/>
  <c r="CU103"/>
  <c r="CR107"/>
  <c r="CU107"/>
  <c r="CR123"/>
  <c r="CU123"/>
  <c r="CR139"/>
  <c r="CU139"/>
  <c r="CR155"/>
  <c r="CU155"/>
  <c r="DV128"/>
  <c r="DV129"/>
  <c r="DV160"/>
  <c r="DV161"/>
  <c r="CU6"/>
  <c r="DG25"/>
  <c r="DG86"/>
  <c r="CR172"/>
  <c r="DV177"/>
  <c r="DG12"/>
  <c r="DG13"/>
  <c r="DG20"/>
  <c r="DG21"/>
  <c r="DG29"/>
  <c r="DG37"/>
  <c r="DG45"/>
  <c r="DG54"/>
  <c r="CR57"/>
  <c r="CR60"/>
  <c r="DG63"/>
  <c r="CU66"/>
  <c r="DG77"/>
  <c r="DV127"/>
  <c r="DV170"/>
  <c r="CR85"/>
  <c r="CU85"/>
  <c r="CR117"/>
  <c r="CU117"/>
  <c r="CR14"/>
  <c r="CU14"/>
  <c r="CR30"/>
  <c r="CU30"/>
  <c r="CR38"/>
  <c r="CU38"/>
  <c r="CR63"/>
  <c r="CU63"/>
  <c r="CU64"/>
  <c r="CR64"/>
  <c r="CR70"/>
  <c r="CU70"/>
  <c r="CR95"/>
  <c r="CU95"/>
  <c r="CR115"/>
  <c r="CU115"/>
  <c r="CR53"/>
  <c r="CU53"/>
  <c r="CR67"/>
  <c r="CU67"/>
  <c r="CR79"/>
  <c r="CU79"/>
  <c r="CU80"/>
  <c r="CR80"/>
  <c r="CR86"/>
  <c r="CU86"/>
  <c r="CR97"/>
  <c r="CU97"/>
  <c r="CU98"/>
  <c r="CR98"/>
  <c r="CR109"/>
  <c r="CU109"/>
  <c r="CU114"/>
  <c r="CR114"/>
  <c r="CR125"/>
  <c r="CU125"/>
  <c r="CU130"/>
  <c r="CR130"/>
  <c r="CR141"/>
  <c r="CU141"/>
  <c r="CU146"/>
  <c r="CR146"/>
  <c r="CR157"/>
  <c r="CU157"/>
  <c r="CU162"/>
  <c r="CR162"/>
  <c r="CU169"/>
  <c r="CR169"/>
  <c r="DV112"/>
  <c r="DG8"/>
  <c r="DG9"/>
  <c r="DG16"/>
  <c r="DG17"/>
  <c r="DG24"/>
  <c r="DG33"/>
  <c r="DG41"/>
  <c r="DG49"/>
  <c r="CR68"/>
  <c r="CR89"/>
  <c r="DV122"/>
  <c r="CR6"/>
  <c r="CR11"/>
  <c r="CR13"/>
  <c r="CR19"/>
  <c r="CR21"/>
  <c r="CR27"/>
  <c r="DG28"/>
  <c r="CR29"/>
  <c r="CR35"/>
  <c r="DG36"/>
  <c r="CR37"/>
  <c r="CR43"/>
  <c r="DG44"/>
  <c r="CR51"/>
  <c r="DG61"/>
  <c r="CR84"/>
  <c r="DV105"/>
  <c r="DV121"/>
  <c r="DV137"/>
  <c r="DV153"/>
  <c r="CU173"/>
  <c r="CR173"/>
  <c r="DG62"/>
  <c r="DG78"/>
  <c r="CR87"/>
  <c r="DG98"/>
  <c r="DV132"/>
  <c r="CR168"/>
  <c r="CR176"/>
  <c r="CR59"/>
  <c r="CU60"/>
  <c r="DG66"/>
  <c r="CR75"/>
  <c r="CU76"/>
  <c r="DG82"/>
  <c r="DG96"/>
  <c r="CU104"/>
  <c r="CU112"/>
  <c r="DV118"/>
  <c r="CU120"/>
  <c r="CU128"/>
  <c r="DV134"/>
  <c r="CU136"/>
  <c r="CU144"/>
  <c r="CU152"/>
  <c r="CU160"/>
  <c r="DV166"/>
  <c r="CU168"/>
  <c r="CU172"/>
  <c r="CU176"/>
  <c r="CR177"/>
  <c r="V6" i="5"/>
  <c r="V14"/>
  <c r="V26"/>
  <c r="V34"/>
  <c r="V38"/>
  <c r="V46"/>
  <c r="V54"/>
  <c r="V62"/>
  <c r="V70"/>
  <c r="V78"/>
  <c r="V90"/>
  <c r="V102"/>
  <c r="V110"/>
  <c r="V118"/>
  <c r="V130"/>
  <c r="V142"/>
  <c r="V158"/>
  <c r="V162"/>
  <c r="V166"/>
  <c r="V174"/>
  <c r="V10"/>
  <c r="V22"/>
  <c r="V30"/>
  <c r="V42"/>
  <c r="V50"/>
  <c r="V58"/>
  <c r="V66"/>
  <c r="V74"/>
  <c r="V86"/>
  <c r="V94"/>
  <c r="V106"/>
  <c r="V114"/>
  <c r="V122"/>
  <c r="V134"/>
  <c r="V150"/>
  <c r="V170"/>
  <c r="Q4" i="4"/>
  <c r="Q6"/>
  <c r="P6" s="1"/>
  <c r="Q82"/>
  <c r="P82" s="1"/>
  <c r="Q162"/>
  <c r="P162" s="1"/>
  <c r="Q234"/>
  <c r="P234" s="1"/>
  <c r="Q238"/>
  <c r="P238" s="1"/>
  <c r="Q239"/>
  <c r="P239" s="1"/>
  <c r="Q246"/>
  <c r="P246" s="1"/>
  <c r="Q262"/>
  <c r="P262" s="1"/>
  <c r="Q278"/>
  <c r="P278" s="1"/>
  <c r="Q290"/>
  <c r="P290" s="1"/>
  <c r="Q310"/>
  <c r="P310" s="1"/>
  <c r="Q343"/>
  <c r="P343" s="1"/>
  <c r="Q434"/>
  <c r="P434" s="1"/>
  <c r="Q435"/>
  <c r="P435" s="1"/>
  <c r="Q454"/>
  <c r="P454" s="1"/>
  <c r="Q455"/>
  <c r="P455" s="1"/>
  <c r="Q462"/>
  <c r="P462" s="1"/>
  <c r="Q261"/>
  <c r="P261" s="1"/>
  <c r="Q249"/>
  <c r="P249" s="1"/>
  <c r="Q263"/>
  <c r="P263" s="1"/>
  <c r="Q279"/>
  <c r="P279" s="1"/>
  <c r="Q291"/>
  <c r="P291" s="1"/>
  <c r="Q299"/>
  <c r="P299" s="1"/>
  <c r="Q311"/>
  <c r="P311" s="1"/>
  <c r="Q315"/>
  <c r="P315" s="1"/>
  <c r="Q289"/>
  <c r="P289" s="1"/>
  <c r="Q5"/>
  <c r="P5" s="1"/>
  <c r="Q83"/>
  <c r="P83" s="1"/>
  <c r="Q161"/>
  <c r="P161" s="1"/>
  <c r="Q233"/>
  <c r="P233" s="1"/>
  <c r="Q245"/>
  <c r="P245" s="1"/>
  <c r="Q247"/>
  <c r="P247" s="1"/>
  <c r="Q433"/>
  <c r="P433" s="1"/>
  <c r="Q84"/>
  <c r="P84" s="1"/>
  <c r="Q160"/>
  <c r="P160" s="1"/>
  <c r="Q232"/>
  <c r="P232" s="1"/>
  <c r="Q244"/>
  <c r="P244" s="1"/>
  <c r="Q248"/>
  <c r="P248" s="1"/>
  <c r="Q264"/>
  <c r="P264" s="1"/>
  <c r="Q320"/>
  <c r="P320" s="1"/>
  <c r="Q456"/>
  <c r="P456" s="1"/>
  <c r="Q460"/>
  <c r="P460" s="1"/>
  <c r="V8" i="5"/>
  <c r="V16"/>
  <c r="V20"/>
  <c r="V24"/>
  <c r="V28"/>
  <c r="V32"/>
  <c r="V36"/>
  <c r="V40"/>
  <c r="V44"/>
  <c r="V48"/>
  <c r="V52"/>
  <c r="V56"/>
  <c r="V60"/>
  <c r="V64"/>
  <c r="V68"/>
  <c r="V72"/>
  <c r="V76"/>
  <c r="V80"/>
  <c r="V84"/>
  <c r="V88"/>
  <c r="V92"/>
  <c r="V96"/>
  <c r="V100"/>
  <c r="V104"/>
  <c r="V112"/>
  <c r="V116"/>
  <c r="V124"/>
  <c r="V128"/>
  <c r="V132"/>
  <c r="V136"/>
  <c r="V140"/>
  <c r="V144"/>
  <c r="V148"/>
  <c r="V152"/>
  <c r="V156"/>
  <c r="V160"/>
  <c r="V164"/>
  <c r="V168"/>
  <c r="V176"/>
  <c r="V180"/>
  <c r="V184"/>
  <c r="V188"/>
  <c r="V192"/>
  <c r="V196"/>
  <c r="V200"/>
  <c r="V204"/>
  <c r="V208"/>
  <c r="V216"/>
  <c r="V220"/>
  <c r="V224"/>
  <c r="V228"/>
  <c r="V232"/>
  <c r="V236"/>
  <c r="V240"/>
  <c r="V244"/>
  <c r="V248"/>
  <c r="V252"/>
  <c r="V256"/>
  <c r="V260"/>
  <c r="V264"/>
  <c r="V7"/>
  <c r="V11"/>
  <c r="V15"/>
  <c r="V19"/>
  <c r="V23"/>
  <c r="V27"/>
  <c r="V31"/>
  <c r="V35"/>
  <c r="V39"/>
  <c r="V43"/>
  <c r="V47"/>
  <c r="V51"/>
  <c r="V55"/>
  <c r="V59"/>
  <c r="V63"/>
  <c r="V67"/>
  <c r="V71"/>
  <c r="V75"/>
  <c r="V79"/>
  <c r="V83"/>
  <c r="V87"/>
  <c r="V91"/>
  <c r="V95"/>
  <c r="V99"/>
  <c r="V103"/>
  <c r="V107"/>
  <c r="V111"/>
  <c r="V115"/>
  <c r="V119"/>
  <c r="V123"/>
  <c r="V127"/>
  <c r="V131"/>
  <c r="V135"/>
  <c r="V139"/>
  <c r="V143"/>
  <c r="V147"/>
  <c r="V151"/>
  <c r="V155"/>
  <c r="V159"/>
  <c r="V163"/>
  <c r="V167"/>
  <c r="V171"/>
  <c r="V175"/>
  <c r="V179"/>
  <c r="V183"/>
  <c r="V187"/>
  <c r="V191"/>
  <c r="V195"/>
  <c r="V199"/>
  <c r="V203"/>
  <c r="V207"/>
  <c r="V211"/>
  <c r="V219"/>
  <c r="V223"/>
  <c r="V227"/>
  <c r="V231"/>
  <c r="V235"/>
  <c r="V239"/>
  <c r="V251"/>
  <c r="V255"/>
  <c r="V259"/>
  <c r="V263"/>
  <c r="CU177" i="1"/>
  <c r="DV158" l="1"/>
  <c r="DV142"/>
  <c r="DV110"/>
  <c r="DW110"/>
  <c r="DV168"/>
  <c r="DV144"/>
  <c r="DW144"/>
  <c r="DV155"/>
  <c r="DV139"/>
  <c r="DW139"/>
  <c r="DV107"/>
  <c r="DV148"/>
  <c r="DW148"/>
  <c r="DV116"/>
  <c r="DW95"/>
  <c r="DW47"/>
  <c r="DW156"/>
  <c r="DW96"/>
  <c r="DW20"/>
  <c r="DW57"/>
  <c r="DW126"/>
  <c r="DW94"/>
  <c r="DW78"/>
  <c r="DW62"/>
  <c r="DW46"/>
  <c r="DW30"/>
  <c r="DW14"/>
  <c r="DW56"/>
  <c r="DW24"/>
  <c r="DW171"/>
  <c r="DW123"/>
  <c r="DW91"/>
  <c r="DW75"/>
  <c r="DW59"/>
  <c r="DW43"/>
  <c r="DW27"/>
  <c r="DW11"/>
  <c r="DW92"/>
  <c r="DW72"/>
  <c r="DW44"/>
  <c r="DW12"/>
  <c r="DW69"/>
  <c r="DW113"/>
  <c r="DW45"/>
  <c r="DW85"/>
  <c r="DW109"/>
  <c r="DW41"/>
  <c r="DW33"/>
  <c r="DW73"/>
  <c r="DW9"/>
  <c r="DW64"/>
  <c r="DW32"/>
  <c r="DW76"/>
  <c r="DW101"/>
  <c r="DW145"/>
  <c r="DW49"/>
  <c r="DW89"/>
  <c r="DW174"/>
  <c r="DW169"/>
  <c r="DW93"/>
  <c r="DW128"/>
  <c r="DW80"/>
  <c r="DW40"/>
  <c r="DW8"/>
  <c r="DW163"/>
  <c r="DW131"/>
  <c r="DW99"/>
  <c r="DW83"/>
  <c r="DW67"/>
  <c r="DW51"/>
  <c r="DW35"/>
  <c r="DW19"/>
  <c r="DW172"/>
  <c r="DW100"/>
  <c r="DW84"/>
  <c r="DW60"/>
  <c r="DW28"/>
  <c r="DW133"/>
  <c r="DW21"/>
  <c r="DW53"/>
  <c r="DW97"/>
  <c r="DW81"/>
  <c r="DW157"/>
  <c r="DW17"/>
  <c r="DV120"/>
  <c r="DW120"/>
  <c r="DV154"/>
  <c r="DV164"/>
  <c r="DV167"/>
  <c r="DV135"/>
  <c r="DW135"/>
  <c r="DV140"/>
  <c r="DW130"/>
  <c r="DW143"/>
  <c r="DW111"/>
  <c r="DW79"/>
  <c r="DW63"/>
  <c r="DW31"/>
  <c r="DW124"/>
  <c r="DW52"/>
  <c r="DV130"/>
  <c r="DW150"/>
  <c r="DW102"/>
  <c r="DW86"/>
  <c r="DW70"/>
  <c r="DW54"/>
  <c r="DW38"/>
  <c r="DW22"/>
  <c r="DV146"/>
  <c r="DW138"/>
  <c r="DW122"/>
  <c r="DW106"/>
  <c r="DW90"/>
  <c r="DW74"/>
  <c r="DW58"/>
  <c r="DW42"/>
  <c r="DW26"/>
  <c r="DW10"/>
  <c r="DW136"/>
  <c r="DW104"/>
  <c r="DW48"/>
  <c r="DW16"/>
  <c r="DW151"/>
  <c r="DW119"/>
  <c r="DW103"/>
  <c r="DW87"/>
  <c r="DW71"/>
  <c r="DW55"/>
  <c r="DW39"/>
  <c r="DW23"/>
  <c r="DW7"/>
  <c r="DW108"/>
  <c r="DW88"/>
  <c r="DW68"/>
  <c r="DW36"/>
  <c r="DW149"/>
  <c r="DW37"/>
  <c r="DW77"/>
  <c r="DW29"/>
  <c r="DW65"/>
  <c r="DW141"/>
  <c r="DW25"/>
  <c r="DW5"/>
  <c r="DW61"/>
  <c r="DV42"/>
  <c r="DV78"/>
  <c r="DV10"/>
  <c r="DV79"/>
  <c r="DV76"/>
  <c r="DV41"/>
  <c r="DV96"/>
  <c r="DV88"/>
  <c r="DV57"/>
  <c r="DV108"/>
  <c r="DV104"/>
  <c r="DW105" s="1"/>
  <c r="DV19"/>
  <c r="DV44"/>
  <c r="DV62"/>
  <c r="DV51"/>
  <c r="DV16"/>
  <c r="DV8"/>
  <c r="DV47"/>
  <c r="DV13"/>
  <c r="DV29"/>
  <c r="DV100"/>
  <c r="DV20"/>
  <c r="DV73"/>
  <c r="DV94"/>
  <c r="DV85"/>
  <c r="DV61"/>
  <c r="DV45"/>
  <c r="DV12"/>
  <c r="DV65"/>
  <c r="DV15"/>
  <c r="DV84"/>
  <c r="DV46"/>
  <c r="DV82"/>
  <c r="DV26"/>
  <c r="DV67"/>
  <c r="DV9"/>
  <c r="DV25"/>
  <c r="DV63"/>
  <c r="DV89"/>
  <c r="DV7"/>
  <c r="DV69"/>
  <c r="DV101"/>
  <c r="DV75"/>
  <c r="DV151"/>
  <c r="DV59"/>
  <c r="DV92"/>
  <c r="DV102"/>
  <c r="DV86"/>
  <c r="DV54"/>
  <c r="DV98"/>
  <c r="DV43"/>
  <c r="DV35"/>
  <c r="DV27"/>
  <c r="DV50"/>
  <c r="DV28"/>
  <c r="DV53"/>
  <c r="DV49"/>
  <c r="DV32"/>
  <c r="DV22"/>
  <c r="DV14"/>
  <c r="DV6"/>
  <c r="DV52"/>
  <c r="DV39"/>
  <c r="DV91"/>
  <c r="DV17"/>
  <c r="DV33"/>
  <c r="DV97"/>
  <c r="DV169"/>
  <c r="DW170" s="1"/>
  <c r="DV138"/>
  <c r="DW140" s="1"/>
  <c r="DV172"/>
  <c r="DW173" s="1"/>
  <c r="DV126"/>
  <c r="DW129" s="1"/>
  <c r="DV80"/>
  <c r="DV143"/>
  <c r="DV123"/>
  <c r="DW125" s="1"/>
  <c r="DV133"/>
  <c r="DW159" s="1"/>
  <c r="DV103"/>
  <c r="DV114"/>
  <c r="DW116" s="1"/>
  <c r="DV68"/>
  <c r="DV56"/>
  <c r="DV18"/>
  <c r="DV24"/>
  <c r="DV150"/>
  <c r="DV70"/>
  <c r="DV72"/>
  <c r="DV11"/>
  <c r="DV81"/>
  <c r="DV36"/>
  <c r="DV38"/>
  <c r="DV90"/>
  <c r="DV74"/>
  <c r="DV58"/>
  <c r="DV152"/>
  <c r="DW153" s="1"/>
  <c r="DV93"/>
  <c r="DV77"/>
  <c r="DV60"/>
  <c r="DV5"/>
  <c r="DV87"/>
  <c r="DV64"/>
  <c r="DV66"/>
  <c r="DV23"/>
  <c r="DV95"/>
  <c r="DV55"/>
  <c r="DV48"/>
  <c r="DV40"/>
  <c r="DV30"/>
  <c r="DV4"/>
  <c r="DV83"/>
  <c r="DV34"/>
  <c r="DV71"/>
  <c r="DV31"/>
  <c r="DV99"/>
  <c r="DV21"/>
  <c r="DV37"/>
  <c r="DV136"/>
  <c r="DW137" s="1"/>
  <c r="DV145"/>
  <c r="DV157"/>
  <c r="DW158" s="1"/>
  <c r="DV106"/>
  <c r="DW107" s="1"/>
  <c r="DV113"/>
  <c r="DV174"/>
  <c r="DW177" s="1"/>
  <c r="DV156"/>
  <c r="DV162"/>
  <c r="DV119"/>
  <c r="DW121" s="1"/>
  <c r="DV131"/>
  <c r="DW168" s="1"/>
  <c r="DV163"/>
  <c r="DW165" s="1"/>
  <c r="DV109"/>
  <c r="DW161" s="1"/>
  <c r="DV141"/>
  <c r="DW142" s="1"/>
  <c r="DV171"/>
  <c r="DW166" l="1"/>
  <c r="DW146"/>
  <c r="DW132"/>
  <c r="DW115"/>
  <c r="DW160"/>
  <c r="DW175"/>
  <c r="DW118"/>
  <c r="DW176"/>
  <c r="CF157"/>
  <c r="DW147"/>
  <c r="DW117"/>
  <c r="DW164"/>
  <c r="DW127"/>
  <c r="DW167"/>
  <c r="DW154"/>
  <c r="DW134"/>
  <c r="DW112"/>
  <c r="DW155"/>
  <c r="DJ122"/>
  <c r="DG122" s="1"/>
  <c r="DJ148"/>
  <c r="DG148" s="1"/>
  <c r="CF177"/>
  <c r="CF142"/>
  <c r="CF158"/>
  <c r="CF153"/>
  <c r="CF108"/>
  <c r="DJ108"/>
  <c r="DG108" s="1"/>
  <c r="DJ141"/>
  <c r="DG141" s="1"/>
  <c r="CF141"/>
  <c r="CF136"/>
  <c r="DJ136"/>
  <c r="DG136" s="1"/>
  <c r="CF162"/>
  <c r="DJ162"/>
  <c r="DG162" s="1"/>
  <c r="CF171"/>
  <c r="DJ171"/>
  <c r="DG171" s="1"/>
  <c r="DJ143"/>
  <c r="DG143" s="1"/>
  <c r="CF143"/>
  <c r="CF150"/>
  <c r="DJ150"/>
  <c r="DG150" s="1"/>
  <c r="CF114"/>
  <c r="DJ114"/>
  <c r="DG114" s="1"/>
  <c r="DJ133"/>
  <c r="DG133" s="1"/>
  <c r="CF133"/>
  <c r="DJ169"/>
  <c r="DG169" s="1"/>
  <c r="CF169"/>
  <c r="DJ109"/>
  <c r="DG109" s="1"/>
  <c r="CF109"/>
  <c r="DJ145"/>
  <c r="DG145" s="1"/>
  <c r="CF145"/>
  <c r="CF156"/>
  <c r="DJ156"/>
  <c r="DG156" s="1"/>
  <c r="DJ113"/>
  <c r="DG113" s="1"/>
  <c r="CF113"/>
  <c r="CF104"/>
  <c r="DJ104"/>
  <c r="DG104" s="1"/>
  <c r="CF138"/>
  <c r="DJ138"/>
  <c r="DG138" s="1"/>
  <c r="CF174"/>
  <c r="DJ174"/>
  <c r="DG174" s="1"/>
  <c r="DJ119"/>
  <c r="DG119" s="1"/>
  <c r="CF119"/>
  <c r="DJ131"/>
  <c r="DG131" s="1"/>
  <c r="CF131"/>
  <c r="DJ172"/>
  <c r="DG172" s="1"/>
  <c r="CF172"/>
  <c r="DJ123"/>
  <c r="DG123" s="1"/>
  <c r="CF123"/>
  <c r="CF126"/>
  <c r="DJ126"/>
  <c r="DG126" s="1"/>
  <c r="DJ163"/>
  <c r="DG163" s="1"/>
  <c r="CF163"/>
  <c r="CF106"/>
  <c r="DJ106"/>
  <c r="DG106" s="1"/>
  <c r="DJ107" l="1"/>
  <c r="DG107" s="1"/>
  <c r="CF107"/>
  <c r="DJ142"/>
  <c r="DG142" s="1"/>
  <c r="CF144"/>
  <c r="DJ144"/>
  <c r="DG144" s="1"/>
  <c r="DJ170"/>
  <c r="DG170" s="1"/>
  <c r="CF170"/>
  <c r="CF173"/>
  <c r="DJ173"/>
  <c r="DG173" s="1"/>
  <c r="CF135"/>
  <c r="DJ135"/>
  <c r="DG135" s="1"/>
  <c r="DJ158"/>
  <c r="DG158" s="1"/>
  <c r="DJ177"/>
  <c r="DG177" s="1"/>
  <c r="DJ157"/>
  <c r="DG157" s="1"/>
  <c r="DJ153"/>
  <c r="DG153" s="1"/>
  <c r="CF125"/>
  <c r="DJ125"/>
  <c r="DG125" s="1"/>
  <c r="DJ116"/>
  <c r="DG116" s="1"/>
  <c r="CF116"/>
  <c r="CF154"/>
  <c r="DJ154"/>
  <c r="DG154" s="1"/>
  <c r="DJ129"/>
  <c r="DG129" s="1"/>
  <c r="CF129"/>
  <c r="CF121"/>
  <c r="DJ121"/>
  <c r="DG121" s="1"/>
  <c r="DJ168"/>
  <c r="DG168" s="1"/>
  <c r="CF168"/>
  <c r="DJ134"/>
  <c r="DG134" s="1"/>
  <c r="CF134"/>
  <c r="CF139"/>
  <c r="DJ139"/>
  <c r="DG139" s="1"/>
  <c r="CF115"/>
  <c r="DJ115"/>
  <c r="DG115" s="1"/>
  <c r="DJ159"/>
  <c r="DG159" s="1"/>
  <c r="CF159"/>
  <c r="CF132"/>
  <c r="DJ132"/>
  <c r="DG132" s="1"/>
  <c r="CF112"/>
  <c r="DJ112"/>
  <c r="DG112" s="1"/>
  <c r="CF161"/>
  <c r="DJ161"/>
  <c r="DG161" s="1"/>
  <c r="DJ118"/>
  <c r="DG118" s="1"/>
  <c r="CF118"/>
  <c r="DJ175"/>
  <c r="DG175" s="1"/>
  <c r="CF175"/>
  <c r="DJ130"/>
  <c r="DG130" s="1"/>
  <c r="CF130"/>
  <c r="DJ127"/>
  <c r="DG127" s="1"/>
  <c r="CF127"/>
  <c r="DJ149"/>
  <c r="DG149" s="1"/>
  <c r="CF149"/>
  <c r="CF120"/>
  <c r="DJ120"/>
  <c r="DG120" s="1"/>
  <c r="CF165"/>
  <c r="DJ165"/>
  <c r="DG165" s="1"/>
  <c r="CF167"/>
  <c r="DJ167"/>
  <c r="DG167" s="1"/>
  <c r="CF146"/>
  <c r="DJ146"/>
  <c r="DG146" s="1"/>
  <c r="CF176"/>
  <c r="DJ176"/>
  <c r="DG176" s="1"/>
  <c r="DJ137"/>
  <c r="DG137" s="1"/>
  <c r="CF137"/>
  <c r="DJ166"/>
  <c r="DG166" s="1"/>
  <c r="CF166"/>
  <c r="DJ124"/>
  <c r="DG124" s="1"/>
  <c r="CF124"/>
  <c r="DJ147"/>
  <c r="DG147" s="1"/>
  <c r="CF147"/>
  <c r="DJ128"/>
  <c r="DG128" s="1"/>
  <c r="CF128"/>
  <c r="CF122"/>
  <c r="DJ110"/>
  <c r="DG110" s="1"/>
  <c r="CF110"/>
  <c r="DJ111"/>
  <c r="DG111" s="1"/>
  <c r="CF111"/>
  <c r="CF140"/>
  <c r="DJ140"/>
  <c r="DG140" s="1"/>
  <c r="CF117"/>
  <c r="DJ117"/>
  <c r="DG117" s="1"/>
  <c r="DJ155"/>
  <c r="DG155" s="1"/>
  <c r="CF155"/>
  <c r="CF105"/>
  <c r="DJ105"/>
  <c r="DG105" s="1"/>
  <c r="DJ160"/>
  <c r="DG160" s="1"/>
  <c r="CF160"/>
  <c r="CF148"/>
  <c r="CF164"/>
  <c r="DJ164"/>
  <c r="DG164" s="1"/>
  <c r="CF152"/>
  <c r="DJ152"/>
  <c r="DG152" s="1"/>
  <c r="DJ151"/>
  <c r="DG151" s="1"/>
  <c r="CF151"/>
  <c r="V18" i="5" l="1"/>
  <c r="V82"/>
  <c r="V12"/>
  <c r="V108"/>
  <c r="V21"/>
  <c r="V41"/>
  <c r="V154"/>
  <c r="V247"/>
  <c r="V172"/>
  <c r="V120"/>
  <c r="V37"/>
  <c r="V138"/>
  <c r="V126"/>
  <c r="V98"/>
  <c r="V215"/>
  <c r="V146"/>
  <c r="V61"/>
  <c r="V73"/>
  <c r="V190"/>
  <c r="V212"/>
  <c r="V237"/>
  <c r="V253"/>
  <c r="V243"/>
</calcChain>
</file>

<file path=xl/sharedStrings.xml><?xml version="1.0" encoding="utf-8"?>
<sst xmlns="http://schemas.openxmlformats.org/spreadsheetml/2006/main" count="9138" uniqueCount="960">
  <si>
    <t>EXNAME</t>
  </si>
  <si>
    <t>EXP_DUR</t>
  </si>
  <si>
    <t>LOCAL_NAME</t>
  </si>
  <si>
    <t>LOCAL_ID</t>
  </si>
  <si>
    <t>FL_NAME</t>
  </si>
  <si>
    <t>ID_FIELD</t>
  </si>
  <si>
    <t>FL_LOC_1</t>
  </si>
  <si>
    <t>FL_LOC_2</t>
  </si>
  <si>
    <t>FL_LOC_3</t>
  </si>
  <si>
    <t>FL_LAT</t>
  </si>
  <si>
    <t>FL_LONG</t>
  </si>
  <si>
    <t>LOC_SOURCE</t>
  </si>
  <si>
    <t>ADMIN_AREA</t>
  </si>
  <si>
    <t>FL_ELE</t>
  </si>
  <si>
    <t>CR</t>
  </si>
  <si>
    <t>CUL_ID</t>
  </si>
  <si>
    <t>CR_SYSTEM</t>
  </si>
  <si>
    <t>IRRIG</t>
  </si>
  <si>
    <t>TI_PRACTICE</t>
  </si>
  <si>
    <t>PLANTING_YEAR</t>
  </si>
  <si>
    <t>PDATE</t>
  </si>
  <si>
    <t>HDATE</t>
  </si>
  <si>
    <t>ICPCR</t>
  </si>
  <si>
    <t>HARM</t>
  </si>
  <si>
    <t>HACOM</t>
  </si>
  <si>
    <t>EXPT_TYPE</t>
  </si>
  <si>
    <t>EXPT_STAGE</t>
  </si>
  <si>
    <t>PLPOE</t>
  </si>
  <si>
    <t>PLRS</t>
  </si>
  <si>
    <t>YLD_BE</t>
  </si>
  <si>
    <t>HWAH</t>
  </si>
  <si>
    <t>HWAHS</t>
  </si>
  <si>
    <t>MST</t>
  </si>
  <si>
    <t>HMAH</t>
  </si>
  <si>
    <t>HMAHS</t>
  </si>
  <si>
    <t>RM</t>
  </si>
  <si>
    <t>P50</t>
  </si>
  <si>
    <t>P50_STDDEV</t>
  </si>
  <si>
    <t>P50D</t>
  </si>
  <si>
    <t>P50D_STDDEV</t>
  </si>
  <si>
    <t>CHTX</t>
  </si>
  <si>
    <t>CHTXS</t>
  </si>
  <si>
    <t>SLTX</t>
  </si>
  <si>
    <t>SL_SOURCE</t>
  </si>
  <si>
    <t>SOIL_ID</t>
  </si>
  <si>
    <t>SOIL_NAME</t>
  </si>
  <si>
    <t>SL_SYSTEM</t>
  </si>
  <si>
    <t>CLASSIFICATION</t>
  </si>
  <si>
    <t>SOIL_ELEV</t>
  </si>
  <si>
    <t>SLOPE_PCT</t>
  </si>
  <si>
    <t>SALB</t>
  </si>
  <si>
    <t>DRAINAGE</t>
  </si>
  <si>
    <t>ARG_2007_8</t>
  </si>
  <si>
    <t>Pergamino, ARG</t>
  </si>
  <si>
    <t>BAPE</t>
  </si>
  <si>
    <t>PERE</t>
  </si>
  <si>
    <t>ARG</t>
  </si>
  <si>
    <t>BAI</t>
  </si>
  <si>
    <t>Monsanto</t>
  </si>
  <si>
    <t>MAZ</t>
  </si>
  <si>
    <t>2007_RM100_TestMean</t>
  </si>
  <si>
    <t>Conventional Corn</t>
  </si>
  <si>
    <t>N</t>
  </si>
  <si>
    <t>27.11.2007 00:00:00</t>
  </si>
  <si>
    <t>09.05.2008 00:00:00</t>
  </si>
  <si>
    <t>Machine</t>
  </si>
  <si>
    <t>Grain</t>
  </si>
  <si>
    <t>Research</t>
  </si>
  <si>
    <t>Pre-Commercial 3</t>
  </si>
  <si>
    <t>ARG_2007_9</t>
  </si>
  <si>
    <t>PE</t>
  </si>
  <si>
    <t>2007_RM120_TestMean</t>
  </si>
  <si>
    <t>01.10.2007 00:00:00</t>
  </si>
  <si>
    <t>15.03.2008 00:00:00</t>
  </si>
  <si>
    <t>ARG_2008_4549</t>
  </si>
  <si>
    <t>Fontezuela, ARG</t>
  </si>
  <si>
    <t>BAFO</t>
  </si>
  <si>
    <t>FO1</t>
  </si>
  <si>
    <t>2008_RM120_TestMean</t>
  </si>
  <si>
    <t>23.09.2008 00:00:00</t>
  </si>
  <si>
    <t>20.02.2009 00:00:00</t>
  </si>
  <si>
    <t>ARG_2008_4550</t>
  </si>
  <si>
    <t>PE1</t>
  </si>
  <si>
    <t>06.10.2008 00:00:00</t>
  </si>
  <si>
    <t>14.03.2009 00:00:00</t>
  </si>
  <si>
    <t>ARG_2009_8628</t>
  </si>
  <si>
    <t>2009_RM120_TestMean</t>
  </si>
  <si>
    <t>05.10.2009 00:00:00</t>
  </si>
  <si>
    <t>10.03.2010 00:00:00</t>
  </si>
  <si>
    <t>ARG_2009_8629</t>
  </si>
  <si>
    <t>ARG_2009_8630</t>
  </si>
  <si>
    <t>ARG_2009_8631</t>
  </si>
  <si>
    <t>ARG_2009_8632</t>
  </si>
  <si>
    <t>FO2</t>
  </si>
  <si>
    <t>30.10.2009 00:00:00</t>
  </si>
  <si>
    <t>25.03.2010 00:00:00</t>
  </si>
  <si>
    <t>ARG_2009_8633</t>
  </si>
  <si>
    <t>ARG_2009_8634</t>
  </si>
  <si>
    <t>26.09.2009 00:00:00</t>
  </si>
  <si>
    <t>14.03.2010 00:00:00</t>
  </si>
  <si>
    <t>ARG_2009_8635</t>
  </si>
  <si>
    <t>ARG_2009_8636</t>
  </si>
  <si>
    <t>PE2</t>
  </si>
  <si>
    <t>02.10.2009 00:00:00</t>
  </si>
  <si>
    <t>ARG_2009_8637</t>
  </si>
  <si>
    <t>ARG_2009_8638</t>
  </si>
  <si>
    <t>PE8</t>
  </si>
  <si>
    <t>12.03.2010 00:00:00</t>
  </si>
  <si>
    <t>ARG_2009_8639</t>
  </si>
  <si>
    <t>ARG_2010_13350</t>
  </si>
  <si>
    <t>FO01</t>
  </si>
  <si>
    <t>2010_RM120_TestMean</t>
  </si>
  <si>
    <t>26.09.2010 00:00:00</t>
  </si>
  <si>
    <t>19.03.2011 00:00:00</t>
  </si>
  <si>
    <t>ARG_2010_13351</t>
  </si>
  <si>
    <t>FO02</t>
  </si>
  <si>
    <t>28.09.2010 00:00:00</t>
  </si>
  <si>
    <t>ARG_2010_13352</t>
  </si>
  <si>
    <t>2010_RM100_TestMean</t>
  </si>
  <si>
    <t>ARG_2010_13353</t>
  </si>
  <si>
    <t>ARG_2010_13354</t>
  </si>
  <si>
    <t>PE04</t>
  </si>
  <si>
    <t>10.10.2010 00:00:00</t>
  </si>
  <si>
    <t>22.03.2011 00:00:00</t>
  </si>
  <si>
    <t>ARG_2010_13355</t>
  </si>
  <si>
    <t>PE05</t>
  </si>
  <si>
    <t>11.10.2010 00:00:00</t>
  </si>
  <si>
    <t>20.03.2011 00:00:00</t>
  </si>
  <si>
    <t>ARG_2010_13356</t>
  </si>
  <si>
    <t>ARG_2010_13357</t>
  </si>
  <si>
    <t>ARG_2010_13358</t>
  </si>
  <si>
    <t>PE06</t>
  </si>
  <si>
    <t>12.10.2010 00:00:00</t>
  </si>
  <si>
    <t>ARG_2010_13522</t>
  </si>
  <si>
    <t>Technology Development</t>
  </si>
  <si>
    <t>Pre-Commercial 4</t>
  </si>
  <si>
    <t>BRA_2007_517</t>
  </si>
  <si>
    <t>Araguari, BRA</t>
  </si>
  <si>
    <t>MGAG</t>
  </si>
  <si>
    <t>AR2A</t>
  </si>
  <si>
    <t>BRA</t>
  </si>
  <si>
    <t>MGE</t>
  </si>
  <si>
    <t>2007_RM140_TestMean</t>
  </si>
  <si>
    <t>05.11.2007 00:00:00</t>
  </si>
  <si>
    <t>15.04.2008 00:00:00</t>
  </si>
  <si>
    <t>BRA_2007_519</t>
  </si>
  <si>
    <t>Irai De Minas, BRA</t>
  </si>
  <si>
    <t>MGID</t>
  </si>
  <si>
    <t>IM6A</t>
  </si>
  <si>
    <t>10.11.2007 00:00:00</t>
  </si>
  <si>
    <t>07.04.2008 00:00:00</t>
  </si>
  <si>
    <t>BRA_2007_523</t>
  </si>
  <si>
    <t>Nova Ponte, BRA</t>
  </si>
  <si>
    <t>MGNP</t>
  </si>
  <si>
    <t>NP03</t>
  </si>
  <si>
    <t>Y</t>
  </si>
  <si>
    <t>22.09.2007 00:00:00</t>
  </si>
  <si>
    <t>04.03.2008 00:00:00</t>
  </si>
  <si>
    <t>BRA_2007_531</t>
  </si>
  <si>
    <t>Uberlandia, BRA</t>
  </si>
  <si>
    <t>MGUB</t>
  </si>
  <si>
    <t>UB2A</t>
  </si>
  <si>
    <t>07.11.2007 00:00:00</t>
  </si>
  <si>
    <t>09.04.2008 00:00:00</t>
  </si>
  <si>
    <t>BRA_2007_532</t>
  </si>
  <si>
    <t>UBFM</t>
  </si>
  <si>
    <t>13.09.2007 00:00:00</t>
  </si>
  <si>
    <t>12.02.2008 00:00:00</t>
  </si>
  <si>
    <t>BRA_2008_4745</t>
  </si>
  <si>
    <t>2008_RM140_TestMean</t>
  </si>
  <si>
    <t>12.11.2008 00:00:00</t>
  </si>
  <si>
    <t>22.04.2009 00:00:00</t>
  </si>
  <si>
    <t>BRA_2008_4749</t>
  </si>
  <si>
    <t>Coromandel, BRA</t>
  </si>
  <si>
    <t>MGCM</t>
  </si>
  <si>
    <t>MGCL</t>
  </si>
  <si>
    <t>06.11.2008 00:00:00</t>
  </si>
  <si>
    <t>08.04.2009 00:00:00</t>
  </si>
  <si>
    <t>BRA_2008_4753</t>
  </si>
  <si>
    <t>Romaria, BRA</t>
  </si>
  <si>
    <t>MGRO</t>
  </si>
  <si>
    <t>RO3A</t>
  </si>
  <si>
    <t>11.11.2008 00:00:00</t>
  </si>
  <si>
    <t>20.04.2009 00:00:00</t>
  </si>
  <si>
    <t>BRA_2008_4756</t>
  </si>
  <si>
    <t>UBF1</t>
  </si>
  <si>
    <t>18.09.2008 00:00:00</t>
  </si>
  <si>
    <t>12.02.2009 00:00:00</t>
  </si>
  <si>
    <t>BRA_2009_9043</t>
  </si>
  <si>
    <t>AR10</t>
  </si>
  <si>
    <t>2009_RM140_TestMean</t>
  </si>
  <si>
    <t>19.10.2009 00:00:00</t>
  </si>
  <si>
    <t>09.03.2010 00:00:00</t>
  </si>
  <si>
    <t>BRA_2009_9046</t>
  </si>
  <si>
    <t>CO03</t>
  </si>
  <si>
    <t>19.11.2009 00:00:00</t>
  </si>
  <si>
    <t>22.04.2010 00:00:00</t>
  </si>
  <si>
    <t>BRA_2009_9047</t>
  </si>
  <si>
    <t>IM13</t>
  </si>
  <si>
    <t>06.10.2009 00:00:00</t>
  </si>
  <si>
    <t>27.02.2010 00:00:00</t>
  </si>
  <si>
    <t>BRA_2009_9053</t>
  </si>
  <si>
    <t>Perdizes, BRA</t>
  </si>
  <si>
    <t>MGPE</t>
  </si>
  <si>
    <t>PD04</t>
  </si>
  <si>
    <t>10.11.2009 00:00:00</t>
  </si>
  <si>
    <t>12.04.2010 00:00:00</t>
  </si>
  <si>
    <t>BRA_2009_9056</t>
  </si>
  <si>
    <t>RO05</t>
  </si>
  <si>
    <t>11.11.2009 00:00:00</t>
  </si>
  <si>
    <t>10.04.2010 00:00:00</t>
  </si>
  <si>
    <t>BRA_2009_9059</t>
  </si>
  <si>
    <t>UB1E</t>
  </si>
  <si>
    <t>25.09.2009 00:00:00</t>
  </si>
  <si>
    <t>10.02.2010 00:00:00</t>
  </si>
  <si>
    <t>BRA_2009_9060</t>
  </si>
  <si>
    <t>UB2E</t>
  </si>
  <si>
    <t>23.10.2009 00:00:00</t>
  </si>
  <si>
    <t>BRA_2010_13774</t>
  </si>
  <si>
    <t>AG08</t>
  </si>
  <si>
    <t>2010_RM140_TestMean</t>
  </si>
  <si>
    <t>07.11.2010 00:00:00</t>
  </si>
  <si>
    <t>17.04.2011 00:00:00</t>
  </si>
  <si>
    <t>BRA_2010_13778</t>
  </si>
  <si>
    <t>29.11.2010 00:00:00</t>
  </si>
  <si>
    <t>30.04.2011 00:00:00</t>
  </si>
  <si>
    <t>BRA_2010_13788</t>
  </si>
  <si>
    <t>17.09.2010 00:00:00</t>
  </si>
  <si>
    <t>10.02.2011 00:00:00</t>
  </si>
  <si>
    <t>BRA_2010_13789</t>
  </si>
  <si>
    <t>19.10.2010 00:00:00</t>
  </si>
  <si>
    <t>15.03.2011 00:00:00</t>
  </si>
  <si>
    <t>BRA_2011_21247</t>
  </si>
  <si>
    <t>AG04</t>
  </si>
  <si>
    <t>2011_RM140_TestMean</t>
  </si>
  <si>
    <t>18.10.2011 00:00:00</t>
  </si>
  <si>
    <t>09.03.2012 00:00:00</t>
  </si>
  <si>
    <t>BRA_2011_21251</t>
  </si>
  <si>
    <t>24.10.2011 00:00:00</t>
  </si>
  <si>
    <t>24.03.2012 00:00:00</t>
  </si>
  <si>
    <t>BRA_2011_21175</t>
  </si>
  <si>
    <t>RO03</t>
  </si>
  <si>
    <t>29.09.2011 00:00:00</t>
  </si>
  <si>
    <t>29.02.2012 00:00:00</t>
  </si>
  <si>
    <t>BRA_2011_21177</t>
  </si>
  <si>
    <t>UB03</t>
  </si>
  <si>
    <t>21.10.2011 00:00:00</t>
  </si>
  <si>
    <t>03.04.2012 00:00:00</t>
  </si>
  <si>
    <t>BRA_2011_21178</t>
  </si>
  <si>
    <t>21.09.2011 00:00:00</t>
  </si>
  <si>
    <t>20.02.2012 00:00:00</t>
  </si>
  <si>
    <t>BRA_2011_21179</t>
  </si>
  <si>
    <t>25.10.2011 00:00:00</t>
  </si>
  <si>
    <t>18.03.2012 00:00:00</t>
  </si>
  <si>
    <t>FRA_2007_1074</t>
  </si>
  <si>
    <t>St Etienne D`Orthe, FRA</t>
  </si>
  <si>
    <t>AQSD</t>
  </si>
  <si>
    <t>SE02</t>
  </si>
  <si>
    <t>FRA</t>
  </si>
  <si>
    <t>AQT</t>
  </si>
  <si>
    <t>2007_RM105_TestMean</t>
  </si>
  <si>
    <t>11.05.2007 00:00:00</t>
  </si>
  <si>
    <t>25.10.2007 00:00:00</t>
  </si>
  <si>
    <t>FRA_2007_1075</t>
  </si>
  <si>
    <t>2007_RM110_TestMean</t>
  </si>
  <si>
    <t>FRA_2007_1076</t>
  </si>
  <si>
    <t>St Martin De Hinx, FRA</t>
  </si>
  <si>
    <t>AQSH</t>
  </si>
  <si>
    <t>ST</t>
  </si>
  <si>
    <t>24.05.2007 00:00:00</t>
  </si>
  <si>
    <t>06.11.2007 00:00:00</t>
  </si>
  <si>
    <t>FRA_2007_1077</t>
  </si>
  <si>
    <t>FRA_2008_5194</t>
  </si>
  <si>
    <t>SE01</t>
  </si>
  <si>
    <t>2008_RM105_TestMean</t>
  </si>
  <si>
    <t>08.05.2008 00:00:00</t>
  </si>
  <si>
    <t>09.10.2008 00:00:00</t>
  </si>
  <si>
    <t>FRA_2008_5195</t>
  </si>
  <si>
    <t>2008_RM110_TestMean</t>
  </si>
  <si>
    <t>FRA_2008_5196</t>
  </si>
  <si>
    <t>07.05.2008 00:00:00</t>
  </si>
  <si>
    <t>21.10.2008 00:00:00</t>
  </si>
  <si>
    <t>FRA_2008_5197</t>
  </si>
  <si>
    <t>FRA_2009_9586</t>
  </si>
  <si>
    <t>2009_RM105_TestMean</t>
  </si>
  <si>
    <t>06.05.2009 00:00:00</t>
  </si>
  <si>
    <t>FRA_2009_9587</t>
  </si>
  <si>
    <t>2009_RM110_TestMean</t>
  </si>
  <si>
    <t>FRA_2009_9588</t>
  </si>
  <si>
    <t>FRA_2009_9589</t>
  </si>
  <si>
    <t>FRA_2010_14427</t>
  </si>
  <si>
    <t>2010_RM105_TestMean</t>
  </si>
  <si>
    <t>05.05.2010 00:00:00</t>
  </si>
  <si>
    <t>26.10.2010 00:00:00</t>
  </si>
  <si>
    <t>FRA_2010_14428</t>
  </si>
  <si>
    <t>2010_RM110_TestMean</t>
  </si>
  <si>
    <t>FRA_2011_18274</t>
  </si>
  <si>
    <t>Orthevielle, FRA</t>
  </si>
  <si>
    <t>AQOT</t>
  </si>
  <si>
    <t>OR01</t>
  </si>
  <si>
    <t>2011_RM100_TestMean</t>
  </si>
  <si>
    <t>20.04.2011 00:00:00</t>
  </si>
  <si>
    <t>22.09.2011 00:00:00</t>
  </si>
  <si>
    <t>FRA_2011_18275</t>
  </si>
  <si>
    <t>2011_RM105_TestMean</t>
  </si>
  <si>
    <t>FRA_2011_18276</t>
  </si>
  <si>
    <t>2011_RM110_TestMean</t>
  </si>
  <si>
    <t>FRA_2011_18277</t>
  </si>
  <si>
    <t>FRA_2011_18278</t>
  </si>
  <si>
    <t>FRA_2011_18284</t>
  </si>
  <si>
    <t>03.05.2011 00:00:00</t>
  </si>
  <si>
    <t>03.10.2011 00:00:00</t>
  </si>
  <si>
    <t>FRA_2011_18285</t>
  </si>
  <si>
    <t>FRA_2011_18286</t>
  </si>
  <si>
    <t>FRA_2011_18287</t>
  </si>
  <si>
    <t>01.05.2011 00:00:00</t>
  </si>
  <si>
    <t>01.11.2011 00:00:00</t>
  </si>
  <si>
    <t>FRA_2011_18288</t>
  </si>
  <si>
    <t>ZAF_2007_2657</t>
  </si>
  <si>
    <t>Petit, ZAF</t>
  </si>
  <si>
    <t>GTPE</t>
  </si>
  <si>
    <t>BF</t>
  </si>
  <si>
    <t>ZAF</t>
  </si>
  <si>
    <t>GAT</t>
  </si>
  <si>
    <t>2007_RM125_TestMean</t>
  </si>
  <si>
    <t>Conservation: Mulch-Till</t>
  </si>
  <si>
    <t>02.11.2007 00:00:00</t>
  </si>
  <si>
    <t>24.06.2008 00:00:00</t>
  </si>
  <si>
    <t>SBN</t>
  </si>
  <si>
    <t>CL</t>
  </si>
  <si>
    <t>ZAF_2007_2658</t>
  </si>
  <si>
    <t>BG</t>
  </si>
  <si>
    <t>03.11.2007 00:00:00</t>
  </si>
  <si>
    <t>ZAF_2007_2664</t>
  </si>
  <si>
    <t>Delmas, ZAF</t>
  </si>
  <si>
    <t>ETDE</t>
  </si>
  <si>
    <t>AA</t>
  </si>
  <si>
    <t>MPM</t>
  </si>
  <si>
    <t>19.11.2007 00:00:00</t>
  </si>
  <si>
    <t>03.07.2008 00:00:00</t>
  </si>
  <si>
    <t>ZAF_2007_2665</t>
  </si>
  <si>
    <t>AB</t>
  </si>
  <si>
    <t>ZAF_2008_6824</t>
  </si>
  <si>
    <t>BA</t>
  </si>
  <si>
    <t>2008_RM125_TestMean</t>
  </si>
  <si>
    <t>29.10.2008 00:00:00</t>
  </si>
  <si>
    <t>23.04.2009 00:00:00</t>
  </si>
  <si>
    <t>ZAF_2008_6825</t>
  </si>
  <si>
    <t>BC</t>
  </si>
  <si>
    <t>ZAF_2008_6826</t>
  </si>
  <si>
    <t>BJ</t>
  </si>
  <si>
    <t>31.10.2008 00:00:00</t>
  </si>
  <si>
    <t>30.04.2009 00:00:00</t>
  </si>
  <si>
    <t>ZAF_2008_6827</t>
  </si>
  <si>
    <t>BL</t>
  </si>
  <si>
    <t>04.05.2009 00:00:00</t>
  </si>
  <si>
    <t>ZAF_2008_6835</t>
  </si>
  <si>
    <t>27.11.2008 00:00:00</t>
  </si>
  <si>
    <t>14.07.2009 00:00:00</t>
  </si>
  <si>
    <t>ZAF_2008_6836</t>
  </si>
  <si>
    <t>AC</t>
  </si>
  <si>
    <t>15.07.2009 00:00:00</t>
  </si>
  <si>
    <t>ZAF_2008_6837</t>
  </si>
  <si>
    <t>AF</t>
  </si>
  <si>
    <t>16.07.2009 00:00:00</t>
  </si>
  <si>
    <t>ZAF_2008_6838</t>
  </si>
  <si>
    <t>AH</t>
  </si>
  <si>
    <t>28.11.2008 00:00:00</t>
  </si>
  <si>
    <t>17.07.2009 00:00:00</t>
  </si>
  <si>
    <t>ZAF_2009_11512</t>
  </si>
  <si>
    <t>EH5</t>
  </si>
  <si>
    <t>2009_RM125_TestMean</t>
  </si>
  <si>
    <t>28.10.2009 00:00:00</t>
  </si>
  <si>
    <t>31.05.2010 00:00:00</t>
  </si>
  <si>
    <t>ZAF_2009_11513</t>
  </si>
  <si>
    <t>EH</t>
  </si>
  <si>
    <t>26.05.2010 00:00:00</t>
  </si>
  <si>
    <t>ZAF_2009_11519</t>
  </si>
  <si>
    <t>EB4</t>
  </si>
  <si>
    <t>08.12.2009 00:00:00</t>
  </si>
  <si>
    <t>27.07.2010 00:00:00</t>
  </si>
  <si>
    <t>ZAF_2009_11520</t>
  </si>
  <si>
    <t>EB</t>
  </si>
  <si>
    <t>26.07.2010 00:00:00</t>
  </si>
  <si>
    <t>ZAF_2010_15974</t>
  </si>
  <si>
    <t>EH1</t>
  </si>
  <si>
    <t>02.12.2010 00:00:00</t>
  </si>
  <si>
    <t>14.06.2011 00:00:00</t>
  </si>
  <si>
    <t>ZAF_2010_15975</t>
  </si>
  <si>
    <t>EH4</t>
  </si>
  <si>
    <t>2010_RM125_TestMean</t>
  </si>
  <si>
    <t>06.12.2010 00:00:00</t>
  </si>
  <si>
    <t>17.06.2011 00:00:00</t>
  </si>
  <si>
    <t>ZAF_2010_15976</t>
  </si>
  <si>
    <t>20.06.2011 00:00:00</t>
  </si>
  <si>
    <t>ZAF_2010_15977</t>
  </si>
  <si>
    <t>07.06.2011 00:00:00</t>
  </si>
  <si>
    <t>ZAF_2010_15983</t>
  </si>
  <si>
    <t>EB1</t>
  </si>
  <si>
    <t>30.11.2010 00:00:00</t>
  </si>
  <si>
    <t>22.07.2011 00:00:00</t>
  </si>
  <si>
    <t>ZAF_2010_15984</t>
  </si>
  <si>
    <t>EB3</t>
  </si>
  <si>
    <t>01.12.2010 00:00:00</t>
  </si>
  <si>
    <t>26.07.2011 00:00:00</t>
  </si>
  <si>
    <t>ZAF_2010_15985</t>
  </si>
  <si>
    <t>ZAF_2010_15986</t>
  </si>
  <si>
    <t>USA_2007_3150</t>
  </si>
  <si>
    <t>Shabbona, IL</t>
  </si>
  <si>
    <t>ILAB</t>
  </si>
  <si>
    <t>MUAB</t>
  </si>
  <si>
    <t>USA</t>
  </si>
  <si>
    <t>ILL</t>
  </si>
  <si>
    <t>Conventional</t>
  </si>
  <si>
    <t>05.05.2007 00:00:00</t>
  </si>
  <si>
    <t>03.10.2007 00:00:00</t>
  </si>
  <si>
    <t>SICL</t>
  </si>
  <si>
    <t>SSURGO, Texture Component</t>
  </si>
  <si>
    <t>183901:913872</t>
  </si>
  <si>
    <t>Drummer</t>
  </si>
  <si>
    <t>USDA_NRCS</t>
  </si>
  <si>
    <t>Fine-silty, mixed, superactive, mesic Typic Endoaquolls</t>
  </si>
  <si>
    <t>Poorly drained</t>
  </si>
  <si>
    <t>USA_2007_3151</t>
  </si>
  <si>
    <t>USA_2007_3164</t>
  </si>
  <si>
    <t>Compton, IL</t>
  </si>
  <si>
    <t>ILCC</t>
  </si>
  <si>
    <t>MUCC</t>
  </si>
  <si>
    <t>01.05.2007 00:00:00</t>
  </si>
  <si>
    <t>27.09.2007 00:00:00</t>
  </si>
  <si>
    <t>SSURGO, Dominant Component</t>
  </si>
  <si>
    <t>937038:278382</t>
  </si>
  <si>
    <t>Normandy</t>
  </si>
  <si>
    <t>Fine-loamy, mixed, superactive, calcareous, mesic Fluvaquentic Endoaquolls</t>
  </si>
  <si>
    <t>USA_2007_3165</t>
  </si>
  <si>
    <t>USA_2007_3180</t>
  </si>
  <si>
    <t>Polo, IL</t>
  </si>
  <si>
    <t>ILPL</t>
  </si>
  <si>
    <t>MUPL</t>
  </si>
  <si>
    <t>03.05.2007 00:00:00</t>
  </si>
  <si>
    <t>19.09.2007 00:00:00</t>
  </si>
  <si>
    <t>SIL</t>
  </si>
  <si>
    <t>1144320:264973</t>
  </si>
  <si>
    <t>Osco</t>
  </si>
  <si>
    <t>Fine-silty, mixed, superactive, mesic Typic Argiudolls</t>
  </si>
  <si>
    <t>Well drained</t>
  </si>
  <si>
    <t>USA_2007_3235</t>
  </si>
  <si>
    <t>Boone, IA</t>
  </si>
  <si>
    <t>IABO</t>
  </si>
  <si>
    <t>MBBO</t>
  </si>
  <si>
    <t>IOW</t>
  </si>
  <si>
    <t>13.05.2007 00:00:00</t>
  </si>
  <si>
    <t>11.10.2007 00:00:00</t>
  </si>
  <si>
    <t>403016:543040</t>
  </si>
  <si>
    <t>Clarion</t>
  </si>
  <si>
    <t>Fine-loamy, mixed, superactive, mesic Typic Hapludolls</t>
  </si>
  <si>
    <t>USA_2007_3236</t>
  </si>
  <si>
    <t>USA_2007_3237</t>
  </si>
  <si>
    <t>MNBO</t>
  </si>
  <si>
    <t>12.05.2007 00:00:00</t>
  </si>
  <si>
    <t>USA_2007_3238</t>
  </si>
  <si>
    <t>USA_2007_3239</t>
  </si>
  <si>
    <t>Luther, IA</t>
  </si>
  <si>
    <t>IALU</t>
  </si>
  <si>
    <t>MBLU</t>
  </si>
  <si>
    <t>15.05.2007 00:00:00</t>
  </si>
  <si>
    <t>09.10.2007 00:00:00</t>
  </si>
  <si>
    <t>403017:543041</t>
  </si>
  <si>
    <t>USA_2007_3286</t>
  </si>
  <si>
    <t>Elkhart, IA</t>
  </si>
  <si>
    <t>IAEL</t>
  </si>
  <si>
    <t>MBEL</t>
  </si>
  <si>
    <t>04.10.2007 00:00:00</t>
  </si>
  <si>
    <t>412834:560959</t>
  </si>
  <si>
    <t>USA_2007_3287</t>
  </si>
  <si>
    <t>USA_2007_3288</t>
  </si>
  <si>
    <t>2007_RM115_TestMean</t>
  </si>
  <si>
    <t>USA_2007_3289</t>
  </si>
  <si>
    <t>MNEL</t>
  </si>
  <si>
    <t>14.05.2007 00:00:00</t>
  </si>
  <si>
    <t>USA_2007_3290</t>
  </si>
  <si>
    <t>USA_2007_3297</t>
  </si>
  <si>
    <t>Ames, IA</t>
  </si>
  <si>
    <t>IAAM</t>
  </si>
  <si>
    <t>MBAM</t>
  </si>
  <si>
    <t>29.09.2007 00:00:00</t>
  </si>
  <si>
    <t>403060:1235793</t>
  </si>
  <si>
    <t>Okoboji</t>
  </si>
  <si>
    <t>Fine, smectitic, mesic Cumulic Vertic Endoaquolls</t>
  </si>
  <si>
    <t>Very poorly drained</t>
  </si>
  <si>
    <t>USA_2007_3298</t>
  </si>
  <si>
    <t>USA_2007_3299</t>
  </si>
  <si>
    <t>MNAM</t>
  </si>
  <si>
    <t>30.09.2007 00:00:00</t>
  </si>
  <si>
    <t>USA_2007_3300</t>
  </si>
  <si>
    <t>USA_2007_3419</t>
  </si>
  <si>
    <t>Bird Island, MN</t>
  </si>
  <si>
    <t>MNBI</t>
  </si>
  <si>
    <t>MCBI</t>
  </si>
  <si>
    <t>MNN</t>
  </si>
  <si>
    <t>2007_RM90_TestMean</t>
  </si>
  <si>
    <t>25.04.2007 00:00:00</t>
  </si>
  <si>
    <t>17.09.2007 00:00:00</t>
  </si>
  <si>
    <t>1678859:1757247</t>
  </si>
  <si>
    <t>Crippin</t>
  </si>
  <si>
    <t>Fine-loamy, mixed, superactive, mesic Aquic Hapludolls</t>
  </si>
  <si>
    <t>Somewhat poorly drained</t>
  </si>
  <si>
    <t>USA_2007_3420</t>
  </si>
  <si>
    <t>2007_RM95_TestMean</t>
  </si>
  <si>
    <t>USA_2007_3421</t>
  </si>
  <si>
    <t>USA_2007_3426</t>
  </si>
  <si>
    <t>Olivia, MN</t>
  </si>
  <si>
    <t>MNOL</t>
  </si>
  <si>
    <t>MCOL</t>
  </si>
  <si>
    <t>2007_RM85_TestMean</t>
  </si>
  <si>
    <t>26.04.2007 00:00:00</t>
  </si>
  <si>
    <t>16.09.2007 00:00:00</t>
  </si>
  <si>
    <t>436125:599976</t>
  </si>
  <si>
    <t>USA_2007_3427</t>
  </si>
  <si>
    <t>USA_2007_3428</t>
  </si>
  <si>
    <t>USA_2007_3429</t>
  </si>
  <si>
    <t>USA_2008_7308</t>
  </si>
  <si>
    <t>Somonauk, IL</t>
  </si>
  <si>
    <t>ILSN</t>
  </si>
  <si>
    <t>MUSN</t>
  </si>
  <si>
    <t>18.10.2008 00:00:00</t>
  </si>
  <si>
    <t>USA_2008_7322</t>
  </si>
  <si>
    <t>2008_RM100_TestMean</t>
  </si>
  <si>
    <t>30.04.2008 00:00:00</t>
  </si>
  <si>
    <t>11.10.2008 00:00:00</t>
  </si>
  <si>
    <t>926866:278383</t>
  </si>
  <si>
    <t>Fella</t>
  </si>
  <si>
    <t>Fine-silty, mixed, superactive, mesic Fluvaquentic Endoaquolls</t>
  </si>
  <si>
    <t>USA_2008_7323</t>
  </si>
  <si>
    <t>USA_2008_7336</t>
  </si>
  <si>
    <t>10.05.2008 00:00:00</t>
  </si>
  <si>
    <t>1398939:280006</t>
  </si>
  <si>
    <t>Greenbush</t>
  </si>
  <si>
    <t>Fine-silty, mixed, superactive, mesic Mollic Hapludalfs</t>
  </si>
  <si>
    <t>USA_2008_7379</t>
  </si>
  <si>
    <t>13.05.2008 00:00:00</t>
  </si>
  <si>
    <t>USA_2008_7380</t>
  </si>
  <si>
    <t>12.05.2008 00:00:00</t>
  </si>
  <si>
    <t>20.10.2008 00:00:00</t>
  </si>
  <si>
    <t>USA_2008_7429</t>
  </si>
  <si>
    <t>403013:543033</t>
  </si>
  <si>
    <t>Webster</t>
  </si>
  <si>
    <t>Fine-loamy, mixed, superactive, mesic Typic Endoaquolls</t>
  </si>
  <si>
    <t>USA_2008_7430</t>
  </si>
  <si>
    <t>USA_2008_7555</t>
  </si>
  <si>
    <t>2008_RM90_TestMean</t>
  </si>
  <si>
    <t>05.05.2008 00:00:00</t>
  </si>
  <si>
    <t>436061:599869</t>
  </si>
  <si>
    <t>Canisteo</t>
  </si>
  <si>
    <t>Fine-loamy, mixed, superactive, calcareous, mesic Typic Endoaquolls</t>
  </si>
  <si>
    <t>USA_2008_7556</t>
  </si>
  <si>
    <t>2008_RM95_TestMean</t>
  </si>
  <si>
    <t>USA_2008_7557</t>
  </si>
  <si>
    <t>USA_2009_12032</t>
  </si>
  <si>
    <t>Leland, IL</t>
  </si>
  <si>
    <t>ILLL</t>
  </si>
  <si>
    <t>MULL</t>
  </si>
  <si>
    <t>20.05.2009 00:00:00</t>
  </si>
  <si>
    <t>09.11.2009 00:00:00</t>
  </si>
  <si>
    <t>1030108:280839</t>
  </si>
  <si>
    <t>Sable</t>
  </si>
  <si>
    <t>USA_2009_12033</t>
  </si>
  <si>
    <t>USA_2009_12034</t>
  </si>
  <si>
    <t>05.05.2009 00:00:00</t>
  </si>
  <si>
    <t>L</t>
  </si>
  <si>
    <t>923943:265508</t>
  </si>
  <si>
    <t>Ambraw</t>
  </si>
  <si>
    <t>Fine-loamy, mixed, superactive, mesic Fluvaquentic Endoaquolls</t>
  </si>
  <si>
    <t>USA_2009_12035</t>
  </si>
  <si>
    <t>USA_2009_12048</t>
  </si>
  <si>
    <t>21.05.2009 00:00:00</t>
  </si>
  <si>
    <t>03.11.2009 00:00:00</t>
  </si>
  <si>
    <t>1144322:265388</t>
  </si>
  <si>
    <t>Muscatune</t>
  </si>
  <si>
    <t>Fine-silty, mixed, superactive, mesic Aquic Argiudolls</t>
  </si>
  <si>
    <t>USA_2009_12095</t>
  </si>
  <si>
    <t>11.10.2009 00:00:00</t>
  </si>
  <si>
    <t>USA_2009_12096</t>
  </si>
  <si>
    <t>USA_2009_12097</t>
  </si>
  <si>
    <t>09.10.2009 00:00:00</t>
  </si>
  <si>
    <t>USA_2009_12098</t>
  </si>
  <si>
    <t>USA_2009_12293</t>
  </si>
  <si>
    <t>2009_RM90_TestMean</t>
  </si>
  <si>
    <t>24.04.2009 00:00:00</t>
  </si>
  <si>
    <t>02.11.2009 00:00:00</t>
  </si>
  <si>
    <t>435999:599728</t>
  </si>
  <si>
    <t>Harps</t>
  </si>
  <si>
    <t>Fine-loamy, mixed, superactive, mesic Typic Calciaquolls</t>
  </si>
  <si>
    <t>USA_2009_12294</t>
  </si>
  <si>
    <t>2009_RM95_TestMean</t>
  </si>
  <si>
    <t>USA_2009_12297</t>
  </si>
  <si>
    <t>2009_RM85_TestMean</t>
  </si>
  <si>
    <t>03.05.2009 00:00:00</t>
  </si>
  <si>
    <t>27.10.2009 00:00:00</t>
  </si>
  <si>
    <t>USA_2009_12298</t>
  </si>
  <si>
    <t>USA_2009_12299</t>
  </si>
  <si>
    <t>USA_2009_12300</t>
  </si>
  <si>
    <t>2009_RM100_TestMean</t>
  </si>
  <si>
    <t>USA_2010_16534</t>
  </si>
  <si>
    <t>21.04.2010 00:00:00</t>
  </si>
  <si>
    <t>23.09.2010 00:00:00</t>
  </si>
  <si>
    <t>183921:267717</t>
  </si>
  <si>
    <t>Catlin</t>
  </si>
  <si>
    <t>Fine-silty, mixed, superactive, mesic Oxyaquic Argiudolls</t>
  </si>
  <si>
    <t>Moderately well drained</t>
  </si>
  <si>
    <t>USA_2010_16548</t>
  </si>
  <si>
    <t>20.04.2010 00:00:00</t>
  </si>
  <si>
    <t>20.09.2010 00:00:00</t>
  </si>
  <si>
    <t>USA_2010_16549</t>
  </si>
  <si>
    <t>USA_2010_16564</t>
  </si>
  <si>
    <t>28.04.2010 00:00:00</t>
  </si>
  <si>
    <t>USA_2010_16565</t>
  </si>
  <si>
    <t>USA_2010_16615</t>
  </si>
  <si>
    <t>04.05.2010 00:00:00</t>
  </si>
  <si>
    <t>05.10.2010 00:00:00</t>
  </si>
  <si>
    <t>USA_2010_16616</t>
  </si>
  <si>
    <t>03.10.2010 00:00:00</t>
  </si>
  <si>
    <t>403066:1235792</t>
  </si>
  <si>
    <t>USA_2010_16819</t>
  </si>
  <si>
    <t>2010_RM85_TestMean</t>
  </si>
  <si>
    <t>27.04.2010 00:00:00</t>
  </si>
  <si>
    <t>1678859:1757246</t>
  </si>
  <si>
    <t>USA_2010_16820</t>
  </si>
  <si>
    <t>2010_RM90_TestMean</t>
  </si>
  <si>
    <t>USA_2010_16821</t>
  </si>
  <si>
    <t>2010_RM95_TestMean</t>
  </si>
  <si>
    <t>USA_2010_16822</t>
  </si>
  <si>
    <t>USA_2011_20066</t>
  </si>
  <si>
    <t>04.05.2011 00:00:00</t>
  </si>
  <si>
    <t>07.10.2011 00:00:00</t>
  </si>
  <si>
    <t>USA_2011_20067</t>
  </si>
  <si>
    <t>USA_2011_20081</t>
  </si>
  <si>
    <t>15.10.2011 00:00:00</t>
  </si>
  <si>
    <t>795947:264973</t>
  </si>
  <si>
    <t>USA_2011_20082</t>
  </si>
  <si>
    <t>USA_2011_20083</t>
  </si>
  <si>
    <t>Rochelle, IL</t>
  </si>
  <si>
    <t>ILRC</t>
  </si>
  <si>
    <t>MURC</t>
  </si>
  <si>
    <t>05.05.2011 00:00:00</t>
  </si>
  <si>
    <t>1478800:1362387</t>
  </si>
  <si>
    <t>Kishwaukee</t>
  </si>
  <si>
    <t>Fine-loamy, mixed, superactive, mesic Typic Argiudolls</t>
  </si>
  <si>
    <t>USA_2011_20134</t>
  </si>
  <si>
    <t>06.05.2011 00:00:00</t>
  </si>
  <si>
    <t>403060:543018</t>
  </si>
  <si>
    <t>Nicollet</t>
  </si>
  <si>
    <t>USA_2011_20135</t>
  </si>
  <si>
    <t>USA_2011_20313</t>
  </si>
  <si>
    <t>2011_RM85_TestMean</t>
  </si>
  <si>
    <t>01.10.2011 00:00:00</t>
  </si>
  <si>
    <t>1678860:1757237</t>
  </si>
  <si>
    <t>USA_2011_20314</t>
  </si>
  <si>
    <t>2011_RM90_TestMean</t>
  </si>
  <si>
    <t>USA_2011_20315</t>
  </si>
  <si>
    <t>2011_RM95_TestMean</t>
  </si>
  <si>
    <t>USA_2011_20316</t>
  </si>
  <si>
    <t>WSTA_CODE</t>
  </si>
  <si>
    <t>WSTA_NAME</t>
  </si>
  <si>
    <t>WSTA_LAT</t>
  </si>
  <si>
    <t>WSTA_LONG</t>
  </si>
  <si>
    <t>WSTA_SOURCE</t>
  </si>
  <si>
    <t>WSTA_DistFromField</t>
  </si>
  <si>
    <t>WSTA_ELEV</t>
  </si>
  <si>
    <t>874800</t>
  </si>
  <si>
    <t>ROSARIO AERO</t>
  </si>
  <si>
    <t>GSOD</t>
  </si>
  <si>
    <t>&gt; 100 km</t>
  </si>
  <si>
    <t>874970</t>
  </si>
  <si>
    <t>GUALEGUAYCHU AERO</t>
  </si>
  <si>
    <t>875480</t>
  </si>
  <si>
    <t>JUNIN AERO</t>
  </si>
  <si>
    <t>50 - 100 km</t>
  </si>
  <si>
    <t>821075</t>
  </si>
  <si>
    <t>UBERLANDIA</t>
  </si>
  <si>
    <t>25 - 50 km</t>
  </si>
  <si>
    <t>835253</t>
  </si>
  <si>
    <t>835760</t>
  </si>
  <si>
    <t>UBERABA</t>
  </si>
  <si>
    <t>0 - 10 km</t>
  </si>
  <si>
    <t>076000</t>
  </si>
  <si>
    <t>SOCOA</t>
  </si>
  <si>
    <t>076020</t>
  </si>
  <si>
    <t>BIARRITZ</t>
  </si>
  <si>
    <t>076030</t>
  </si>
  <si>
    <t>DAX</t>
  </si>
  <si>
    <t>10 - 25 km</t>
  </si>
  <si>
    <t>GHCND:USC00117833</t>
  </si>
  <si>
    <t>SHABBONA 3 S</t>
  </si>
  <si>
    <t>GHCN</t>
  </si>
  <si>
    <t>GHCND:USC00118254</t>
  </si>
  <si>
    <t>STEWARD 3 S</t>
  </si>
  <si>
    <t>GHCND:USW00054811</t>
  </si>
  <si>
    <t>SHABBONA 5 NNE</t>
  </si>
  <si>
    <t>GSOD and GHCN</t>
  </si>
  <si>
    <t>GHCND:US1ILLE0008</t>
  </si>
  <si>
    <t>ASHTON 0.4 SSW</t>
  </si>
  <si>
    <t>GHCND:US1ILLE0016</t>
  </si>
  <si>
    <t>LEE 4.1 SW</t>
  </si>
  <si>
    <t>GHCND:US1ILLE0010</t>
  </si>
  <si>
    <t>DIXON 3.0 NNW</t>
  </si>
  <si>
    <t>GHCND:US1ILOG0003</t>
  </si>
  <si>
    <t>POLO 0.4 WSW</t>
  </si>
  <si>
    <t>GHCND:USC00116897</t>
  </si>
  <si>
    <t>POLO 5 NW</t>
  </si>
  <si>
    <t>725486</t>
  </si>
  <si>
    <t>BOONE MUNI</t>
  </si>
  <si>
    <t>GHCND:US1IABN0001</t>
  </si>
  <si>
    <t>BOONE 5.7 ESE</t>
  </si>
  <si>
    <t>GHCND:US1IABN0005</t>
  </si>
  <si>
    <t>BOONE 4.5 NW</t>
  </si>
  <si>
    <t>GHCND:USC00130200</t>
  </si>
  <si>
    <t>AMES 8 WSW</t>
  </si>
  <si>
    <t>GHCND:US1IAPK0014</t>
  </si>
  <si>
    <t>ANKENY 2.3 WNW</t>
  </si>
  <si>
    <t>GHCND:US1IAPK0062</t>
  </si>
  <si>
    <t>ANKENY 1.2 NW</t>
  </si>
  <si>
    <t>GHCND:USC00130241</t>
  </si>
  <si>
    <t>ANKENY</t>
  </si>
  <si>
    <t>GHCND:US1IABN0003</t>
  </si>
  <si>
    <t>OGDEN 1.6 SE</t>
  </si>
  <si>
    <t>GHCND:USC00130807</t>
  </si>
  <si>
    <t>BOONE</t>
  </si>
  <si>
    <t>722168</t>
  </si>
  <si>
    <t>OLIVIA RGNL</t>
  </si>
  <si>
    <t>GHCND:US1MNRV0008</t>
  </si>
  <si>
    <t>BIRD ISLAND 7.2 SSE</t>
  </si>
  <si>
    <t>GHCND:USC00216152</t>
  </si>
  <si>
    <t>OLIVIA 3 E</t>
  </si>
  <si>
    <t>GHCND:US1MNRV0003</t>
  </si>
  <si>
    <t>DANUBE 0.3 SE</t>
  </si>
  <si>
    <t>GHCND:US1ILLS0019</t>
  </si>
  <si>
    <t>SANDWICH 2.0 SSW</t>
  </si>
  <si>
    <t>GHCND:US1ILLS0026</t>
  </si>
  <si>
    <t>SHERIDAN 0.4 NE</t>
  </si>
  <si>
    <t>GHCND:USC00116661</t>
  </si>
  <si>
    <t>PAW PAW</t>
  </si>
  <si>
    <t>GHCND:USC00114879</t>
  </si>
  <si>
    <t>LANARK</t>
  </si>
  <si>
    <t>GHCND:US1ILLS0004</t>
  </si>
  <si>
    <t>SHERIDAN 0.1 SSW</t>
  </si>
  <si>
    <t>GHCND:US1ILDK0010</t>
  </si>
  <si>
    <t>MALTA 0.4 SSE</t>
  </si>
  <si>
    <t>GHCND:US1ILOG0011</t>
  </si>
  <si>
    <t>LINDENWOOD 0.5 N</t>
  </si>
  <si>
    <t>GHCND:USC00117354</t>
  </si>
  <si>
    <t>ROCHELLE</t>
  </si>
  <si>
    <t>682674</t>
  </si>
  <si>
    <t>SPRINGS</t>
  </si>
  <si>
    <t>683007</t>
  </si>
  <si>
    <t>VEREENIGING</t>
  </si>
  <si>
    <t>683620</t>
  </si>
  <si>
    <t>FRANKFORT</t>
  </si>
  <si>
    <t>682630</t>
  </si>
  <si>
    <t>PRETORIA (IRENE)</t>
  </si>
  <si>
    <t>683680</t>
  </si>
  <si>
    <t>JOHANNESBURG INTNL.</t>
  </si>
  <si>
    <t>SoilHorizonID</t>
  </si>
  <si>
    <t>SLMH</t>
  </si>
  <si>
    <t>SLLB</t>
  </si>
  <si>
    <t>SLBDM</t>
  </si>
  <si>
    <t>SLCLY</t>
  </si>
  <si>
    <t>SLSIL</t>
  </si>
  <si>
    <t>SLCF</t>
  </si>
  <si>
    <t>SKSAT</t>
  </si>
  <si>
    <t>SLOC</t>
  </si>
  <si>
    <t>SLPHW</t>
  </si>
  <si>
    <t>SLLT</t>
  </si>
  <si>
    <t>SLSND</t>
  </si>
  <si>
    <t>SLFC1</t>
  </si>
  <si>
    <t>SLFC2</t>
  </si>
  <si>
    <t>SLWP</t>
  </si>
  <si>
    <t>183901:2289413</t>
  </si>
  <si>
    <t>H1</t>
  </si>
  <si>
    <t>183901:2289414</t>
  </si>
  <si>
    <t>H2</t>
  </si>
  <si>
    <t>183901:2289415</t>
  </si>
  <si>
    <t>H3</t>
  </si>
  <si>
    <t>183901:2289416</t>
  </si>
  <si>
    <t>H4</t>
  </si>
  <si>
    <t>937038:669336</t>
  </si>
  <si>
    <t>A</t>
  </si>
  <si>
    <t>937038:669337</t>
  </si>
  <si>
    <t>Bg</t>
  </si>
  <si>
    <t>937038:669338</t>
  </si>
  <si>
    <t>Cg</t>
  </si>
  <si>
    <t>1144320:637262</t>
  </si>
  <si>
    <t>1144320:637263</t>
  </si>
  <si>
    <t>1144320:637264</t>
  </si>
  <si>
    <t>403016:5214661</t>
  </si>
  <si>
    <t>Ap</t>
  </si>
  <si>
    <t>403016:5214662</t>
  </si>
  <si>
    <t>A1,A2</t>
  </si>
  <si>
    <t>403016:5214663</t>
  </si>
  <si>
    <t>Bw1,Bw2</t>
  </si>
  <si>
    <t>403016:5214664</t>
  </si>
  <si>
    <t>C1,C2</t>
  </si>
  <si>
    <t>403017:5214665</t>
  </si>
  <si>
    <t>403017:5214666</t>
  </si>
  <si>
    <t>403017:5214667</t>
  </si>
  <si>
    <t>403017:5214668</t>
  </si>
  <si>
    <t>412834:5215517</t>
  </si>
  <si>
    <t>412834:5215518</t>
  </si>
  <si>
    <t>412834:5215519</t>
  </si>
  <si>
    <t>412834:5215520</t>
  </si>
  <si>
    <t>403060:3766394</t>
  </si>
  <si>
    <t>403060:3766395</t>
  </si>
  <si>
    <t>403060:3766396</t>
  </si>
  <si>
    <t>1678859:6713030</t>
  </si>
  <si>
    <t>Ap,AB</t>
  </si>
  <si>
    <t>1678859:6713031</t>
  </si>
  <si>
    <t>Bw</t>
  </si>
  <si>
    <t>1678859:6713032</t>
  </si>
  <si>
    <t>C</t>
  </si>
  <si>
    <t>436125:1315476</t>
  </si>
  <si>
    <t>Ap,A</t>
  </si>
  <si>
    <t>436125:1315477</t>
  </si>
  <si>
    <t>436125:1315478</t>
  </si>
  <si>
    <t>926866:669339</t>
  </si>
  <si>
    <t>926866:669340</t>
  </si>
  <si>
    <t>Bkg</t>
  </si>
  <si>
    <t>926866:669341</t>
  </si>
  <si>
    <t>2BCg</t>
  </si>
  <si>
    <t>926866:669342</t>
  </si>
  <si>
    <t>2C1</t>
  </si>
  <si>
    <t>926866:669343</t>
  </si>
  <si>
    <t>2C2</t>
  </si>
  <si>
    <t>1398939:6331694</t>
  </si>
  <si>
    <t>1398939:675319</t>
  </si>
  <si>
    <t>1398939:675320</t>
  </si>
  <si>
    <t>1398939:675321</t>
  </si>
  <si>
    <t>403013:1189234</t>
  </si>
  <si>
    <t>403013:1189235</t>
  </si>
  <si>
    <t>403013:1189236</t>
  </si>
  <si>
    <t>436061:1315366</t>
  </si>
  <si>
    <t>436061:1315367</t>
  </si>
  <si>
    <t>Bkg1</t>
  </si>
  <si>
    <t>436061:1315368</t>
  </si>
  <si>
    <t>Bkg2</t>
  </si>
  <si>
    <t>436061:1315369</t>
  </si>
  <si>
    <t>1030108:677193</t>
  </si>
  <si>
    <t>1030108:677194</t>
  </si>
  <si>
    <t>1030108:677195</t>
  </si>
  <si>
    <t>1030108:677196</t>
  </si>
  <si>
    <t>923943:638804</t>
  </si>
  <si>
    <t>923943:638805</t>
  </si>
  <si>
    <t>923943:638806</t>
  </si>
  <si>
    <t>923943:638807</t>
  </si>
  <si>
    <t>1144322:638433</t>
  </si>
  <si>
    <t>1144322:638434</t>
  </si>
  <si>
    <t>Btg</t>
  </si>
  <si>
    <t>1144322:638435</t>
  </si>
  <si>
    <t>1144322:687805</t>
  </si>
  <si>
    <t>435999:1315184</t>
  </si>
  <si>
    <t>Ap,Ak</t>
  </si>
  <si>
    <t>435999:1315185</t>
  </si>
  <si>
    <t>435999:1315186</t>
  </si>
  <si>
    <t>183921:2296050</t>
  </si>
  <si>
    <t>183921:2296051</t>
  </si>
  <si>
    <t>Bt</t>
  </si>
  <si>
    <t>183921:2296052</t>
  </si>
  <si>
    <t>2B</t>
  </si>
  <si>
    <t>183921:2296053</t>
  </si>
  <si>
    <t>2C</t>
  </si>
  <si>
    <t>403066:3766391</t>
  </si>
  <si>
    <t>403066:3766392</t>
  </si>
  <si>
    <t>403066:5867898</t>
  </si>
  <si>
    <t>1678859:6713027</t>
  </si>
  <si>
    <t>1678859:6713028</t>
  </si>
  <si>
    <t>1678859:6713029</t>
  </si>
  <si>
    <t>795947:637262</t>
  </si>
  <si>
    <t>795947:637263</t>
  </si>
  <si>
    <t>795947:637264</t>
  </si>
  <si>
    <t>1478800:4240570</t>
  </si>
  <si>
    <t>1478800:4240571</t>
  </si>
  <si>
    <t>2Bt</t>
  </si>
  <si>
    <t>1478800:4240572</t>
  </si>
  <si>
    <t>2BC</t>
  </si>
  <si>
    <t>1478800:4240573</t>
  </si>
  <si>
    <t>403060:1189192</t>
  </si>
  <si>
    <t>403060:1189193</t>
  </si>
  <si>
    <t>403060:1189194</t>
  </si>
  <si>
    <t>1678860:6712965</t>
  </si>
  <si>
    <t>1678860:6712966</t>
  </si>
  <si>
    <t>1678860:6712967</t>
  </si>
  <si>
    <t>BCg,Cg</t>
  </si>
  <si>
    <t>#</t>
  </si>
  <si>
    <t>!</t>
  </si>
  <si>
    <t>*</t>
  </si>
  <si>
    <t>mon_loc_source</t>
  </si>
  <si>
    <t>mon_admin_area</t>
  </si>
  <si>
    <t>crid</t>
  </si>
  <si>
    <t>flele</t>
  </si>
  <si>
    <t>ti_notes</t>
  </si>
  <si>
    <t>mon_planting_year</t>
  </si>
  <si>
    <t>mon_pdate</t>
  </si>
  <si>
    <t>mon_hdate</t>
  </si>
  <si>
    <t>convert</t>
  </si>
  <si>
    <t>mon_hacom</t>
  </si>
  <si>
    <t>mon_expt_type</t>
  </si>
  <si>
    <t>mon_expt_stage</t>
  </si>
  <si>
    <t>mon_yld_be</t>
  </si>
  <si>
    <t>mon_mst</t>
  </si>
  <si>
    <t>mon_p50</t>
  </si>
  <si>
    <t>mon_p50_stddev</t>
  </si>
  <si>
    <t>adap</t>
  </si>
  <si>
    <t>adaps</t>
  </si>
  <si>
    <t>move to soils</t>
  </si>
  <si>
    <t>sl_slope</t>
  </si>
  <si>
    <t>! Notes</t>
  </si>
  <si>
    <t>! Mon names</t>
  </si>
  <si>
    <t>wst_id</t>
  </si>
  <si>
    <t>wst_name</t>
  </si>
  <si>
    <t>wst_lat</t>
  </si>
  <si>
    <t>wst_long</t>
  </si>
  <si>
    <t>wst_source</t>
  </si>
  <si>
    <t>mon_wsta_distfromfield</t>
  </si>
  <si>
    <t>wst_elev</t>
  </si>
  <si>
    <t>calculate value from other data and combine for each experiment, store with experiment data</t>
  </si>
  <si>
    <t>etc.</t>
  </si>
  <si>
    <t>weather</t>
  </si>
  <si>
    <t>mon_SoilHorizonID</t>
  </si>
  <si>
    <t>mon_wst_info1</t>
  </si>
  <si>
    <t>mon_wst_info2</t>
  </si>
  <si>
    <t>mon_wst_info3</t>
  </si>
  <si>
    <t>Obv</t>
  </si>
  <si>
    <t>"observed":</t>
  </si>
  <si>
    <t>PLEV</t>
  </si>
  <si>
    <t>HAEV</t>
  </si>
  <si>
    <t>]</t>
  </si>
  <si>
    <t>}}</t>
  </si>
  <si>
    <t>[</t>
  </si>
  <si>
    <t>,</t>
  </si>
  <si>
    <t>]}]</t>
  </si>
  <si>
    <t>}</t>
  </si>
  <si>
    <t>exname</t>
  </si>
  <si>
    <t>exp_dur</t>
  </si>
  <si>
    <t>local_name</t>
  </si>
  <si>
    <t>local_id</t>
  </si>
  <si>
    <t>fl_name</t>
  </si>
  <si>
    <t>id_field</t>
  </si>
  <si>
    <t>fl_loc_1</t>
  </si>
  <si>
    <t>fl_loc_2</t>
  </si>
  <si>
    <t>fl_lat</t>
  </si>
  <si>
    <t>fl_long</t>
  </si>
  <si>
    <t>cr_system</t>
  </si>
  <si>
    <t>irrig</t>
  </si>
  <si>
    <t>wst_info1</t>
  </si>
  <si>
    <t>wst_info2</t>
  </si>
  <si>
    <t>wst_info3</t>
  </si>
  <si>
    <t>management</t>
  </si>
  <si>
    <t>observed</t>
  </si>
  <si>
    <t>plpoe</t>
  </si>
  <si>
    <t>"management":{"events":[</t>
  </si>
  <si>
    <t>date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</si>
</sst>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"/>
    <numFmt numFmtId="166" formatCode="yyyymmdd"/>
  </numFmts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0" xfId="1" applyFont="1" applyFill="1" applyBorder="1" applyAlignment="1">
      <alignment horizontal="right"/>
    </xf>
    <xf numFmtId="0" fontId="0" fillId="0" borderId="0" xfId="0" applyFill="1" applyBorder="1" applyAlignment="1"/>
    <xf numFmtId="0" fontId="0" fillId="2" borderId="0" xfId="0" applyFill="1" applyBorder="1" applyAlignment="1"/>
    <xf numFmtId="0" fontId="2" fillId="0" borderId="0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2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2" borderId="0" xfId="0" applyFont="1" applyFill="1" applyBorder="1" applyAlignment="1"/>
    <xf numFmtId="0" fontId="3" fillId="3" borderId="0" xfId="1" applyFont="1" applyFill="1" applyBorder="1" applyAlignment="1">
      <alignment horizontal="left"/>
    </xf>
    <xf numFmtId="0" fontId="3" fillId="3" borderId="0" xfId="1" applyFont="1" applyFill="1" applyBorder="1" applyAlignment="1"/>
    <xf numFmtId="0" fontId="3" fillId="3" borderId="0" xfId="1" applyFont="1" applyFill="1" applyBorder="1" applyAlignment="1">
      <alignment horizontal="right"/>
    </xf>
    <xf numFmtId="0" fontId="2" fillId="3" borderId="0" xfId="1" applyFont="1" applyFill="1" applyBorder="1" applyAlignment="1">
      <alignment horizontal="left"/>
    </xf>
    <xf numFmtId="0" fontId="2" fillId="3" borderId="0" xfId="1" applyFont="1" applyFill="1" applyBorder="1" applyAlignment="1"/>
    <xf numFmtId="0" fontId="2" fillId="3" borderId="0" xfId="1" applyFont="1" applyFill="1" applyBorder="1" applyAlignment="1">
      <alignment horizontal="right"/>
    </xf>
    <xf numFmtId="1" fontId="2" fillId="3" borderId="0" xfId="1" applyNumberFormat="1" applyFont="1" applyFill="1" applyBorder="1" applyAlignment="1">
      <alignment horizontal="right"/>
    </xf>
    <xf numFmtId="165" fontId="2" fillId="3" borderId="0" xfId="1" applyNumberFormat="1" applyFont="1" applyFill="1" applyBorder="1" applyAlignment="1">
      <alignment horizontal="right"/>
    </xf>
    <xf numFmtId="2" fontId="2" fillId="3" borderId="0" xfId="1" applyNumberFormat="1" applyFont="1" applyFill="1" applyBorder="1" applyAlignment="1">
      <alignment horizontal="right"/>
    </xf>
    <xf numFmtId="164" fontId="2" fillId="3" borderId="0" xfId="1" applyNumberFormat="1" applyFont="1" applyFill="1" applyBorder="1" applyAlignment="1">
      <alignment horizontal="right"/>
    </xf>
    <xf numFmtId="0" fontId="4" fillId="3" borderId="0" xfId="0" applyFont="1" applyFill="1" applyBorder="1" applyAlignment="1"/>
    <xf numFmtId="0" fontId="3" fillId="4" borderId="0" xfId="1" applyFont="1" applyFill="1" applyBorder="1" applyAlignment="1">
      <alignment horizontal="left"/>
    </xf>
    <xf numFmtId="0" fontId="3" fillId="4" borderId="0" xfId="1" applyFont="1" applyFill="1" applyBorder="1" applyAlignment="1"/>
    <xf numFmtId="0" fontId="3" fillId="4" borderId="0" xfId="1" applyFont="1" applyFill="1" applyBorder="1" applyAlignment="1">
      <alignment horizontal="right"/>
    </xf>
    <xf numFmtId="0" fontId="3" fillId="5" borderId="0" xfId="0" applyFont="1" applyFill="1" applyBorder="1" applyAlignment="1"/>
    <xf numFmtId="0" fontId="0" fillId="6" borderId="0" xfId="0" applyFill="1" applyBorder="1" applyAlignment="1">
      <alignment horizontal="left"/>
    </xf>
    <xf numFmtId="0" fontId="0" fillId="6" borderId="0" xfId="0" applyFill="1" applyBorder="1" applyAlignment="1"/>
    <xf numFmtId="0" fontId="4" fillId="6" borderId="0" xfId="0" applyFont="1" applyFill="1" applyBorder="1" applyAlignment="1"/>
    <xf numFmtId="0" fontId="0" fillId="7" borderId="0" xfId="0" applyFill="1" applyBorder="1" applyAlignment="1">
      <alignment horizontal="left"/>
    </xf>
    <xf numFmtId="0" fontId="4" fillId="7" borderId="0" xfId="0" applyFont="1" applyFill="1" applyBorder="1" applyAlignment="1"/>
    <xf numFmtId="0" fontId="0" fillId="7" borderId="0" xfId="0" applyFill="1" applyBorder="1" applyAlignment="1"/>
    <xf numFmtId="166" fontId="0" fillId="0" borderId="0" xfId="0" applyNumberFormat="1" applyFill="1" applyBorder="1" applyAlignment="1"/>
    <xf numFmtId="165" fontId="0" fillId="0" borderId="0" xfId="0" applyNumberFormat="1" applyFill="1" applyBorder="1" applyAlignment="1"/>
    <xf numFmtId="0" fontId="4" fillId="0" borderId="0" xfId="0" applyNumberFormat="1" applyFont="1" applyFill="1" applyBorder="1" applyAlignment="1"/>
    <xf numFmtId="49" fontId="3" fillId="4" borderId="0" xfId="1" applyNumberFormat="1" applyFont="1" applyFill="1" applyBorder="1" applyAlignment="1"/>
    <xf numFmtId="49" fontId="3" fillId="3" borderId="0" xfId="1" applyNumberFormat="1" applyFont="1" applyFill="1" applyBorder="1" applyAlignment="1"/>
    <xf numFmtId="49" fontId="2" fillId="3" borderId="0" xfId="1" applyNumberFormat="1" applyFont="1" applyFill="1" applyBorder="1" applyAlignment="1">
      <alignment horizontal="left"/>
    </xf>
    <xf numFmtId="49" fontId="2" fillId="0" borderId="0" xfId="1" applyNumberFormat="1" applyFont="1" applyFill="1" applyBorder="1" applyAlignment="1">
      <alignment horizontal="left"/>
    </xf>
    <xf numFmtId="49" fontId="2" fillId="3" borderId="0" xfId="1" applyNumberFormat="1" applyFont="1" applyFill="1" applyBorder="1" applyAlignment="1"/>
    <xf numFmtId="49" fontId="0" fillId="0" borderId="0" xfId="0" applyNumberFormat="1" applyFill="1" applyBorder="1" applyAlignment="1"/>
    <xf numFmtId="0" fontId="2" fillId="0" borderId="0" xfId="1" applyFont="1" applyFill="1" applyBorder="1" applyAlignmen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S178"/>
  <sheetViews>
    <sheetView topLeftCell="DK1" workbookViewId="0">
      <pane ySplit="3" topLeftCell="A145" activePane="bottomLeft" state="frozen"/>
      <selection pane="bottomLeft" activeCell="DX145" sqref="DX145"/>
    </sheetView>
  </sheetViews>
  <sheetFormatPr defaultColWidth="9.109375" defaultRowHeight="14.4"/>
  <cols>
    <col min="1" max="1" width="9.109375" style="2"/>
    <col min="2" max="2" width="13.88671875" style="2" bestFit="1" customWidth="1"/>
    <col min="3" max="3" width="9.109375" style="2"/>
    <col min="4" max="4" width="17.88671875" style="2" bestFit="1" customWidth="1"/>
    <col min="5" max="6" width="9.109375" style="2"/>
    <col min="7" max="7" width="15.44140625" style="2" customWidth="1"/>
    <col min="8" max="12" width="9.109375" style="2"/>
    <col min="13" max="13" width="14.88671875" style="3" customWidth="1"/>
    <col min="14" max="14" width="10.5546875" style="3" bestFit="1" customWidth="1"/>
    <col min="15" max="16" width="9.109375" style="2"/>
    <col min="17" max="17" width="19.88671875" style="2" customWidth="1"/>
    <col min="18" max="18" width="13.6640625" style="2" bestFit="1" customWidth="1"/>
    <col min="19" max="19" width="9.109375" style="2"/>
    <col min="20" max="20" width="17.5546875" style="2" bestFit="1" customWidth="1"/>
    <col min="21" max="21" width="17" style="2" customWidth="1"/>
    <col min="22" max="22" width="15.88671875" style="2" customWidth="1"/>
    <col min="23" max="23" width="11.5546875" style="2" customWidth="1"/>
    <col min="24" max="27" width="9.109375" style="2"/>
    <col min="28" max="28" width="13.88671875" style="2" customWidth="1"/>
    <col min="29" max="30" width="9.109375" style="2"/>
    <col min="31" max="31" width="9.109375" style="3"/>
    <col min="32" max="33" width="9.109375" style="2"/>
    <col min="34" max="34" width="9.109375" style="3"/>
    <col min="35" max="37" width="9.109375" style="2"/>
    <col min="38" max="38" width="13.109375" style="3" customWidth="1"/>
    <col min="39" max="39" width="15.33203125" style="3" customWidth="1"/>
    <col min="40" max="41" width="9.109375" style="3"/>
    <col min="42" max="44" width="9.109375" style="2"/>
    <col min="45" max="45" width="26.44140625" style="2" customWidth="1"/>
    <col min="46" max="46" width="9.109375" style="42"/>
    <col min="47" max="50" width="9.109375" style="2"/>
    <col min="51" max="51" width="9.109375" style="3"/>
    <col min="52" max="54" width="9.109375" style="2"/>
    <col min="55" max="55" width="13.109375" style="2" bestFit="1" customWidth="1"/>
    <col min="56" max="75" width="9.109375" style="2"/>
    <col min="76" max="76" width="9.5546875" style="2" customWidth="1"/>
    <col min="77" max="88" width="9.109375" style="2"/>
    <col min="89" max="89" width="9.109375" style="29"/>
    <col min="90" max="95" width="9.109375" style="2"/>
    <col min="96" max="96" width="12.21875" style="2" bestFit="1" customWidth="1"/>
    <col min="97" max="97" width="24.77734375" style="2" bestFit="1" customWidth="1"/>
    <col min="98" max="98" width="13" style="2" bestFit="1" customWidth="1"/>
    <col min="99" max="99" width="12.21875" style="2" bestFit="1" customWidth="1"/>
    <col min="100" max="100" width="9.109375" style="29"/>
    <col min="101" max="101" width="9.77734375" style="2" bestFit="1" customWidth="1"/>
    <col min="102" max="109" width="9.109375" style="2"/>
    <col min="110" max="110" width="12.44140625" style="33" bestFit="1" customWidth="1"/>
    <col min="111" max="111" width="9.109375" style="29"/>
    <col min="112" max="123" width="9.109375" style="2"/>
    <col min="124" max="124" width="43.77734375" style="2" bestFit="1" customWidth="1"/>
    <col min="125" max="125" width="15.6640625" style="2" bestFit="1" customWidth="1"/>
    <col min="126" max="16384" width="9.109375" style="2"/>
  </cols>
  <sheetData>
    <row r="1" spans="1:175" s="6" customFormat="1">
      <c r="A1" s="6" t="s">
        <v>915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32</v>
      </c>
      <c r="AI1" s="16" t="s">
        <v>33</v>
      </c>
      <c r="AJ1" s="16" t="s">
        <v>34</v>
      </c>
      <c r="AK1" s="16" t="s">
        <v>35</v>
      </c>
      <c r="AL1" s="16" t="s">
        <v>36</v>
      </c>
      <c r="AM1" s="16" t="s">
        <v>37</v>
      </c>
      <c r="AN1" s="16" t="s">
        <v>38</v>
      </c>
      <c r="AO1" s="16" t="s">
        <v>39</v>
      </c>
      <c r="AP1" s="16" t="s">
        <v>40</v>
      </c>
      <c r="AQ1" s="16" t="s">
        <v>41</v>
      </c>
      <c r="AR1" s="16" t="s">
        <v>42</v>
      </c>
      <c r="AS1" s="16" t="s">
        <v>43</v>
      </c>
      <c r="AT1" s="39" t="s">
        <v>44</v>
      </c>
      <c r="AU1" s="16" t="s">
        <v>45</v>
      </c>
      <c r="AV1" s="16" t="s">
        <v>46</v>
      </c>
      <c r="AW1" s="16" t="s">
        <v>47</v>
      </c>
      <c r="AX1" s="16" t="s">
        <v>48</v>
      </c>
      <c r="AY1" s="16" t="s">
        <v>49</v>
      </c>
      <c r="AZ1" s="16" t="s">
        <v>50</v>
      </c>
      <c r="BA1" s="16" t="s">
        <v>51</v>
      </c>
      <c r="CK1" s="28"/>
      <c r="CV1" s="28"/>
      <c r="DF1" s="31"/>
      <c r="DG1" s="28"/>
    </row>
    <row r="2" spans="1:175" s="6" customFormat="1">
      <c r="A2" s="6" t="s">
        <v>914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5"/>
      <c r="O2" s="4"/>
      <c r="P2" s="4" t="s">
        <v>932</v>
      </c>
      <c r="Q2" s="4" t="s">
        <v>932</v>
      </c>
      <c r="R2" s="4"/>
      <c r="S2" s="4"/>
      <c r="T2" s="4"/>
      <c r="U2" s="4"/>
      <c r="V2" s="4" t="s">
        <v>902</v>
      </c>
      <c r="W2" s="4" t="s">
        <v>902</v>
      </c>
      <c r="X2" s="4"/>
      <c r="Y2" s="4" t="s">
        <v>933</v>
      </c>
      <c r="Z2" s="4"/>
      <c r="AA2" s="4"/>
      <c r="AB2" s="4"/>
      <c r="AC2" s="4"/>
      <c r="AD2" s="4" t="s">
        <v>932</v>
      </c>
      <c r="AE2" s="5"/>
      <c r="AF2" s="4" t="s">
        <v>930</v>
      </c>
      <c r="AG2" s="4" t="s">
        <v>930</v>
      </c>
      <c r="AH2" s="5"/>
      <c r="AI2" s="4" t="s">
        <v>930</v>
      </c>
      <c r="AJ2" s="4" t="s">
        <v>930</v>
      </c>
      <c r="AK2" s="4" t="s">
        <v>932</v>
      </c>
      <c r="AL2" s="5"/>
      <c r="AM2" s="5"/>
      <c r="AN2" s="5"/>
      <c r="AO2" s="5"/>
      <c r="AP2" s="4" t="s">
        <v>930</v>
      </c>
      <c r="AQ2" s="4" t="s">
        <v>930</v>
      </c>
      <c r="AR2" s="4" t="s">
        <v>912</v>
      </c>
      <c r="AS2" s="4" t="s">
        <v>912</v>
      </c>
      <c r="AT2" s="40" t="s">
        <v>912</v>
      </c>
      <c r="AU2" s="4" t="s">
        <v>912</v>
      </c>
      <c r="AV2" s="4" t="s">
        <v>912</v>
      </c>
      <c r="AW2" s="4" t="s">
        <v>912</v>
      </c>
      <c r="AX2" s="4" t="s">
        <v>912</v>
      </c>
      <c r="AY2" s="5"/>
      <c r="AZ2" s="4" t="s">
        <v>912</v>
      </c>
      <c r="BA2" s="4" t="s">
        <v>912</v>
      </c>
      <c r="CK2" s="28"/>
      <c r="CV2" s="28"/>
      <c r="CW2" s="36"/>
      <c r="CX2" s="36"/>
      <c r="DF2" s="31"/>
      <c r="DG2" s="28"/>
    </row>
    <row r="3" spans="1:175">
      <c r="A3" s="2" t="s">
        <v>891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5" t="s">
        <v>894</v>
      </c>
      <c r="N3" s="5" t="s">
        <v>895</v>
      </c>
      <c r="O3" s="4" t="s">
        <v>897</v>
      </c>
      <c r="P3" s="4" t="s">
        <v>896</v>
      </c>
      <c r="Q3" s="4" t="s">
        <v>15</v>
      </c>
      <c r="R3" s="4" t="s">
        <v>16</v>
      </c>
      <c r="S3" s="4" t="s">
        <v>17</v>
      </c>
      <c r="T3" s="4" t="s">
        <v>898</v>
      </c>
      <c r="U3" s="4" t="s">
        <v>899</v>
      </c>
      <c r="V3" s="4" t="s">
        <v>959</v>
      </c>
      <c r="W3" s="4" t="s">
        <v>959</v>
      </c>
      <c r="X3" s="4" t="s">
        <v>22</v>
      </c>
      <c r="Y3" s="4" t="s">
        <v>23</v>
      </c>
      <c r="Z3" s="4" t="s">
        <v>903</v>
      </c>
      <c r="AA3" s="4" t="s">
        <v>904</v>
      </c>
      <c r="AB3" s="4" t="s">
        <v>905</v>
      </c>
      <c r="AC3" s="4" t="s">
        <v>27</v>
      </c>
      <c r="AD3" s="4" t="s">
        <v>28</v>
      </c>
      <c r="AE3" s="5" t="s">
        <v>906</v>
      </c>
      <c r="AF3" s="4" t="s">
        <v>30</v>
      </c>
      <c r="AG3" s="4" t="s">
        <v>31</v>
      </c>
      <c r="AH3" s="5" t="s">
        <v>907</v>
      </c>
      <c r="AI3" s="4" t="s">
        <v>33</v>
      </c>
      <c r="AJ3" s="4" t="s">
        <v>34</v>
      </c>
      <c r="AK3" s="4" t="s">
        <v>35</v>
      </c>
      <c r="AL3" s="5" t="s">
        <v>908</v>
      </c>
      <c r="AM3" s="5" t="s">
        <v>909</v>
      </c>
      <c r="AN3" s="5" t="s">
        <v>910</v>
      </c>
      <c r="AO3" s="5" t="s">
        <v>911</v>
      </c>
      <c r="AP3" s="4" t="s">
        <v>40</v>
      </c>
      <c r="AQ3" s="4" t="s">
        <v>41</v>
      </c>
      <c r="AR3" s="4" t="s">
        <v>42</v>
      </c>
      <c r="AS3" s="4" t="s">
        <v>43</v>
      </c>
      <c r="AT3" s="40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5" t="s">
        <v>913</v>
      </c>
      <c r="AZ3" s="4" t="s">
        <v>50</v>
      </c>
      <c r="BA3" s="4" t="s">
        <v>51</v>
      </c>
      <c r="BC3" s="2" t="str">
        <f>V3</f>
        <v>date</v>
      </c>
      <c r="BD3" s="2" t="str">
        <f>W3</f>
        <v>date</v>
      </c>
      <c r="CB3" s="35"/>
      <c r="CM3" s="2" t="str">
        <f>V1</f>
        <v>PDATE</v>
      </c>
      <c r="CT3" s="2" t="str">
        <f>W1</f>
        <v>HDATE</v>
      </c>
      <c r="DF3" s="32" t="str">
        <f>B3</f>
        <v>EXNAME</v>
      </c>
      <c r="DU3" s="42" t="str">
        <f>AT3</f>
        <v>SOIL_ID</v>
      </c>
    </row>
    <row r="4" spans="1:175">
      <c r="A4" s="2" t="s">
        <v>893</v>
      </c>
      <c r="B4" s="17" t="s">
        <v>52</v>
      </c>
      <c r="C4" s="18">
        <v>1</v>
      </c>
      <c r="D4" s="17" t="s">
        <v>53</v>
      </c>
      <c r="E4" s="17" t="s">
        <v>54</v>
      </c>
      <c r="F4" s="17" t="s">
        <v>55</v>
      </c>
      <c r="G4" s="19">
        <v>1711206695700</v>
      </c>
      <c r="H4" s="17" t="s">
        <v>56</v>
      </c>
      <c r="I4" s="17" t="s">
        <v>57</v>
      </c>
      <c r="J4" s="18"/>
      <c r="K4" s="18">
        <v>-33.875223830000003</v>
      </c>
      <c r="L4" s="18">
        <v>-60.208811060000002</v>
      </c>
      <c r="M4" s="17" t="s">
        <v>58</v>
      </c>
      <c r="N4" s="17"/>
      <c r="O4" s="18">
        <v>80</v>
      </c>
      <c r="P4" s="17" t="s">
        <v>59</v>
      </c>
      <c r="Q4" s="17" t="s">
        <v>60</v>
      </c>
      <c r="R4" s="17" t="s">
        <v>61</v>
      </c>
      <c r="S4" s="17" t="s">
        <v>62</v>
      </c>
      <c r="T4" s="17"/>
      <c r="U4" s="18">
        <v>2007</v>
      </c>
      <c r="V4" s="17" t="s">
        <v>63</v>
      </c>
      <c r="W4" s="17" t="s">
        <v>64</v>
      </c>
      <c r="X4" s="17"/>
      <c r="Y4" s="17" t="s">
        <v>65</v>
      </c>
      <c r="Z4" s="17" t="s">
        <v>66</v>
      </c>
      <c r="AA4" s="17" t="s">
        <v>67</v>
      </c>
      <c r="AB4" s="17" t="s">
        <v>68</v>
      </c>
      <c r="AC4" s="17"/>
      <c r="AD4" s="18">
        <v>52.5</v>
      </c>
      <c r="AE4" s="20">
        <v>111.794089</v>
      </c>
      <c r="AF4" s="19">
        <v>9446.6005210000003</v>
      </c>
      <c r="AG4" s="19">
        <v>1474.9252770000001</v>
      </c>
      <c r="AH4" s="21">
        <v>18.940625000000001</v>
      </c>
      <c r="AI4" s="22">
        <v>0.18940625</v>
      </c>
      <c r="AJ4" s="22">
        <v>1.6856471000000001E-2</v>
      </c>
      <c r="AK4" s="18">
        <v>100</v>
      </c>
      <c r="AL4" s="17"/>
      <c r="AM4" s="17"/>
      <c r="AN4" s="17"/>
      <c r="AO4" s="17"/>
      <c r="AP4" s="18">
        <v>1.703125</v>
      </c>
      <c r="AQ4" s="18">
        <v>7.6308037999999995E-2</v>
      </c>
      <c r="AR4" s="17"/>
      <c r="AS4" s="17"/>
      <c r="AT4" s="41"/>
      <c r="AU4" s="17"/>
      <c r="AV4" s="17"/>
      <c r="AW4" s="17"/>
      <c r="AX4" s="17"/>
      <c r="AY4" s="17"/>
      <c r="AZ4" s="17"/>
      <c r="BA4" s="17"/>
      <c r="BC4" s="34" t="str">
        <f>MID(V4,7,4)&amp;MID(V4,4,2)&amp;LEFT(V4,2)</f>
        <v>20071127</v>
      </c>
      <c r="BD4" s="34" t="str">
        <f>MID(W4,7,4)&amp;MID(W4,4,2)&amp;LEFT(W4,2)</f>
        <v>20080509</v>
      </c>
      <c r="BE4" s="2" t="s">
        <v>936</v>
      </c>
      <c r="BF4" s="11" t="str">
        <f t="shared" ref="BF4:BF67" si="0">"{"&amp;IF(B4&lt;&gt;"",""""&amp;LOWER(B$3) &amp;""":"""&amp;B4&amp;""",","")</f>
        <v>{"exname":"ARG_2007_8",</v>
      </c>
      <c r="BG4" s="11" t="str">
        <f t="shared" ref="BG4:BG67" si="1">IF(C4&lt;&gt;"",""""&amp;LOWER(C$3) &amp;""":"""&amp;C4&amp;""",","")</f>
        <v>"exp_dur":"1",</v>
      </c>
      <c r="BH4" s="11" t="str">
        <f t="shared" ref="BH4:BH67" si="2">IF(D4&lt;&gt;"",""""&amp;LOWER(D$3) &amp;""":"""&amp;D4&amp;""",","")</f>
        <v>"local_name":"Pergamino, ARG",</v>
      </c>
      <c r="BI4" s="11" t="str">
        <f t="shared" ref="BI4:BI67" si="3">IF(E4&lt;&gt;"",""""&amp;LOWER(E$3) &amp;""":"""&amp;E4&amp;""",","")</f>
        <v>"local_id":"BAPE",</v>
      </c>
      <c r="BJ4" s="11" t="str">
        <f t="shared" ref="BJ4:BJ67" si="4">IF(F4&lt;&gt;"",""""&amp;LOWER(F$3) &amp;""":"""&amp;F4&amp;""",","")</f>
        <v>"fl_name":"PERE",</v>
      </c>
      <c r="BK4" s="11" t="str">
        <f t="shared" ref="BK4:BK67" si="5">IF(G4&lt;&gt;"",""""&amp;LOWER(G$3) &amp;""":"""&amp;G4&amp;""",","")</f>
        <v>"id_field":"1711206695700",</v>
      </c>
      <c r="BL4" s="11" t="str">
        <f t="shared" ref="BL4:BL67" si="6">IF(H4&lt;&gt;"",""""&amp;LOWER(H$3) &amp;""":"""&amp;H4&amp;""",","")</f>
        <v>"fl_loc_1":"ARG",</v>
      </c>
      <c r="BM4" s="11" t="str">
        <f t="shared" ref="BM4:BM67" si="7">IF(I4&lt;&gt;"",""""&amp;LOWER(I$3) &amp;""":"""&amp;I4&amp;""",","")</f>
        <v>"fl_loc_2":"BAI",</v>
      </c>
      <c r="BN4" s="11" t="str">
        <f t="shared" ref="BN4:BN67" si="8">IF(J4&lt;&gt;"",""""&amp;LOWER(J$3) &amp;""":"""&amp;J4&amp;""",","")</f>
        <v/>
      </c>
      <c r="BO4" s="11" t="str">
        <f t="shared" ref="BO4:BO67" si="9">IF(K4&lt;&gt;"",""""&amp;LOWER(K$3) &amp;""":"""&amp;K4&amp;""",","")</f>
        <v>"fl_lat":"-33.87522383",</v>
      </c>
      <c r="BP4" s="11" t="str">
        <f t="shared" ref="BP4:BP67" si="10">IF(L4&lt;&gt;"",""""&amp;LOWER(L$3) &amp;""":"""&amp;L4&amp;""",","")</f>
        <v>"fl_long":"-60.20881106",</v>
      </c>
      <c r="BQ4" s="11" t="str">
        <f t="shared" ref="BQ4:BQ67" si="11">IF(M4&lt;&gt;"",""""&amp;LOWER(M$3) &amp;""":"""&amp;M4&amp;""",","")</f>
        <v>"mon_loc_source":"Monsanto",</v>
      </c>
      <c r="BR4" s="11" t="str">
        <f t="shared" ref="BR4:BR67" si="12">IF(N4&lt;&gt;"",""""&amp;LOWER(N$3) &amp;""":"""&amp;N4&amp;""",","")</f>
        <v/>
      </c>
      <c r="BS4" s="11" t="str">
        <f t="shared" ref="BS4:BS67" si="13">IF(O4&lt;&gt;"",""""&amp;LOWER(O$3) &amp;""":"""&amp;O4&amp;""",","")</f>
        <v>"flele":"80",</v>
      </c>
      <c r="BT4" s="11" t="str">
        <f t="shared" ref="BT4:BT67" si="14">IF(R4&lt;&gt;"",""""&amp;LOWER(R$3) &amp;""":"""&amp;R4&amp;""",","")</f>
        <v>"cr_system":"Conventional Corn",</v>
      </c>
      <c r="BU4" s="11" t="str">
        <f t="shared" ref="BU4:BU67" si="15">IF(S4&lt;&gt;"",""""&amp;LOWER(S$3) &amp;""":"""&amp;S4&amp;""",","")</f>
        <v>"irrig":"N",</v>
      </c>
      <c r="BV4" s="11" t="str">
        <f t="shared" ref="BV4:BV67" si="16">IF(T4&lt;&gt;"",""""&amp;LOWER(T$3) &amp;""":"""&amp;T4&amp;""",","")</f>
        <v/>
      </c>
      <c r="BW4" s="11" t="str">
        <f t="shared" ref="BW4:BW67" si="17">IF(U4&lt;&gt;"",""""&amp;LOWER(U$3) &amp;""":"""&amp;U4&amp;""",","")</f>
        <v>"mon_planting_year":"2007",</v>
      </c>
      <c r="BX4" s="11" t="str">
        <f t="shared" ref="BX4:BX67" si="18">IF(X4&lt;&gt;"","""initial_conditions"":{"""&amp;LOWER(X$3) &amp;""":"""&amp;X4&amp;"""},","")</f>
        <v/>
      </c>
      <c r="BY4" s="11" t="str">
        <f t="shared" ref="BY4:BY67" si="19">IF(Z4&lt;&gt;"",""""&amp;LOWER(Z$3) &amp;""":"""&amp;Z4&amp;""",","")</f>
        <v>"mon_hacom":"Grain",</v>
      </c>
      <c r="BZ4" s="11" t="str">
        <f t="shared" ref="BZ4:BZ67" si="20">IF(AA4&lt;&gt;"",""""&amp;LOWER(AA$3) &amp;""":"""&amp;AA4&amp;""",","")</f>
        <v>"mon_expt_type":"Research",</v>
      </c>
      <c r="CA4" s="11" t="str">
        <f t="shared" ref="CA4:CA67" si="21">IF(AB4&lt;&gt;"",""""&amp;LOWER(AB$3) &amp;""":"""&amp;AB4&amp;""",","")</f>
        <v>"mon_expt_stage":"Pre-Commercial 3",</v>
      </c>
      <c r="CB4" s="11" t="str">
        <f t="shared" ref="CB4:CB67" si="22">IF(AE4&lt;&gt;"",""""&amp;LOWER(AE$3) &amp;""":"""&amp;ROUND(AE4,8)&amp;""",","")</f>
        <v>"mon_yld_be":"111.794089",</v>
      </c>
      <c r="CC4" s="11" t="str">
        <f t="shared" ref="CC4:CC67" si="23">IF(AH4&lt;&gt;"",""""&amp;LOWER(AH$3) &amp;""":"""&amp;ROUND(AH4,8)&amp;""",","")</f>
        <v>"mon_mst":"18.940625",</v>
      </c>
      <c r="CD4" s="11" t="str">
        <f t="shared" ref="CD4:CD67" si="24">IF(AL4&lt;&gt;"",""""&amp;LOWER(AL$3) &amp;""":"""&amp;AL4&amp;""",","")</f>
        <v/>
      </c>
      <c r="CE4" s="11" t="str">
        <f t="shared" ref="CE4:CE67" si="25">IF(AM4&lt;&gt;"",""""&amp;LOWER(AM$3) &amp;""":"""&amp;AM4&amp;""",","")</f>
        <v/>
      </c>
      <c r="CF4" s="11" t="str">
        <f>IF(AT4&lt;&gt;"",""""&amp;LOWER(AT$3) &amp;""":"""&amp;DX4&amp;""",","")</f>
        <v/>
      </c>
      <c r="CG4" s="11" t="str">
        <f>"""mon_wst_info1"":"""&amp;VLOOKUP(B4,Weather!B4:N525,11,FALSE)&amp;""","</f>
        <v>"mon_wst_info1":"874800|&gt; 100 km",</v>
      </c>
      <c r="CH4" s="11" t="str">
        <f>"""mon_wst_info2"":"""&amp;VLOOKUP(B4,Weather!B4:N525,12,FALSE)&amp;""","</f>
        <v>"mon_wst_info2":"874970|&gt; 100 km",</v>
      </c>
      <c r="CI4" s="11" t="str">
        <f>"""mon_wst_info3"":"""&amp;VLOOKUP(B4,Weather!B4:N525,13,FALSE)&amp;""","</f>
        <v>"mon_wst_info3":"875480|50 - 100 km",</v>
      </c>
      <c r="CJ4" s="11" t="str">
        <f t="shared" ref="CJ4:CJ67" si="26">IF(AND(AR4&lt;&gt;"", AT4=""),""""&amp;"mon_"&amp;LOWER(AR$3) &amp;""":"""&amp;AR4&amp;""",","")</f>
        <v/>
      </c>
      <c r="CK4" s="30" t="s">
        <v>958</v>
      </c>
      <c r="CL4" s="11" t="str">
        <f t="shared" ref="CL4:CL67" si="27">"{""event"":""planting"","&amp;IF(P4&lt;&gt;"",""""&amp;LOWER(P$3) &amp;""":"""&amp;P4&amp;""",","")</f>
        <v>{"event":"planting","crid":"MAZ",</v>
      </c>
      <c r="CM4" s="11" t="str">
        <f t="shared" ref="CM4:CM67" si="28">IF(V4&lt;&gt;"",""""&amp;LOWER(V$3) &amp;""":"""&amp;BC4&amp;""",","")</f>
        <v>"date":"20071127",</v>
      </c>
      <c r="CN4" s="11" t="str">
        <f t="shared" ref="CN4:CN67" si="29">IF(Q4&lt;&gt;"",""""&amp;LOWER(Q$3) &amp;""":"""&amp;Q4&amp;""",","")</f>
        <v>"cul_id":"2007_RM100_TestMean",</v>
      </c>
      <c r="CO4" s="11" t="str">
        <f t="shared" ref="CO4:CO67" si="30">IF(AC4&lt;&gt;"",""""&amp;LOWER(AC$3) &amp;""":"""&amp;AC4&amp;""",","")</f>
        <v/>
      </c>
      <c r="CP4" s="11" t="str">
        <f t="shared" ref="CP4:CP67" si="31">IF(AD4&lt;&gt;"",""""&amp;LOWER(AD$3) &amp;""":"""&amp;AD4&amp;""",","")</f>
        <v>"plrs":"52.5",</v>
      </c>
      <c r="CQ4" s="11" t="str">
        <f t="shared" ref="CQ4:CQ67" si="32">IF(AK4&lt;&gt;"",""""&amp;LOWER(AK$3) &amp;""":"""&amp;AK4&amp;"""","")&amp;"},"</f>
        <v>"rm":"100"},</v>
      </c>
      <c r="CR4" s="11" t="str">
        <f t="shared" ref="CR4:CR67" si="33">IF(AND(CS4="",CT4=""), "", "{""event"":""harvest"",")</f>
        <v>{"event":"harvest",</v>
      </c>
      <c r="CS4" s="11" t="str">
        <f t="shared" ref="CS4:CS67" si="34">IF(Y4&lt;&gt;"",""""&amp;LOWER(Y$3) &amp;""":"""&amp;Y4&amp;""",", "")</f>
        <v>"harm":"Machine",</v>
      </c>
      <c r="CT4" s="11" t="str">
        <f t="shared" ref="CT4:CT67" si="35">IF(W4&lt;&gt;"",""""&amp;LOWER(W$3) &amp;""":"""&amp;BD4&amp;"""","")</f>
        <v>"date":"20080509"</v>
      </c>
      <c r="CU4" s="11" t="str">
        <f t="shared" ref="CU4:CU67" si="36">IF(AND(CS4="",CT4=""), "]},", "}]},")</f>
        <v>}]},</v>
      </c>
      <c r="CV4" s="30" t="s">
        <v>931</v>
      </c>
      <c r="CW4" s="11" t="str">
        <f t="shared" ref="CW4:CW67" si="37">"{"&amp;IF(AF4&lt;&gt;"",""""&amp;LOWER(AF$3) &amp;""":"""&amp;AF4&amp;""",","")</f>
        <v>{"hwah":"9446.600521",</v>
      </c>
      <c r="CX4" s="11" t="str">
        <f t="shared" ref="CX4:CX67" si="38">IF(AG4&lt;&gt;"",""""&amp;LOWER(AG$3) &amp;""":"""&amp;AG4&amp;""",","")</f>
        <v>"hwahs":"1474.925277",</v>
      </c>
      <c r="CY4" s="11" t="str">
        <f t="shared" ref="CY4:CY67" si="39">IF(AI4&lt;&gt;"",""""&amp;LOWER(AI$3) &amp;""":"""&amp;AI4&amp;""",","")</f>
        <v>"hmah":"0.18940625",</v>
      </c>
      <c r="CZ4" s="11" t="str">
        <f t="shared" ref="CZ4:CZ67" si="40">IF(AJ4&lt;&gt;"",""""&amp;LOWER(AJ$3) &amp;""":"""&amp;AJ4&amp;""",","")</f>
        <v>"hmahs":"0.016856471",</v>
      </c>
      <c r="DA4" s="11" t="str">
        <f t="shared" ref="DA4:DA67" si="41">IF(AN4&lt;&gt;"",""""&amp;LOWER(AN$3) &amp;""":"""&amp;AN4&amp;""",","")</f>
        <v/>
      </c>
      <c r="DB4" s="11" t="str">
        <f t="shared" ref="DB4:DB67" si="42">IF(AO4&lt;&gt;"",""""&amp;LOWER(AO$3) &amp;""":"""&amp;AO4&amp;""",","")</f>
        <v/>
      </c>
      <c r="DC4" s="11" t="str">
        <f t="shared" ref="DC4:DC67" si="43">IF(AP4&lt;&gt;"",""""&amp;LOWER(AP$3) &amp;""":"""&amp;AP4&amp;""",","")</f>
        <v>"chtx":"1.703125",</v>
      </c>
      <c r="DD4" s="11" t="str">
        <f t="shared" ref="DD4:DD67" si="44">IF(AQ4&lt;&gt;"",""""&amp;LOWER(AQ$3) &amp;""":"""&amp;AQ4&amp;""",","")</f>
        <v>"chtxs":"0.076308038",</v>
      </c>
      <c r="DE4" s="11" t="s">
        <v>935</v>
      </c>
      <c r="DF4" s="32" t="str">
        <f>B4</f>
        <v>ARG_2007_8</v>
      </c>
      <c r="DG4" s="30" t="str">
        <f t="shared" ref="DG4:DG67" si="45">DH4&amp;DI4&amp;DJ4&amp;DK4&amp;DL4&amp;DM4&amp;DN4&amp;DO4&amp;DP4&amp;DQ4</f>
        <v>{</v>
      </c>
      <c r="DH4" s="11" t="str">
        <f t="shared" ref="DH4:DH67" si="46">"{"&amp;IF(AR4&lt;&gt;"",""""&amp;LOWER(AR$3) &amp;""":"""&amp;AR4&amp;""",","")</f>
        <v>{</v>
      </c>
      <c r="DI4" s="11" t="str">
        <f t="shared" ref="DI4:DI67" si="47">IF(AS4&lt;&gt;"",""""&amp;LOWER(AS$3) &amp;""":"""&amp;AS4&amp;""",","")</f>
        <v/>
      </c>
      <c r="DJ4" s="11" t="str">
        <f>IF(AT4&lt;&gt;"",""""&amp;LOWER(AT$3) &amp;""":"""&amp;DX4&amp;""",","")</f>
        <v/>
      </c>
      <c r="DK4" s="11" t="str">
        <f t="shared" ref="DK4:DK67" si="48">IF(AU4&lt;&gt;"",""""&amp;LOWER(AU$3) &amp;""":"""&amp;AU4&amp;""",","")</f>
        <v/>
      </c>
      <c r="DL4" s="11" t="str">
        <f t="shared" ref="DL4:DL67" si="49">IF(AV4&lt;&gt;"",""""&amp;LOWER(AV$3) &amp;""":"""&amp;AV4&amp;""",","")</f>
        <v/>
      </c>
      <c r="DM4" s="11" t="str">
        <f t="shared" ref="DM4:DM67" si="50">IF(AW4&lt;&gt;"",""""&amp;LOWER(AW$3) &amp;""":"""&amp;AW4&amp;""",","")</f>
        <v/>
      </c>
      <c r="DN4" s="11" t="str">
        <f t="shared" ref="DN4:DN67" si="51">IF(AX4&lt;&gt;"",""""&amp;LOWER(AX$3) &amp;""":"""&amp;AX4&amp;""",","")</f>
        <v/>
      </c>
      <c r="DO4" s="11" t="str">
        <f t="shared" ref="DO4:DO67" si="52">IF(AY4&lt;&gt;"",""""&amp;LOWER(AY$3) &amp;""":"""&amp;AY4&amp;""",","")</f>
        <v/>
      </c>
      <c r="DP4" s="11" t="str">
        <f t="shared" ref="DP4:DP67" si="53">IF(AZ4&lt;&gt;"",""""&amp;LOWER(AZ$3) &amp;""":"""&amp;AZ4&amp;""",","")</f>
        <v/>
      </c>
      <c r="DQ4" s="11" t="str">
        <f t="shared" ref="DQ4:DQ67" si="54">IF(BA4&lt;&gt;"",""""&amp;LOWER(BA$3) &amp;""":"""&amp;BA4&amp;""",","")</f>
        <v/>
      </c>
      <c r="DT4" s="2" t="str">
        <f t="shared" ref="DT4:DT67" si="55">AR4&amp;AS4&amp;AT4</f>
        <v/>
      </c>
      <c r="DU4" s="2" t="str">
        <f>IF(COUNTIF($DT$3:DT3,"="&amp;DT4)=0,AT4&amp;"","")</f>
        <v/>
      </c>
      <c r="DV4" s="2" t="str">
        <f>IF(DU4&lt;&gt;"", COUNTIF($DU$3:DU3,"="&amp;DU4), "")</f>
        <v/>
      </c>
      <c r="DW4" s="2">
        <f>IF(OR(DU4&lt;&gt;"",AT4=""), COUNTIF($DU$3:DU3,"="&amp;DU4), VLOOKUP(DT4,$DT$3:DV3,3,FALSE))</f>
        <v>0</v>
      </c>
      <c r="DX4" s="2" t="str">
        <f>IF(DW4&gt;0,AT4&amp;"_"&amp;DW4,""&amp;AT4)</f>
        <v/>
      </c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</row>
    <row r="5" spans="1:175">
      <c r="A5" s="2" t="s">
        <v>893</v>
      </c>
      <c r="B5" s="17" t="s">
        <v>69</v>
      </c>
      <c r="C5" s="18">
        <v>1</v>
      </c>
      <c r="D5" s="17" t="s">
        <v>53</v>
      </c>
      <c r="E5" s="17" t="s">
        <v>54</v>
      </c>
      <c r="F5" s="17" t="s">
        <v>70</v>
      </c>
      <c r="G5" s="19">
        <v>1577088582420</v>
      </c>
      <c r="H5" s="17" t="s">
        <v>56</v>
      </c>
      <c r="I5" s="17" t="s">
        <v>57</v>
      </c>
      <c r="J5" s="18"/>
      <c r="K5" s="18">
        <v>-33.875223830000003</v>
      </c>
      <c r="L5" s="18">
        <v>-60.208811060000002</v>
      </c>
      <c r="M5" s="17" t="s">
        <v>58</v>
      </c>
      <c r="N5" s="17"/>
      <c r="O5" s="18">
        <v>80</v>
      </c>
      <c r="P5" s="17" t="s">
        <v>59</v>
      </c>
      <c r="Q5" s="17" t="s">
        <v>71</v>
      </c>
      <c r="R5" s="17" t="s">
        <v>61</v>
      </c>
      <c r="S5" s="17" t="s">
        <v>62</v>
      </c>
      <c r="T5" s="17"/>
      <c r="U5" s="18">
        <v>2007</v>
      </c>
      <c r="V5" s="17" t="s">
        <v>72</v>
      </c>
      <c r="W5" s="17" t="s">
        <v>73</v>
      </c>
      <c r="X5" s="17"/>
      <c r="Y5" s="17" t="s">
        <v>65</v>
      </c>
      <c r="Z5" s="17" t="s">
        <v>66</v>
      </c>
      <c r="AA5" s="17" t="s">
        <v>67</v>
      </c>
      <c r="AB5" s="17" t="s">
        <v>68</v>
      </c>
      <c r="AC5" s="17"/>
      <c r="AD5" s="18">
        <v>52.5</v>
      </c>
      <c r="AE5" s="20">
        <v>76.263233</v>
      </c>
      <c r="AF5" s="19">
        <v>6444.2431889999998</v>
      </c>
      <c r="AG5" s="19">
        <v>1103.8611619999999</v>
      </c>
      <c r="AH5" s="21">
        <v>18.317360999999998</v>
      </c>
      <c r="AI5" s="22">
        <v>0.18317360999999999</v>
      </c>
      <c r="AJ5" s="22">
        <v>1.6642503999999999E-2</v>
      </c>
      <c r="AK5" s="18">
        <v>120</v>
      </c>
      <c r="AL5" s="17"/>
      <c r="AM5" s="17"/>
      <c r="AN5" s="17"/>
      <c r="AO5" s="17"/>
      <c r="AP5" s="18">
        <v>1.6402777799999999</v>
      </c>
      <c r="AQ5" s="18">
        <v>0.13098728300000001</v>
      </c>
      <c r="AR5" s="17"/>
      <c r="AS5" s="17"/>
      <c r="AT5" s="41"/>
      <c r="AU5" s="17"/>
      <c r="AV5" s="17"/>
      <c r="AW5" s="17"/>
      <c r="AX5" s="17"/>
      <c r="AY5" s="17"/>
      <c r="AZ5" s="17"/>
      <c r="BA5" s="17"/>
      <c r="BC5" s="34" t="str">
        <f t="shared" ref="BC5:BC68" si="56">MID(V5,7,4)&amp;MID(V5,4,2)&amp;LEFT(V5,2)</f>
        <v>20071001</v>
      </c>
      <c r="BD5" s="34" t="str">
        <f t="shared" ref="BD5:BD68" si="57">MID(W5,7,4)&amp;MID(W5,4,2)&amp;LEFT(W5,2)</f>
        <v>20080315</v>
      </c>
      <c r="BE5" s="2" t="s">
        <v>937</v>
      </c>
      <c r="BF5" s="11" t="str">
        <f t="shared" si="0"/>
        <v>{"exname":"ARG_2007_9",</v>
      </c>
      <c r="BG5" s="11" t="str">
        <f t="shared" si="1"/>
        <v>"exp_dur":"1",</v>
      </c>
      <c r="BH5" s="11" t="str">
        <f t="shared" si="2"/>
        <v>"local_name":"Pergamino, ARG",</v>
      </c>
      <c r="BI5" s="11" t="str">
        <f t="shared" si="3"/>
        <v>"local_id":"BAPE",</v>
      </c>
      <c r="BJ5" s="11" t="str">
        <f t="shared" si="4"/>
        <v>"fl_name":"PE",</v>
      </c>
      <c r="BK5" s="11" t="str">
        <f t="shared" si="5"/>
        <v>"id_field":"1577088582420",</v>
      </c>
      <c r="BL5" s="11" t="str">
        <f t="shared" si="6"/>
        <v>"fl_loc_1":"ARG",</v>
      </c>
      <c r="BM5" s="11" t="str">
        <f t="shared" si="7"/>
        <v>"fl_loc_2":"BAI",</v>
      </c>
      <c r="BN5" s="11" t="str">
        <f t="shared" si="8"/>
        <v/>
      </c>
      <c r="BO5" s="11" t="str">
        <f t="shared" si="9"/>
        <v>"fl_lat":"-33.87522383",</v>
      </c>
      <c r="BP5" s="11" t="str">
        <f t="shared" si="10"/>
        <v>"fl_long":"-60.20881106",</v>
      </c>
      <c r="BQ5" s="11" t="str">
        <f t="shared" si="11"/>
        <v>"mon_loc_source":"Monsanto",</v>
      </c>
      <c r="BR5" s="11" t="str">
        <f t="shared" si="12"/>
        <v/>
      </c>
      <c r="BS5" s="11" t="str">
        <f t="shared" si="13"/>
        <v>"flele":"80",</v>
      </c>
      <c r="BT5" s="11" t="str">
        <f t="shared" si="14"/>
        <v>"cr_system":"Conventional Corn",</v>
      </c>
      <c r="BU5" s="11" t="str">
        <f t="shared" si="15"/>
        <v>"irrig":"N",</v>
      </c>
      <c r="BV5" s="11" t="str">
        <f t="shared" si="16"/>
        <v/>
      </c>
      <c r="BW5" s="11" t="str">
        <f t="shared" si="17"/>
        <v>"mon_planting_year":"2007",</v>
      </c>
      <c r="BX5" s="11" t="str">
        <f t="shared" si="18"/>
        <v/>
      </c>
      <c r="BY5" s="11" t="str">
        <f t="shared" si="19"/>
        <v>"mon_hacom":"Grain",</v>
      </c>
      <c r="BZ5" s="11" t="str">
        <f t="shared" si="20"/>
        <v>"mon_expt_type":"Research",</v>
      </c>
      <c r="CA5" s="11" t="str">
        <f t="shared" si="21"/>
        <v>"mon_expt_stage":"Pre-Commercial 3",</v>
      </c>
      <c r="CB5" s="11" t="str">
        <f t="shared" si="22"/>
        <v>"mon_yld_be":"76.263233",</v>
      </c>
      <c r="CC5" s="11" t="str">
        <f t="shared" si="23"/>
        <v>"mon_mst":"18.317361",</v>
      </c>
      <c r="CD5" s="11" t="str">
        <f t="shared" si="24"/>
        <v/>
      </c>
      <c r="CE5" s="11" t="str">
        <f t="shared" si="25"/>
        <v/>
      </c>
      <c r="CF5" s="11" t="str">
        <f>IF(AT5&lt;&gt;"",""""&amp;LOWER(AT$3) &amp;""":"""&amp;DX5&amp;""",","")</f>
        <v/>
      </c>
      <c r="CG5" s="11" t="str">
        <f>"""mon_wst_info1"":"""&amp;VLOOKUP(B5,Weather!B5:N526,11,FALSE)&amp;""","</f>
        <v>"mon_wst_info1":"874800|&gt; 100 km",</v>
      </c>
      <c r="CH5" s="11" t="str">
        <f>"""mon_wst_info2"":"""&amp;VLOOKUP(B5,Weather!B5:N526,12,FALSE)&amp;""","</f>
        <v>"mon_wst_info2":"874970|&gt; 100 km",</v>
      </c>
      <c r="CI5" s="11" t="str">
        <f>"""mon_wst_info3"":"""&amp;VLOOKUP(B5,Weather!B5:N526,13,FALSE)&amp;""","</f>
        <v>"mon_wst_info3":"875480|50 - 100 km",</v>
      </c>
      <c r="CJ5" s="11" t="str">
        <f t="shared" si="26"/>
        <v/>
      </c>
      <c r="CK5" s="30" t="s">
        <v>958</v>
      </c>
      <c r="CL5" s="11" t="str">
        <f t="shared" si="27"/>
        <v>{"event":"planting","crid":"MAZ",</v>
      </c>
      <c r="CM5" s="11" t="str">
        <f t="shared" si="28"/>
        <v>"date":"20071001",</v>
      </c>
      <c r="CN5" s="11" t="str">
        <f t="shared" si="29"/>
        <v>"cul_id":"2007_RM120_TestMean",</v>
      </c>
      <c r="CO5" s="11" t="str">
        <f t="shared" si="30"/>
        <v/>
      </c>
      <c r="CP5" s="11" t="str">
        <f t="shared" si="31"/>
        <v>"plrs":"52.5",</v>
      </c>
      <c r="CQ5" s="11" t="str">
        <f t="shared" si="32"/>
        <v>"rm":"120"},</v>
      </c>
      <c r="CR5" s="11" t="str">
        <f t="shared" si="33"/>
        <v>{"event":"harvest",</v>
      </c>
      <c r="CS5" s="11" t="str">
        <f t="shared" si="34"/>
        <v>"harm":"Machine",</v>
      </c>
      <c r="CT5" s="11" t="str">
        <f t="shared" si="35"/>
        <v>"date":"20080315"</v>
      </c>
      <c r="CU5" s="11" t="str">
        <f t="shared" si="36"/>
        <v>}]},</v>
      </c>
      <c r="CV5" s="30" t="s">
        <v>931</v>
      </c>
      <c r="CW5" s="11" t="str">
        <f t="shared" si="37"/>
        <v>{"hwah":"6444.243189",</v>
      </c>
      <c r="CX5" s="11" t="str">
        <f t="shared" si="38"/>
        <v>"hwahs":"1103.861162",</v>
      </c>
      <c r="CY5" s="11" t="str">
        <f t="shared" si="39"/>
        <v>"hmah":"0.18317361",</v>
      </c>
      <c r="CZ5" s="11" t="str">
        <f t="shared" si="40"/>
        <v>"hmahs":"0.016642504",</v>
      </c>
      <c r="DA5" s="11" t="str">
        <f t="shared" si="41"/>
        <v/>
      </c>
      <c r="DB5" s="11" t="str">
        <f t="shared" si="42"/>
        <v/>
      </c>
      <c r="DC5" s="11" t="str">
        <f t="shared" si="43"/>
        <v>"chtx":"1.64027778",</v>
      </c>
      <c r="DD5" s="11" t="str">
        <f t="shared" si="44"/>
        <v>"chtxs":"0.130987283",</v>
      </c>
      <c r="DE5" s="11" t="s">
        <v>935</v>
      </c>
      <c r="DF5" s="32" t="str">
        <f t="shared" ref="DF5:DF68" si="58">B5</f>
        <v>ARG_2007_9</v>
      </c>
      <c r="DG5" s="30" t="str">
        <f t="shared" si="45"/>
        <v>{</v>
      </c>
      <c r="DH5" s="11" t="str">
        <f t="shared" si="46"/>
        <v>{</v>
      </c>
      <c r="DI5" s="11" t="str">
        <f t="shared" si="47"/>
        <v/>
      </c>
      <c r="DJ5" s="11" t="str">
        <f>IF(AT5&lt;&gt;"",""""&amp;LOWER(AT$3) &amp;""":"""&amp;DX5&amp;""",","")</f>
        <v/>
      </c>
      <c r="DK5" s="11" t="str">
        <f t="shared" si="48"/>
        <v/>
      </c>
      <c r="DL5" s="11" t="str">
        <f t="shared" si="49"/>
        <v/>
      </c>
      <c r="DM5" s="11" t="str">
        <f t="shared" si="50"/>
        <v/>
      </c>
      <c r="DN5" s="11" t="str">
        <f t="shared" si="51"/>
        <v/>
      </c>
      <c r="DO5" s="11" t="str">
        <f t="shared" si="52"/>
        <v/>
      </c>
      <c r="DP5" s="11" t="str">
        <f t="shared" si="53"/>
        <v/>
      </c>
      <c r="DQ5" s="11" t="str">
        <f t="shared" si="54"/>
        <v/>
      </c>
      <c r="DT5" s="2" t="str">
        <f t="shared" si="55"/>
        <v/>
      </c>
      <c r="DU5" s="2" t="str">
        <f>IF(COUNTIF($DT$3:DT4,"="&amp;DT5)=0,AT5&amp;"","")</f>
        <v/>
      </c>
      <c r="DV5" s="2" t="str">
        <f>IF(DU5&lt;&gt;"", COUNTIF($DU$3:DU4,"="&amp;DU5), "")</f>
        <v/>
      </c>
      <c r="DW5" s="2">
        <f>IF(OR(DU5&lt;&gt;"",AT5=""), COUNTIF($DU$3:DU4,"="&amp;DU5), VLOOKUP(DT5,$DT$3:DV4,3,FALSE))</f>
        <v>0</v>
      </c>
      <c r="DX5" s="2" t="str">
        <f t="shared" ref="DX5:DX68" si="59">IF(DW5&gt;0,AT5&amp;"_"&amp;DW5,""&amp;AT5)</f>
        <v/>
      </c>
    </row>
    <row r="6" spans="1:175">
      <c r="A6" s="2" t="s">
        <v>893</v>
      </c>
      <c r="B6" s="17" t="s">
        <v>74</v>
      </c>
      <c r="C6" s="18">
        <v>1</v>
      </c>
      <c r="D6" s="17" t="s">
        <v>75</v>
      </c>
      <c r="E6" s="17" t="s">
        <v>76</v>
      </c>
      <c r="F6" s="17" t="s">
        <v>77</v>
      </c>
      <c r="G6" s="19">
        <v>2247375127316</v>
      </c>
      <c r="H6" s="17" t="s">
        <v>56</v>
      </c>
      <c r="I6" s="17" t="s">
        <v>57</v>
      </c>
      <c r="J6" s="18"/>
      <c r="K6" s="18">
        <v>-33.541891819999996</v>
      </c>
      <c r="L6" s="18">
        <v>-60.375477060000001</v>
      </c>
      <c r="M6" s="17" t="s">
        <v>58</v>
      </c>
      <c r="N6" s="17"/>
      <c r="O6" s="18">
        <v>75</v>
      </c>
      <c r="P6" s="17" t="s">
        <v>59</v>
      </c>
      <c r="Q6" s="17" t="s">
        <v>78</v>
      </c>
      <c r="R6" s="17" t="s">
        <v>61</v>
      </c>
      <c r="S6" s="17" t="s">
        <v>62</v>
      </c>
      <c r="T6" s="17"/>
      <c r="U6" s="18">
        <v>2008</v>
      </c>
      <c r="V6" s="17" t="s">
        <v>79</v>
      </c>
      <c r="W6" s="17" t="s">
        <v>80</v>
      </c>
      <c r="X6" s="17"/>
      <c r="Y6" s="17"/>
      <c r="Z6" s="17" t="s">
        <v>66</v>
      </c>
      <c r="AA6" s="17" t="s">
        <v>67</v>
      </c>
      <c r="AB6" s="17" t="s">
        <v>68</v>
      </c>
      <c r="AC6" s="17">
        <v>7.4227678957999998</v>
      </c>
      <c r="AD6" s="18">
        <v>52.5</v>
      </c>
      <c r="AE6" s="20">
        <v>69.012897780000003</v>
      </c>
      <c r="AF6" s="19">
        <v>5831.5898619999998</v>
      </c>
      <c r="AG6" s="19">
        <v>1310.665522</v>
      </c>
      <c r="AH6" s="21">
        <v>20.347887320000002</v>
      </c>
      <c r="AI6" s="22">
        <v>0.203478873</v>
      </c>
      <c r="AJ6" s="22">
        <v>4.0298123999999998E-2</v>
      </c>
      <c r="AK6" s="18">
        <v>120</v>
      </c>
      <c r="AL6" s="17"/>
      <c r="AM6" s="17"/>
      <c r="AN6" s="17"/>
      <c r="AO6" s="17"/>
      <c r="AP6" s="18">
        <v>2.0464788729999999</v>
      </c>
      <c r="AQ6" s="18">
        <v>0.14125052299999999</v>
      </c>
      <c r="AR6" s="17"/>
      <c r="AS6" s="17"/>
      <c r="AT6" s="41"/>
      <c r="AU6" s="17"/>
      <c r="AV6" s="17"/>
      <c r="AW6" s="17"/>
      <c r="AX6" s="17"/>
      <c r="AY6" s="17"/>
      <c r="AZ6" s="17"/>
      <c r="BA6" s="17"/>
      <c r="BC6" s="34" t="str">
        <f t="shared" si="56"/>
        <v>20080923</v>
      </c>
      <c r="BD6" s="34" t="str">
        <f t="shared" si="57"/>
        <v>20090220</v>
      </c>
      <c r="BE6" s="2" t="s">
        <v>937</v>
      </c>
      <c r="BF6" s="11" t="str">
        <f t="shared" si="0"/>
        <v>{"exname":"ARG_2008_4549",</v>
      </c>
      <c r="BG6" s="11" t="str">
        <f t="shared" si="1"/>
        <v>"exp_dur":"1",</v>
      </c>
      <c r="BH6" s="11" t="str">
        <f t="shared" si="2"/>
        <v>"local_name":"Fontezuela, ARG",</v>
      </c>
      <c r="BI6" s="11" t="str">
        <f t="shared" si="3"/>
        <v>"local_id":"BAFO",</v>
      </c>
      <c r="BJ6" s="11" t="str">
        <f t="shared" si="4"/>
        <v>"fl_name":"FO1",</v>
      </c>
      <c r="BK6" s="11" t="str">
        <f t="shared" si="5"/>
        <v>"id_field":"2247375127316",</v>
      </c>
      <c r="BL6" s="11" t="str">
        <f t="shared" si="6"/>
        <v>"fl_loc_1":"ARG",</v>
      </c>
      <c r="BM6" s="11" t="str">
        <f t="shared" si="7"/>
        <v>"fl_loc_2":"BAI",</v>
      </c>
      <c r="BN6" s="11" t="str">
        <f t="shared" si="8"/>
        <v/>
      </c>
      <c r="BO6" s="11" t="str">
        <f t="shared" si="9"/>
        <v>"fl_lat":"-33.54189182",</v>
      </c>
      <c r="BP6" s="11" t="str">
        <f t="shared" si="10"/>
        <v>"fl_long":"-60.37547706",</v>
      </c>
      <c r="BQ6" s="11" t="str">
        <f t="shared" si="11"/>
        <v>"mon_loc_source":"Monsanto",</v>
      </c>
      <c r="BR6" s="11" t="str">
        <f t="shared" si="12"/>
        <v/>
      </c>
      <c r="BS6" s="11" t="str">
        <f t="shared" si="13"/>
        <v>"flele":"75",</v>
      </c>
      <c r="BT6" s="11" t="str">
        <f t="shared" si="14"/>
        <v>"cr_system":"Conventional Corn",</v>
      </c>
      <c r="BU6" s="11" t="str">
        <f t="shared" si="15"/>
        <v>"irrig":"N",</v>
      </c>
      <c r="BV6" s="11" t="str">
        <f t="shared" si="16"/>
        <v/>
      </c>
      <c r="BW6" s="11" t="str">
        <f t="shared" si="17"/>
        <v>"mon_planting_year":"2008",</v>
      </c>
      <c r="BX6" s="11" t="str">
        <f t="shared" si="18"/>
        <v/>
      </c>
      <c r="BY6" s="11" t="str">
        <f t="shared" si="19"/>
        <v>"mon_hacom":"Grain",</v>
      </c>
      <c r="BZ6" s="11" t="str">
        <f t="shared" si="20"/>
        <v>"mon_expt_type":"Research",</v>
      </c>
      <c r="CA6" s="11" t="str">
        <f t="shared" si="21"/>
        <v>"mon_expt_stage":"Pre-Commercial 3",</v>
      </c>
      <c r="CB6" s="11" t="str">
        <f t="shared" si="22"/>
        <v>"mon_yld_be":"69.01289778",</v>
      </c>
      <c r="CC6" s="11" t="str">
        <f t="shared" si="23"/>
        <v>"mon_mst":"20.34788732",</v>
      </c>
      <c r="CD6" s="11" t="str">
        <f t="shared" si="24"/>
        <v/>
      </c>
      <c r="CE6" s="11" t="str">
        <f t="shared" si="25"/>
        <v/>
      </c>
      <c r="CF6" s="11" t="str">
        <f>IF(AT6&lt;&gt;"",""""&amp;LOWER(AT$3) &amp;""":"""&amp;DX6&amp;""",","")</f>
        <v/>
      </c>
      <c r="CG6" s="11" t="str">
        <f>"""mon_wst_info1"":"""&amp;VLOOKUP(B6,Weather!B6:N527,11,FALSE)&amp;""","</f>
        <v>"mon_wst_info1":"874800|50 - 100 km",</v>
      </c>
      <c r="CH6" s="11" t="str">
        <f>"""mon_wst_info2"":"""&amp;VLOOKUP(B6,Weather!B6:N527,12,FALSE)&amp;""","</f>
        <v>"mon_wst_info2":"874970|&gt; 100 km",</v>
      </c>
      <c r="CI6" s="11" t="str">
        <f>"""mon_wst_info3"":"""&amp;VLOOKUP(B6,Weather!B6:N527,13,FALSE)&amp;""","</f>
        <v>"mon_wst_info3":"875480|&gt; 100 km",</v>
      </c>
      <c r="CJ6" s="11" t="str">
        <f t="shared" si="26"/>
        <v/>
      </c>
      <c r="CK6" s="30" t="s">
        <v>958</v>
      </c>
      <c r="CL6" s="11" t="str">
        <f t="shared" si="27"/>
        <v>{"event":"planting","crid":"MAZ",</v>
      </c>
      <c r="CM6" s="11" t="str">
        <f t="shared" si="28"/>
        <v>"date":"20080923",</v>
      </c>
      <c r="CN6" s="11" t="str">
        <f t="shared" si="29"/>
        <v>"cul_id":"2008_RM120_TestMean",</v>
      </c>
      <c r="CO6" s="11" t="str">
        <f t="shared" si="30"/>
        <v>"plpoe":"7.4227678958",</v>
      </c>
      <c r="CP6" s="11" t="str">
        <f t="shared" si="31"/>
        <v>"plrs":"52.5",</v>
      </c>
      <c r="CQ6" s="11" t="str">
        <f t="shared" si="32"/>
        <v>"rm":"120"},</v>
      </c>
      <c r="CR6" s="11" t="str">
        <f t="shared" si="33"/>
        <v>{"event":"harvest",</v>
      </c>
      <c r="CS6" s="11" t="str">
        <f t="shared" si="34"/>
        <v/>
      </c>
      <c r="CT6" s="11" t="str">
        <f t="shared" si="35"/>
        <v>"date":"20090220"</v>
      </c>
      <c r="CU6" s="11" t="str">
        <f t="shared" si="36"/>
        <v>}]},</v>
      </c>
      <c r="CV6" s="30" t="s">
        <v>931</v>
      </c>
      <c r="CW6" s="11" t="str">
        <f t="shared" si="37"/>
        <v>{"hwah":"5831.589862",</v>
      </c>
      <c r="CX6" s="11" t="str">
        <f t="shared" si="38"/>
        <v>"hwahs":"1310.665522",</v>
      </c>
      <c r="CY6" s="11" t="str">
        <f t="shared" si="39"/>
        <v>"hmah":"0.203478873",</v>
      </c>
      <c r="CZ6" s="11" t="str">
        <f t="shared" si="40"/>
        <v>"hmahs":"0.040298124",</v>
      </c>
      <c r="DA6" s="11" t="str">
        <f t="shared" si="41"/>
        <v/>
      </c>
      <c r="DB6" s="11" t="str">
        <f t="shared" si="42"/>
        <v/>
      </c>
      <c r="DC6" s="11" t="str">
        <f t="shared" si="43"/>
        <v>"chtx":"2.046478873",</v>
      </c>
      <c r="DD6" s="11" t="str">
        <f t="shared" si="44"/>
        <v>"chtxs":"0.141250523",</v>
      </c>
      <c r="DE6" s="11" t="s">
        <v>935</v>
      </c>
      <c r="DF6" s="32" t="str">
        <f t="shared" si="58"/>
        <v>ARG_2008_4549</v>
      </c>
      <c r="DG6" s="30" t="str">
        <f t="shared" si="45"/>
        <v>{</v>
      </c>
      <c r="DH6" s="11" t="str">
        <f t="shared" si="46"/>
        <v>{</v>
      </c>
      <c r="DI6" s="11" t="str">
        <f t="shared" si="47"/>
        <v/>
      </c>
      <c r="DJ6" s="11" t="str">
        <f>IF(AT6&lt;&gt;"",""""&amp;LOWER(AT$3) &amp;""":"""&amp;DX6&amp;""",","")</f>
        <v/>
      </c>
      <c r="DK6" s="11" t="str">
        <f t="shared" si="48"/>
        <v/>
      </c>
      <c r="DL6" s="11" t="str">
        <f t="shared" si="49"/>
        <v/>
      </c>
      <c r="DM6" s="11" t="str">
        <f t="shared" si="50"/>
        <v/>
      </c>
      <c r="DN6" s="11" t="str">
        <f t="shared" si="51"/>
        <v/>
      </c>
      <c r="DO6" s="11" t="str">
        <f t="shared" si="52"/>
        <v/>
      </c>
      <c r="DP6" s="11" t="str">
        <f t="shared" si="53"/>
        <v/>
      </c>
      <c r="DQ6" s="11" t="str">
        <f t="shared" si="54"/>
        <v/>
      </c>
      <c r="DT6" s="2" t="str">
        <f t="shared" si="55"/>
        <v/>
      </c>
      <c r="DU6" s="2" t="str">
        <f>IF(COUNTIF($DT$3:DT5,"="&amp;DT6)=0,AT6&amp;"","")</f>
        <v/>
      </c>
      <c r="DV6" s="2" t="str">
        <f>IF(DU6&lt;&gt;"", COUNTIF($DU$3:DU5,"="&amp;DU6), "")</f>
        <v/>
      </c>
      <c r="DW6" s="2">
        <f>IF(OR(DU6&lt;&gt;"",AT6=""), COUNTIF($DU$3:DU5,"="&amp;DU6), VLOOKUP(DT6,$DT$3:DV5,3,FALSE))</f>
        <v>0</v>
      </c>
      <c r="DX6" s="2" t="str">
        <f t="shared" si="59"/>
        <v/>
      </c>
    </row>
    <row r="7" spans="1:175">
      <c r="A7" s="2" t="s">
        <v>893</v>
      </c>
      <c r="B7" s="17" t="s">
        <v>81</v>
      </c>
      <c r="C7" s="18">
        <v>1</v>
      </c>
      <c r="D7" s="17" t="s">
        <v>53</v>
      </c>
      <c r="E7" s="17" t="s">
        <v>54</v>
      </c>
      <c r="F7" s="17" t="s">
        <v>82</v>
      </c>
      <c r="G7" s="19">
        <v>2209029161748</v>
      </c>
      <c r="H7" s="17" t="s">
        <v>56</v>
      </c>
      <c r="I7" s="17" t="s">
        <v>57</v>
      </c>
      <c r="J7" s="18"/>
      <c r="K7" s="18">
        <v>-33.875223830000003</v>
      </c>
      <c r="L7" s="18">
        <v>-60.208811060000002</v>
      </c>
      <c r="M7" s="17" t="s">
        <v>58</v>
      </c>
      <c r="N7" s="17"/>
      <c r="O7" s="18">
        <v>80</v>
      </c>
      <c r="P7" s="17" t="s">
        <v>59</v>
      </c>
      <c r="Q7" s="17" t="s">
        <v>78</v>
      </c>
      <c r="R7" s="17" t="s">
        <v>61</v>
      </c>
      <c r="S7" s="17" t="s">
        <v>62</v>
      </c>
      <c r="T7" s="17"/>
      <c r="U7" s="18">
        <v>2008</v>
      </c>
      <c r="V7" s="17" t="s">
        <v>83</v>
      </c>
      <c r="W7" s="17" t="s">
        <v>84</v>
      </c>
      <c r="X7" s="17"/>
      <c r="Y7" s="17" t="s">
        <v>65</v>
      </c>
      <c r="Z7" s="17" t="s">
        <v>66</v>
      </c>
      <c r="AA7" s="17" t="s">
        <v>67</v>
      </c>
      <c r="AB7" s="17" t="s">
        <v>68</v>
      </c>
      <c r="AC7" s="17"/>
      <c r="AD7" s="18">
        <v>52.5</v>
      </c>
      <c r="AE7" s="20">
        <v>65.452961000000002</v>
      </c>
      <c r="AF7" s="19">
        <v>5530.7752049999999</v>
      </c>
      <c r="AG7" s="19">
        <v>746.82834409999998</v>
      </c>
      <c r="AH7" s="21">
        <v>19.074513</v>
      </c>
      <c r="AI7" s="22">
        <v>0.19074513000000001</v>
      </c>
      <c r="AJ7" s="22">
        <v>2.1140236E-2</v>
      </c>
      <c r="AK7" s="18">
        <v>120</v>
      </c>
      <c r="AL7" s="17"/>
      <c r="AM7" s="17"/>
      <c r="AN7" s="17"/>
      <c r="AO7" s="17"/>
      <c r="AP7" s="18">
        <v>2.22291667</v>
      </c>
      <c r="AQ7" s="18">
        <v>9.6184976000000005E-2</v>
      </c>
      <c r="AR7" s="17"/>
      <c r="AS7" s="17"/>
      <c r="AT7" s="41"/>
      <c r="AU7" s="17"/>
      <c r="AV7" s="17"/>
      <c r="AW7" s="17"/>
      <c r="AX7" s="17"/>
      <c r="AY7" s="17"/>
      <c r="AZ7" s="17"/>
      <c r="BA7" s="17"/>
      <c r="BC7" s="34" t="str">
        <f t="shared" si="56"/>
        <v>20081006</v>
      </c>
      <c r="BD7" s="34" t="str">
        <f t="shared" si="57"/>
        <v>20090314</v>
      </c>
      <c r="BE7" s="2" t="s">
        <v>937</v>
      </c>
      <c r="BF7" s="11" t="str">
        <f t="shared" si="0"/>
        <v>{"exname":"ARG_2008_4550",</v>
      </c>
      <c r="BG7" s="11" t="str">
        <f t="shared" si="1"/>
        <v>"exp_dur":"1",</v>
      </c>
      <c r="BH7" s="11" t="str">
        <f t="shared" si="2"/>
        <v>"local_name":"Pergamino, ARG",</v>
      </c>
      <c r="BI7" s="11" t="str">
        <f t="shared" si="3"/>
        <v>"local_id":"BAPE",</v>
      </c>
      <c r="BJ7" s="11" t="str">
        <f t="shared" si="4"/>
        <v>"fl_name":"PE1",</v>
      </c>
      <c r="BK7" s="11" t="str">
        <f t="shared" si="5"/>
        <v>"id_field":"2209029161748",</v>
      </c>
      <c r="BL7" s="11" t="str">
        <f t="shared" si="6"/>
        <v>"fl_loc_1":"ARG",</v>
      </c>
      <c r="BM7" s="11" t="str">
        <f t="shared" si="7"/>
        <v>"fl_loc_2":"BAI",</v>
      </c>
      <c r="BN7" s="11" t="str">
        <f t="shared" si="8"/>
        <v/>
      </c>
      <c r="BO7" s="11" t="str">
        <f t="shared" si="9"/>
        <v>"fl_lat":"-33.87522383",</v>
      </c>
      <c r="BP7" s="11" t="str">
        <f t="shared" si="10"/>
        <v>"fl_long":"-60.20881106",</v>
      </c>
      <c r="BQ7" s="11" t="str">
        <f t="shared" si="11"/>
        <v>"mon_loc_source":"Monsanto",</v>
      </c>
      <c r="BR7" s="11" t="str">
        <f t="shared" si="12"/>
        <v/>
      </c>
      <c r="BS7" s="11" t="str">
        <f t="shared" si="13"/>
        <v>"flele":"80",</v>
      </c>
      <c r="BT7" s="11" t="str">
        <f t="shared" si="14"/>
        <v>"cr_system":"Conventional Corn",</v>
      </c>
      <c r="BU7" s="11" t="str">
        <f t="shared" si="15"/>
        <v>"irrig":"N",</v>
      </c>
      <c r="BV7" s="11" t="str">
        <f t="shared" si="16"/>
        <v/>
      </c>
      <c r="BW7" s="11" t="str">
        <f t="shared" si="17"/>
        <v>"mon_planting_year":"2008",</v>
      </c>
      <c r="BX7" s="11" t="str">
        <f t="shared" si="18"/>
        <v/>
      </c>
      <c r="BY7" s="11" t="str">
        <f t="shared" si="19"/>
        <v>"mon_hacom":"Grain",</v>
      </c>
      <c r="BZ7" s="11" t="str">
        <f t="shared" si="20"/>
        <v>"mon_expt_type":"Research",</v>
      </c>
      <c r="CA7" s="11" t="str">
        <f t="shared" si="21"/>
        <v>"mon_expt_stage":"Pre-Commercial 3",</v>
      </c>
      <c r="CB7" s="11" t="str">
        <f t="shared" si="22"/>
        <v>"mon_yld_be":"65.452961",</v>
      </c>
      <c r="CC7" s="11" t="str">
        <f t="shared" si="23"/>
        <v>"mon_mst":"19.074513",</v>
      </c>
      <c r="CD7" s="11" t="str">
        <f t="shared" si="24"/>
        <v/>
      </c>
      <c r="CE7" s="11" t="str">
        <f t="shared" si="25"/>
        <v/>
      </c>
      <c r="CF7" s="11" t="str">
        <f>IF(AT7&lt;&gt;"",""""&amp;LOWER(AT$3) &amp;""":"""&amp;DX7&amp;""",","")</f>
        <v/>
      </c>
      <c r="CG7" s="11" t="str">
        <f>"""mon_wst_info1"":"""&amp;VLOOKUP(B7,Weather!B7:N528,11,FALSE)&amp;""","</f>
        <v>"mon_wst_info1":"874800|&gt; 100 km",</v>
      </c>
      <c r="CH7" s="11" t="str">
        <f>"""mon_wst_info2"":"""&amp;VLOOKUP(B7,Weather!B7:N528,12,FALSE)&amp;""","</f>
        <v>"mon_wst_info2":"874970|&gt; 100 km",</v>
      </c>
      <c r="CI7" s="11" t="str">
        <f>"""mon_wst_info3"":"""&amp;VLOOKUP(B7,Weather!B7:N528,13,FALSE)&amp;""","</f>
        <v>"mon_wst_info3":"875480|50 - 100 km",</v>
      </c>
      <c r="CJ7" s="11" t="str">
        <f t="shared" si="26"/>
        <v/>
      </c>
      <c r="CK7" s="30" t="s">
        <v>958</v>
      </c>
      <c r="CL7" s="11" t="str">
        <f t="shared" si="27"/>
        <v>{"event":"planting","crid":"MAZ",</v>
      </c>
      <c r="CM7" s="11" t="str">
        <f t="shared" si="28"/>
        <v>"date":"20081006",</v>
      </c>
      <c r="CN7" s="11" t="str">
        <f t="shared" si="29"/>
        <v>"cul_id":"2008_RM120_TestMean",</v>
      </c>
      <c r="CO7" s="11" t="str">
        <f t="shared" si="30"/>
        <v/>
      </c>
      <c r="CP7" s="11" t="str">
        <f t="shared" si="31"/>
        <v>"plrs":"52.5",</v>
      </c>
      <c r="CQ7" s="11" t="str">
        <f t="shared" si="32"/>
        <v>"rm":"120"},</v>
      </c>
      <c r="CR7" s="11" t="str">
        <f t="shared" si="33"/>
        <v>{"event":"harvest",</v>
      </c>
      <c r="CS7" s="11" t="str">
        <f t="shared" si="34"/>
        <v>"harm":"Machine",</v>
      </c>
      <c r="CT7" s="11" t="str">
        <f t="shared" si="35"/>
        <v>"date":"20090314"</v>
      </c>
      <c r="CU7" s="11" t="str">
        <f t="shared" si="36"/>
        <v>}]},</v>
      </c>
      <c r="CV7" s="30" t="s">
        <v>931</v>
      </c>
      <c r="CW7" s="11" t="str">
        <f t="shared" si="37"/>
        <v>{"hwah":"5530.775205",</v>
      </c>
      <c r="CX7" s="11" t="str">
        <f t="shared" si="38"/>
        <v>"hwahs":"746.8283441",</v>
      </c>
      <c r="CY7" s="11" t="str">
        <f t="shared" si="39"/>
        <v>"hmah":"0.19074513",</v>
      </c>
      <c r="CZ7" s="11" t="str">
        <f t="shared" si="40"/>
        <v>"hmahs":"0.021140236",</v>
      </c>
      <c r="DA7" s="11" t="str">
        <f t="shared" si="41"/>
        <v/>
      </c>
      <c r="DB7" s="11" t="str">
        <f t="shared" si="42"/>
        <v/>
      </c>
      <c r="DC7" s="11" t="str">
        <f t="shared" si="43"/>
        <v>"chtx":"2.22291667",</v>
      </c>
      <c r="DD7" s="11" t="str">
        <f t="shared" si="44"/>
        <v>"chtxs":"0.096184976",</v>
      </c>
      <c r="DE7" s="11" t="s">
        <v>935</v>
      </c>
      <c r="DF7" s="32" t="str">
        <f t="shared" si="58"/>
        <v>ARG_2008_4550</v>
      </c>
      <c r="DG7" s="30" t="str">
        <f t="shared" si="45"/>
        <v>{</v>
      </c>
      <c r="DH7" s="11" t="str">
        <f t="shared" si="46"/>
        <v>{</v>
      </c>
      <c r="DI7" s="11" t="str">
        <f t="shared" si="47"/>
        <v/>
      </c>
      <c r="DJ7" s="11" t="str">
        <f>IF(AT7&lt;&gt;"",""""&amp;LOWER(AT$3) &amp;""":"""&amp;DX7&amp;""",","")</f>
        <v/>
      </c>
      <c r="DK7" s="11" t="str">
        <f t="shared" si="48"/>
        <v/>
      </c>
      <c r="DL7" s="11" t="str">
        <f t="shared" si="49"/>
        <v/>
      </c>
      <c r="DM7" s="11" t="str">
        <f t="shared" si="50"/>
        <v/>
      </c>
      <c r="DN7" s="11" t="str">
        <f t="shared" si="51"/>
        <v/>
      </c>
      <c r="DO7" s="11" t="str">
        <f t="shared" si="52"/>
        <v/>
      </c>
      <c r="DP7" s="11" t="str">
        <f t="shared" si="53"/>
        <v/>
      </c>
      <c r="DQ7" s="11" t="str">
        <f t="shared" si="54"/>
        <v/>
      </c>
      <c r="DT7" s="2" t="str">
        <f t="shared" si="55"/>
        <v/>
      </c>
      <c r="DU7" s="2" t="str">
        <f>IF(COUNTIF($DT$3:DT6,"="&amp;DT7)=0,AT7&amp;"","")</f>
        <v/>
      </c>
      <c r="DV7" s="2" t="str">
        <f>IF(DU7&lt;&gt;"", COUNTIF($DU$3:DU6,"="&amp;DU7), "")</f>
        <v/>
      </c>
      <c r="DW7" s="2">
        <f>IF(OR(DU7&lt;&gt;"",AT7=""), COUNTIF($DU$3:DU6,"="&amp;DU7), VLOOKUP(DT7,$DT$3:DV6,3,FALSE))</f>
        <v>0</v>
      </c>
      <c r="DX7" s="2" t="str">
        <f t="shared" si="59"/>
        <v/>
      </c>
    </row>
    <row r="8" spans="1:175">
      <c r="A8" s="2" t="s">
        <v>893</v>
      </c>
      <c r="B8" s="17" t="s">
        <v>85</v>
      </c>
      <c r="C8" s="18">
        <v>1</v>
      </c>
      <c r="D8" s="17" t="s">
        <v>75</v>
      </c>
      <c r="E8" s="17" t="s">
        <v>76</v>
      </c>
      <c r="F8" s="17" t="s">
        <v>77</v>
      </c>
      <c r="G8" s="19">
        <v>3009175028500</v>
      </c>
      <c r="H8" s="17" t="s">
        <v>56</v>
      </c>
      <c r="I8" s="17" t="s">
        <v>57</v>
      </c>
      <c r="J8" s="18"/>
      <c r="K8" s="18">
        <v>-33.875223830000003</v>
      </c>
      <c r="L8" s="18">
        <v>-60.458810069999998</v>
      </c>
      <c r="M8" s="17" t="s">
        <v>58</v>
      </c>
      <c r="N8" s="17"/>
      <c r="O8" s="18">
        <v>75</v>
      </c>
      <c r="P8" s="17" t="s">
        <v>59</v>
      </c>
      <c r="Q8" s="17" t="s">
        <v>86</v>
      </c>
      <c r="R8" s="17" t="s">
        <v>61</v>
      </c>
      <c r="S8" s="17" t="s">
        <v>62</v>
      </c>
      <c r="T8" s="17"/>
      <c r="U8" s="18">
        <v>2009</v>
      </c>
      <c r="V8" s="17" t="s">
        <v>87</v>
      </c>
      <c r="W8" s="17" t="s">
        <v>88</v>
      </c>
      <c r="X8" s="17"/>
      <c r="Y8" s="17" t="s">
        <v>65</v>
      </c>
      <c r="Z8" s="17" t="s">
        <v>66</v>
      </c>
      <c r="AA8" s="17" t="s">
        <v>67</v>
      </c>
      <c r="AB8" s="17" t="s">
        <v>68</v>
      </c>
      <c r="AC8" s="17">
        <v>8.8921282999999995</v>
      </c>
      <c r="AD8" s="18">
        <v>52.5</v>
      </c>
      <c r="AE8" s="20">
        <v>133.056298</v>
      </c>
      <c r="AF8" s="19">
        <v>11243.257180000001</v>
      </c>
      <c r="AG8" s="19">
        <v>959.85939069999995</v>
      </c>
      <c r="AH8" s="21">
        <v>15.8575</v>
      </c>
      <c r="AI8" s="22">
        <v>0.15857499999999999</v>
      </c>
      <c r="AJ8" s="22">
        <v>2.0041657000000001E-2</v>
      </c>
      <c r="AK8" s="18">
        <v>120</v>
      </c>
      <c r="AL8" s="17"/>
      <c r="AM8" s="17"/>
      <c r="AN8" s="17"/>
      <c r="AO8" s="17"/>
      <c r="AP8" s="18">
        <v>2.3383333300000002</v>
      </c>
      <c r="AQ8" s="18">
        <v>8.2012125000000005E-2</v>
      </c>
      <c r="AR8" s="17"/>
      <c r="AS8" s="17"/>
      <c r="AT8" s="41"/>
      <c r="AU8" s="17"/>
      <c r="AV8" s="17"/>
      <c r="AW8" s="17"/>
      <c r="AX8" s="17"/>
      <c r="AY8" s="17"/>
      <c r="AZ8" s="17"/>
      <c r="BA8" s="17"/>
      <c r="BC8" s="34" t="str">
        <f t="shared" si="56"/>
        <v>20091005</v>
      </c>
      <c r="BD8" s="34" t="str">
        <f t="shared" si="57"/>
        <v>20100310</v>
      </c>
      <c r="BE8" s="2" t="s">
        <v>937</v>
      </c>
      <c r="BF8" s="11" t="str">
        <f t="shared" si="0"/>
        <v>{"exname":"ARG_2009_8628",</v>
      </c>
      <c r="BG8" s="11" t="str">
        <f t="shared" si="1"/>
        <v>"exp_dur":"1",</v>
      </c>
      <c r="BH8" s="11" t="str">
        <f t="shared" si="2"/>
        <v>"local_name":"Fontezuela, ARG",</v>
      </c>
      <c r="BI8" s="11" t="str">
        <f t="shared" si="3"/>
        <v>"local_id":"BAFO",</v>
      </c>
      <c r="BJ8" s="11" t="str">
        <f t="shared" si="4"/>
        <v>"fl_name":"FO1",</v>
      </c>
      <c r="BK8" s="11" t="str">
        <f t="shared" si="5"/>
        <v>"id_field":"3009175028500",</v>
      </c>
      <c r="BL8" s="11" t="str">
        <f t="shared" si="6"/>
        <v>"fl_loc_1":"ARG",</v>
      </c>
      <c r="BM8" s="11" t="str">
        <f t="shared" si="7"/>
        <v>"fl_loc_2":"BAI",</v>
      </c>
      <c r="BN8" s="11" t="str">
        <f t="shared" si="8"/>
        <v/>
      </c>
      <c r="BO8" s="11" t="str">
        <f t="shared" si="9"/>
        <v>"fl_lat":"-33.87522383",</v>
      </c>
      <c r="BP8" s="11" t="str">
        <f t="shared" si="10"/>
        <v>"fl_long":"-60.45881007",</v>
      </c>
      <c r="BQ8" s="11" t="str">
        <f t="shared" si="11"/>
        <v>"mon_loc_source":"Monsanto",</v>
      </c>
      <c r="BR8" s="11" t="str">
        <f t="shared" si="12"/>
        <v/>
      </c>
      <c r="BS8" s="11" t="str">
        <f t="shared" si="13"/>
        <v>"flele":"75",</v>
      </c>
      <c r="BT8" s="11" t="str">
        <f t="shared" si="14"/>
        <v>"cr_system":"Conventional Corn",</v>
      </c>
      <c r="BU8" s="11" t="str">
        <f t="shared" si="15"/>
        <v>"irrig":"N",</v>
      </c>
      <c r="BV8" s="11" t="str">
        <f t="shared" si="16"/>
        <v/>
      </c>
      <c r="BW8" s="11" t="str">
        <f t="shared" si="17"/>
        <v>"mon_planting_year":"2009",</v>
      </c>
      <c r="BX8" s="11" t="str">
        <f t="shared" si="18"/>
        <v/>
      </c>
      <c r="BY8" s="11" t="str">
        <f t="shared" si="19"/>
        <v>"mon_hacom":"Grain",</v>
      </c>
      <c r="BZ8" s="11" t="str">
        <f t="shared" si="20"/>
        <v>"mon_expt_type":"Research",</v>
      </c>
      <c r="CA8" s="11" t="str">
        <f t="shared" si="21"/>
        <v>"mon_expt_stage":"Pre-Commercial 3",</v>
      </c>
      <c r="CB8" s="11" t="str">
        <f t="shared" si="22"/>
        <v>"mon_yld_be":"133.056298",</v>
      </c>
      <c r="CC8" s="11" t="str">
        <f t="shared" si="23"/>
        <v>"mon_mst":"15.8575",</v>
      </c>
      <c r="CD8" s="11" t="str">
        <f t="shared" si="24"/>
        <v/>
      </c>
      <c r="CE8" s="11" t="str">
        <f t="shared" si="25"/>
        <v/>
      </c>
      <c r="CF8" s="11" t="str">
        <f>IF(AT8&lt;&gt;"",""""&amp;LOWER(AT$3) &amp;""":"""&amp;DX8&amp;""",","")</f>
        <v/>
      </c>
      <c r="CG8" s="11" t="str">
        <f>"""mon_wst_info1"":"""&amp;VLOOKUP(B8,Weather!B8:N529,11,FALSE)&amp;""","</f>
        <v>"mon_wst_info1":"874800|&gt; 100 km",</v>
      </c>
      <c r="CH8" s="11" t="str">
        <f>"""mon_wst_info2"":"""&amp;VLOOKUP(B8,Weather!B8:N529,12,FALSE)&amp;""","</f>
        <v>"mon_wst_info2":"874970|&gt; 100 km",</v>
      </c>
      <c r="CI8" s="11" t="str">
        <f>"""mon_wst_info3"":"""&amp;VLOOKUP(B8,Weather!B8:N529,13,FALSE)&amp;""","</f>
        <v>"mon_wst_info3":"875480|50 - 100 km",</v>
      </c>
      <c r="CJ8" s="11" t="str">
        <f t="shared" si="26"/>
        <v/>
      </c>
      <c r="CK8" s="30" t="s">
        <v>958</v>
      </c>
      <c r="CL8" s="11" t="str">
        <f t="shared" si="27"/>
        <v>{"event":"planting","crid":"MAZ",</v>
      </c>
      <c r="CM8" s="11" t="str">
        <f t="shared" si="28"/>
        <v>"date":"20091005",</v>
      </c>
      <c r="CN8" s="11" t="str">
        <f t="shared" si="29"/>
        <v>"cul_id":"2009_RM120_TestMean",</v>
      </c>
      <c r="CO8" s="11" t="str">
        <f t="shared" si="30"/>
        <v>"plpoe":"8.8921283",</v>
      </c>
      <c r="CP8" s="11" t="str">
        <f t="shared" si="31"/>
        <v>"plrs":"52.5",</v>
      </c>
      <c r="CQ8" s="11" t="str">
        <f t="shared" si="32"/>
        <v>"rm":"120"},</v>
      </c>
      <c r="CR8" s="11" t="str">
        <f t="shared" si="33"/>
        <v>{"event":"harvest",</v>
      </c>
      <c r="CS8" s="11" t="str">
        <f t="shared" si="34"/>
        <v>"harm":"Machine",</v>
      </c>
      <c r="CT8" s="11" t="str">
        <f t="shared" si="35"/>
        <v>"date":"20100310"</v>
      </c>
      <c r="CU8" s="11" t="str">
        <f t="shared" si="36"/>
        <v>}]},</v>
      </c>
      <c r="CV8" s="30" t="s">
        <v>931</v>
      </c>
      <c r="CW8" s="11" t="str">
        <f t="shared" si="37"/>
        <v>{"hwah":"11243.25718",</v>
      </c>
      <c r="CX8" s="11" t="str">
        <f t="shared" si="38"/>
        <v>"hwahs":"959.8593907",</v>
      </c>
      <c r="CY8" s="11" t="str">
        <f t="shared" si="39"/>
        <v>"hmah":"0.158575",</v>
      </c>
      <c r="CZ8" s="11" t="str">
        <f t="shared" si="40"/>
        <v>"hmahs":"0.020041657",</v>
      </c>
      <c r="DA8" s="11" t="str">
        <f t="shared" si="41"/>
        <v/>
      </c>
      <c r="DB8" s="11" t="str">
        <f t="shared" si="42"/>
        <v/>
      </c>
      <c r="DC8" s="11" t="str">
        <f t="shared" si="43"/>
        <v>"chtx":"2.33833333",</v>
      </c>
      <c r="DD8" s="11" t="str">
        <f t="shared" si="44"/>
        <v>"chtxs":"0.082012125",</v>
      </c>
      <c r="DE8" s="11" t="s">
        <v>935</v>
      </c>
      <c r="DF8" s="32" t="str">
        <f t="shared" si="58"/>
        <v>ARG_2009_8628</v>
      </c>
      <c r="DG8" s="30" t="str">
        <f t="shared" si="45"/>
        <v>{</v>
      </c>
      <c r="DH8" s="11" t="str">
        <f t="shared" si="46"/>
        <v>{</v>
      </c>
      <c r="DI8" s="11" t="str">
        <f t="shared" si="47"/>
        <v/>
      </c>
      <c r="DJ8" s="11" t="str">
        <f>IF(AT8&lt;&gt;"",""""&amp;LOWER(AT$3) &amp;""":"""&amp;DX8&amp;""",","")</f>
        <v/>
      </c>
      <c r="DK8" s="11" t="str">
        <f t="shared" si="48"/>
        <v/>
      </c>
      <c r="DL8" s="11" t="str">
        <f t="shared" si="49"/>
        <v/>
      </c>
      <c r="DM8" s="11" t="str">
        <f t="shared" si="50"/>
        <v/>
      </c>
      <c r="DN8" s="11" t="str">
        <f t="shared" si="51"/>
        <v/>
      </c>
      <c r="DO8" s="11" t="str">
        <f t="shared" si="52"/>
        <v/>
      </c>
      <c r="DP8" s="11" t="str">
        <f t="shared" si="53"/>
        <v/>
      </c>
      <c r="DQ8" s="11" t="str">
        <f t="shared" si="54"/>
        <v/>
      </c>
      <c r="DT8" s="2" t="str">
        <f t="shared" si="55"/>
        <v/>
      </c>
      <c r="DU8" s="2" t="str">
        <f>IF(COUNTIF($DT$3:DT7,"="&amp;DT8)=0,AT8&amp;"","")</f>
        <v/>
      </c>
      <c r="DV8" s="2" t="str">
        <f>IF(DU8&lt;&gt;"", COUNTIF($DU$3:DU7,"="&amp;DU8), "")</f>
        <v/>
      </c>
      <c r="DW8" s="2">
        <f>IF(OR(DU8&lt;&gt;"",AT8=""), COUNTIF($DU$3:DU7,"="&amp;DU8), VLOOKUP(DT8,$DT$3:DV7,3,FALSE))</f>
        <v>0</v>
      </c>
      <c r="DX8" s="2" t="str">
        <f t="shared" si="59"/>
        <v/>
      </c>
    </row>
    <row r="9" spans="1:175">
      <c r="A9" s="2" t="s">
        <v>893</v>
      </c>
      <c r="B9" s="17" t="s">
        <v>89</v>
      </c>
      <c r="C9" s="18">
        <v>1</v>
      </c>
      <c r="D9" s="17" t="s">
        <v>75</v>
      </c>
      <c r="E9" s="17" t="s">
        <v>76</v>
      </c>
      <c r="F9" s="17" t="s">
        <v>77</v>
      </c>
      <c r="G9" s="19">
        <v>3009175028500</v>
      </c>
      <c r="H9" s="17" t="s">
        <v>56</v>
      </c>
      <c r="I9" s="17" t="s">
        <v>57</v>
      </c>
      <c r="J9" s="18"/>
      <c r="K9" s="18">
        <v>-33.875223830000003</v>
      </c>
      <c r="L9" s="18">
        <v>-60.458810069999998</v>
      </c>
      <c r="M9" s="17" t="s">
        <v>58</v>
      </c>
      <c r="N9" s="17"/>
      <c r="O9" s="18">
        <v>75</v>
      </c>
      <c r="P9" s="17" t="s">
        <v>59</v>
      </c>
      <c r="Q9" s="17" t="s">
        <v>86</v>
      </c>
      <c r="R9" s="17" t="s">
        <v>61</v>
      </c>
      <c r="S9" s="17" t="s">
        <v>62</v>
      </c>
      <c r="T9" s="17"/>
      <c r="U9" s="18">
        <v>2009</v>
      </c>
      <c r="V9" s="17" t="s">
        <v>87</v>
      </c>
      <c r="W9" s="17" t="s">
        <v>88</v>
      </c>
      <c r="X9" s="17"/>
      <c r="Y9" s="17" t="s">
        <v>65</v>
      </c>
      <c r="Z9" s="17" t="s">
        <v>66</v>
      </c>
      <c r="AA9" s="17" t="s">
        <v>67</v>
      </c>
      <c r="AB9" s="17" t="s">
        <v>68</v>
      </c>
      <c r="AC9" s="17">
        <v>8.9455781999999999</v>
      </c>
      <c r="AD9" s="18">
        <v>52.5</v>
      </c>
      <c r="AE9" s="20">
        <v>131.07168100000001</v>
      </c>
      <c r="AF9" s="19">
        <v>11075.55704</v>
      </c>
      <c r="AG9" s="19">
        <v>863.56677830000001</v>
      </c>
      <c r="AH9" s="21">
        <v>16.036000000000001</v>
      </c>
      <c r="AI9" s="22">
        <v>0.16036</v>
      </c>
      <c r="AJ9" s="22">
        <v>2.0694827999999998E-2</v>
      </c>
      <c r="AK9" s="18">
        <v>120</v>
      </c>
      <c r="AL9" s="17"/>
      <c r="AM9" s="17"/>
      <c r="AN9" s="17"/>
      <c r="AO9" s="17"/>
      <c r="AP9" s="18">
        <v>2.35</v>
      </c>
      <c r="AQ9" s="18">
        <v>0.121638474</v>
      </c>
      <c r="AR9" s="17"/>
      <c r="AS9" s="17"/>
      <c r="AT9" s="41"/>
      <c r="AU9" s="17"/>
      <c r="AV9" s="17"/>
      <c r="AW9" s="17"/>
      <c r="AX9" s="17"/>
      <c r="AY9" s="17"/>
      <c r="AZ9" s="17"/>
      <c r="BA9" s="17"/>
      <c r="BC9" s="34" t="str">
        <f t="shared" si="56"/>
        <v>20091005</v>
      </c>
      <c r="BD9" s="34" t="str">
        <f t="shared" si="57"/>
        <v>20100310</v>
      </c>
      <c r="BE9" s="2" t="s">
        <v>937</v>
      </c>
      <c r="BF9" s="11" t="str">
        <f t="shared" si="0"/>
        <v>{"exname":"ARG_2009_8629",</v>
      </c>
      <c r="BG9" s="11" t="str">
        <f t="shared" si="1"/>
        <v>"exp_dur":"1",</v>
      </c>
      <c r="BH9" s="11" t="str">
        <f t="shared" si="2"/>
        <v>"local_name":"Fontezuela, ARG",</v>
      </c>
      <c r="BI9" s="11" t="str">
        <f t="shared" si="3"/>
        <v>"local_id":"BAFO",</v>
      </c>
      <c r="BJ9" s="11" t="str">
        <f t="shared" si="4"/>
        <v>"fl_name":"FO1",</v>
      </c>
      <c r="BK9" s="11" t="str">
        <f t="shared" si="5"/>
        <v>"id_field":"3009175028500",</v>
      </c>
      <c r="BL9" s="11" t="str">
        <f t="shared" si="6"/>
        <v>"fl_loc_1":"ARG",</v>
      </c>
      <c r="BM9" s="11" t="str">
        <f t="shared" si="7"/>
        <v>"fl_loc_2":"BAI",</v>
      </c>
      <c r="BN9" s="11" t="str">
        <f t="shared" si="8"/>
        <v/>
      </c>
      <c r="BO9" s="11" t="str">
        <f t="shared" si="9"/>
        <v>"fl_lat":"-33.87522383",</v>
      </c>
      <c r="BP9" s="11" t="str">
        <f t="shared" si="10"/>
        <v>"fl_long":"-60.45881007",</v>
      </c>
      <c r="BQ9" s="11" t="str">
        <f t="shared" si="11"/>
        <v>"mon_loc_source":"Monsanto",</v>
      </c>
      <c r="BR9" s="11" t="str">
        <f t="shared" si="12"/>
        <v/>
      </c>
      <c r="BS9" s="11" t="str">
        <f t="shared" si="13"/>
        <v>"flele":"75",</v>
      </c>
      <c r="BT9" s="11" t="str">
        <f t="shared" si="14"/>
        <v>"cr_system":"Conventional Corn",</v>
      </c>
      <c r="BU9" s="11" t="str">
        <f t="shared" si="15"/>
        <v>"irrig":"N",</v>
      </c>
      <c r="BV9" s="11" t="str">
        <f t="shared" si="16"/>
        <v/>
      </c>
      <c r="BW9" s="11" t="str">
        <f t="shared" si="17"/>
        <v>"mon_planting_year":"2009",</v>
      </c>
      <c r="BX9" s="11" t="str">
        <f t="shared" si="18"/>
        <v/>
      </c>
      <c r="BY9" s="11" t="str">
        <f t="shared" si="19"/>
        <v>"mon_hacom":"Grain",</v>
      </c>
      <c r="BZ9" s="11" t="str">
        <f t="shared" si="20"/>
        <v>"mon_expt_type":"Research",</v>
      </c>
      <c r="CA9" s="11" t="str">
        <f t="shared" si="21"/>
        <v>"mon_expt_stage":"Pre-Commercial 3",</v>
      </c>
      <c r="CB9" s="11" t="str">
        <f t="shared" si="22"/>
        <v>"mon_yld_be":"131.071681",</v>
      </c>
      <c r="CC9" s="11" t="str">
        <f t="shared" si="23"/>
        <v>"mon_mst":"16.036",</v>
      </c>
      <c r="CD9" s="11" t="str">
        <f t="shared" si="24"/>
        <v/>
      </c>
      <c r="CE9" s="11" t="str">
        <f t="shared" si="25"/>
        <v/>
      </c>
      <c r="CF9" s="11" t="str">
        <f>IF(AT9&lt;&gt;"",""""&amp;LOWER(AT$3) &amp;""":"""&amp;DX9&amp;""",","")</f>
        <v/>
      </c>
      <c r="CG9" s="11" t="str">
        <f>"""mon_wst_info1"":"""&amp;VLOOKUP(B9,Weather!B9:N530,11,FALSE)&amp;""","</f>
        <v>"mon_wst_info1":"874800|&gt; 100 km",</v>
      </c>
      <c r="CH9" s="11" t="str">
        <f>"""mon_wst_info2"":"""&amp;VLOOKUP(B9,Weather!B9:N530,12,FALSE)&amp;""","</f>
        <v>"mon_wst_info2":"874970|&gt; 100 km",</v>
      </c>
      <c r="CI9" s="11" t="str">
        <f>"""mon_wst_info3"":"""&amp;VLOOKUP(B9,Weather!B9:N530,13,FALSE)&amp;""","</f>
        <v>"mon_wst_info3":"875480|50 - 100 km",</v>
      </c>
      <c r="CJ9" s="11" t="str">
        <f t="shared" si="26"/>
        <v/>
      </c>
      <c r="CK9" s="30" t="s">
        <v>958</v>
      </c>
      <c r="CL9" s="11" t="str">
        <f t="shared" si="27"/>
        <v>{"event":"planting","crid":"MAZ",</v>
      </c>
      <c r="CM9" s="11" t="str">
        <f t="shared" si="28"/>
        <v>"date":"20091005",</v>
      </c>
      <c r="CN9" s="11" t="str">
        <f t="shared" si="29"/>
        <v>"cul_id":"2009_RM120_TestMean",</v>
      </c>
      <c r="CO9" s="11" t="str">
        <f t="shared" si="30"/>
        <v>"plpoe":"8.9455782",</v>
      </c>
      <c r="CP9" s="11" t="str">
        <f t="shared" si="31"/>
        <v>"plrs":"52.5",</v>
      </c>
      <c r="CQ9" s="11" t="str">
        <f t="shared" si="32"/>
        <v>"rm":"120"},</v>
      </c>
      <c r="CR9" s="11" t="str">
        <f t="shared" si="33"/>
        <v>{"event":"harvest",</v>
      </c>
      <c r="CS9" s="11" t="str">
        <f t="shared" si="34"/>
        <v>"harm":"Machine",</v>
      </c>
      <c r="CT9" s="11" t="str">
        <f t="shared" si="35"/>
        <v>"date":"20100310"</v>
      </c>
      <c r="CU9" s="11" t="str">
        <f t="shared" si="36"/>
        <v>}]},</v>
      </c>
      <c r="CV9" s="30" t="s">
        <v>931</v>
      </c>
      <c r="CW9" s="11" t="str">
        <f t="shared" si="37"/>
        <v>{"hwah":"11075.55704",</v>
      </c>
      <c r="CX9" s="11" t="str">
        <f t="shared" si="38"/>
        <v>"hwahs":"863.5667783",</v>
      </c>
      <c r="CY9" s="11" t="str">
        <f t="shared" si="39"/>
        <v>"hmah":"0.16036",</v>
      </c>
      <c r="CZ9" s="11" t="str">
        <f t="shared" si="40"/>
        <v>"hmahs":"0.020694828",</v>
      </c>
      <c r="DA9" s="11" t="str">
        <f t="shared" si="41"/>
        <v/>
      </c>
      <c r="DB9" s="11" t="str">
        <f t="shared" si="42"/>
        <v/>
      </c>
      <c r="DC9" s="11" t="str">
        <f t="shared" si="43"/>
        <v>"chtx":"2.35",</v>
      </c>
      <c r="DD9" s="11" t="str">
        <f t="shared" si="44"/>
        <v>"chtxs":"0.121638474",</v>
      </c>
      <c r="DE9" s="11" t="s">
        <v>935</v>
      </c>
      <c r="DF9" s="32" t="str">
        <f t="shared" si="58"/>
        <v>ARG_2009_8629</v>
      </c>
      <c r="DG9" s="30" t="str">
        <f t="shared" si="45"/>
        <v>{</v>
      </c>
      <c r="DH9" s="11" t="str">
        <f t="shared" si="46"/>
        <v>{</v>
      </c>
      <c r="DI9" s="11" t="str">
        <f t="shared" si="47"/>
        <v/>
      </c>
      <c r="DJ9" s="11" t="str">
        <f>IF(AT9&lt;&gt;"",""""&amp;LOWER(AT$3) &amp;""":"""&amp;DX9&amp;""",","")</f>
        <v/>
      </c>
      <c r="DK9" s="11" t="str">
        <f t="shared" si="48"/>
        <v/>
      </c>
      <c r="DL9" s="11" t="str">
        <f t="shared" si="49"/>
        <v/>
      </c>
      <c r="DM9" s="11" t="str">
        <f t="shared" si="50"/>
        <v/>
      </c>
      <c r="DN9" s="11" t="str">
        <f t="shared" si="51"/>
        <v/>
      </c>
      <c r="DO9" s="11" t="str">
        <f t="shared" si="52"/>
        <v/>
      </c>
      <c r="DP9" s="11" t="str">
        <f t="shared" si="53"/>
        <v/>
      </c>
      <c r="DQ9" s="11" t="str">
        <f t="shared" si="54"/>
        <v/>
      </c>
      <c r="DT9" s="2" t="str">
        <f t="shared" si="55"/>
        <v/>
      </c>
      <c r="DU9" s="2" t="str">
        <f>IF(COUNTIF($DT$3:DT8,"="&amp;DT9)=0,AT9&amp;"","")</f>
        <v/>
      </c>
      <c r="DV9" s="2" t="str">
        <f>IF(DU9&lt;&gt;"", COUNTIF($DU$3:DU8,"="&amp;DU9), "")</f>
        <v/>
      </c>
      <c r="DW9" s="2">
        <f>IF(OR(DU9&lt;&gt;"",AT9=""), COUNTIF($DU$3:DU8,"="&amp;DU9), VLOOKUP(DT9,$DT$3:DV8,3,FALSE))</f>
        <v>0</v>
      </c>
      <c r="DX9" s="2" t="str">
        <f t="shared" si="59"/>
        <v/>
      </c>
    </row>
    <row r="10" spans="1:175">
      <c r="A10" s="2" t="s">
        <v>893</v>
      </c>
      <c r="B10" s="17" t="s">
        <v>90</v>
      </c>
      <c r="C10" s="18">
        <v>1</v>
      </c>
      <c r="D10" s="17" t="s">
        <v>75</v>
      </c>
      <c r="E10" s="17" t="s">
        <v>76</v>
      </c>
      <c r="F10" s="17" t="s">
        <v>77</v>
      </c>
      <c r="G10" s="19">
        <v>3009175028500</v>
      </c>
      <c r="H10" s="17" t="s">
        <v>56</v>
      </c>
      <c r="I10" s="17" t="s">
        <v>57</v>
      </c>
      <c r="J10" s="18"/>
      <c r="K10" s="18">
        <v>-33.875223830000003</v>
      </c>
      <c r="L10" s="18">
        <v>-60.458810069999998</v>
      </c>
      <c r="M10" s="17" t="s">
        <v>58</v>
      </c>
      <c r="N10" s="17"/>
      <c r="O10" s="18">
        <v>75</v>
      </c>
      <c r="P10" s="17" t="s">
        <v>59</v>
      </c>
      <c r="Q10" s="17" t="s">
        <v>86</v>
      </c>
      <c r="R10" s="17" t="s">
        <v>61</v>
      </c>
      <c r="S10" s="17" t="s">
        <v>62</v>
      </c>
      <c r="T10" s="17"/>
      <c r="U10" s="18">
        <v>2009</v>
      </c>
      <c r="V10" s="17" t="s">
        <v>87</v>
      </c>
      <c r="W10" s="17" t="s">
        <v>88</v>
      </c>
      <c r="X10" s="17"/>
      <c r="Y10" s="17" t="s">
        <v>65</v>
      </c>
      <c r="Z10" s="17" t="s">
        <v>66</v>
      </c>
      <c r="AA10" s="17" t="s">
        <v>67</v>
      </c>
      <c r="AB10" s="17" t="s">
        <v>68</v>
      </c>
      <c r="AC10" s="17">
        <v>8.2614595833000006</v>
      </c>
      <c r="AD10" s="18">
        <v>52.5</v>
      </c>
      <c r="AE10" s="20">
        <v>130.6829979</v>
      </c>
      <c r="AF10" s="19">
        <v>11042.713320000001</v>
      </c>
      <c r="AG10" s="19">
        <v>900.42127570000002</v>
      </c>
      <c r="AH10" s="21">
        <v>17.436458330000001</v>
      </c>
      <c r="AI10" s="22">
        <v>0.17436458299999999</v>
      </c>
      <c r="AJ10" s="22">
        <v>2.5163876000000002E-2</v>
      </c>
      <c r="AK10" s="18">
        <v>120</v>
      </c>
      <c r="AL10" s="17"/>
      <c r="AM10" s="17"/>
      <c r="AN10" s="17"/>
      <c r="AO10" s="17"/>
      <c r="AP10" s="18">
        <v>2.2796811670000001</v>
      </c>
      <c r="AQ10" s="18">
        <v>0.118793801</v>
      </c>
      <c r="AR10" s="17"/>
      <c r="AS10" s="17"/>
      <c r="AT10" s="41"/>
      <c r="AU10" s="17"/>
      <c r="AV10" s="17"/>
      <c r="AW10" s="17"/>
      <c r="AX10" s="17"/>
      <c r="AY10" s="17"/>
      <c r="AZ10" s="17"/>
      <c r="BA10" s="17"/>
      <c r="BC10" s="34" t="str">
        <f t="shared" si="56"/>
        <v>20091005</v>
      </c>
      <c r="BD10" s="34" t="str">
        <f t="shared" si="57"/>
        <v>20100310</v>
      </c>
      <c r="BE10" s="2" t="s">
        <v>937</v>
      </c>
      <c r="BF10" s="11" t="str">
        <f t="shared" si="0"/>
        <v>{"exname":"ARG_2009_8630",</v>
      </c>
      <c r="BG10" s="11" t="str">
        <f t="shared" si="1"/>
        <v>"exp_dur":"1",</v>
      </c>
      <c r="BH10" s="11" t="str">
        <f t="shared" si="2"/>
        <v>"local_name":"Fontezuela, ARG",</v>
      </c>
      <c r="BI10" s="11" t="str">
        <f t="shared" si="3"/>
        <v>"local_id":"BAFO",</v>
      </c>
      <c r="BJ10" s="11" t="str">
        <f t="shared" si="4"/>
        <v>"fl_name":"FO1",</v>
      </c>
      <c r="BK10" s="11" t="str">
        <f t="shared" si="5"/>
        <v>"id_field":"3009175028500",</v>
      </c>
      <c r="BL10" s="11" t="str">
        <f t="shared" si="6"/>
        <v>"fl_loc_1":"ARG",</v>
      </c>
      <c r="BM10" s="11" t="str">
        <f t="shared" si="7"/>
        <v>"fl_loc_2":"BAI",</v>
      </c>
      <c r="BN10" s="11" t="str">
        <f t="shared" si="8"/>
        <v/>
      </c>
      <c r="BO10" s="11" t="str">
        <f t="shared" si="9"/>
        <v>"fl_lat":"-33.87522383",</v>
      </c>
      <c r="BP10" s="11" t="str">
        <f t="shared" si="10"/>
        <v>"fl_long":"-60.45881007",</v>
      </c>
      <c r="BQ10" s="11" t="str">
        <f t="shared" si="11"/>
        <v>"mon_loc_source":"Monsanto",</v>
      </c>
      <c r="BR10" s="11" t="str">
        <f t="shared" si="12"/>
        <v/>
      </c>
      <c r="BS10" s="11" t="str">
        <f t="shared" si="13"/>
        <v>"flele":"75",</v>
      </c>
      <c r="BT10" s="11" t="str">
        <f t="shared" si="14"/>
        <v>"cr_system":"Conventional Corn",</v>
      </c>
      <c r="BU10" s="11" t="str">
        <f t="shared" si="15"/>
        <v>"irrig":"N",</v>
      </c>
      <c r="BV10" s="11" t="str">
        <f t="shared" si="16"/>
        <v/>
      </c>
      <c r="BW10" s="11" t="str">
        <f t="shared" si="17"/>
        <v>"mon_planting_year":"2009",</v>
      </c>
      <c r="BX10" s="11" t="str">
        <f t="shared" si="18"/>
        <v/>
      </c>
      <c r="BY10" s="11" t="str">
        <f t="shared" si="19"/>
        <v>"mon_hacom":"Grain",</v>
      </c>
      <c r="BZ10" s="11" t="str">
        <f t="shared" si="20"/>
        <v>"mon_expt_type":"Research",</v>
      </c>
      <c r="CA10" s="11" t="str">
        <f t="shared" si="21"/>
        <v>"mon_expt_stage":"Pre-Commercial 3",</v>
      </c>
      <c r="CB10" s="11" t="str">
        <f t="shared" si="22"/>
        <v>"mon_yld_be":"130.6829979",</v>
      </c>
      <c r="CC10" s="11" t="str">
        <f t="shared" si="23"/>
        <v>"mon_mst":"17.43645833",</v>
      </c>
      <c r="CD10" s="11" t="str">
        <f t="shared" si="24"/>
        <v/>
      </c>
      <c r="CE10" s="11" t="str">
        <f t="shared" si="25"/>
        <v/>
      </c>
      <c r="CF10" s="11" t="str">
        <f>IF(AT10&lt;&gt;"",""""&amp;LOWER(AT$3) &amp;""":"""&amp;DX10&amp;""",","")</f>
        <v/>
      </c>
      <c r="CG10" s="11" t="str">
        <f>"""mon_wst_info1"":"""&amp;VLOOKUP(B10,Weather!B10:N531,11,FALSE)&amp;""","</f>
        <v>"mon_wst_info1":"874800|&gt; 100 km",</v>
      </c>
      <c r="CH10" s="11" t="str">
        <f>"""mon_wst_info2"":"""&amp;VLOOKUP(B10,Weather!B10:N531,12,FALSE)&amp;""","</f>
        <v>"mon_wst_info2":"874970|&gt; 100 km",</v>
      </c>
      <c r="CI10" s="11" t="str">
        <f>"""mon_wst_info3"":"""&amp;VLOOKUP(B10,Weather!B10:N531,13,FALSE)&amp;""","</f>
        <v>"mon_wst_info3":"875480|50 - 100 km",</v>
      </c>
      <c r="CJ10" s="11" t="str">
        <f t="shared" si="26"/>
        <v/>
      </c>
      <c r="CK10" s="30" t="s">
        <v>958</v>
      </c>
      <c r="CL10" s="11" t="str">
        <f t="shared" si="27"/>
        <v>{"event":"planting","crid":"MAZ",</v>
      </c>
      <c r="CM10" s="11" t="str">
        <f t="shared" si="28"/>
        <v>"date":"20091005",</v>
      </c>
      <c r="CN10" s="11" t="str">
        <f t="shared" si="29"/>
        <v>"cul_id":"2009_RM120_TestMean",</v>
      </c>
      <c r="CO10" s="11" t="str">
        <f t="shared" si="30"/>
        <v>"plpoe":"8.2614595833",</v>
      </c>
      <c r="CP10" s="11" t="str">
        <f t="shared" si="31"/>
        <v>"plrs":"52.5",</v>
      </c>
      <c r="CQ10" s="11" t="str">
        <f t="shared" si="32"/>
        <v>"rm":"120"},</v>
      </c>
      <c r="CR10" s="11" t="str">
        <f t="shared" si="33"/>
        <v>{"event":"harvest",</v>
      </c>
      <c r="CS10" s="11" t="str">
        <f t="shared" si="34"/>
        <v>"harm":"Machine",</v>
      </c>
      <c r="CT10" s="11" t="str">
        <f t="shared" si="35"/>
        <v>"date":"20100310"</v>
      </c>
      <c r="CU10" s="11" t="str">
        <f t="shared" si="36"/>
        <v>}]},</v>
      </c>
      <c r="CV10" s="30" t="s">
        <v>931</v>
      </c>
      <c r="CW10" s="11" t="str">
        <f t="shared" si="37"/>
        <v>{"hwah":"11042.71332",</v>
      </c>
      <c r="CX10" s="11" t="str">
        <f t="shared" si="38"/>
        <v>"hwahs":"900.4212757",</v>
      </c>
      <c r="CY10" s="11" t="str">
        <f t="shared" si="39"/>
        <v>"hmah":"0.174364583",</v>
      </c>
      <c r="CZ10" s="11" t="str">
        <f t="shared" si="40"/>
        <v>"hmahs":"0.025163876",</v>
      </c>
      <c r="DA10" s="11" t="str">
        <f t="shared" si="41"/>
        <v/>
      </c>
      <c r="DB10" s="11" t="str">
        <f t="shared" si="42"/>
        <v/>
      </c>
      <c r="DC10" s="11" t="str">
        <f t="shared" si="43"/>
        <v>"chtx":"2.279681167",</v>
      </c>
      <c r="DD10" s="11" t="str">
        <f t="shared" si="44"/>
        <v>"chtxs":"0.118793801",</v>
      </c>
      <c r="DE10" s="11" t="s">
        <v>935</v>
      </c>
      <c r="DF10" s="32" t="str">
        <f t="shared" si="58"/>
        <v>ARG_2009_8630</v>
      </c>
      <c r="DG10" s="30" t="str">
        <f t="shared" si="45"/>
        <v>{</v>
      </c>
      <c r="DH10" s="11" t="str">
        <f t="shared" si="46"/>
        <v>{</v>
      </c>
      <c r="DI10" s="11" t="str">
        <f t="shared" si="47"/>
        <v/>
      </c>
      <c r="DJ10" s="11" t="str">
        <f>IF(AT10&lt;&gt;"",""""&amp;LOWER(AT$3) &amp;""":"""&amp;DX10&amp;""",","")</f>
        <v/>
      </c>
      <c r="DK10" s="11" t="str">
        <f t="shared" si="48"/>
        <v/>
      </c>
      <c r="DL10" s="11" t="str">
        <f t="shared" si="49"/>
        <v/>
      </c>
      <c r="DM10" s="11" t="str">
        <f t="shared" si="50"/>
        <v/>
      </c>
      <c r="DN10" s="11" t="str">
        <f t="shared" si="51"/>
        <v/>
      </c>
      <c r="DO10" s="11" t="str">
        <f t="shared" si="52"/>
        <v/>
      </c>
      <c r="DP10" s="11" t="str">
        <f t="shared" si="53"/>
        <v/>
      </c>
      <c r="DQ10" s="11" t="str">
        <f t="shared" si="54"/>
        <v/>
      </c>
      <c r="DT10" s="2" t="str">
        <f t="shared" si="55"/>
        <v/>
      </c>
      <c r="DU10" s="2" t="str">
        <f>IF(COUNTIF($DT$3:DT9,"="&amp;DT10)=0,AT10&amp;"","")</f>
        <v/>
      </c>
      <c r="DV10" s="2" t="str">
        <f>IF(DU10&lt;&gt;"", COUNTIF($DU$3:DU9,"="&amp;DU10), "")</f>
        <v/>
      </c>
      <c r="DW10" s="2">
        <f>IF(OR(DU10&lt;&gt;"",AT10=""), COUNTIF($DU$3:DU9,"="&amp;DU10), VLOOKUP(DT10,$DT$3:DV9,3,FALSE))</f>
        <v>0</v>
      </c>
      <c r="DX10" s="2" t="str">
        <f t="shared" si="59"/>
        <v/>
      </c>
    </row>
    <row r="11" spans="1:175">
      <c r="A11" s="2" t="s">
        <v>893</v>
      </c>
      <c r="B11" s="17" t="s">
        <v>91</v>
      </c>
      <c r="C11" s="18">
        <v>1</v>
      </c>
      <c r="D11" s="17" t="s">
        <v>75</v>
      </c>
      <c r="E11" s="17" t="s">
        <v>76</v>
      </c>
      <c r="F11" s="17" t="s">
        <v>77</v>
      </c>
      <c r="G11" s="19">
        <v>3009175028500</v>
      </c>
      <c r="H11" s="17" t="s">
        <v>56</v>
      </c>
      <c r="I11" s="17" t="s">
        <v>57</v>
      </c>
      <c r="J11" s="18"/>
      <c r="K11" s="18">
        <v>-33.875223830000003</v>
      </c>
      <c r="L11" s="18">
        <v>-60.458810069999998</v>
      </c>
      <c r="M11" s="17" t="s">
        <v>58</v>
      </c>
      <c r="N11" s="17"/>
      <c r="O11" s="18">
        <v>75</v>
      </c>
      <c r="P11" s="17" t="s">
        <v>59</v>
      </c>
      <c r="Q11" s="17" t="s">
        <v>86</v>
      </c>
      <c r="R11" s="17" t="s">
        <v>61</v>
      </c>
      <c r="S11" s="17" t="s">
        <v>62</v>
      </c>
      <c r="T11" s="17"/>
      <c r="U11" s="18">
        <v>2009</v>
      </c>
      <c r="V11" s="17" t="s">
        <v>87</v>
      </c>
      <c r="W11" s="17" t="s">
        <v>88</v>
      </c>
      <c r="X11" s="17"/>
      <c r="Y11" s="17" t="s">
        <v>65</v>
      </c>
      <c r="Z11" s="17" t="s">
        <v>66</v>
      </c>
      <c r="AA11" s="17" t="s">
        <v>67</v>
      </c>
      <c r="AB11" s="17" t="s">
        <v>68</v>
      </c>
      <c r="AC11" s="17">
        <v>8.4548100000000002</v>
      </c>
      <c r="AD11" s="18">
        <v>52.5</v>
      </c>
      <c r="AE11" s="20">
        <v>126.2842938</v>
      </c>
      <c r="AF11" s="19">
        <v>10671.02282</v>
      </c>
      <c r="AG11" s="19">
        <v>697.8531911</v>
      </c>
      <c r="AH11" s="21">
        <v>16.926727079999999</v>
      </c>
      <c r="AI11" s="22">
        <v>0.169267271</v>
      </c>
      <c r="AJ11" s="22">
        <v>2.3774911999999999E-2</v>
      </c>
      <c r="AK11" s="18">
        <v>120</v>
      </c>
      <c r="AL11" s="17"/>
      <c r="AM11" s="17"/>
      <c r="AN11" s="17"/>
      <c r="AO11" s="17"/>
      <c r="AP11" s="18">
        <v>2.2669497079999998</v>
      </c>
      <c r="AQ11" s="18">
        <v>0.13644700700000001</v>
      </c>
      <c r="AR11" s="17"/>
      <c r="AS11" s="17"/>
      <c r="AT11" s="41"/>
      <c r="AU11" s="17"/>
      <c r="AV11" s="17"/>
      <c r="AW11" s="17"/>
      <c r="AX11" s="17"/>
      <c r="AY11" s="17"/>
      <c r="AZ11" s="17"/>
      <c r="BA11" s="17"/>
      <c r="BC11" s="34" t="str">
        <f t="shared" si="56"/>
        <v>20091005</v>
      </c>
      <c r="BD11" s="34" t="str">
        <f t="shared" si="57"/>
        <v>20100310</v>
      </c>
      <c r="BE11" s="2" t="s">
        <v>937</v>
      </c>
      <c r="BF11" s="11" t="str">
        <f t="shared" si="0"/>
        <v>{"exname":"ARG_2009_8631",</v>
      </c>
      <c r="BG11" s="11" t="str">
        <f t="shared" si="1"/>
        <v>"exp_dur":"1",</v>
      </c>
      <c r="BH11" s="11" t="str">
        <f t="shared" si="2"/>
        <v>"local_name":"Fontezuela, ARG",</v>
      </c>
      <c r="BI11" s="11" t="str">
        <f t="shared" si="3"/>
        <v>"local_id":"BAFO",</v>
      </c>
      <c r="BJ11" s="11" t="str">
        <f t="shared" si="4"/>
        <v>"fl_name":"FO1",</v>
      </c>
      <c r="BK11" s="11" t="str">
        <f t="shared" si="5"/>
        <v>"id_field":"3009175028500",</v>
      </c>
      <c r="BL11" s="11" t="str">
        <f t="shared" si="6"/>
        <v>"fl_loc_1":"ARG",</v>
      </c>
      <c r="BM11" s="11" t="str">
        <f t="shared" si="7"/>
        <v>"fl_loc_2":"BAI",</v>
      </c>
      <c r="BN11" s="11" t="str">
        <f t="shared" si="8"/>
        <v/>
      </c>
      <c r="BO11" s="11" t="str">
        <f t="shared" si="9"/>
        <v>"fl_lat":"-33.87522383",</v>
      </c>
      <c r="BP11" s="11" t="str">
        <f t="shared" si="10"/>
        <v>"fl_long":"-60.45881007",</v>
      </c>
      <c r="BQ11" s="11" t="str">
        <f t="shared" si="11"/>
        <v>"mon_loc_source":"Monsanto",</v>
      </c>
      <c r="BR11" s="11" t="str">
        <f t="shared" si="12"/>
        <v/>
      </c>
      <c r="BS11" s="11" t="str">
        <f t="shared" si="13"/>
        <v>"flele":"75",</v>
      </c>
      <c r="BT11" s="11" t="str">
        <f t="shared" si="14"/>
        <v>"cr_system":"Conventional Corn",</v>
      </c>
      <c r="BU11" s="11" t="str">
        <f t="shared" si="15"/>
        <v>"irrig":"N",</v>
      </c>
      <c r="BV11" s="11" t="str">
        <f t="shared" si="16"/>
        <v/>
      </c>
      <c r="BW11" s="11" t="str">
        <f t="shared" si="17"/>
        <v>"mon_planting_year":"2009",</v>
      </c>
      <c r="BX11" s="11" t="str">
        <f t="shared" si="18"/>
        <v/>
      </c>
      <c r="BY11" s="11" t="str">
        <f t="shared" si="19"/>
        <v>"mon_hacom":"Grain",</v>
      </c>
      <c r="BZ11" s="11" t="str">
        <f t="shared" si="20"/>
        <v>"mon_expt_type":"Research",</v>
      </c>
      <c r="CA11" s="11" t="str">
        <f t="shared" si="21"/>
        <v>"mon_expt_stage":"Pre-Commercial 3",</v>
      </c>
      <c r="CB11" s="11" t="str">
        <f t="shared" si="22"/>
        <v>"mon_yld_be":"126.2842938",</v>
      </c>
      <c r="CC11" s="11" t="str">
        <f t="shared" si="23"/>
        <v>"mon_mst":"16.92672708",</v>
      </c>
      <c r="CD11" s="11" t="str">
        <f t="shared" si="24"/>
        <v/>
      </c>
      <c r="CE11" s="11" t="str">
        <f t="shared" si="25"/>
        <v/>
      </c>
      <c r="CF11" s="11" t="str">
        <f>IF(AT11&lt;&gt;"",""""&amp;LOWER(AT$3) &amp;""":"""&amp;DX11&amp;""",","")</f>
        <v/>
      </c>
      <c r="CG11" s="11" t="str">
        <f>"""mon_wst_info1"":"""&amp;VLOOKUP(B11,Weather!B11:N532,11,FALSE)&amp;""","</f>
        <v>"mon_wst_info1":"874800|&gt; 100 km",</v>
      </c>
      <c r="CH11" s="11" t="str">
        <f>"""mon_wst_info2"":"""&amp;VLOOKUP(B11,Weather!B11:N532,12,FALSE)&amp;""","</f>
        <v>"mon_wst_info2":"874970|&gt; 100 km",</v>
      </c>
      <c r="CI11" s="11" t="str">
        <f>"""mon_wst_info3"":"""&amp;VLOOKUP(B11,Weather!B11:N532,13,FALSE)&amp;""","</f>
        <v>"mon_wst_info3":"875480|50 - 100 km",</v>
      </c>
      <c r="CJ11" s="11" t="str">
        <f t="shared" si="26"/>
        <v/>
      </c>
      <c r="CK11" s="30" t="s">
        <v>958</v>
      </c>
      <c r="CL11" s="11" t="str">
        <f t="shared" si="27"/>
        <v>{"event":"planting","crid":"MAZ",</v>
      </c>
      <c r="CM11" s="11" t="str">
        <f t="shared" si="28"/>
        <v>"date":"20091005",</v>
      </c>
      <c r="CN11" s="11" t="str">
        <f t="shared" si="29"/>
        <v>"cul_id":"2009_RM120_TestMean",</v>
      </c>
      <c r="CO11" s="11" t="str">
        <f t="shared" si="30"/>
        <v>"plpoe":"8.45481",</v>
      </c>
      <c r="CP11" s="11" t="str">
        <f t="shared" si="31"/>
        <v>"plrs":"52.5",</v>
      </c>
      <c r="CQ11" s="11" t="str">
        <f t="shared" si="32"/>
        <v>"rm":"120"},</v>
      </c>
      <c r="CR11" s="11" t="str">
        <f t="shared" si="33"/>
        <v>{"event":"harvest",</v>
      </c>
      <c r="CS11" s="11" t="str">
        <f t="shared" si="34"/>
        <v>"harm":"Machine",</v>
      </c>
      <c r="CT11" s="11" t="str">
        <f t="shared" si="35"/>
        <v>"date":"20100310"</v>
      </c>
      <c r="CU11" s="11" t="str">
        <f t="shared" si="36"/>
        <v>}]},</v>
      </c>
      <c r="CV11" s="30" t="s">
        <v>931</v>
      </c>
      <c r="CW11" s="11" t="str">
        <f t="shared" si="37"/>
        <v>{"hwah":"10671.02282",</v>
      </c>
      <c r="CX11" s="11" t="str">
        <f t="shared" si="38"/>
        <v>"hwahs":"697.8531911",</v>
      </c>
      <c r="CY11" s="11" t="str">
        <f t="shared" si="39"/>
        <v>"hmah":"0.169267271",</v>
      </c>
      <c r="CZ11" s="11" t="str">
        <f t="shared" si="40"/>
        <v>"hmahs":"0.023774912",</v>
      </c>
      <c r="DA11" s="11" t="str">
        <f t="shared" si="41"/>
        <v/>
      </c>
      <c r="DB11" s="11" t="str">
        <f t="shared" si="42"/>
        <v/>
      </c>
      <c r="DC11" s="11" t="str">
        <f t="shared" si="43"/>
        <v>"chtx":"2.266949708",</v>
      </c>
      <c r="DD11" s="11" t="str">
        <f t="shared" si="44"/>
        <v>"chtxs":"0.136447007",</v>
      </c>
      <c r="DE11" s="11" t="s">
        <v>935</v>
      </c>
      <c r="DF11" s="32" t="str">
        <f t="shared" si="58"/>
        <v>ARG_2009_8631</v>
      </c>
      <c r="DG11" s="30" t="str">
        <f t="shared" si="45"/>
        <v>{</v>
      </c>
      <c r="DH11" s="11" t="str">
        <f t="shared" si="46"/>
        <v>{</v>
      </c>
      <c r="DI11" s="11" t="str">
        <f t="shared" si="47"/>
        <v/>
      </c>
      <c r="DJ11" s="11" t="str">
        <f>IF(AT11&lt;&gt;"",""""&amp;LOWER(AT$3) &amp;""":"""&amp;DX11&amp;""",","")</f>
        <v/>
      </c>
      <c r="DK11" s="11" t="str">
        <f t="shared" si="48"/>
        <v/>
      </c>
      <c r="DL11" s="11" t="str">
        <f t="shared" si="49"/>
        <v/>
      </c>
      <c r="DM11" s="11" t="str">
        <f t="shared" si="50"/>
        <v/>
      </c>
      <c r="DN11" s="11" t="str">
        <f t="shared" si="51"/>
        <v/>
      </c>
      <c r="DO11" s="11" t="str">
        <f t="shared" si="52"/>
        <v/>
      </c>
      <c r="DP11" s="11" t="str">
        <f t="shared" si="53"/>
        <v/>
      </c>
      <c r="DQ11" s="11" t="str">
        <f t="shared" si="54"/>
        <v/>
      </c>
      <c r="DT11" s="2" t="str">
        <f t="shared" si="55"/>
        <v/>
      </c>
      <c r="DU11" s="2" t="str">
        <f>IF(COUNTIF($DT$3:DT10,"="&amp;DT11)=0,AT11&amp;"","")</f>
        <v/>
      </c>
      <c r="DV11" s="2" t="str">
        <f>IF(DU11&lt;&gt;"", COUNTIF($DU$3:DU10,"="&amp;DU11), "")</f>
        <v/>
      </c>
      <c r="DW11" s="2">
        <f>IF(OR(DU11&lt;&gt;"",AT11=""), COUNTIF($DU$3:DU10,"="&amp;DU11), VLOOKUP(DT11,$DT$3:DV10,3,FALSE))</f>
        <v>0</v>
      </c>
      <c r="DX11" s="2" t="str">
        <f t="shared" si="59"/>
        <v/>
      </c>
    </row>
    <row r="12" spans="1:175">
      <c r="A12" s="2" t="s">
        <v>893</v>
      </c>
      <c r="B12" s="17" t="s">
        <v>92</v>
      </c>
      <c r="C12" s="18">
        <v>1</v>
      </c>
      <c r="D12" s="17" t="s">
        <v>75</v>
      </c>
      <c r="E12" s="17" t="s">
        <v>76</v>
      </c>
      <c r="F12" s="17" t="s">
        <v>93</v>
      </c>
      <c r="G12" s="19">
        <v>3032123310868</v>
      </c>
      <c r="H12" s="17" t="s">
        <v>56</v>
      </c>
      <c r="I12" s="17" t="s">
        <v>57</v>
      </c>
      <c r="J12" s="18"/>
      <c r="K12" s="18">
        <v>-33.875223830000003</v>
      </c>
      <c r="L12" s="18">
        <v>-60.458810069999998</v>
      </c>
      <c r="M12" s="17" t="s">
        <v>58</v>
      </c>
      <c r="N12" s="17"/>
      <c r="O12" s="18">
        <v>75</v>
      </c>
      <c r="P12" s="17" t="s">
        <v>59</v>
      </c>
      <c r="Q12" s="17" t="s">
        <v>86</v>
      </c>
      <c r="R12" s="17" t="s">
        <v>61</v>
      </c>
      <c r="S12" s="17" t="s">
        <v>62</v>
      </c>
      <c r="T12" s="17"/>
      <c r="U12" s="18">
        <v>2009</v>
      </c>
      <c r="V12" s="17" t="s">
        <v>94</v>
      </c>
      <c r="W12" s="17" t="s">
        <v>95</v>
      </c>
      <c r="X12" s="17"/>
      <c r="Y12" s="17" t="s">
        <v>65</v>
      </c>
      <c r="Z12" s="17" t="s">
        <v>66</v>
      </c>
      <c r="AA12" s="17" t="s">
        <v>67</v>
      </c>
      <c r="AB12" s="17" t="s">
        <v>68</v>
      </c>
      <c r="AC12" s="17"/>
      <c r="AD12" s="18">
        <v>52.5</v>
      </c>
      <c r="AE12" s="20">
        <v>87.956620000000001</v>
      </c>
      <c r="AF12" s="19">
        <v>7432.33439</v>
      </c>
      <c r="AG12" s="19">
        <v>1026.7793799999999</v>
      </c>
      <c r="AH12" s="21">
        <v>24.223023000000001</v>
      </c>
      <c r="AI12" s="22">
        <v>0.24223022999999999</v>
      </c>
      <c r="AJ12" s="22">
        <v>2.6511628999999998E-2</v>
      </c>
      <c r="AK12" s="18">
        <v>120</v>
      </c>
      <c r="AL12" s="17"/>
      <c r="AM12" s="17"/>
      <c r="AN12" s="17"/>
      <c r="AO12" s="17"/>
      <c r="AP12" s="18">
        <v>2.2958333299999998</v>
      </c>
      <c r="AQ12" s="18">
        <v>0.12327379500000001</v>
      </c>
      <c r="AR12" s="17"/>
      <c r="AS12" s="17"/>
      <c r="AT12" s="41"/>
      <c r="AU12" s="17"/>
      <c r="AV12" s="17"/>
      <c r="AW12" s="17"/>
      <c r="AX12" s="17"/>
      <c r="AY12" s="17"/>
      <c r="AZ12" s="17"/>
      <c r="BA12" s="17"/>
      <c r="BC12" s="34" t="str">
        <f t="shared" si="56"/>
        <v>20091030</v>
      </c>
      <c r="BD12" s="34" t="str">
        <f t="shared" si="57"/>
        <v>20100325</v>
      </c>
      <c r="BE12" s="2" t="s">
        <v>937</v>
      </c>
      <c r="BF12" s="11" t="str">
        <f t="shared" si="0"/>
        <v>{"exname":"ARG_2009_8632",</v>
      </c>
      <c r="BG12" s="11" t="str">
        <f t="shared" si="1"/>
        <v>"exp_dur":"1",</v>
      </c>
      <c r="BH12" s="11" t="str">
        <f t="shared" si="2"/>
        <v>"local_name":"Fontezuela, ARG",</v>
      </c>
      <c r="BI12" s="11" t="str">
        <f t="shared" si="3"/>
        <v>"local_id":"BAFO",</v>
      </c>
      <c r="BJ12" s="11" t="str">
        <f t="shared" si="4"/>
        <v>"fl_name":"FO2",</v>
      </c>
      <c r="BK12" s="11" t="str">
        <f t="shared" si="5"/>
        <v>"id_field":"3032123310868",</v>
      </c>
      <c r="BL12" s="11" t="str">
        <f t="shared" si="6"/>
        <v>"fl_loc_1":"ARG",</v>
      </c>
      <c r="BM12" s="11" t="str">
        <f t="shared" si="7"/>
        <v>"fl_loc_2":"BAI",</v>
      </c>
      <c r="BN12" s="11" t="str">
        <f t="shared" si="8"/>
        <v/>
      </c>
      <c r="BO12" s="11" t="str">
        <f t="shared" si="9"/>
        <v>"fl_lat":"-33.87522383",</v>
      </c>
      <c r="BP12" s="11" t="str">
        <f t="shared" si="10"/>
        <v>"fl_long":"-60.45881007",</v>
      </c>
      <c r="BQ12" s="11" t="str">
        <f t="shared" si="11"/>
        <v>"mon_loc_source":"Monsanto",</v>
      </c>
      <c r="BR12" s="11" t="str">
        <f t="shared" si="12"/>
        <v/>
      </c>
      <c r="BS12" s="11" t="str">
        <f t="shared" si="13"/>
        <v>"flele":"75",</v>
      </c>
      <c r="BT12" s="11" t="str">
        <f t="shared" si="14"/>
        <v>"cr_system":"Conventional Corn",</v>
      </c>
      <c r="BU12" s="11" t="str">
        <f t="shared" si="15"/>
        <v>"irrig":"N",</v>
      </c>
      <c r="BV12" s="11" t="str">
        <f t="shared" si="16"/>
        <v/>
      </c>
      <c r="BW12" s="11" t="str">
        <f t="shared" si="17"/>
        <v>"mon_planting_year":"2009",</v>
      </c>
      <c r="BX12" s="11" t="str">
        <f t="shared" si="18"/>
        <v/>
      </c>
      <c r="BY12" s="11" t="str">
        <f t="shared" si="19"/>
        <v>"mon_hacom":"Grain",</v>
      </c>
      <c r="BZ12" s="11" t="str">
        <f t="shared" si="20"/>
        <v>"mon_expt_type":"Research",</v>
      </c>
      <c r="CA12" s="11" t="str">
        <f t="shared" si="21"/>
        <v>"mon_expt_stage":"Pre-Commercial 3",</v>
      </c>
      <c r="CB12" s="11" t="str">
        <f t="shared" si="22"/>
        <v>"mon_yld_be":"87.95662",</v>
      </c>
      <c r="CC12" s="11" t="str">
        <f t="shared" si="23"/>
        <v>"mon_mst":"24.223023",</v>
      </c>
      <c r="CD12" s="11" t="str">
        <f t="shared" si="24"/>
        <v/>
      </c>
      <c r="CE12" s="11" t="str">
        <f t="shared" si="25"/>
        <v/>
      </c>
      <c r="CF12" s="11" t="str">
        <f>IF(AT12&lt;&gt;"",""""&amp;LOWER(AT$3) &amp;""":"""&amp;DX12&amp;""",","")</f>
        <v/>
      </c>
      <c r="CG12" s="11" t="str">
        <f>"""mon_wst_info1"":"""&amp;VLOOKUP(B12,Weather!B12:N533,11,FALSE)&amp;""","</f>
        <v>"mon_wst_info1":"874800|&gt; 100 km",</v>
      </c>
      <c r="CH12" s="11" t="str">
        <f>"""mon_wst_info2"":"""&amp;VLOOKUP(B12,Weather!B12:N533,12,FALSE)&amp;""","</f>
        <v>"mon_wst_info2":"874970|&gt; 100 km",</v>
      </c>
      <c r="CI12" s="11" t="str">
        <f>"""mon_wst_info3"":"""&amp;VLOOKUP(B12,Weather!B12:N533,13,FALSE)&amp;""","</f>
        <v>"mon_wst_info3":"875480|50 - 100 km",</v>
      </c>
      <c r="CJ12" s="11" t="str">
        <f t="shared" si="26"/>
        <v/>
      </c>
      <c r="CK12" s="30" t="s">
        <v>958</v>
      </c>
      <c r="CL12" s="11" t="str">
        <f t="shared" si="27"/>
        <v>{"event":"planting","crid":"MAZ",</v>
      </c>
      <c r="CM12" s="11" t="str">
        <f t="shared" si="28"/>
        <v>"date":"20091030",</v>
      </c>
      <c r="CN12" s="11" t="str">
        <f t="shared" si="29"/>
        <v>"cul_id":"2009_RM120_TestMean",</v>
      </c>
      <c r="CO12" s="11" t="str">
        <f t="shared" si="30"/>
        <v/>
      </c>
      <c r="CP12" s="11" t="str">
        <f t="shared" si="31"/>
        <v>"plrs":"52.5",</v>
      </c>
      <c r="CQ12" s="11" t="str">
        <f t="shared" si="32"/>
        <v>"rm":"120"},</v>
      </c>
      <c r="CR12" s="11" t="str">
        <f t="shared" si="33"/>
        <v>{"event":"harvest",</v>
      </c>
      <c r="CS12" s="11" t="str">
        <f t="shared" si="34"/>
        <v>"harm":"Machine",</v>
      </c>
      <c r="CT12" s="11" t="str">
        <f t="shared" si="35"/>
        <v>"date":"20100325"</v>
      </c>
      <c r="CU12" s="11" t="str">
        <f t="shared" si="36"/>
        <v>}]},</v>
      </c>
      <c r="CV12" s="30" t="s">
        <v>931</v>
      </c>
      <c r="CW12" s="11" t="str">
        <f t="shared" si="37"/>
        <v>{"hwah":"7432.33439",</v>
      </c>
      <c r="CX12" s="11" t="str">
        <f t="shared" si="38"/>
        <v>"hwahs":"1026.77938",</v>
      </c>
      <c r="CY12" s="11" t="str">
        <f t="shared" si="39"/>
        <v>"hmah":"0.24223023",</v>
      </c>
      <c r="CZ12" s="11" t="str">
        <f t="shared" si="40"/>
        <v>"hmahs":"0.026511629",</v>
      </c>
      <c r="DA12" s="11" t="str">
        <f t="shared" si="41"/>
        <v/>
      </c>
      <c r="DB12" s="11" t="str">
        <f t="shared" si="42"/>
        <v/>
      </c>
      <c r="DC12" s="11" t="str">
        <f t="shared" si="43"/>
        <v>"chtx":"2.29583333",</v>
      </c>
      <c r="DD12" s="11" t="str">
        <f t="shared" si="44"/>
        <v>"chtxs":"0.123273795",</v>
      </c>
      <c r="DE12" s="11" t="s">
        <v>935</v>
      </c>
      <c r="DF12" s="32" t="str">
        <f t="shared" si="58"/>
        <v>ARG_2009_8632</v>
      </c>
      <c r="DG12" s="30" t="str">
        <f t="shared" si="45"/>
        <v>{</v>
      </c>
      <c r="DH12" s="11" t="str">
        <f t="shared" si="46"/>
        <v>{</v>
      </c>
      <c r="DI12" s="11" t="str">
        <f t="shared" si="47"/>
        <v/>
      </c>
      <c r="DJ12" s="11" t="str">
        <f>IF(AT12&lt;&gt;"",""""&amp;LOWER(AT$3) &amp;""":"""&amp;DX12&amp;""",","")</f>
        <v/>
      </c>
      <c r="DK12" s="11" t="str">
        <f t="shared" si="48"/>
        <v/>
      </c>
      <c r="DL12" s="11" t="str">
        <f t="shared" si="49"/>
        <v/>
      </c>
      <c r="DM12" s="11" t="str">
        <f t="shared" si="50"/>
        <v/>
      </c>
      <c r="DN12" s="11" t="str">
        <f t="shared" si="51"/>
        <v/>
      </c>
      <c r="DO12" s="11" t="str">
        <f t="shared" si="52"/>
        <v/>
      </c>
      <c r="DP12" s="11" t="str">
        <f t="shared" si="53"/>
        <v/>
      </c>
      <c r="DQ12" s="11" t="str">
        <f t="shared" si="54"/>
        <v/>
      </c>
      <c r="DT12" s="2" t="str">
        <f t="shared" si="55"/>
        <v/>
      </c>
      <c r="DU12" s="2" t="str">
        <f>IF(COUNTIF($DT$3:DT11,"="&amp;DT12)=0,AT12&amp;"","")</f>
        <v/>
      </c>
      <c r="DV12" s="2" t="str">
        <f>IF(DU12&lt;&gt;"", COUNTIF($DU$3:DU11,"="&amp;DU12), "")</f>
        <v/>
      </c>
      <c r="DW12" s="2">
        <f>IF(OR(DU12&lt;&gt;"",AT12=""), COUNTIF($DU$3:DU11,"="&amp;DU12), VLOOKUP(DT12,$DT$3:DV11,3,FALSE))</f>
        <v>0</v>
      </c>
      <c r="DX12" s="2" t="str">
        <f t="shared" si="59"/>
        <v/>
      </c>
    </row>
    <row r="13" spans="1:175">
      <c r="A13" s="2" t="s">
        <v>893</v>
      </c>
      <c r="B13" s="17" t="s">
        <v>96</v>
      </c>
      <c r="C13" s="18">
        <v>1</v>
      </c>
      <c r="D13" s="17" t="s">
        <v>75</v>
      </c>
      <c r="E13" s="17" t="s">
        <v>76</v>
      </c>
      <c r="F13" s="17" t="s">
        <v>93</v>
      </c>
      <c r="G13" s="19">
        <v>3032123310868</v>
      </c>
      <c r="H13" s="17" t="s">
        <v>56</v>
      </c>
      <c r="I13" s="17" t="s">
        <v>57</v>
      </c>
      <c r="J13" s="18"/>
      <c r="K13" s="18">
        <v>-33.875223830000003</v>
      </c>
      <c r="L13" s="18">
        <v>-60.458810069999998</v>
      </c>
      <c r="M13" s="17" t="s">
        <v>58</v>
      </c>
      <c r="N13" s="17"/>
      <c r="O13" s="18">
        <v>75</v>
      </c>
      <c r="P13" s="17" t="s">
        <v>59</v>
      </c>
      <c r="Q13" s="17" t="s">
        <v>86</v>
      </c>
      <c r="R13" s="17" t="s">
        <v>61</v>
      </c>
      <c r="S13" s="17" t="s">
        <v>62</v>
      </c>
      <c r="T13" s="17"/>
      <c r="U13" s="18">
        <v>2009</v>
      </c>
      <c r="V13" s="17" t="s">
        <v>94</v>
      </c>
      <c r="W13" s="17" t="s">
        <v>95</v>
      </c>
      <c r="X13" s="17"/>
      <c r="Y13" s="17" t="s">
        <v>65</v>
      </c>
      <c r="Z13" s="17" t="s">
        <v>66</v>
      </c>
      <c r="AA13" s="17" t="s">
        <v>67</v>
      </c>
      <c r="AB13" s="17" t="s">
        <v>68</v>
      </c>
      <c r="AC13" s="17">
        <v>8.1180254999999999</v>
      </c>
      <c r="AD13" s="18">
        <v>52.5</v>
      </c>
      <c r="AE13" s="20">
        <v>87.535156999999998</v>
      </c>
      <c r="AF13" s="19">
        <v>7396.7207669999998</v>
      </c>
      <c r="AG13" s="19">
        <v>1294.9231930000001</v>
      </c>
      <c r="AH13" s="21">
        <v>24.737096999999999</v>
      </c>
      <c r="AI13" s="22">
        <v>0.24737097</v>
      </c>
      <c r="AJ13" s="22">
        <v>1.7286998000000001E-2</v>
      </c>
      <c r="AK13" s="18">
        <v>120</v>
      </c>
      <c r="AL13" s="17"/>
      <c r="AM13" s="17"/>
      <c r="AN13" s="17"/>
      <c r="AO13" s="17"/>
      <c r="AP13" s="18">
        <v>2.2737184199999998</v>
      </c>
      <c r="AQ13" s="18">
        <v>0.103248457</v>
      </c>
      <c r="AR13" s="17"/>
      <c r="AS13" s="17"/>
      <c r="AT13" s="41"/>
      <c r="AU13" s="17"/>
      <c r="AV13" s="17"/>
      <c r="AW13" s="17"/>
      <c r="AX13" s="17"/>
      <c r="AY13" s="17"/>
      <c r="AZ13" s="17"/>
      <c r="BA13" s="17"/>
      <c r="BC13" s="34" t="str">
        <f t="shared" si="56"/>
        <v>20091030</v>
      </c>
      <c r="BD13" s="34" t="str">
        <f t="shared" si="57"/>
        <v>20100325</v>
      </c>
      <c r="BE13" s="2" t="s">
        <v>937</v>
      </c>
      <c r="BF13" s="11" t="str">
        <f t="shared" si="0"/>
        <v>{"exname":"ARG_2009_8633",</v>
      </c>
      <c r="BG13" s="11" t="str">
        <f t="shared" si="1"/>
        <v>"exp_dur":"1",</v>
      </c>
      <c r="BH13" s="11" t="str">
        <f t="shared" si="2"/>
        <v>"local_name":"Fontezuela, ARG",</v>
      </c>
      <c r="BI13" s="11" t="str">
        <f t="shared" si="3"/>
        <v>"local_id":"BAFO",</v>
      </c>
      <c r="BJ13" s="11" t="str">
        <f t="shared" si="4"/>
        <v>"fl_name":"FO2",</v>
      </c>
      <c r="BK13" s="11" t="str">
        <f t="shared" si="5"/>
        <v>"id_field":"3032123310868",</v>
      </c>
      <c r="BL13" s="11" t="str">
        <f t="shared" si="6"/>
        <v>"fl_loc_1":"ARG",</v>
      </c>
      <c r="BM13" s="11" t="str">
        <f t="shared" si="7"/>
        <v>"fl_loc_2":"BAI",</v>
      </c>
      <c r="BN13" s="11" t="str">
        <f t="shared" si="8"/>
        <v/>
      </c>
      <c r="BO13" s="11" t="str">
        <f t="shared" si="9"/>
        <v>"fl_lat":"-33.87522383",</v>
      </c>
      <c r="BP13" s="11" t="str">
        <f t="shared" si="10"/>
        <v>"fl_long":"-60.45881007",</v>
      </c>
      <c r="BQ13" s="11" t="str">
        <f t="shared" si="11"/>
        <v>"mon_loc_source":"Monsanto",</v>
      </c>
      <c r="BR13" s="11" t="str">
        <f t="shared" si="12"/>
        <v/>
      </c>
      <c r="BS13" s="11" t="str">
        <f t="shared" si="13"/>
        <v>"flele":"75",</v>
      </c>
      <c r="BT13" s="11" t="str">
        <f t="shared" si="14"/>
        <v>"cr_system":"Conventional Corn",</v>
      </c>
      <c r="BU13" s="11" t="str">
        <f t="shared" si="15"/>
        <v>"irrig":"N",</v>
      </c>
      <c r="BV13" s="11" t="str">
        <f t="shared" si="16"/>
        <v/>
      </c>
      <c r="BW13" s="11" t="str">
        <f t="shared" si="17"/>
        <v>"mon_planting_year":"2009",</v>
      </c>
      <c r="BX13" s="11" t="str">
        <f t="shared" si="18"/>
        <v/>
      </c>
      <c r="BY13" s="11" t="str">
        <f t="shared" si="19"/>
        <v>"mon_hacom":"Grain",</v>
      </c>
      <c r="BZ13" s="11" t="str">
        <f t="shared" si="20"/>
        <v>"mon_expt_type":"Research",</v>
      </c>
      <c r="CA13" s="11" t="str">
        <f t="shared" si="21"/>
        <v>"mon_expt_stage":"Pre-Commercial 3",</v>
      </c>
      <c r="CB13" s="11" t="str">
        <f t="shared" si="22"/>
        <v>"mon_yld_be":"87.535157",</v>
      </c>
      <c r="CC13" s="11" t="str">
        <f t="shared" si="23"/>
        <v>"mon_mst":"24.737097",</v>
      </c>
      <c r="CD13" s="11" t="str">
        <f t="shared" si="24"/>
        <v/>
      </c>
      <c r="CE13" s="11" t="str">
        <f t="shared" si="25"/>
        <v/>
      </c>
      <c r="CF13" s="11" t="str">
        <f>IF(AT13&lt;&gt;"",""""&amp;LOWER(AT$3) &amp;""":"""&amp;DX13&amp;""",","")</f>
        <v/>
      </c>
      <c r="CG13" s="11" t="str">
        <f>"""mon_wst_info1"":"""&amp;VLOOKUP(B13,Weather!B13:N534,11,FALSE)&amp;""","</f>
        <v>"mon_wst_info1":"874800|&gt; 100 km",</v>
      </c>
      <c r="CH13" s="11" t="str">
        <f>"""mon_wst_info2"":"""&amp;VLOOKUP(B13,Weather!B13:N534,12,FALSE)&amp;""","</f>
        <v>"mon_wst_info2":"874970|&gt; 100 km",</v>
      </c>
      <c r="CI13" s="11" t="str">
        <f>"""mon_wst_info3"":"""&amp;VLOOKUP(B13,Weather!B13:N534,13,FALSE)&amp;""","</f>
        <v>"mon_wst_info3":"875480|50 - 100 km",</v>
      </c>
      <c r="CJ13" s="11" t="str">
        <f t="shared" si="26"/>
        <v/>
      </c>
      <c r="CK13" s="30" t="s">
        <v>958</v>
      </c>
      <c r="CL13" s="11" t="str">
        <f t="shared" si="27"/>
        <v>{"event":"planting","crid":"MAZ",</v>
      </c>
      <c r="CM13" s="11" t="str">
        <f t="shared" si="28"/>
        <v>"date":"20091030",</v>
      </c>
      <c r="CN13" s="11" t="str">
        <f t="shared" si="29"/>
        <v>"cul_id":"2009_RM120_TestMean",</v>
      </c>
      <c r="CO13" s="11" t="str">
        <f t="shared" si="30"/>
        <v>"plpoe":"8.1180255",</v>
      </c>
      <c r="CP13" s="11" t="str">
        <f t="shared" si="31"/>
        <v>"plrs":"52.5",</v>
      </c>
      <c r="CQ13" s="11" t="str">
        <f t="shared" si="32"/>
        <v>"rm":"120"},</v>
      </c>
      <c r="CR13" s="11" t="str">
        <f t="shared" si="33"/>
        <v>{"event":"harvest",</v>
      </c>
      <c r="CS13" s="11" t="str">
        <f t="shared" si="34"/>
        <v>"harm":"Machine",</v>
      </c>
      <c r="CT13" s="11" t="str">
        <f t="shared" si="35"/>
        <v>"date":"20100325"</v>
      </c>
      <c r="CU13" s="11" t="str">
        <f t="shared" si="36"/>
        <v>}]},</v>
      </c>
      <c r="CV13" s="30" t="s">
        <v>931</v>
      </c>
      <c r="CW13" s="11" t="str">
        <f t="shared" si="37"/>
        <v>{"hwah":"7396.720767",</v>
      </c>
      <c r="CX13" s="11" t="str">
        <f t="shared" si="38"/>
        <v>"hwahs":"1294.923193",</v>
      </c>
      <c r="CY13" s="11" t="str">
        <f t="shared" si="39"/>
        <v>"hmah":"0.24737097",</v>
      </c>
      <c r="CZ13" s="11" t="str">
        <f t="shared" si="40"/>
        <v>"hmahs":"0.017286998",</v>
      </c>
      <c r="DA13" s="11" t="str">
        <f t="shared" si="41"/>
        <v/>
      </c>
      <c r="DB13" s="11" t="str">
        <f t="shared" si="42"/>
        <v/>
      </c>
      <c r="DC13" s="11" t="str">
        <f t="shared" si="43"/>
        <v>"chtx":"2.27371842",</v>
      </c>
      <c r="DD13" s="11" t="str">
        <f t="shared" si="44"/>
        <v>"chtxs":"0.103248457",</v>
      </c>
      <c r="DE13" s="11" t="s">
        <v>935</v>
      </c>
      <c r="DF13" s="32" t="str">
        <f t="shared" si="58"/>
        <v>ARG_2009_8633</v>
      </c>
      <c r="DG13" s="30" t="str">
        <f t="shared" si="45"/>
        <v>{</v>
      </c>
      <c r="DH13" s="11" t="str">
        <f t="shared" si="46"/>
        <v>{</v>
      </c>
      <c r="DI13" s="11" t="str">
        <f t="shared" si="47"/>
        <v/>
      </c>
      <c r="DJ13" s="11" t="str">
        <f>IF(AT13&lt;&gt;"",""""&amp;LOWER(AT$3) &amp;""":"""&amp;DX13&amp;""",","")</f>
        <v/>
      </c>
      <c r="DK13" s="11" t="str">
        <f t="shared" si="48"/>
        <v/>
      </c>
      <c r="DL13" s="11" t="str">
        <f t="shared" si="49"/>
        <v/>
      </c>
      <c r="DM13" s="11" t="str">
        <f t="shared" si="50"/>
        <v/>
      </c>
      <c r="DN13" s="11" t="str">
        <f t="shared" si="51"/>
        <v/>
      </c>
      <c r="DO13" s="11" t="str">
        <f t="shared" si="52"/>
        <v/>
      </c>
      <c r="DP13" s="11" t="str">
        <f t="shared" si="53"/>
        <v/>
      </c>
      <c r="DQ13" s="11" t="str">
        <f t="shared" si="54"/>
        <v/>
      </c>
      <c r="DT13" s="2" t="str">
        <f t="shared" si="55"/>
        <v/>
      </c>
      <c r="DU13" s="2" t="str">
        <f>IF(COUNTIF($DT$3:DT12,"="&amp;DT13)=0,AT13&amp;"","")</f>
        <v/>
      </c>
      <c r="DV13" s="2" t="str">
        <f>IF(DU13&lt;&gt;"", COUNTIF($DU$3:DU12,"="&amp;DU13), "")</f>
        <v/>
      </c>
      <c r="DW13" s="2">
        <f>IF(OR(DU13&lt;&gt;"",AT13=""), COUNTIF($DU$3:DU12,"="&amp;DU13), VLOOKUP(DT13,$DT$3:DV12,3,FALSE))</f>
        <v>0</v>
      </c>
      <c r="DX13" s="2" t="str">
        <f t="shared" si="59"/>
        <v/>
      </c>
    </row>
    <row r="14" spans="1:175">
      <c r="A14" s="2" t="s">
        <v>893</v>
      </c>
      <c r="B14" s="17" t="s">
        <v>97</v>
      </c>
      <c r="C14" s="18">
        <v>1</v>
      </c>
      <c r="D14" s="17" t="s">
        <v>53</v>
      </c>
      <c r="E14" s="17" t="s">
        <v>54</v>
      </c>
      <c r="F14" s="17" t="s">
        <v>82</v>
      </c>
      <c r="G14" s="19">
        <v>2977576059668</v>
      </c>
      <c r="H14" s="17" t="s">
        <v>56</v>
      </c>
      <c r="I14" s="17" t="s">
        <v>57</v>
      </c>
      <c r="J14" s="18"/>
      <c r="K14" s="18">
        <v>-33.875223830000003</v>
      </c>
      <c r="L14" s="18">
        <v>-60.208811060000002</v>
      </c>
      <c r="M14" s="17" t="s">
        <v>58</v>
      </c>
      <c r="N14" s="17"/>
      <c r="O14" s="18">
        <v>80</v>
      </c>
      <c r="P14" s="17" t="s">
        <v>59</v>
      </c>
      <c r="Q14" s="17" t="s">
        <v>86</v>
      </c>
      <c r="R14" s="17" t="s">
        <v>61</v>
      </c>
      <c r="S14" s="17" t="s">
        <v>62</v>
      </c>
      <c r="T14" s="17"/>
      <c r="U14" s="18">
        <v>2009</v>
      </c>
      <c r="V14" s="17" t="s">
        <v>98</v>
      </c>
      <c r="W14" s="17" t="s">
        <v>99</v>
      </c>
      <c r="X14" s="17"/>
      <c r="Y14" s="17" t="s">
        <v>65</v>
      </c>
      <c r="Z14" s="17" t="s">
        <v>66</v>
      </c>
      <c r="AA14" s="17" t="s">
        <v>67</v>
      </c>
      <c r="AB14" s="17" t="s">
        <v>68</v>
      </c>
      <c r="AC14" s="17">
        <v>8.5063764000000006</v>
      </c>
      <c r="AD14" s="18">
        <v>52.5</v>
      </c>
      <c r="AE14" s="20">
        <v>160.090125</v>
      </c>
      <c r="AF14" s="19">
        <v>13527.61556</v>
      </c>
      <c r="AG14" s="19">
        <v>1216.583292</v>
      </c>
      <c r="AH14" s="21">
        <v>17.676780000000001</v>
      </c>
      <c r="AI14" s="22">
        <v>0.1767678</v>
      </c>
      <c r="AJ14" s="22">
        <v>1.430245E-2</v>
      </c>
      <c r="AK14" s="18">
        <v>120</v>
      </c>
      <c r="AL14" s="17"/>
      <c r="AM14" s="17"/>
      <c r="AN14" s="17"/>
      <c r="AO14" s="17"/>
      <c r="AP14" s="18">
        <v>2.3418769199999998</v>
      </c>
      <c r="AQ14" s="18">
        <v>0.10730344999999999</v>
      </c>
      <c r="AR14" s="17"/>
      <c r="AS14" s="17"/>
      <c r="AT14" s="41"/>
      <c r="AU14" s="17"/>
      <c r="AV14" s="17"/>
      <c r="AW14" s="17"/>
      <c r="AX14" s="17"/>
      <c r="AY14" s="17"/>
      <c r="AZ14" s="17"/>
      <c r="BA14" s="17"/>
      <c r="BC14" s="34" t="str">
        <f t="shared" si="56"/>
        <v>20090926</v>
      </c>
      <c r="BD14" s="34" t="str">
        <f t="shared" si="57"/>
        <v>20100314</v>
      </c>
      <c r="BE14" s="2" t="s">
        <v>937</v>
      </c>
      <c r="BF14" s="11" t="str">
        <f t="shared" si="0"/>
        <v>{"exname":"ARG_2009_8634",</v>
      </c>
      <c r="BG14" s="11" t="str">
        <f t="shared" si="1"/>
        <v>"exp_dur":"1",</v>
      </c>
      <c r="BH14" s="11" t="str">
        <f t="shared" si="2"/>
        <v>"local_name":"Pergamino, ARG",</v>
      </c>
      <c r="BI14" s="11" t="str">
        <f t="shared" si="3"/>
        <v>"local_id":"BAPE",</v>
      </c>
      <c r="BJ14" s="11" t="str">
        <f t="shared" si="4"/>
        <v>"fl_name":"PE1",</v>
      </c>
      <c r="BK14" s="11" t="str">
        <f t="shared" si="5"/>
        <v>"id_field":"2977576059668",</v>
      </c>
      <c r="BL14" s="11" t="str">
        <f t="shared" si="6"/>
        <v>"fl_loc_1":"ARG",</v>
      </c>
      <c r="BM14" s="11" t="str">
        <f t="shared" si="7"/>
        <v>"fl_loc_2":"BAI",</v>
      </c>
      <c r="BN14" s="11" t="str">
        <f t="shared" si="8"/>
        <v/>
      </c>
      <c r="BO14" s="11" t="str">
        <f t="shared" si="9"/>
        <v>"fl_lat":"-33.87522383",</v>
      </c>
      <c r="BP14" s="11" t="str">
        <f t="shared" si="10"/>
        <v>"fl_long":"-60.20881106",</v>
      </c>
      <c r="BQ14" s="11" t="str">
        <f t="shared" si="11"/>
        <v>"mon_loc_source":"Monsanto",</v>
      </c>
      <c r="BR14" s="11" t="str">
        <f t="shared" si="12"/>
        <v/>
      </c>
      <c r="BS14" s="11" t="str">
        <f t="shared" si="13"/>
        <v>"flele":"80",</v>
      </c>
      <c r="BT14" s="11" t="str">
        <f t="shared" si="14"/>
        <v>"cr_system":"Conventional Corn",</v>
      </c>
      <c r="BU14" s="11" t="str">
        <f t="shared" si="15"/>
        <v>"irrig":"N",</v>
      </c>
      <c r="BV14" s="11" t="str">
        <f t="shared" si="16"/>
        <v/>
      </c>
      <c r="BW14" s="11" t="str">
        <f t="shared" si="17"/>
        <v>"mon_planting_year":"2009",</v>
      </c>
      <c r="BX14" s="11" t="str">
        <f t="shared" si="18"/>
        <v/>
      </c>
      <c r="BY14" s="11" t="str">
        <f t="shared" si="19"/>
        <v>"mon_hacom":"Grain",</v>
      </c>
      <c r="BZ14" s="11" t="str">
        <f t="shared" si="20"/>
        <v>"mon_expt_type":"Research",</v>
      </c>
      <c r="CA14" s="11" t="str">
        <f t="shared" si="21"/>
        <v>"mon_expt_stage":"Pre-Commercial 3",</v>
      </c>
      <c r="CB14" s="11" t="str">
        <f t="shared" si="22"/>
        <v>"mon_yld_be":"160.090125",</v>
      </c>
      <c r="CC14" s="11" t="str">
        <f t="shared" si="23"/>
        <v>"mon_mst":"17.67678",</v>
      </c>
      <c r="CD14" s="11" t="str">
        <f t="shared" si="24"/>
        <v/>
      </c>
      <c r="CE14" s="11" t="str">
        <f t="shared" si="25"/>
        <v/>
      </c>
      <c r="CF14" s="11" t="str">
        <f>IF(AT14&lt;&gt;"",""""&amp;LOWER(AT$3) &amp;""":"""&amp;DX14&amp;""",","")</f>
        <v/>
      </c>
      <c r="CG14" s="11" t="str">
        <f>"""mon_wst_info1"":"""&amp;VLOOKUP(B14,Weather!B14:N535,11,FALSE)&amp;""","</f>
        <v>"mon_wst_info1":"874800|&gt; 100 km",</v>
      </c>
      <c r="CH14" s="11" t="str">
        <f>"""mon_wst_info2"":"""&amp;VLOOKUP(B14,Weather!B14:N535,12,FALSE)&amp;""","</f>
        <v>"mon_wst_info2":"874970|&gt; 100 km",</v>
      </c>
      <c r="CI14" s="11" t="str">
        <f>"""mon_wst_info3"":"""&amp;VLOOKUP(B14,Weather!B14:N535,13,FALSE)&amp;""","</f>
        <v>"mon_wst_info3":"875480|50 - 100 km",</v>
      </c>
      <c r="CJ14" s="11" t="str">
        <f t="shared" si="26"/>
        <v/>
      </c>
      <c r="CK14" s="30" t="s">
        <v>958</v>
      </c>
      <c r="CL14" s="11" t="str">
        <f t="shared" si="27"/>
        <v>{"event":"planting","crid":"MAZ",</v>
      </c>
      <c r="CM14" s="11" t="str">
        <f t="shared" si="28"/>
        <v>"date":"20090926",</v>
      </c>
      <c r="CN14" s="11" t="str">
        <f t="shared" si="29"/>
        <v>"cul_id":"2009_RM120_TestMean",</v>
      </c>
      <c r="CO14" s="11" t="str">
        <f t="shared" si="30"/>
        <v>"plpoe":"8.5063764",</v>
      </c>
      <c r="CP14" s="11" t="str">
        <f t="shared" si="31"/>
        <v>"plrs":"52.5",</v>
      </c>
      <c r="CQ14" s="11" t="str">
        <f t="shared" si="32"/>
        <v>"rm":"120"},</v>
      </c>
      <c r="CR14" s="11" t="str">
        <f t="shared" si="33"/>
        <v>{"event":"harvest",</v>
      </c>
      <c r="CS14" s="11" t="str">
        <f t="shared" si="34"/>
        <v>"harm":"Machine",</v>
      </c>
      <c r="CT14" s="11" t="str">
        <f t="shared" si="35"/>
        <v>"date":"20100314"</v>
      </c>
      <c r="CU14" s="11" t="str">
        <f t="shared" si="36"/>
        <v>}]},</v>
      </c>
      <c r="CV14" s="30" t="s">
        <v>931</v>
      </c>
      <c r="CW14" s="11" t="str">
        <f t="shared" si="37"/>
        <v>{"hwah":"13527.61556",</v>
      </c>
      <c r="CX14" s="11" t="str">
        <f t="shared" si="38"/>
        <v>"hwahs":"1216.583292",</v>
      </c>
      <c r="CY14" s="11" t="str">
        <f t="shared" si="39"/>
        <v>"hmah":"0.1767678",</v>
      </c>
      <c r="CZ14" s="11" t="str">
        <f t="shared" si="40"/>
        <v>"hmahs":"0.01430245",</v>
      </c>
      <c r="DA14" s="11" t="str">
        <f t="shared" si="41"/>
        <v/>
      </c>
      <c r="DB14" s="11" t="str">
        <f t="shared" si="42"/>
        <v/>
      </c>
      <c r="DC14" s="11" t="str">
        <f t="shared" si="43"/>
        <v>"chtx":"2.34187692",</v>
      </c>
      <c r="DD14" s="11" t="str">
        <f t="shared" si="44"/>
        <v>"chtxs":"0.10730345",</v>
      </c>
      <c r="DE14" s="11" t="s">
        <v>935</v>
      </c>
      <c r="DF14" s="32" t="str">
        <f t="shared" si="58"/>
        <v>ARG_2009_8634</v>
      </c>
      <c r="DG14" s="30" t="str">
        <f t="shared" si="45"/>
        <v>{</v>
      </c>
      <c r="DH14" s="11" t="str">
        <f t="shared" si="46"/>
        <v>{</v>
      </c>
      <c r="DI14" s="11" t="str">
        <f t="shared" si="47"/>
        <v/>
      </c>
      <c r="DJ14" s="11" t="str">
        <f>IF(AT14&lt;&gt;"",""""&amp;LOWER(AT$3) &amp;""":"""&amp;DX14&amp;""",","")</f>
        <v/>
      </c>
      <c r="DK14" s="11" t="str">
        <f t="shared" si="48"/>
        <v/>
      </c>
      <c r="DL14" s="11" t="str">
        <f t="shared" si="49"/>
        <v/>
      </c>
      <c r="DM14" s="11" t="str">
        <f t="shared" si="50"/>
        <v/>
      </c>
      <c r="DN14" s="11" t="str">
        <f t="shared" si="51"/>
        <v/>
      </c>
      <c r="DO14" s="11" t="str">
        <f t="shared" si="52"/>
        <v/>
      </c>
      <c r="DP14" s="11" t="str">
        <f t="shared" si="53"/>
        <v/>
      </c>
      <c r="DQ14" s="11" t="str">
        <f t="shared" si="54"/>
        <v/>
      </c>
      <c r="DT14" s="2" t="str">
        <f t="shared" si="55"/>
        <v/>
      </c>
      <c r="DU14" s="2" t="str">
        <f>IF(COUNTIF($DT$3:DT13,"="&amp;DT14)=0,AT14&amp;"","")</f>
        <v/>
      </c>
      <c r="DV14" s="2" t="str">
        <f>IF(DU14&lt;&gt;"", COUNTIF($DU$3:DU13,"="&amp;DU14), "")</f>
        <v/>
      </c>
      <c r="DW14" s="2">
        <f>IF(OR(DU14&lt;&gt;"",AT14=""), COUNTIF($DU$3:DU13,"="&amp;DU14), VLOOKUP(DT14,$DT$3:DV13,3,FALSE))</f>
        <v>0</v>
      </c>
      <c r="DX14" s="2" t="str">
        <f t="shared" si="59"/>
        <v/>
      </c>
    </row>
    <row r="15" spans="1:175">
      <c r="A15" s="2" t="s">
        <v>893</v>
      </c>
      <c r="B15" s="17" t="s">
        <v>100</v>
      </c>
      <c r="C15" s="18">
        <v>1</v>
      </c>
      <c r="D15" s="17" t="s">
        <v>53</v>
      </c>
      <c r="E15" s="17" t="s">
        <v>54</v>
      </c>
      <c r="F15" s="17" t="s">
        <v>82</v>
      </c>
      <c r="G15" s="19">
        <v>2977576059668</v>
      </c>
      <c r="H15" s="17" t="s">
        <v>56</v>
      </c>
      <c r="I15" s="17" t="s">
        <v>57</v>
      </c>
      <c r="J15" s="18"/>
      <c r="K15" s="18">
        <v>-33.875223830000003</v>
      </c>
      <c r="L15" s="18">
        <v>-60.208811060000002</v>
      </c>
      <c r="M15" s="17" t="s">
        <v>58</v>
      </c>
      <c r="N15" s="17"/>
      <c r="O15" s="18">
        <v>80</v>
      </c>
      <c r="P15" s="17" t="s">
        <v>59</v>
      </c>
      <c r="Q15" s="17" t="s">
        <v>86</v>
      </c>
      <c r="R15" s="17" t="s">
        <v>61</v>
      </c>
      <c r="S15" s="17" t="s">
        <v>62</v>
      </c>
      <c r="T15" s="17"/>
      <c r="U15" s="18">
        <v>2009</v>
      </c>
      <c r="V15" s="17" t="s">
        <v>98</v>
      </c>
      <c r="W15" s="17" t="s">
        <v>99</v>
      </c>
      <c r="X15" s="17"/>
      <c r="Y15" s="17" t="s">
        <v>65</v>
      </c>
      <c r="Z15" s="17" t="s">
        <v>66</v>
      </c>
      <c r="AA15" s="17" t="s">
        <v>67</v>
      </c>
      <c r="AB15" s="17" t="s">
        <v>68</v>
      </c>
      <c r="AC15" s="17">
        <v>8.2103655999999994</v>
      </c>
      <c r="AD15" s="18">
        <v>52.5</v>
      </c>
      <c r="AE15" s="20">
        <v>157.49752100000001</v>
      </c>
      <c r="AF15" s="19">
        <v>13308.54052</v>
      </c>
      <c r="AG15" s="19">
        <v>1461.4983669999999</v>
      </c>
      <c r="AH15" s="21">
        <v>18.250952999999999</v>
      </c>
      <c r="AI15" s="22">
        <v>0.18250953</v>
      </c>
      <c r="AJ15" s="22">
        <v>1.6842032E-2</v>
      </c>
      <c r="AK15" s="18">
        <v>120</v>
      </c>
      <c r="AL15" s="17"/>
      <c r="AM15" s="17"/>
      <c r="AN15" s="17"/>
      <c r="AO15" s="17"/>
      <c r="AP15" s="18">
        <v>2.3255102000000001</v>
      </c>
      <c r="AQ15" s="18">
        <v>0.136726387</v>
      </c>
      <c r="AR15" s="17"/>
      <c r="AS15" s="17"/>
      <c r="AT15" s="41"/>
      <c r="AU15" s="17"/>
      <c r="AV15" s="17"/>
      <c r="AW15" s="17"/>
      <c r="AX15" s="17"/>
      <c r="AY15" s="17"/>
      <c r="AZ15" s="17"/>
      <c r="BA15" s="17"/>
      <c r="BC15" s="34" t="str">
        <f t="shared" si="56"/>
        <v>20090926</v>
      </c>
      <c r="BD15" s="34" t="str">
        <f t="shared" si="57"/>
        <v>20100314</v>
      </c>
      <c r="BE15" s="2" t="s">
        <v>937</v>
      </c>
      <c r="BF15" s="11" t="str">
        <f t="shared" si="0"/>
        <v>{"exname":"ARG_2009_8635",</v>
      </c>
      <c r="BG15" s="11" t="str">
        <f t="shared" si="1"/>
        <v>"exp_dur":"1",</v>
      </c>
      <c r="BH15" s="11" t="str">
        <f t="shared" si="2"/>
        <v>"local_name":"Pergamino, ARG",</v>
      </c>
      <c r="BI15" s="11" t="str">
        <f t="shared" si="3"/>
        <v>"local_id":"BAPE",</v>
      </c>
      <c r="BJ15" s="11" t="str">
        <f t="shared" si="4"/>
        <v>"fl_name":"PE1",</v>
      </c>
      <c r="BK15" s="11" t="str">
        <f t="shared" si="5"/>
        <v>"id_field":"2977576059668",</v>
      </c>
      <c r="BL15" s="11" t="str">
        <f t="shared" si="6"/>
        <v>"fl_loc_1":"ARG",</v>
      </c>
      <c r="BM15" s="11" t="str">
        <f t="shared" si="7"/>
        <v>"fl_loc_2":"BAI",</v>
      </c>
      <c r="BN15" s="11" t="str">
        <f t="shared" si="8"/>
        <v/>
      </c>
      <c r="BO15" s="11" t="str">
        <f t="shared" si="9"/>
        <v>"fl_lat":"-33.87522383",</v>
      </c>
      <c r="BP15" s="11" t="str">
        <f t="shared" si="10"/>
        <v>"fl_long":"-60.20881106",</v>
      </c>
      <c r="BQ15" s="11" t="str">
        <f t="shared" si="11"/>
        <v>"mon_loc_source":"Monsanto",</v>
      </c>
      <c r="BR15" s="11" t="str">
        <f t="shared" si="12"/>
        <v/>
      </c>
      <c r="BS15" s="11" t="str">
        <f t="shared" si="13"/>
        <v>"flele":"80",</v>
      </c>
      <c r="BT15" s="11" t="str">
        <f t="shared" si="14"/>
        <v>"cr_system":"Conventional Corn",</v>
      </c>
      <c r="BU15" s="11" t="str">
        <f t="shared" si="15"/>
        <v>"irrig":"N",</v>
      </c>
      <c r="BV15" s="11" t="str">
        <f t="shared" si="16"/>
        <v/>
      </c>
      <c r="BW15" s="11" t="str">
        <f t="shared" si="17"/>
        <v>"mon_planting_year":"2009",</v>
      </c>
      <c r="BX15" s="11" t="str">
        <f t="shared" si="18"/>
        <v/>
      </c>
      <c r="BY15" s="11" t="str">
        <f t="shared" si="19"/>
        <v>"mon_hacom":"Grain",</v>
      </c>
      <c r="BZ15" s="11" t="str">
        <f t="shared" si="20"/>
        <v>"mon_expt_type":"Research",</v>
      </c>
      <c r="CA15" s="11" t="str">
        <f t="shared" si="21"/>
        <v>"mon_expt_stage":"Pre-Commercial 3",</v>
      </c>
      <c r="CB15" s="11" t="str">
        <f t="shared" si="22"/>
        <v>"mon_yld_be":"157.497521",</v>
      </c>
      <c r="CC15" s="11" t="str">
        <f t="shared" si="23"/>
        <v>"mon_mst":"18.250953",</v>
      </c>
      <c r="CD15" s="11" t="str">
        <f t="shared" si="24"/>
        <v/>
      </c>
      <c r="CE15" s="11" t="str">
        <f t="shared" si="25"/>
        <v/>
      </c>
      <c r="CF15" s="11" t="str">
        <f>IF(AT15&lt;&gt;"",""""&amp;LOWER(AT$3) &amp;""":"""&amp;DX15&amp;""",","")</f>
        <v/>
      </c>
      <c r="CG15" s="11" t="str">
        <f>"""mon_wst_info1"":"""&amp;VLOOKUP(B15,Weather!B15:N536,11,FALSE)&amp;""","</f>
        <v>"mon_wst_info1":"874800|&gt; 100 km",</v>
      </c>
      <c r="CH15" s="11" t="str">
        <f>"""mon_wst_info2"":"""&amp;VLOOKUP(B15,Weather!B15:N536,12,FALSE)&amp;""","</f>
        <v>"mon_wst_info2":"874970|&gt; 100 km",</v>
      </c>
      <c r="CI15" s="11" t="str">
        <f>"""mon_wst_info3"":"""&amp;VLOOKUP(B15,Weather!B15:N536,13,FALSE)&amp;""","</f>
        <v>"mon_wst_info3":"875480|50 - 100 km",</v>
      </c>
      <c r="CJ15" s="11" t="str">
        <f t="shared" si="26"/>
        <v/>
      </c>
      <c r="CK15" s="30" t="s">
        <v>958</v>
      </c>
      <c r="CL15" s="11" t="str">
        <f t="shared" si="27"/>
        <v>{"event":"planting","crid":"MAZ",</v>
      </c>
      <c r="CM15" s="11" t="str">
        <f t="shared" si="28"/>
        <v>"date":"20090926",</v>
      </c>
      <c r="CN15" s="11" t="str">
        <f t="shared" si="29"/>
        <v>"cul_id":"2009_RM120_TestMean",</v>
      </c>
      <c r="CO15" s="11" t="str">
        <f t="shared" si="30"/>
        <v>"plpoe":"8.2103656",</v>
      </c>
      <c r="CP15" s="11" t="str">
        <f t="shared" si="31"/>
        <v>"plrs":"52.5",</v>
      </c>
      <c r="CQ15" s="11" t="str">
        <f t="shared" si="32"/>
        <v>"rm":"120"},</v>
      </c>
      <c r="CR15" s="11" t="str">
        <f t="shared" si="33"/>
        <v>{"event":"harvest",</v>
      </c>
      <c r="CS15" s="11" t="str">
        <f t="shared" si="34"/>
        <v>"harm":"Machine",</v>
      </c>
      <c r="CT15" s="11" t="str">
        <f t="shared" si="35"/>
        <v>"date":"20100314"</v>
      </c>
      <c r="CU15" s="11" t="str">
        <f t="shared" si="36"/>
        <v>}]},</v>
      </c>
      <c r="CV15" s="30" t="s">
        <v>931</v>
      </c>
      <c r="CW15" s="11" t="str">
        <f t="shared" si="37"/>
        <v>{"hwah":"13308.54052",</v>
      </c>
      <c r="CX15" s="11" t="str">
        <f t="shared" si="38"/>
        <v>"hwahs":"1461.498367",</v>
      </c>
      <c r="CY15" s="11" t="str">
        <f t="shared" si="39"/>
        <v>"hmah":"0.18250953",</v>
      </c>
      <c r="CZ15" s="11" t="str">
        <f t="shared" si="40"/>
        <v>"hmahs":"0.016842032",</v>
      </c>
      <c r="DA15" s="11" t="str">
        <f t="shared" si="41"/>
        <v/>
      </c>
      <c r="DB15" s="11" t="str">
        <f t="shared" si="42"/>
        <v/>
      </c>
      <c r="DC15" s="11" t="str">
        <f t="shared" si="43"/>
        <v>"chtx":"2.3255102",</v>
      </c>
      <c r="DD15" s="11" t="str">
        <f t="shared" si="44"/>
        <v>"chtxs":"0.136726387",</v>
      </c>
      <c r="DE15" s="11" t="s">
        <v>935</v>
      </c>
      <c r="DF15" s="32" t="str">
        <f t="shared" si="58"/>
        <v>ARG_2009_8635</v>
      </c>
      <c r="DG15" s="30" t="str">
        <f t="shared" si="45"/>
        <v>{</v>
      </c>
      <c r="DH15" s="11" t="str">
        <f t="shared" si="46"/>
        <v>{</v>
      </c>
      <c r="DI15" s="11" t="str">
        <f t="shared" si="47"/>
        <v/>
      </c>
      <c r="DJ15" s="11" t="str">
        <f>IF(AT15&lt;&gt;"",""""&amp;LOWER(AT$3) &amp;""":"""&amp;DX15&amp;""",","")</f>
        <v/>
      </c>
      <c r="DK15" s="11" t="str">
        <f t="shared" si="48"/>
        <v/>
      </c>
      <c r="DL15" s="11" t="str">
        <f t="shared" si="49"/>
        <v/>
      </c>
      <c r="DM15" s="11" t="str">
        <f t="shared" si="50"/>
        <v/>
      </c>
      <c r="DN15" s="11" t="str">
        <f t="shared" si="51"/>
        <v/>
      </c>
      <c r="DO15" s="11" t="str">
        <f t="shared" si="52"/>
        <v/>
      </c>
      <c r="DP15" s="11" t="str">
        <f t="shared" si="53"/>
        <v/>
      </c>
      <c r="DQ15" s="11" t="str">
        <f t="shared" si="54"/>
        <v/>
      </c>
      <c r="DT15" s="2" t="str">
        <f t="shared" si="55"/>
        <v/>
      </c>
      <c r="DU15" s="2" t="str">
        <f>IF(COUNTIF($DT$3:DT14,"="&amp;DT15)=0,AT15&amp;"","")</f>
        <v/>
      </c>
      <c r="DV15" s="2" t="str">
        <f>IF(DU15&lt;&gt;"", COUNTIF($DU$3:DU14,"="&amp;DU15), "")</f>
        <v/>
      </c>
      <c r="DW15" s="2">
        <f>IF(OR(DU15&lt;&gt;"",AT15=""), COUNTIF($DU$3:DU14,"="&amp;DU15), VLOOKUP(DT15,$DT$3:DV14,3,FALSE))</f>
        <v>0</v>
      </c>
      <c r="DX15" s="2" t="str">
        <f t="shared" si="59"/>
        <v/>
      </c>
    </row>
    <row r="16" spans="1:175">
      <c r="A16" s="2" t="s">
        <v>893</v>
      </c>
      <c r="B16" s="17" t="s">
        <v>101</v>
      </c>
      <c r="C16" s="18">
        <v>1</v>
      </c>
      <c r="D16" s="17" t="s">
        <v>53</v>
      </c>
      <c r="E16" s="17" t="s">
        <v>54</v>
      </c>
      <c r="F16" s="17" t="s">
        <v>102</v>
      </c>
      <c r="G16" s="19">
        <v>3028427408148</v>
      </c>
      <c r="H16" s="17" t="s">
        <v>56</v>
      </c>
      <c r="I16" s="17" t="s">
        <v>57</v>
      </c>
      <c r="J16" s="18"/>
      <c r="K16" s="18">
        <v>-33.875223830000003</v>
      </c>
      <c r="L16" s="18">
        <v>-60.208811060000002</v>
      </c>
      <c r="M16" s="17" t="s">
        <v>58</v>
      </c>
      <c r="N16" s="17"/>
      <c r="O16" s="18">
        <v>80</v>
      </c>
      <c r="P16" s="17" t="s">
        <v>59</v>
      </c>
      <c r="Q16" s="17" t="s">
        <v>86</v>
      </c>
      <c r="R16" s="17" t="s">
        <v>61</v>
      </c>
      <c r="S16" s="17" t="s">
        <v>62</v>
      </c>
      <c r="T16" s="17"/>
      <c r="U16" s="18">
        <v>2009</v>
      </c>
      <c r="V16" s="17" t="s">
        <v>103</v>
      </c>
      <c r="W16" s="17" t="s">
        <v>99</v>
      </c>
      <c r="X16" s="17"/>
      <c r="Y16" s="17" t="s">
        <v>65</v>
      </c>
      <c r="Z16" s="17" t="s">
        <v>66</v>
      </c>
      <c r="AA16" s="17" t="s">
        <v>67</v>
      </c>
      <c r="AB16" s="17" t="s">
        <v>68</v>
      </c>
      <c r="AC16" s="17">
        <v>8.3845917020999998</v>
      </c>
      <c r="AD16" s="18">
        <v>52.5</v>
      </c>
      <c r="AE16" s="20">
        <v>157.0070872</v>
      </c>
      <c r="AF16" s="19">
        <v>13267.09887</v>
      </c>
      <c r="AG16" s="19">
        <v>1319.641615</v>
      </c>
      <c r="AH16" s="21">
        <v>19.93776596</v>
      </c>
      <c r="AI16" s="22">
        <v>0.19937766000000001</v>
      </c>
      <c r="AJ16" s="22">
        <v>2.6412013000000002E-2</v>
      </c>
      <c r="AK16" s="18">
        <v>120</v>
      </c>
      <c r="AL16" s="17"/>
      <c r="AM16" s="17"/>
      <c r="AN16" s="17"/>
      <c r="AO16" s="17"/>
      <c r="AP16" s="18">
        <v>2.3436685960000001</v>
      </c>
      <c r="AQ16" s="18">
        <v>0.12958081299999999</v>
      </c>
      <c r="AR16" s="17"/>
      <c r="AS16" s="17"/>
      <c r="AT16" s="41"/>
      <c r="AU16" s="17"/>
      <c r="AV16" s="17"/>
      <c r="AW16" s="17"/>
      <c r="AX16" s="17"/>
      <c r="AY16" s="17"/>
      <c r="AZ16" s="17"/>
      <c r="BA16" s="17"/>
      <c r="BC16" s="34" t="str">
        <f t="shared" si="56"/>
        <v>20091002</v>
      </c>
      <c r="BD16" s="34" t="str">
        <f t="shared" si="57"/>
        <v>20100314</v>
      </c>
      <c r="BE16" s="2" t="s">
        <v>937</v>
      </c>
      <c r="BF16" s="11" t="str">
        <f t="shared" si="0"/>
        <v>{"exname":"ARG_2009_8636",</v>
      </c>
      <c r="BG16" s="11" t="str">
        <f t="shared" si="1"/>
        <v>"exp_dur":"1",</v>
      </c>
      <c r="BH16" s="11" t="str">
        <f t="shared" si="2"/>
        <v>"local_name":"Pergamino, ARG",</v>
      </c>
      <c r="BI16" s="11" t="str">
        <f t="shared" si="3"/>
        <v>"local_id":"BAPE",</v>
      </c>
      <c r="BJ16" s="11" t="str">
        <f t="shared" si="4"/>
        <v>"fl_name":"PE2",</v>
      </c>
      <c r="BK16" s="11" t="str">
        <f t="shared" si="5"/>
        <v>"id_field":"3028427408148",</v>
      </c>
      <c r="BL16" s="11" t="str">
        <f t="shared" si="6"/>
        <v>"fl_loc_1":"ARG",</v>
      </c>
      <c r="BM16" s="11" t="str">
        <f t="shared" si="7"/>
        <v>"fl_loc_2":"BAI",</v>
      </c>
      <c r="BN16" s="11" t="str">
        <f t="shared" si="8"/>
        <v/>
      </c>
      <c r="BO16" s="11" t="str">
        <f t="shared" si="9"/>
        <v>"fl_lat":"-33.87522383",</v>
      </c>
      <c r="BP16" s="11" t="str">
        <f t="shared" si="10"/>
        <v>"fl_long":"-60.20881106",</v>
      </c>
      <c r="BQ16" s="11" t="str">
        <f t="shared" si="11"/>
        <v>"mon_loc_source":"Monsanto",</v>
      </c>
      <c r="BR16" s="11" t="str">
        <f t="shared" si="12"/>
        <v/>
      </c>
      <c r="BS16" s="11" t="str">
        <f t="shared" si="13"/>
        <v>"flele":"80",</v>
      </c>
      <c r="BT16" s="11" t="str">
        <f t="shared" si="14"/>
        <v>"cr_system":"Conventional Corn",</v>
      </c>
      <c r="BU16" s="11" t="str">
        <f t="shared" si="15"/>
        <v>"irrig":"N",</v>
      </c>
      <c r="BV16" s="11" t="str">
        <f t="shared" si="16"/>
        <v/>
      </c>
      <c r="BW16" s="11" t="str">
        <f t="shared" si="17"/>
        <v>"mon_planting_year":"2009",</v>
      </c>
      <c r="BX16" s="11" t="str">
        <f t="shared" si="18"/>
        <v/>
      </c>
      <c r="BY16" s="11" t="str">
        <f t="shared" si="19"/>
        <v>"mon_hacom":"Grain",</v>
      </c>
      <c r="BZ16" s="11" t="str">
        <f t="shared" si="20"/>
        <v>"mon_expt_type":"Research",</v>
      </c>
      <c r="CA16" s="11" t="str">
        <f t="shared" si="21"/>
        <v>"mon_expt_stage":"Pre-Commercial 3",</v>
      </c>
      <c r="CB16" s="11" t="str">
        <f t="shared" si="22"/>
        <v>"mon_yld_be":"157.0070872",</v>
      </c>
      <c r="CC16" s="11" t="str">
        <f t="shared" si="23"/>
        <v>"mon_mst":"19.93776596",</v>
      </c>
      <c r="CD16" s="11" t="str">
        <f t="shared" si="24"/>
        <v/>
      </c>
      <c r="CE16" s="11" t="str">
        <f t="shared" si="25"/>
        <v/>
      </c>
      <c r="CF16" s="11" t="str">
        <f>IF(AT16&lt;&gt;"",""""&amp;LOWER(AT$3) &amp;""":"""&amp;DX16&amp;""",","")</f>
        <v/>
      </c>
      <c r="CG16" s="11" t="str">
        <f>"""mon_wst_info1"":"""&amp;VLOOKUP(B16,Weather!B16:N537,11,FALSE)&amp;""","</f>
        <v>"mon_wst_info1":"874800|&gt; 100 km",</v>
      </c>
      <c r="CH16" s="11" t="str">
        <f>"""mon_wst_info2"":"""&amp;VLOOKUP(B16,Weather!B16:N537,12,FALSE)&amp;""","</f>
        <v>"mon_wst_info2":"874970|&gt; 100 km",</v>
      </c>
      <c r="CI16" s="11" t="str">
        <f>"""mon_wst_info3"":"""&amp;VLOOKUP(B16,Weather!B16:N537,13,FALSE)&amp;""","</f>
        <v>"mon_wst_info3":"875480|50 - 100 km",</v>
      </c>
      <c r="CJ16" s="11" t="str">
        <f t="shared" si="26"/>
        <v/>
      </c>
      <c r="CK16" s="30" t="s">
        <v>958</v>
      </c>
      <c r="CL16" s="11" t="str">
        <f t="shared" si="27"/>
        <v>{"event":"planting","crid":"MAZ",</v>
      </c>
      <c r="CM16" s="11" t="str">
        <f t="shared" si="28"/>
        <v>"date":"20091002",</v>
      </c>
      <c r="CN16" s="11" t="str">
        <f t="shared" si="29"/>
        <v>"cul_id":"2009_RM120_TestMean",</v>
      </c>
      <c r="CO16" s="11" t="str">
        <f t="shared" si="30"/>
        <v>"plpoe":"8.3845917021",</v>
      </c>
      <c r="CP16" s="11" t="str">
        <f t="shared" si="31"/>
        <v>"plrs":"52.5",</v>
      </c>
      <c r="CQ16" s="11" t="str">
        <f t="shared" si="32"/>
        <v>"rm":"120"},</v>
      </c>
      <c r="CR16" s="11" t="str">
        <f t="shared" si="33"/>
        <v>{"event":"harvest",</v>
      </c>
      <c r="CS16" s="11" t="str">
        <f t="shared" si="34"/>
        <v>"harm":"Machine",</v>
      </c>
      <c r="CT16" s="11" t="str">
        <f t="shared" si="35"/>
        <v>"date":"20100314"</v>
      </c>
      <c r="CU16" s="11" t="str">
        <f t="shared" si="36"/>
        <v>}]},</v>
      </c>
      <c r="CV16" s="30" t="s">
        <v>931</v>
      </c>
      <c r="CW16" s="11" t="str">
        <f t="shared" si="37"/>
        <v>{"hwah":"13267.09887",</v>
      </c>
      <c r="CX16" s="11" t="str">
        <f t="shared" si="38"/>
        <v>"hwahs":"1319.641615",</v>
      </c>
      <c r="CY16" s="11" t="str">
        <f t="shared" si="39"/>
        <v>"hmah":"0.19937766",</v>
      </c>
      <c r="CZ16" s="11" t="str">
        <f t="shared" si="40"/>
        <v>"hmahs":"0.026412013",</v>
      </c>
      <c r="DA16" s="11" t="str">
        <f t="shared" si="41"/>
        <v/>
      </c>
      <c r="DB16" s="11" t="str">
        <f t="shared" si="42"/>
        <v/>
      </c>
      <c r="DC16" s="11" t="str">
        <f t="shared" si="43"/>
        <v>"chtx":"2.343668596",</v>
      </c>
      <c r="DD16" s="11" t="str">
        <f t="shared" si="44"/>
        <v>"chtxs":"0.129580813",</v>
      </c>
      <c r="DE16" s="11" t="s">
        <v>935</v>
      </c>
      <c r="DF16" s="32" t="str">
        <f t="shared" si="58"/>
        <v>ARG_2009_8636</v>
      </c>
      <c r="DG16" s="30" t="str">
        <f t="shared" si="45"/>
        <v>{</v>
      </c>
      <c r="DH16" s="11" t="str">
        <f t="shared" si="46"/>
        <v>{</v>
      </c>
      <c r="DI16" s="11" t="str">
        <f t="shared" si="47"/>
        <v/>
      </c>
      <c r="DJ16" s="11" t="str">
        <f>IF(AT16&lt;&gt;"",""""&amp;LOWER(AT$3) &amp;""":"""&amp;DX16&amp;""",","")</f>
        <v/>
      </c>
      <c r="DK16" s="11" t="str">
        <f t="shared" si="48"/>
        <v/>
      </c>
      <c r="DL16" s="11" t="str">
        <f t="shared" si="49"/>
        <v/>
      </c>
      <c r="DM16" s="11" t="str">
        <f t="shared" si="50"/>
        <v/>
      </c>
      <c r="DN16" s="11" t="str">
        <f t="shared" si="51"/>
        <v/>
      </c>
      <c r="DO16" s="11" t="str">
        <f t="shared" si="52"/>
        <v/>
      </c>
      <c r="DP16" s="11" t="str">
        <f t="shared" si="53"/>
        <v/>
      </c>
      <c r="DQ16" s="11" t="str">
        <f t="shared" si="54"/>
        <v/>
      </c>
      <c r="DT16" s="2" t="str">
        <f t="shared" si="55"/>
        <v/>
      </c>
      <c r="DU16" s="2" t="str">
        <f>IF(COUNTIF($DT$3:DT15,"="&amp;DT16)=0,AT16&amp;"","")</f>
        <v/>
      </c>
      <c r="DV16" s="2" t="str">
        <f>IF(DU16&lt;&gt;"", COUNTIF($DU$3:DU15,"="&amp;DU16), "")</f>
        <v/>
      </c>
      <c r="DW16" s="2">
        <f>IF(OR(DU16&lt;&gt;"",AT16=""), COUNTIF($DU$3:DU15,"="&amp;DU16), VLOOKUP(DT16,$DT$3:DV15,3,FALSE))</f>
        <v>0</v>
      </c>
      <c r="DX16" s="2" t="str">
        <f t="shared" si="59"/>
        <v/>
      </c>
    </row>
    <row r="17" spans="1:128">
      <c r="A17" s="2" t="s">
        <v>893</v>
      </c>
      <c r="B17" s="17" t="s">
        <v>104</v>
      </c>
      <c r="C17" s="18">
        <v>1</v>
      </c>
      <c r="D17" s="17" t="s">
        <v>53</v>
      </c>
      <c r="E17" s="17" t="s">
        <v>54</v>
      </c>
      <c r="F17" s="17" t="s">
        <v>102</v>
      </c>
      <c r="G17" s="19">
        <v>3028427408148</v>
      </c>
      <c r="H17" s="17" t="s">
        <v>56</v>
      </c>
      <c r="I17" s="17" t="s">
        <v>57</v>
      </c>
      <c r="J17" s="18"/>
      <c r="K17" s="18">
        <v>-33.875223830000003</v>
      </c>
      <c r="L17" s="18">
        <v>-60.208811060000002</v>
      </c>
      <c r="M17" s="17" t="s">
        <v>58</v>
      </c>
      <c r="N17" s="17"/>
      <c r="O17" s="18">
        <v>80</v>
      </c>
      <c r="P17" s="17" t="s">
        <v>59</v>
      </c>
      <c r="Q17" s="17" t="s">
        <v>86</v>
      </c>
      <c r="R17" s="17" t="s">
        <v>61</v>
      </c>
      <c r="S17" s="17" t="s">
        <v>62</v>
      </c>
      <c r="T17" s="17"/>
      <c r="U17" s="18">
        <v>2009</v>
      </c>
      <c r="V17" s="17" t="s">
        <v>103</v>
      </c>
      <c r="W17" s="17" t="s">
        <v>99</v>
      </c>
      <c r="X17" s="17"/>
      <c r="Y17" s="17" t="s">
        <v>65</v>
      </c>
      <c r="Z17" s="17" t="s">
        <v>66</v>
      </c>
      <c r="AA17" s="17" t="s">
        <v>67</v>
      </c>
      <c r="AB17" s="17" t="s">
        <v>68</v>
      </c>
      <c r="AC17" s="17">
        <v>8.6046743750000001</v>
      </c>
      <c r="AD17" s="18">
        <v>52.5</v>
      </c>
      <c r="AE17" s="20">
        <v>154.07079580000001</v>
      </c>
      <c r="AF17" s="19">
        <v>13018.982249999999</v>
      </c>
      <c r="AG17" s="19">
        <v>1338.1136750000001</v>
      </c>
      <c r="AH17" s="21">
        <v>18.915383330000001</v>
      </c>
      <c r="AI17" s="22">
        <v>0.18915383299999999</v>
      </c>
      <c r="AJ17" s="22">
        <v>2.4954153999999999E-2</v>
      </c>
      <c r="AK17" s="18">
        <v>120</v>
      </c>
      <c r="AL17" s="17"/>
      <c r="AM17" s="17"/>
      <c r="AN17" s="17"/>
      <c r="AO17" s="17"/>
      <c r="AP17" s="18">
        <v>2.3385416669999999</v>
      </c>
      <c r="AQ17" s="18">
        <v>0.11725566900000001</v>
      </c>
      <c r="AR17" s="17"/>
      <c r="AS17" s="17"/>
      <c r="AT17" s="41"/>
      <c r="AU17" s="17"/>
      <c r="AV17" s="17"/>
      <c r="AW17" s="17"/>
      <c r="AX17" s="17"/>
      <c r="AY17" s="17"/>
      <c r="AZ17" s="17"/>
      <c r="BA17" s="17"/>
      <c r="BC17" s="34" t="str">
        <f t="shared" si="56"/>
        <v>20091002</v>
      </c>
      <c r="BD17" s="34" t="str">
        <f t="shared" si="57"/>
        <v>20100314</v>
      </c>
      <c r="BE17" s="2" t="s">
        <v>937</v>
      </c>
      <c r="BF17" s="11" t="str">
        <f t="shared" si="0"/>
        <v>{"exname":"ARG_2009_8637",</v>
      </c>
      <c r="BG17" s="11" t="str">
        <f t="shared" si="1"/>
        <v>"exp_dur":"1",</v>
      </c>
      <c r="BH17" s="11" t="str">
        <f t="shared" si="2"/>
        <v>"local_name":"Pergamino, ARG",</v>
      </c>
      <c r="BI17" s="11" t="str">
        <f t="shared" si="3"/>
        <v>"local_id":"BAPE",</v>
      </c>
      <c r="BJ17" s="11" t="str">
        <f t="shared" si="4"/>
        <v>"fl_name":"PE2",</v>
      </c>
      <c r="BK17" s="11" t="str">
        <f t="shared" si="5"/>
        <v>"id_field":"3028427408148",</v>
      </c>
      <c r="BL17" s="11" t="str">
        <f t="shared" si="6"/>
        <v>"fl_loc_1":"ARG",</v>
      </c>
      <c r="BM17" s="11" t="str">
        <f t="shared" si="7"/>
        <v>"fl_loc_2":"BAI",</v>
      </c>
      <c r="BN17" s="11" t="str">
        <f t="shared" si="8"/>
        <v/>
      </c>
      <c r="BO17" s="11" t="str">
        <f t="shared" si="9"/>
        <v>"fl_lat":"-33.87522383",</v>
      </c>
      <c r="BP17" s="11" t="str">
        <f t="shared" si="10"/>
        <v>"fl_long":"-60.20881106",</v>
      </c>
      <c r="BQ17" s="11" t="str">
        <f t="shared" si="11"/>
        <v>"mon_loc_source":"Monsanto",</v>
      </c>
      <c r="BR17" s="11" t="str">
        <f t="shared" si="12"/>
        <v/>
      </c>
      <c r="BS17" s="11" t="str">
        <f t="shared" si="13"/>
        <v>"flele":"80",</v>
      </c>
      <c r="BT17" s="11" t="str">
        <f t="shared" si="14"/>
        <v>"cr_system":"Conventional Corn",</v>
      </c>
      <c r="BU17" s="11" t="str">
        <f t="shared" si="15"/>
        <v>"irrig":"N",</v>
      </c>
      <c r="BV17" s="11" t="str">
        <f t="shared" si="16"/>
        <v/>
      </c>
      <c r="BW17" s="11" t="str">
        <f t="shared" si="17"/>
        <v>"mon_planting_year":"2009",</v>
      </c>
      <c r="BX17" s="11" t="str">
        <f t="shared" si="18"/>
        <v/>
      </c>
      <c r="BY17" s="11" t="str">
        <f t="shared" si="19"/>
        <v>"mon_hacom":"Grain",</v>
      </c>
      <c r="BZ17" s="11" t="str">
        <f t="shared" si="20"/>
        <v>"mon_expt_type":"Research",</v>
      </c>
      <c r="CA17" s="11" t="str">
        <f t="shared" si="21"/>
        <v>"mon_expt_stage":"Pre-Commercial 3",</v>
      </c>
      <c r="CB17" s="11" t="str">
        <f t="shared" si="22"/>
        <v>"mon_yld_be":"154.0707958",</v>
      </c>
      <c r="CC17" s="11" t="str">
        <f t="shared" si="23"/>
        <v>"mon_mst":"18.91538333",</v>
      </c>
      <c r="CD17" s="11" t="str">
        <f t="shared" si="24"/>
        <v/>
      </c>
      <c r="CE17" s="11" t="str">
        <f t="shared" si="25"/>
        <v/>
      </c>
      <c r="CF17" s="11" t="str">
        <f>IF(AT17&lt;&gt;"",""""&amp;LOWER(AT$3) &amp;""":"""&amp;DX17&amp;""",","")</f>
        <v/>
      </c>
      <c r="CG17" s="11" t="str">
        <f>"""mon_wst_info1"":"""&amp;VLOOKUP(B17,Weather!B17:N538,11,FALSE)&amp;""","</f>
        <v>"mon_wst_info1":"874800|&gt; 100 km",</v>
      </c>
      <c r="CH17" s="11" t="str">
        <f>"""mon_wst_info2"":"""&amp;VLOOKUP(B17,Weather!B17:N538,12,FALSE)&amp;""","</f>
        <v>"mon_wst_info2":"874970|&gt; 100 km",</v>
      </c>
      <c r="CI17" s="11" t="str">
        <f>"""mon_wst_info3"":"""&amp;VLOOKUP(B17,Weather!B17:N538,13,FALSE)&amp;""","</f>
        <v>"mon_wst_info3":"875480|50 - 100 km",</v>
      </c>
      <c r="CJ17" s="11" t="str">
        <f t="shared" si="26"/>
        <v/>
      </c>
      <c r="CK17" s="30" t="s">
        <v>958</v>
      </c>
      <c r="CL17" s="11" t="str">
        <f t="shared" si="27"/>
        <v>{"event":"planting","crid":"MAZ",</v>
      </c>
      <c r="CM17" s="11" t="str">
        <f t="shared" si="28"/>
        <v>"date":"20091002",</v>
      </c>
      <c r="CN17" s="11" t="str">
        <f t="shared" si="29"/>
        <v>"cul_id":"2009_RM120_TestMean",</v>
      </c>
      <c r="CO17" s="11" t="str">
        <f t="shared" si="30"/>
        <v>"plpoe":"8.604674375",</v>
      </c>
      <c r="CP17" s="11" t="str">
        <f t="shared" si="31"/>
        <v>"plrs":"52.5",</v>
      </c>
      <c r="CQ17" s="11" t="str">
        <f t="shared" si="32"/>
        <v>"rm":"120"},</v>
      </c>
      <c r="CR17" s="11" t="str">
        <f t="shared" si="33"/>
        <v>{"event":"harvest",</v>
      </c>
      <c r="CS17" s="11" t="str">
        <f t="shared" si="34"/>
        <v>"harm":"Machine",</v>
      </c>
      <c r="CT17" s="11" t="str">
        <f t="shared" si="35"/>
        <v>"date":"20100314"</v>
      </c>
      <c r="CU17" s="11" t="str">
        <f t="shared" si="36"/>
        <v>}]},</v>
      </c>
      <c r="CV17" s="30" t="s">
        <v>931</v>
      </c>
      <c r="CW17" s="11" t="str">
        <f t="shared" si="37"/>
        <v>{"hwah":"13018.98225",</v>
      </c>
      <c r="CX17" s="11" t="str">
        <f t="shared" si="38"/>
        <v>"hwahs":"1338.113675",</v>
      </c>
      <c r="CY17" s="11" t="str">
        <f t="shared" si="39"/>
        <v>"hmah":"0.189153833",</v>
      </c>
      <c r="CZ17" s="11" t="str">
        <f t="shared" si="40"/>
        <v>"hmahs":"0.024954154",</v>
      </c>
      <c r="DA17" s="11" t="str">
        <f t="shared" si="41"/>
        <v/>
      </c>
      <c r="DB17" s="11" t="str">
        <f t="shared" si="42"/>
        <v/>
      </c>
      <c r="DC17" s="11" t="str">
        <f t="shared" si="43"/>
        <v>"chtx":"2.338541667",</v>
      </c>
      <c r="DD17" s="11" t="str">
        <f t="shared" si="44"/>
        <v>"chtxs":"0.117255669",</v>
      </c>
      <c r="DE17" s="11" t="s">
        <v>935</v>
      </c>
      <c r="DF17" s="32" t="str">
        <f t="shared" si="58"/>
        <v>ARG_2009_8637</v>
      </c>
      <c r="DG17" s="30" t="str">
        <f t="shared" si="45"/>
        <v>{</v>
      </c>
      <c r="DH17" s="11" t="str">
        <f t="shared" si="46"/>
        <v>{</v>
      </c>
      <c r="DI17" s="11" t="str">
        <f t="shared" si="47"/>
        <v/>
      </c>
      <c r="DJ17" s="11" t="str">
        <f>IF(AT17&lt;&gt;"",""""&amp;LOWER(AT$3) &amp;""":"""&amp;DX17&amp;""",","")</f>
        <v/>
      </c>
      <c r="DK17" s="11" t="str">
        <f t="shared" si="48"/>
        <v/>
      </c>
      <c r="DL17" s="11" t="str">
        <f t="shared" si="49"/>
        <v/>
      </c>
      <c r="DM17" s="11" t="str">
        <f t="shared" si="50"/>
        <v/>
      </c>
      <c r="DN17" s="11" t="str">
        <f t="shared" si="51"/>
        <v/>
      </c>
      <c r="DO17" s="11" t="str">
        <f t="shared" si="52"/>
        <v/>
      </c>
      <c r="DP17" s="11" t="str">
        <f t="shared" si="53"/>
        <v/>
      </c>
      <c r="DQ17" s="11" t="str">
        <f t="shared" si="54"/>
        <v/>
      </c>
      <c r="DT17" s="2" t="str">
        <f t="shared" si="55"/>
        <v/>
      </c>
      <c r="DU17" s="2" t="str">
        <f>IF(COUNTIF($DT$3:DT16,"="&amp;DT17)=0,AT17&amp;"","")</f>
        <v/>
      </c>
      <c r="DV17" s="2" t="str">
        <f>IF(DU17&lt;&gt;"", COUNTIF($DU$3:DU16,"="&amp;DU17), "")</f>
        <v/>
      </c>
      <c r="DW17" s="2">
        <f>IF(OR(DU17&lt;&gt;"",AT17=""), COUNTIF($DU$3:DU16,"="&amp;DU17), VLOOKUP(DT17,$DT$3:DV16,3,FALSE))</f>
        <v>0</v>
      </c>
      <c r="DX17" s="2" t="str">
        <f t="shared" si="59"/>
        <v/>
      </c>
    </row>
    <row r="18" spans="1:128">
      <c r="A18" s="2" t="s">
        <v>893</v>
      </c>
      <c r="B18" s="17" t="s">
        <v>105</v>
      </c>
      <c r="C18" s="18">
        <v>1</v>
      </c>
      <c r="D18" s="17" t="s">
        <v>53</v>
      </c>
      <c r="E18" s="17" t="s">
        <v>54</v>
      </c>
      <c r="F18" s="17" t="s">
        <v>106</v>
      </c>
      <c r="G18" s="19">
        <v>3032914068244</v>
      </c>
      <c r="H18" s="17" t="s">
        <v>56</v>
      </c>
      <c r="I18" s="17" t="s">
        <v>57</v>
      </c>
      <c r="J18" s="18"/>
      <c r="K18" s="18">
        <v>-33.875223830000003</v>
      </c>
      <c r="L18" s="18">
        <v>-60.208811060000002</v>
      </c>
      <c r="M18" s="17" t="s">
        <v>58</v>
      </c>
      <c r="N18" s="17"/>
      <c r="O18" s="18">
        <v>80</v>
      </c>
      <c r="P18" s="17" t="s">
        <v>59</v>
      </c>
      <c r="Q18" s="17" t="s">
        <v>86</v>
      </c>
      <c r="R18" s="17" t="s">
        <v>61</v>
      </c>
      <c r="S18" s="17" t="s">
        <v>62</v>
      </c>
      <c r="T18" s="17"/>
      <c r="U18" s="18">
        <v>2009</v>
      </c>
      <c r="V18" s="17" t="s">
        <v>94</v>
      </c>
      <c r="W18" s="17" t="s">
        <v>107</v>
      </c>
      <c r="X18" s="17"/>
      <c r="Y18" s="17" t="s">
        <v>65</v>
      </c>
      <c r="Z18" s="17" t="s">
        <v>66</v>
      </c>
      <c r="AA18" s="17" t="s">
        <v>67</v>
      </c>
      <c r="AB18" s="17" t="s">
        <v>68</v>
      </c>
      <c r="AC18" s="17"/>
      <c r="AD18" s="18">
        <v>52.5</v>
      </c>
      <c r="AE18" s="20">
        <v>124.56638100000001</v>
      </c>
      <c r="AF18" s="19">
        <v>10525.859189999999</v>
      </c>
      <c r="AG18" s="19">
        <v>935.90717729999994</v>
      </c>
      <c r="AH18" s="21">
        <v>26.714860999999999</v>
      </c>
      <c r="AI18" s="22">
        <v>0.26714861000000001</v>
      </c>
      <c r="AJ18" s="22">
        <v>1.4868963000000001E-2</v>
      </c>
      <c r="AK18" s="18">
        <v>120</v>
      </c>
      <c r="AL18" s="17"/>
      <c r="AM18" s="17"/>
      <c r="AN18" s="17"/>
      <c r="AO18" s="17"/>
      <c r="AP18" s="18">
        <v>2.65</v>
      </c>
      <c r="AQ18" s="18">
        <v>0.12247448700000001</v>
      </c>
      <c r="AR18" s="17"/>
      <c r="AS18" s="17"/>
      <c r="AT18" s="41"/>
      <c r="AU18" s="17"/>
      <c r="AV18" s="17"/>
      <c r="AW18" s="17"/>
      <c r="AX18" s="17"/>
      <c r="AY18" s="17"/>
      <c r="AZ18" s="17"/>
      <c r="BA18" s="17"/>
      <c r="BC18" s="34" t="str">
        <f t="shared" si="56"/>
        <v>20091030</v>
      </c>
      <c r="BD18" s="34" t="str">
        <f t="shared" si="57"/>
        <v>20100312</v>
      </c>
      <c r="BE18" s="2" t="s">
        <v>937</v>
      </c>
      <c r="BF18" s="11" t="str">
        <f t="shared" si="0"/>
        <v>{"exname":"ARG_2009_8638",</v>
      </c>
      <c r="BG18" s="11" t="str">
        <f t="shared" si="1"/>
        <v>"exp_dur":"1",</v>
      </c>
      <c r="BH18" s="11" t="str">
        <f t="shared" si="2"/>
        <v>"local_name":"Pergamino, ARG",</v>
      </c>
      <c r="BI18" s="11" t="str">
        <f t="shared" si="3"/>
        <v>"local_id":"BAPE",</v>
      </c>
      <c r="BJ18" s="11" t="str">
        <f t="shared" si="4"/>
        <v>"fl_name":"PE8",</v>
      </c>
      <c r="BK18" s="11" t="str">
        <f t="shared" si="5"/>
        <v>"id_field":"3032914068244",</v>
      </c>
      <c r="BL18" s="11" t="str">
        <f t="shared" si="6"/>
        <v>"fl_loc_1":"ARG",</v>
      </c>
      <c r="BM18" s="11" t="str">
        <f t="shared" si="7"/>
        <v>"fl_loc_2":"BAI",</v>
      </c>
      <c r="BN18" s="11" t="str">
        <f t="shared" si="8"/>
        <v/>
      </c>
      <c r="BO18" s="11" t="str">
        <f t="shared" si="9"/>
        <v>"fl_lat":"-33.87522383",</v>
      </c>
      <c r="BP18" s="11" t="str">
        <f t="shared" si="10"/>
        <v>"fl_long":"-60.20881106",</v>
      </c>
      <c r="BQ18" s="11" t="str">
        <f t="shared" si="11"/>
        <v>"mon_loc_source":"Monsanto",</v>
      </c>
      <c r="BR18" s="11" t="str">
        <f t="shared" si="12"/>
        <v/>
      </c>
      <c r="BS18" s="11" t="str">
        <f t="shared" si="13"/>
        <v>"flele":"80",</v>
      </c>
      <c r="BT18" s="11" t="str">
        <f t="shared" si="14"/>
        <v>"cr_system":"Conventional Corn",</v>
      </c>
      <c r="BU18" s="11" t="str">
        <f t="shared" si="15"/>
        <v>"irrig":"N",</v>
      </c>
      <c r="BV18" s="11" t="str">
        <f t="shared" si="16"/>
        <v/>
      </c>
      <c r="BW18" s="11" t="str">
        <f t="shared" si="17"/>
        <v>"mon_planting_year":"2009",</v>
      </c>
      <c r="BX18" s="11" t="str">
        <f t="shared" si="18"/>
        <v/>
      </c>
      <c r="BY18" s="11" t="str">
        <f t="shared" si="19"/>
        <v>"mon_hacom":"Grain",</v>
      </c>
      <c r="BZ18" s="11" t="str">
        <f t="shared" si="20"/>
        <v>"mon_expt_type":"Research",</v>
      </c>
      <c r="CA18" s="11" t="str">
        <f t="shared" si="21"/>
        <v>"mon_expt_stage":"Pre-Commercial 3",</v>
      </c>
      <c r="CB18" s="11" t="str">
        <f t="shared" si="22"/>
        <v>"mon_yld_be":"124.566381",</v>
      </c>
      <c r="CC18" s="11" t="str">
        <f t="shared" si="23"/>
        <v>"mon_mst":"26.714861",</v>
      </c>
      <c r="CD18" s="11" t="str">
        <f t="shared" si="24"/>
        <v/>
      </c>
      <c r="CE18" s="11" t="str">
        <f t="shared" si="25"/>
        <v/>
      </c>
      <c r="CF18" s="11" t="str">
        <f>IF(AT18&lt;&gt;"",""""&amp;LOWER(AT$3) &amp;""":"""&amp;DX18&amp;""",","")</f>
        <v/>
      </c>
      <c r="CG18" s="11" t="str">
        <f>"""mon_wst_info1"":"""&amp;VLOOKUP(B18,Weather!B18:N539,11,FALSE)&amp;""","</f>
        <v>"mon_wst_info1":"874800|&gt; 100 km",</v>
      </c>
      <c r="CH18" s="11" t="str">
        <f>"""mon_wst_info2"":"""&amp;VLOOKUP(B18,Weather!B18:N539,12,FALSE)&amp;""","</f>
        <v>"mon_wst_info2":"874970|&gt; 100 km",</v>
      </c>
      <c r="CI18" s="11" t="str">
        <f>"""mon_wst_info3"":"""&amp;VLOOKUP(B18,Weather!B18:N539,13,FALSE)&amp;""","</f>
        <v>"mon_wst_info3":"875480|50 - 100 km",</v>
      </c>
      <c r="CJ18" s="11" t="str">
        <f t="shared" si="26"/>
        <v/>
      </c>
      <c r="CK18" s="30" t="s">
        <v>958</v>
      </c>
      <c r="CL18" s="11" t="str">
        <f t="shared" si="27"/>
        <v>{"event":"planting","crid":"MAZ",</v>
      </c>
      <c r="CM18" s="11" t="str">
        <f t="shared" si="28"/>
        <v>"date":"20091030",</v>
      </c>
      <c r="CN18" s="11" t="str">
        <f t="shared" si="29"/>
        <v>"cul_id":"2009_RM120_TestMean",</v>
      </c>
      <c r="CO18" s="11" t="str">
        <f t="shared" si="30"/>
        <v/>
      </c>
      <c r="CP18" s="11" t="str">
        <f t="shared" si="31"/>
        <v>"plrs":"52.5",</v>
      </c>
      <c r="CQ18" s="11" t="str">
        <f t="shared" si="32"/>
        <v>"rm":"120"},</v>
      </c>
      <c r="CR18" s="11" t="str">
        <f t="shared" si="33"/>
        <v>{"event":"harvest",</v>
      </c>
      <c r="CS18" s="11" t="str">
        <f t="shared" si="34"/>
        <v>"harm":"Machine",</v>
      </c>
      <c r="CT18" s="11" t="str">
        <f t="shared" si="35"/>
        <v>"date":"20100312"</v>
      </c>
      <c r="CU18" s="11" t="str">
        <f t="shared" si="36"/>
        <v>}]},</v>
      </c>
      <c r="CV18" s="30" t="s">
        <v>931</v>
      </c>
      <c r="CW18" s="11" t="str">
        <f t="shared" si="37"/>
        <v>{"hwah":"10525.85919",</v>
      </c>
      <c r="CX18" s="11" t="str">
        <f t="shared" si="38"/>
        <v>"hwahs":"935.9071773",</v>
      </c>
      <c r="CY18" s="11" t="str">
        <f t="shared" si="39"/>
        <v>"hmah":"0.26714861",</v>
      </c>
      <c r="CZ18" s="11" t="str">
        <f t="shared" si="40"/>
        <v>"hmahs":"0.014868963",</v>
      </c>
      <c r="DA18" s="11" t="str">
        <f t="shared" si="41"/>
        <v/>
      </c>
      <c r="DB18" s="11" t="str">
        <f t="shared" si="42"/>
        <v/>
      </c>
      <c r="DC18" s="11" t="str">
        <f t="shared" si="43"/>
        <v>"chtx":"2.65",</v>
      </c>
      <c r="DD18" s="11" t="str">
        <f t="shared" si="44"/>
        <v>"chtxs":"0.122474487",</v>
      </c>
      <c r="DE18" s="11" t="s">
        <v>935</v>
      </c>
      <c r="DF18" s="32" t="str">
        <f t="shared" si="58"/>
        <v>ARG_2009_8638</v>
      </c>
      <c r="DG18" s="30" t="str">
        <f t="shared" si="45"/>
        <v>{</v>
      </c>
      <c r="DH18" s="11" t="str">
        <f t="shared" si="46"/>
        <v>{</v>
      </c>
      <c r="DI18" s="11" t="str">
        <f t="shared" si="47"/>
        <v/>
      </c>
      <c r="DJ18" s="11" t="str">
        <f>IF(AT18&lt;&gt;"",""""&amp;LOWER(AT$3) &amp;""":"""&amp;DX18&amp;""",","")</f>
        <v/>
      </c>
      <c r="DK18" s="11" t="str">
        <f t="shared" si="48"/>
        <v/>
      </c>
      <c r="DL18" s="11" t="str">
        <f t="shared" si="49"/>
        <v/>
      </c>
      <c r="DM18" s="11" t="str">
        <f t="shared" si="50"/>
        <v/>
      </c>
      <c r="DN18" s="11" t="str">
        <f t="shared" si="51"/>
        <v/>
      </c>
      <c r="DO18" s="11" t="str">
        <f t="shared" si="52"/>
        <v/>
      </c>
      <c r="DP18" s="11" t="str">
        <f t="shared" si="53"/>
        <v/>
      </c>
      <c r="DQ18" s="11" t="str">
        <f t="shared" si="54"/>
        <v/>
      </c>
      <c r="DT18" s="2" t="str">
        <f t="shared" si="55"/>
        <v/>
      </c>
      <c r="DU18" s="2" t="str">
        <f>IF(COUNTIF($DT$3:DT17,"="&amp;DT18)=0,AT18&amp;"","")</f>
        <v/>
      </c>
      <c r="DV18" s="2" t="str">
        <f>IF(DU18&lt;&gt;"", COUNTIF($DU$3:DU17,"="&amp;DU18), "")</f>
        <v/>
      </c>
      <c r="DW18" s="2">
        <f>IF(OR(DU18&lt;&gt;"",AT18=""), COUNTIF($DU$3:DU17,"="&amp;DU18), VLOOKUP(DT18,$DT$3:DV17,3,FALSE))</f>
        <v>0</v>
      </c>
      <c r="DX18" s="2" t="str">
        <f t="shared" si="59"/>
        <v/>
      </c>
    </row>
    <row r="19" spans="1:128">
      <c r="A19" s="2" t="s">
        <v>893</v>
      </c>
      <c r="B19" s="17" t="s">
        <v>108</v>
      </c>
      <c r="C19" s="18">
        <v>1</v>
      </c>
      <c r="D19" s="17" t="s">
        <v>53</v>
      </c>
      <c r="E19" s="17" t="s">
        <v>54</v>
      </c>
      <c r="F19" s="17" t="s">
        <v>106</v>
      </c>
      <c r="G19" s="19">
        <v>3032914068244</v>
      </c>
      <c r="H19" s="17" t="s">
        <v>56</v>
      </c>
      <c r="I19" s="17" t="s">
        <v>57</v>
      </c>
      <c r="J19" s="18"/>
      <c r="K19" s="18">
        <v>-33.875223830000003</v>
      </c>
      <c r="L19" s="18">
        <v>-60.208811060000002</v>
      </c>
      <c r="M19" s="17" t="s">
        <v>58</v>
      </c>
      <c r="N19" s="17"/>
      <c r="O19" s="18">
        <v>80</v>
      </c>
      <c r="P19" s="17" t="s">
        <v>59</v>
      </c>
      <c r="Q19" s="17" t="s">
        <v>86</v>
      </c>
      <c r="R19" s="17" t="s">
        <v>61</v>
      </c>
      <c r="S19" s="17" t="s">
        <v>62</v>
      </c>
      <c r="T19" s="17"/>
      <c r="U19" s="18">
        <v>2009</v>
      </c>
      <c r="V19" s="17" t="s">
        <v>94</v>
      </c>
      <c r="W19" s="17" t="s">
        <v>107</v>
      </c>
      <c r="X19" s="17"/>
      <c r="Y19" s="17" t="s">
        <v>65</v>
      </c>
      <c r="Z19" s="17" t="s">
        <v>66</v>
      </c>
      <c r="AA19" s="17" t="s">
        <v>67</v>
      </c>
      <c r="AB19" s="17" t="s">
        <v>68</v>
      </c>
      <c r="AC19" s="17">
        <v>8.3801245000000009</v>
      </c>
      <c r="AD19" s="18">
        <v>52.5</v>
      </c>
      <c r="AE19" s="20">
        <v>138.16725099999999</v>
      </c>
      <c r="AF19" s="19">
        <v>11675.13271</v>
      </c>
      <c r="AG19" s="19">
        <v>1005.652596</v>
      </c>
      <c r="AH19" s="21">
        <v>26.767869999999998</v>
      </c>
      <c r="AI19" s="22">
        <v>0.26767869999999999</v>
      </c>
      <c r="AJ19" s="22">
        <v>1.297367E-2</v>
      </c>
      <c r="AK19" s="18">
        <v>120</v>
      </c>
      <c r="AL19" s="17"/>
      <c r="AM19" s="17"/>
      <c r="AN19" s="17"/>
      <c r="AO19" s="17"/>
      <c r="AP19" s="18">
        <v>2.6555555599999998</v>
      </c>
      <c r="AQ19" s="18">
        <v>0.12614257700000001</v>
      </c>
      <c r="AR19" s="17"/>
      <c r="AS19" s="17"/>
      <c r="AT19" s="41"/>
      <c r="AU19" s="17"/>
      <c r="AV19" s="17"/>
      <c r="AW19" s="17"/>
      <c r="AX19" s="17"/>
      <c r="AY19" s="17"/>
      <c r="AZ19" s="17"/>
      <c r="BA19" s="17"/>
      <c r="BC19" s="34" t="str">
        <f t="shared" si="56"/>
        <v>20091030</v>
      </c>
      <c r="BD19" s="34" t="str">
        <f t="shared" si="57"/>
        <v>20100312</v>
      </c>
      <c r="BE19" s="2" t="s">
        <v>937</v>
      </c>
      <c r="BF19" s="11" t="str">
        <f t="shared" si="0"/>
        <v>{"exname":"ARG_2009_8639",</v>
      </c>
      <c r="BG19" s="11" t="str">
        <f t="shared" si="1"/>
        <v>"exp_dur":"1",</v>
      </c>
      <c r="BH19" s="11" t="str">
        <f t="shared" si="2"/>
        <v>"local_name":"Pergamino, ARG",</v>
      </c>
      <c r="BI19" s="11" t="str">
        <f t="shared" si="3"/>
        <v>"local_id":"BAPE",</v>
      </c>
      <c r="BJ19" s="11" t="str">
        <f t="shared" si="4"/>
        <v>"fl_name":"PE8",</v>
      </c>
      <c r="BK19" s="11" t="str">
        <f t="shared" si="5"/>
        <v>"id_field":"3032914068244",</v>
      </c>
      <c r="BL19" s="11" t="str">
        <f t="shared" si="6"/>
        <v>"fl_loc_1":"ARG",</v>
      </c>
      <c r="BM19" s="11" t="str">
        <f t="shared" si="7"/>
        <v>"fl_loc_2":"BAI",</v>
      </c>
      <c r="BN19" s="11" t="str">
        <f t="shared" si="8"/>
        <v/>
      </c>
      <c r="BO19" s="11" t="str">
        <f t="shared" si="9"/>
        <v>"fl_lat":"-33.87522383",</v>
      </c>
      <c r="BP19" s="11" t="str">
        <f t="shared" si="10"/>
        <v>"fl_long":"-60.20881106",</v>
      </c>
      <c r="BQ19" s="11" t="str">
        <f t="shared" si="11"/>
        <v>"mon_loc_source":"Monsanto",</v>
      </c>
      <c r="BR19" s="11" t="str">
        <f t="shared" si="12"/>
        <v/>
      </c>
      <c r="BS19" s="11" t="str">
        <f t="shared" si="13"/>
        <v>"flele":"80",</v>
      </c>
      <c r="BT19" s="11" t="str">
        <f t="shared" si="14"/>
        <v>"cr_system":"Conventional Corn",</v>
      </c>
      <c r="BU19" s="11" t="str">
        <f t="shared" si="15"/>
        <v>"irrig":"N",</v>
      </c>
      <c r="BV19" s="11" t="str">
        <f t="shared" si="16"/>
        <v/>
      </c>
      <c r="BW19" s="11" t="str">
        <f t="shared" si="17"/>
        <v>"mon_planting_year":"2009",</v>
      </c>
      <c r="BX19" s="11" t="str">
        <f t="shared" si="18"/>
        <v/>
      </c>
      <c r="BY19" s="11" t="str">
        <f t="shared" si="19"/>
        <v>"mon_hacom":"Grain",</v>
      </c>
      <c r="BZ19" s="11" t="str">
        <f t="shared" si="20"/>
        <v>"mon_expt_type":"Research",</v>
      </c>
      <c r="CA19" s="11" t="str">
        <f t="shared" si="21"/>
        <v>"mon_expt_stage":"Pre-Commercial 3",</v>
      </c>
      <c r="CB19" s="11" t="str">
        <f t="shared" si="22"/>
        <v>"mon_yld_be":"138.167251",</v>
      </c>
      <c r="CC19" s="11" t="str">
        <f t="shared" si="23"/>
        <v>"mon_mst":"26.76787",</v>
      </c>
      <c r="CD19" s="11" t="str">
        <f t="shared" si="24"/>
        <v/>
      </c>
      <c r="CE19" s="11" t="str">
        <f t="shared" si="25"/>
        <v/>
      </c>
      <c r="CF19" s="11" t="str">
        <f>IF(AT19&lt;&gt;"",""""&amp;LOWER(AT$3) &amp;""":"""&amp;DX19&amp;""",","")</f>
        <v/>
      </c>
      <c r="CG19" s="11" t="str">
        <f>"""mon_wst_info1"":"""&amp;VLOOKUP(B19,Weather!B19:N540,11,FALSE)&amp;""","</f>
        <v>"mon_wst_info1":"874800|&gt; 100 km",</v>
      </c>
      <c r="CH19" s="11" t="str">
        <f>"""mon_wst_info2"":"""&amp;VLOOKUP(B19,Weather!B19:N540,12,FALSE)&amp;""","</f>
        <v>"mon_wst_info2":"874970|&gt; 100 km",</v>
      </c>
      <c r="CI19" s="11" t="str">
        <f>"""mon_wst_info3"":"""&amp;VLOOKUP(B19,Weather!B19:N540,13,FALSE)&amp;""","</f>
        <v>"mon_wst_info3":"875480|50 - 100 km",</v>
      </c>
      <c r="CJ19" s="11" t="str">
        <f t="shared" si="26"/>
        <v/>
      </c>
      <c r="CK19" s="30" t="s">
        <v>958</v>
      </c>
      <c r="CL19" s="11" t="str">
        <f t="shared" si="27"/>
        <v>{"event":"planting","crid":"MAZ",</v>
      </c>
      <c r="CM19" s="11" t="str">
        <f t="shared" si="28"/>
        <v>"date":"20091030",</v>
      </c>
      <c r="CN19" s="11" t="str">
        <f t="shared" si="29"/>
        <v>"cul_id":"2009_RM120_TestMean",</v>
      </c>
      <c r="CO19" s="11" t="str">
        <f t="shared" si="30"/>
        <v>"plpoe":"8.3801245",</v>
      </c>
      <c r="CP19" s="11" t="str">
        <f t="shared" si="31"/>
        <v>"plrs":"52.5",</v>
      </c>
      <c r="CQ19" s="11" t="str">
        <f t="shared" si="32"/>
        <v>"rm":"120"},</v>
      </c>
      <c r="CR19" s="11" t="str">
        <f t="shared" si="33"/>
        <v>{"event":"harvest",</v>
      </c>
      <c r="CS19" s="11" t="str">
        <f t="shared" si="34"/>
        <v>"harm":"Machine",</v>
      </c>
      <c r="CT19" s="11" t="str">
        <f t="shared" si="35"/>
        <v>"date":"20100312"</v>
      </c>
      <c r="CU19" s="11" t="str">
        <f t="shared" si="36"/>
        <v>}]},</v>
      </c>
      <c r="CV19" s="30" t="s">
        <v>931</v>
      </c>
      <c r="CW19" s="11" t="str">
        <f t="shared" si="37"/>
        <v>{"hwah":"11675.13271",</v>
      </c>
      <c r="CX19" s="11" t="str">
        <f t="shared" si="38"/>
        <v>"hwahs":"1005.652596",</v>
      </c>
      <c r="CY19" s="11" t="str">
        <f t="shared" si="39"/>
        <v>"hmah":"0.2676787",</v>
      </c>
      <c r="CZ19" s="11" t="str">
        <f t="shared" si="40"/>
        <v>"hmahs":"0.01297367",</v>
      </c>
      <c r="DA19" s="11" t="str">
        <f t="shared" si="41"/>
        <v/>
      </c>
      <c r="DB19" s="11" t="str">
        <f t="shared" si="42"/>
        <v/>
      </c>
      <c r="DC19" s="11" t="str">
        <f t="shared" si="43"/>
        <v>"chtx":"2.65555556",</v>
      </c>
      <c r="DD19" s="11" t="str">
        <f t="shared" si="44"/>
        <v>"chtxs":"0.126142577",</v>
      </c>
      <c r="DE19" s="11" t="s">
        <v>935</v>
      </c>
      <c r="DF19" s="32" t="str">
        <f t="shared" si="58"/>
        <v>ARG_2009_8639</v>
      </c>
      <c r="DG19" s="30" t="str">
        <f t="shared" si="45"/>
        <v>{</v>
      </c>
      <c r="DH19" s="11" t="str">
        <f t="shared" si="46"/>
        <v>{</v>
      </c>
      <c r="DI19" s="11" t="str">
        <f t="shared" si="47"/>
        <v/>
      </c>
      <c r="DJ19" s="11" t="str">
        <f>IF(AT19&lt;&gt;"",""""&amp;LOWER(AT$3) &amp;""":"""&amp;DX19&amp;""",","")</f>
        <v/>
      </c>
      <c r="DK19" s="11" t="str">
        <f t="shared" si="48"/>
        <v/>
      </c>
      <c r="DL19" s="11" t="str">
        <f t="shared" si="49"/>
        <v/>
      </c>
      <c r="DM19" s="11" t="str">
        <f t="shared" si="50"/>
        <v/>
      </c>
      <c r="DN19" s="11" t="str">
        <f t="shared" si="51"/>
        <v/>
      </c>
      <c r="DO19" s="11" t="str">
        <f t="shared" si="52"/>
        <v/>
      </c>
      <c r="DP19" s="11" t="str">
        <f t="shared" si="53"/>
        <v/>
      </c>
      <c r="DQ19" s="11" t="str">
        <f t="shared" si="54"/>
        <v/>
      </c>
      <c r="DT19" s="2" t="str">
        <f t="shared" si="55"/>
        <v/>
      </c>
      <c r="DU19" s="2" t="str">
        <f>IF(COUNTIF($DT$3:DT18,"="&amp;DT19)=0,AT19&amp;"","")</f>
        <v/>
      </c>
      <c r="DV19" s="2" t="str">
        <f>IF(DU19&lt;&gt;"", COUNTIF($DU$3:DU18,"="&amp;DU19), "")</f>
        <v/>
      </c>
      <c r="DW19" s="2">
        <f>IF(OR(DU19&lt;&gt;"",AT19=""), COUNTIF($DU$3:DU18,"="&amp;DU19), VLOOKUP(DT19,$DT$3:DV18,3,FALSE))</f>
        <v>0</v>
      </c>
      <c r="DX19" s="2" t="str">
        <f t="shared" si="59"/>
        <v/>
      </c>
    </row>
    <row r="20" spans="1:128">
      <c r="A20" s="2" t="s">
        <v>893</v>
      </c>
      <c r="B20" s="17" t="s">
        <v>109</v>
      </c>
      <c r="C20" s="18">
        <v>1</v>
      </c>
      <c r="D20" s="17" t="s">
        <v>75</v>
      </c>
      <c r="E20" s="17" t="s">
        <v>76</v>
      </c>
      <c r="F20" s="17" t="s">
        <v>110</v>
      </c>
      <c r="G20" s="19">
        <v>3872798540564</v>
      </c>
      <c r="H20" s="17" t="s">
        <v>56</v>
      </c>
      <c r="I20" s="17" t="s">
        <v>57</v>
      </c>
      <c r="J20" s="18"/>
      <c r="K20" s="18">
        <v>-33.875223830000003</v>
      </c>
      <c r="L20" s="18">
        <v>-60.458810069999998</v>
      </c>
      <c r="M20" s="17" t="s">
        <v>58</v>
      </c>
      <c r="N20" s="17"/>
      <c r="O20" s="18">
        <v>75</v>
      </c>
      <c r="P20" s="17" t="s">
        <v>59</v>
      </c>
      <c r="Q20" s="17" t="s">
        <v>111</v>
      </c>
      <c r="R20" s="17" t="s">
        <v>61</v>
      </c>
      <c r="S20" s="17" t="s">
        <v>62</v>
      </c>
      <c r="T20" s="17"/>
      <c r="U20" s="18">
        <v>2010</v>
      </c>
      <c r="V20" s="17" t="s">
        <v>112</v>
      </c>
      <c r="W20" s="17" t="s">
        <v>113</v>
      </c>
      <c r="X20" s="17"/>
      <c r="Y20" s="17" t="s">
        <v>65</v>
      </c>
      <c r="Z20" s="17" t="s">
        <v>66</v>
      </c>
      <c r="AA20" s="17" t="s">
        <v>67</v>
      </c>
      <c r="AB20" s="17" t="s">
        <v>68</v>
      </c>
      <c r="AC20" s="17">
        <v>9.1336412766000006</v>
      </c>
      <c r="AD20" s="18">
        <v>52.5</v>
      </c>
      <c r="AE20" s="20">
        <v>117.12885319999999</v>
      </c>
      <c r="AF20" s="19">
        <v>9897.3880950000002</v>
      </c>
      <c r="AG20" s="19">
        <v>779.19178369999997</v>
      </c>
      <c r="AH20" s="21">
        <v>23.008510640000001</v>
      </c>
      <c r="AI20" s="22">
        <v>0.23008510600000001</v>
      </c>
      <c r="AJ20" s="22">
        <v>2.3848780999999999E-2</v>
      </c>
      <c r="AK20" s="18">
        <v>120</v>
      </c>
      <c r="AL20" s="17"/>
      <c r="AM20" s="17"/>
      <c r="AN20" s="17"/>
      <c r="AO20" s="17"/>
      <c r="AP20" s="18">
        <v>1.7828211279999999</v>
      </c>
      <c r="AQ20" s="18">
        <v>0.10416827100000001</v>
      </c>
      <c r="AR20" s="17"/>
      <c r="AS20" s="17"/>
      <c r="AT20" s="41"/>
      <c r="AU20" s="17"/>
      <c r="AV20" s="17"/>
      <c r="AW20" s="17"/>
      <c r="AX20" s="17"/>
      <c r="AY20" s="17"/>
      <c r="AZ20" s="17"/>
      <c r="BA20" s="17"/>
      <c r="BC20" s="34" t="str">
        <f t="shared" si="56"/>
        <v>20100926</v>
      </c>
      <c r="BD20" s="34" t="str">
        <f t="shared" si="57"/>
        <v>20110319</v>
      </c>
      <c r="BE20" s="2" t="s">
        <v>937</v>
      </c>
      <c r="BF20" s="11" t="str">
        <f t="shared" si="0"/>
        <v>{"exname":"ARG_2010_13350",</v>
      </c>
      <c r="BG20" s="11" t="str">
        <f t="shared" si="1"/>
        <v>"exp_dur":"1",</v>
      </c>
      <c r="BH20" s="11" t="str">
        <f t="shared" si="2"/>
        <v>"local_name":"Fontezuela, ARG",</v>
      </c>
      <c r="BI20" s="11" t="str">
        <f t="shared" si="3"/>
        <v>"local_id":"BAFO",</v>
      </c>
      <c r="BJ20" s="11" t="str">
        <f t="shared" si="4"/>
        <v>"fl_name":"FO01",</v>
      </c>
      <c r="BK20" s="11" t="str">
        <f t="shared" si="5"/>
        <v>"id_field":"3872798540564",</v>
      </c>
      <c r="BL20" s="11" t="str">
        <f t="shared" si="6"/>
        <v>"fl_loc_1":"ARG",</v>
      </c>
      <c r="BM20" s="11" t="str">
        <f t="shared" si="7"/>
        <v>"fl_loc_2":"BAI",</v>
      </c>
      <c r="BN20" s="11" t="str">
        <f t="shared" si="8"/>
        <v/>
      </c>
      <c r="BO20" s="11" t="str">
        <f t="shared" si="9"/>
        <v>"fl_lat":"-33.87522383",</v>
      </c>
      <c r="BP20" s="11" t="str">
        <f t="shared" si="10"/>
        <v>"fl_long":"-60.45881007",</v>
      </c>
      <c r="BQ20" s="11" t="str">
        <f t="shared" si="11"/>
        <v>"mon_loc_source":"Monsanto",</v>
      </c>
      <c r="BR20" s="11" t="str">
        <f t="shared" si="12"/>
        <v/>
      </c>
      <c r="BS20" s="11" t="str">
        <f t="shared" si="13"/>
        <v>"flele":"75",</v>
      </c>
      <c r="BT20" s="11" t="str">
        <f t="shared" si="14"/>
        <v>"cr_system":"Conventional Corn",</v>
      </c>
      <c r="BU20" s="11" t="str">
        <f t="shared" si="15"/>
        <v>"irrig":"N",</v>
      </c>
      <c r="BV20" s="11" t="str">
        <f t="shared" si="16"/>
        <v/>
      </c>
      <c r="BW20" s="11" t="str">
        <f t="shared" si="17"/>
        <v>"mon_planting_year":"2010",</v>
      </c>
      <c r="BX20" s="11" t="str">
        <f t="shared" si="18"/>
        <v/>
      </c>
      <c r="BY20" s="11" t="str">
        <f t="shared" si="19"/>
        <v>"mon_hacom":"Grain",</v>
      </c>
      <c r="BZ20" s="11" t="str">
        <f t="shared" si="20"/>
        <v>"mon_expt_type":"Research",</v>
      </c>
      <c r="CA20" s="11" t="str">
        <f t="shared" si="21"/>
        <v>"mon_expt_stage":"Pre-Commercial 3",</v>
      </c>
      <c r="CB20" s="11" t="str">
        <f t="shared" si="22"/>
        <v>"mon_yld_be":"117.1288532",</v>
      </c>
      <c r="CC20" s="11" t="str">
        <f t="shared" si="23"/>
        <v>"mon_mst":"23.00851064",</v>
      </c>
      <c r="CD20" s="11" t="str">
        <f t="shared" si="24"/>
        <v/>
      </c>
      <c r="CE20" s="11" t="str">
        <f t="shared" si="25"/>
        <v/>
      </c>
      <c r="CF20" s="11" t="str">
        <f>IF(AT20&lt;&gt;"",""""&amp;LOWER(AT$3) &amp;""":"""&amp;DX20&amp;""",","")</f>
        <v/>
      </c>
      <c r="CG20" s="11" t="str">
        <f>"""mon_wst_info1"":"""&amp;VLOOKUP(B20,Weather!B20:N541,11,FALSE)&amp;""","</f>
        <v>"mon_wst_info1":"874800|&gt; 100 km",</v>
      </c>
      <c r="CH20" s="11" t="str">
        <f>"""mon_wst_info2"":"""&amp;VLOOKUP(B20,Weather!B20:N541,12,FALSE)&amp;""","</f>
        <v>"mon_wst_info2":"874970|&gt; 100 km",</v>
      </c>
      <c r="CI20" s="11" t="str">
        <f>"""mon_wst_info3"":"""&amp;VLOOKUP(B20,Weather!B20:N541,13,FALSE)&amp;""","</f>
        <v>"mon_wst_info3":"875480|50 - 100 km",</v>
      </c>
      <c r="CJ20" s="11" t="str">
        <f t="shared" si="26"/>
        <v/>
      </c>
      <c r="CK20" s="30" t="s">
        <v>958</v>
      </c>
      <c r="CL20" s="11" t="str">
        <f t="shared" si="27"/>
        <v>{"event":"planting","crid":"MAZ",</v>
      </c>
      <c r="CM20" s="11" t="str">
        <f t="shared" si="28"/>
        <v>"date":"20100926",</v>
      </c>
      <c r="CN20" s="11" t="str">
        <f t="shared" si="29"/>
        <v>"cul_id":"2010_RM120_TestMean",</v>
      </c>
      <c r="CO20" s="11" t="str">
        <f t="shared" si="30"/>
        <v>"plpoe":"9.1336412766",</v>
      </c>
      <c r="CP20" s="11" t="str">
        <f t="shared" si="31"/>
        <v>"plrs":"52.5",</v>
      </c>
      <c r="CQ20" s="11" t="str">
        <f t="shared" si="32"/>
        <v>"rm":"120"},</v>
      </c>
      <c r="CR20" s="11" t="str">
        <f t="shared" si="33"/>
        <v>{"event":"harvest",</v>
      </c>
      <c r="CS20" s="11" t="str">
        <f t="shared" si="34"/>
        <v>"harm":"Machine",</v>
      </c>
      <c r="CT20" s="11" t="str">
        <f t="shared" si="35"/>
        <v>"date":"20110319"</v>
      </c>
      <c r="CU20" s="11" t="str">
        <f t="shared" si="36"/>
        <v>}]},</v>
      </c>
      <c r="CV20" s="30" t="s">
        <v>931</v>
      </c>
      <c r="CW20" s="11" t="str">
        <f t="shared" si="37"/>
        <v>{"hwah":"9897.388095",</v>
      </c>
      <c r="CX20" s="11" t="str">
        <f t="shared" si="38"/>
        <v>"hwahs":"779.1917837",</v>
      </c>
      <c r="CY20" s="11" t="str">
        <f t="shared" si="39"/>
        <v>"hmah":"0.230085106",</v>
      </c>
      <c r="CZ20" s="11" t="str">
        <f t="shared" si="40"/>
        <v>"hmahs":"0.023848781",</v>
      </c>
      <c r="DA20" s="11" t="str">
        <f t="shared" si="41"/>
        <v/>
      </c>
      <c r="DB20" s="11" t="str">
        <f t="shared" si="42"/>
        <v/>
      </c>
      <c r="DC20" s="11" t="str">
        <f t="shared" si="43"/>
        <v>"chtx":"1.782821128",</v>
      </c>
      <c r="DD20" s="11" t="str">
        <f t="shared" si="44"/>
        <v>"chtxs":"0.104168271",</v>
      </c>
      <c r="DE20" s="11" t="s">
        <v>935</v>
      </c>
      <c r="DF20" s="32" t="str">
        <f t="shared" si="58"/>
        <v>ARG_2010_13350</v>
      </c>
      <c r="DG20" s="30" t="str">
        <f t="shared" si="45"/>
        <v>{</v>
      </c>
      <c r="DH20" s="11" t="str">
        <f t="shared" si="46"/>
        <v>{</v>
      </c>
      <c r="DI20" s="11" t="str">
        <f t="shared" si="47"/>
        <v/>
      </c>
      <c r="DJ20" s="11" t="str">
        <f>IF(AT20&lt;&gt;"",""""&amp;LOWER(AT$3) &amp;""":"""&amp;DX20&amp;""",","")</f>
        <v/>
      </c>
      <c r="DK20" s="11" t="str">
        <f t="shared" si="48"/>
        <v/>
      </c>
      <c r="DL20" s="11" t="str">
        <f t="shared" si="49"/>
        <v/>
      </c>
      <c r="DM20" s="11" t="str">
        <f t="shared" si="50"/>
        <v/>
      </c>
      <c r="DN20" s="11" t="str">
        <f t="shared" si="51"/>
        <v/>
      </c>
      <c r="DO20" s="11" t="str">
        <f t="shared" si="52"/>
        <v/>
      </c>
      <c r="DP20" s="11" t="str">
        <f t="shared" si="53"/>
        <v/>
      </c>
      <c r="DQ20" s="11" t="str">
        <f t="shared" si="54"/>
        <v/>
      </c>
      <c r="DT20" s="2" t="str">
        <f t="shared" si="55"/>
        <v/>
      </c>
      <c r="DU20" s="2" t="str">
        <f>IF(COUNTIF($DT$3:DT19,"="&amp;DT20)=0,AT20&amp;"","")</f>
        <v/>
      </c>
      <c r="DV20" s="2" t="str">
        <f>IF(DU20&lt;&gt;"", COUNTIF($DU$3:DU19,"="&amp;DU20), "")</f>
        <v/>
      </c>
      <c r="DW20" s="2">
        <f>IF(OR(DU20&lt;&gt;"",AT20=""), COUNTIF($DU$3:DU19,"="&amp;DU20), VLOOKUP(DT20,$DT$3:DV19,3,FALSE))</f>
        <v>0</v>
      </c>
      <c r="DX20" s="2" t="str">
        <f t="shared" si="59"/>
        <v/>
      </c>
    </row>
    <row r="21" spans="1:128">
      <c r="A21" s="2" t="s">
        <v>893</v>
      </c>
      <c r="B21" s="17" t="s">
        <v>114</v>
      </c>
      <c r="C21" s="18">
        <v>1</v>
      </c>
      <c r="D21" s="17" t="s">
        <v>75</v>
      </c>
      <c r="E21" s="17" t="s">
        <v>76</v>
      </c>
      <c r="F21" s="17" t="s">
        <v>115</v>
      </c>
      <c r="G21" s="19">
        <v>3923218989844</v>
      </c>
      <c r="H21" s="17" t="s">
        <v>56</v>
      </c>
      <c r="I21" s="17" t="s">
        <v>57</v>
      </c>
      <c r="J21" s="18"/>
      <c r="K21" s="18">
        <v>-33.875223830000003</v>
      </c>
      <c r="L21" s="18">
        <v>-60.458810069999998</v>
      </c>
      <c r="M21" s="17" t="s">
        <v>58</v>
      </c>
      <c r="N21" s="17"/>
      <c r="O21" s="18">
        <v>75</v>
      </c>
      <c r="P21" s="17" t="s">
        <v>59</v>
      </c>
      <c r="Q21" s="17" t="s">
        <v>111</v>
      </c>
      <c r="R21" s="17" t="s">
        <v>61</v>
      </c>
      <c r="S21" s="17" t="s">
        <v>62</v>
      </c>
      <c r="T21" s="17"/>
      <c r="U21" s="18">
        <v>2010</v>
      </c>
      <c r="V21" s="17" t="s">
        <v>116</v>
      </c>
      <c r="W21" s="17" t="s">
        <v>113</v>
      </c>
      <c r="X21" s="17"/>
      <c r="Y21" s="17" t="s">
        <v>65</v>
      </c>
      <c r="Z21" s="17" t="s">
        <v>66</v>
      </c>
      <c r="AA21" s="17" t="s">
        <v>67</v>
      </c>
      <c r="AB21" s="17" t="s">
        <v>68</v>
      </c>
      <c r="AC21" s="17">
        <v>8.9559037499999992</v>
      </c>
      <c r="AD21" s="18">
        <v>52.5</v>
      </c>
      <c r="AE21" s="20">
        <v>118.38212919999999</v>
      </c>
      <c r="AF21" s="19">
        <v>10003.28991</v>
      </c>
      <c r="AG21" s="19">
        <v>1295.2296630000001</v>
      </c>
      <c r="AH21" s="21">
        <v>21.141491670000001</v>
      </c>
      <c r="AI21" s="22">
        <v>0.21141491700000001</v>
      </c>
      <c r="AJ21" s="22">
        <v>1.1641828E-2</v>
      </c>
      <c r="AK21" s="18">
        <v>120</v>
      </c>
      <c r="AL21" s="17"/>
      <c r="AM21" s="17"/>
      <c r="AN21" s="17"/>
      <c r="AO21" s="17"/>
      <c r="AP21" s="18">
        <v>1.6895833330000001</v>
      </c>
      <c r="AQ21" s="18">
        <v>6.6810571999999999E-2</v>
      </c>
      <c r="AR21" s="17"/>
      <c r="AS21" s="17"/>
      <c r="AT21" s="41"/>
      <c r="AU21" s="17"/>
      <c r="AV21" s="17"/>
      <c r="AW21" s="17"/>
      <c r="AX21" s="17"/>
      <c r="AY21" s="17"/>
      <c r="AZ21" s="17"/>
      <c r="BA21" s="17"/>
      <c r="BC21" s="34" t="str">
        <f t="shared" si="56"/>
        <v>20100928</v>
      </c>
      <c r="BD21" s="34" t="str">
        <f t="shared" si="57"/>
        <v>20110319</v>
      </c>
      <c r="BE21" s="2" t="s">
        <v>937</v>
      </c>
      <c r="BF21" s="11" t="str">
        <f t="shared" si="0"/>
        <v>{"exname":"ARG_2010_13351",</v>
      </c>
      <c r="BG21" s="11" t="str">
        <f t="shared" si="1"/>
        <v>"exp_dur":"1",</v>
      </c>
      <c r="BH21" s="11" t="str">
        <f t="shared" si="2"/>
        <v>"local_name":"Fontezuela, ARG",</v>
      </c>
      <c r="BI21" s="11" t="str">
        <f t="shared" si="3"/>
        <v>"local_id":"BAFO",</v>
      </c>
      <c r="BJ21" s="11" t="str">
        <f t="shared" si="4"/>
        <v>"fl_name":"FO02",</v>
      </c>
      <c r="BK21" s="11" t="str">
        <f t="shared" si="5"/>
        <v>"id_field":"3923218989844",</v>
      </c>
      <c r="BL21" s="11" t="str">
        <f t="shared" si="6"/>
        <v>"fl_loc_1":"ARG",</v>
      </c>
      <c r="BM21" s="11" t="str">
        <f t="shared" si="7"/>
        <v>"fl_loc_2":"BAI",</v>
      </c>
      <c r="BN21" s="11" t="str">
        <f t="shared" si="8"/>
        <v/>
      </c>
      <c r="BO21" s="11" t="str">
        <f t="shared" si="9"/>
        <v>"fl_lat":"-33.87522383",</v>
      </c>
      <c r="BP21" s="11" t="str">
        <f t="shared" si="10"/>
        <v>"fl_long":"-60.45881007",</v>
      </c>
      <c r="BQ21" s="11" t="str">
        <f t="shared" si="11"/>
        <v>"mon_loc_source":"Monsanto",</v>
      </c>
      <c r="BR21" s="11" t="str">
        <f t="shared" si="12"/>
        <v/>
      </c>
      <c r="BS21" s="11" t="str">
        <f t="shared" si="13"/>
        <v>"flele":"75",</v>
      </c>
      <c r="BT21" s="11" t="str">
        <f t="shared" si="14"/>
        <v>"cr_system":"Conventional Corn",</v>
      </c>
      <c r="BU21" s="11" t="str">
        <f t="shared" si="15"/>
        <v>"irrig":"N",</v>
      </c>
      <c r="BV21" s="11" t="str">
        <f t="shared" si="16"/>
        <v/>
      </c>
      <c r="BW21" s="11" t="str">
        <f t="shared" si="17"/>
        <v>"mon_planting_year":"2010",</v>
      </c>
      <c r="BX21" s="11" t="str">
        <f t="shared" si="18"/>
        <v/>
      </c>
      <c r="BY21" s="11" t="str">
        <f t="shared" si="19"/>
        <v>"mon_hacom":"Grain",</v>
      </c>
      <c r="BZ21" s="11" t="str">
        <f t="shared" si="20"/>
        <v>"mon_expt_type":"Research",</v>
      </c>
      <c r="CA21" s="11" t="str">
        <f t="shared" si="21"/>
        <v>"mon_expt_stage":"Pre-Commercial 3",</v>
      </c>
      <c r="CB21" s="11" t="str">
        <f t="shared" si="22"/>
        <v>"mon_yld_be":"118.3821292",</v>
      </c>
      <c r="CC21" s="11" t="str">
        <f t="shared" si="23"/>
        <v>"mon_mst":"21.14149167",</v>
      </c>
      <c r="CD21" s="11" t="str">
        <f t="shared" si="24"/>
        <v/>
      </c>
      <c r="CE21" s="11" t="str">
        <f t="shared" si="25"/>
        <v/>
      </c>
      <c r="CF21" s="11" t="str">
        <f>IF(AT21&lt;&gt;"",""""&amp;LOWER(AT$3) &amp;""":"""&amp;DX21&amp;""",","")</f>
        <v/>
      </c>
      <c r="CG21" s="11" t="str">
        <f>"""mon_wst_info1"":"""&amp;VLOOKUP(B21,Weather!B21:N542,11,FALSE)&amp;""","</f>
        <v>"mon_wst_info1":"874800|&gt; 100 km",</v>
      </c>
      <c r="CH21" s="11" t="str">
        <f>"""mon_wst_info2"":"""&amp;VLOOKUP(B21,Weather!B21:N542,12,FALSE)&amp;""","</f>
        <v>"mon_wst_info2":"874970|&gt; 100 km",</v>
      </c>
      <c r="CI21" s="11" t="str">
        <f>"""mon_wst_info3"":"""&amp;VLOOKUP(B21,Weather!B21:N542,13,FALSE)&amp;""","</f>
        <v>"mon_wst_info3":"875480|50 - 100 km",</v>
      </c>
      <c r="CJ21" s="11" t="str">
        <f t="shared" si="26"/>
        <v/>
      </c>
      <c r="CK21" s="30" t="s">
        <v>958</v>
      </c>
      <c r="CL21" s="11" t="str">
        <f t="shared" si="27"/>
        <v>{"event":"planting","crid":"MAZ",</v>
      </c>
      <c r="CM21" s="11" t="str">
        <f t="shared" si="28"/>
        <v>"date":"20100928",</v>
      </c>
      <c r="CN21" s="11" t="str">
        <f t="shared" si="29"/>
        <v>"cul_id":"2010_RM120_TestMean",</v>
      </c>
      <c r="CO21" s="11" t="str">
        <f t="shared" si="30"/>
        <v>"plpoe":"8.95590375",</v>
      </c>
      <c r="CP21" s="11" t="str">
        <f t="shared" si="31"/>
        <v>"plrs":"52.5",</v>
      </c>
      <c r="CQ21" s="11" t="str">
        <f t="shared" si="32"/>
        <v>"rm":"120"},</v>
      </c>
      <c r="CR21" s="11" t="str">
        <f t="shared" si="33"/>
        <v>{"event":"harvest",</v>
      </c>
      <c r="CS21" s="11" t="str">
        <f t="shared" si="34"/>
        <v>"harm":"Machine",</v>
      </c>
      <c r="CT21" s="11" t="str">
        <f t="shared" si="35"/>
        <v>"date":"20110319"</v>
      </c>
      <c r="CU21" s="11" t="str">
        <f t="shared" si="36"/>
        <v>}]},</v>
      </c>
      <c r="CV21" s="30" t="s">
        <v>931</v>
      </c>
      <c r="CW21" s="11" t="str">
        <f t="shared" si="37"/>
        <v>{"hwah":"10003.28991",</v>
      </c>
      <c r="CX21" s="11" t="str">
        <f t="shared" si="38"/>
        <v>"hwahs":"1295.229663",</v>
      </c>
      <c r="CY21" s="11" t="str">
        <f t="shared" si="39"/>
        <v>"hmah":"0.211414917",</v>
      </c>
      <c r="CZ21" s="11" t="str">
        <f t="shared" si="40"/>
        <v>"hmahs":"0.011641828",</v>
      </c>
      <c r="DA21" s="11" t="str">
        <f t="shared" si="41"/>
        <v/>
      </c>
      <c r="DB21" s="11" t="str">
        <f t="shared" si="42"/>
        <v/>
      </c>
      <c r="DC21" s="11" t="str">
        <f t="shared" si="43"/>
        <v>"chtx":"1.689583333",</v>
      </c>
      <c r="DD21" s="11" t="str">
        <f t="shared" si="44"/>
        <v>"chtxs":"0.066810572",</v>
      </c>
      <c r="DE21" s="11" t="s">
        <v>935</v>
      </c>
      <c r="DF21" s="32" t="str">
        <f t="shared" si="58"/>
        <v>ARG_2010_13351</v>
      </c>
      <c r="DG21" s="30" t="str">
        <f t="shared" si="45"/>
        <v>{</v>
      </c>
      <c r="DH21" s="11" t="str">
        <f t="shared" si="46"/>
        <v>{</v>
      </c>
      <c r="DI21" s="11" t="str">
        <f t="shared" si="47"/>
        <v/>
      </c>
      <c r="DJ21" s="11" t="str">
        <f>IF(AT21&lt;&gt;"",""""&amp;LOWER(AT$3) &amp;""":"""&amp;DX21&amp;""",","")</f>
        <v/>
      </c>
      <c r="DK21" s="11" t="str">
        <f t="shared" si="48"/>
        <v/>
      </c>
      <c r="DL21" s="11" t="str">
        <f t="shared" si="49"/>
        <v/>
      </c>
      <c r="DM21" s="11" t="str">
        <f t="shared" si="50"/>
        <v/>
      </c>
      <c r="DN21" s="11" t="str">
        <f t="shared" si="51"/>
        <v/>
      </c>
      <c r="DO21" s="11" t="str">
        <f t="shared" si="52"/>
        <v/>
      </c>
      <c r="DP21" s="11" t="str">
        <f t="shared" si="53"/>
        <v/>
      </c>
      <c r="DQ21" s="11" t="str">
        <f t="shared" si="54"/>
        <v/>
      </c>
      <c r="DT21" s="2" t="str">
        <f t="shared" si="55"/>
        <v/>
      </c>
      <c r="DU21" s="2" t="str">
        <f>IF(COUNTIF($DT$3:DT20,"="&amp;DT21)=0,AT21&amp;"","")</f>
        <v/>
      </c>
      <c r="DV21" s="2" t="str">
        <f>IF(DU21&lt;&gt;"", COUNTIF($DU$3:DU20,"="&amp;DU21), "")</f>
        <v/>
      </c>
      <c r="DW21" s="2">
        <f>IF(OR(DU21&lt;&gt;"",AT21=""), COUNTIF($DU$3:DU20,"="&amp;DU21), VLOOKUP(DT21,$DT$3:DV20,3,FALSE))</f>
        <v>0</v>
      </c>
      <c r="DX21" s="2" t="str">
        <f t="shared" si="59"/>
        <v/>
      </c>
    </row>
    <row r="22" spans="1:128">
      <c r="A22" s="2" t="s">
        <v>893</v>
      </c>
      <c r="B22" s="17" t="s">
        <v>117</v>
      </c>
      <c r="C22" s="18">
        <v>1</v>
      </c>
      <c r="D22" s="17" t="s">
        <v>75</v>
      </c>
      <c r="E22" s="17" t="s">
        <v>76</v>
      </c>
      <c r="F22" s="17" t="s">
        <v>115</v>
      </c>
      <c r="G22" s="19">
        <v>3923218989844</v>
      </c>
      <c r="H22" s="17" t="s">
        <v>56</v>
      </c>
      <c r="I22" s="17" t="s">
        <v>57</v>
      </c>
      <c r="J22" s="18"/>
      <c r="K22" s="18">
        <v>-33.875223830000003</v>
      </c>
      <c r="L22" s="18">
        <v>-60.458810069999998</v>
      </c>
      <c r="M22" s="17" t="s">
        <v>58</v>
      </c>
      <c r="N22" s="17"/>
      <c r="O22" s="18">
        <v>75</v>
      </c>
      <c r="P22" s="17" t="s">
        <v>59</v>
      </c>
      <c r="Q22" s="17" t="s">
        <v>118</v>
      </c>
      <c r="R22" s="17" t="s">
        <v>61</v>
      </c>
      <c r="S22" s="17" t="s">
        <v>62</v>
      </c>
      <c r="T22" s="17"/>
      <c r="U22" s="18">
        <v>2010</v>
      </c>
      <c r="V22" s="17" t="s">
        <v>116</v>
      </c>
      <c r="W22" s="17" t="s">
        <v>113</v>
      </c>
      <c r="X22" s="17"/>
      <c r="Y22" s="17" t="s">
        <v>65</v>
      </c>
      <c r="Z22" s="17" t="s">
        <v>66</v>
      </c>
      <c r="AA22" s="17" t="s">
        <v>67</v>
      </c>
      <c r="AB22" s="17" t="s">
        <v>68</v>
      </c>
      <c r="AC22" s="17">
        <v>8.6799483333000005</v>
      </c>
      <c r="AD22" s="18">
        <v>52.5</v>
      </c>
      <c r="AE22" s="20">
        <v>93.733243329999993</v>
      </c>
      <c r="AF22" s="19">
        <v>7920.4590619999999</v>
      </c>
      <c r="AG22" s="19">
        <v>1554.7017020000001</v>
      </c>
      <c r="AH22" s="21">
        <v>21.142499999999998</v>
      </c>
      <c r="AI22" s="22">
        <v>0.211425</v>
      </c>
      <c r="AJ22" s="22">
        <v>1.5816756000000001E-2</v>
      </c>
      <c r="AK22" s="18">
        <v>100</v>
      </c>
      <c r="AL22" s="17"/>
      <c r="AM22" s="17"/>
      <c r="AN22" s="17"/>
      <c r="AO22" s="17"/>
      <c r="AP22" s="18">
        <v>1.518333333</v>
      </c>
      <c r="AQ22" s="18">
        <v>0.127706923</v>
      </c>
      <c r="AR22" s="17"/>
      <c r="AS22" s="17"/>
      <c r="AT22" s="41"/>
      <c r="AU22" s="17"/>
      <c r="AV22" s="17"/>
      <c r="AW22" s="17"/>
      <c r="AX22" s="17"/>
      <c r="AY22" s="17"/>
      <c r="AZ22" s="17"/>
      <c r="BA22" s="17"/>
      <c r="BC22" s="34" t="str">
        <f t="shared" si="56"/>
        <v>20100928</v>
      </c>
      <c r="BD22" s="34" t="str">
        <f t="shared" si="57"/>
        <v>20110319</v>
      </c>
      <c r="BE22" s="2" t="s">
        <v>937</v>
      </c>
      <c r="BF22" s="11" t="str">
        <f t="shared" si="0"/>
        <v>{"exname":"ARG_2010_13352",</v>
      </c>
      <c r="BG22" s="11" t="str">
        <f t="shared" si="1"/>
        <v>"exp_dur":"1",</v>
      </c>
      <c r="BH22" s="11" t="str">
        <f t="shared" si="2"/>
        <v>"local_name":"Fontezuela, ARG",</v>
      </c>
      <c r="BI22" s="11" t="str">
        <f t="shared" si="3"/>
        <v>"local_id":"BAFO",</v>
      </c>
      <c r="BJ22" s="11" t="str">
        <f t="shared" si="4"/>
        <v>"fl_name":"FO02",</v>
      </c>
      <c r="BK22" s="11" t="str">
        <f t="shared" si="5"/>
        <v>"id_field":"3923218989844",</v>
      </c>
      <c r="BL22" s="11" t="str">
        <f t="shared" si="6"/>
        <v>"fl_loc_1":"ARG",</v>
      </c>
      <c r="BM22" s="11" t="str">
        <f t="shared" si="7"/>
        <v>"fl_loc_2":"BAI",</v>
      </c>
      <c r="BN22" s="11" t="str">
        <f t="shared" si="8"/>
        <v/>
      </c>
      <c r="BO22" s="11" t="str">
        <f t="shared" si="9"/>
        <v>"fl_lat":"-33.87522383",</v>
      </c>
      <c r="BP22" s="11" t="str">
        <f t="shared" si="10"/>
        <v>"fl_long":"-60.45881007",</v>
      </c>
      <c r="BQ22" s="11" t="str">
        <f t="shared" si="11"/>
        <v>"mon_loc_source":"Monsanto",</v>
      </c>
      <c r="BR22" s="11" t="str">
        <f t="shared" si="12"/>
        <v/>
      </c>
      <c r="BS22" s="11" t="str">
        <f t="shared" si="13"/>
        <v>"flele":"75",</v>
      </c>
      <c r="BT22" s="11" t="str">
        <f t="shared" si="14"/>
        <v>"cr_system":"Conventional Corn",</v>
      </c>
      <c r="BU22" s="11" t="str">
        <f t="shared" si="15"/>
        <v>"irrig":"N",</v>
      </c>
      <c r="BV22" s="11" t="str">
        <f t="shared" si="16"/>
        <v/>
      </c>
      <c r="BW22" s="11" t="str">
        <f t="shared" si="17"/>
        <v>"mon_planting_year":"2010",</v>
      </c>
      <c r="BX22" s="11" t="str">
        <f t="shared" si="18"/>
        <v/>
      </c>
      <c r="BY22" s="11" t="str">
        <f t="shared" si="19"/>
        <v>"mon_hacom":"Grain",</v>
      </c>
      <c r="BZ22" s="11" t="str">
        <f t="shared" si="20"/>
        <v>"mon_expt_type":"Research",</v>
      </c>
      <c r="CA22" s="11" t="str">
        <f t="shared" si="21"/>
        <v>"mon_expt_stage":"Pre-Commercial 3",</v>
      </c>
      <c r="CB22" s="11" t="str">
        <f t="shared" si="22"/>
        <v>"mon_yld_be":"93.73324333",</v>
      </c>
      <c r="CC22" s="11" t="str">
        <f t="shared" si="23"/>
        <v>"mon_mst":"21.1425",</v>
      </c>
      <c r="CD22" s="11" t="str">
        <f t="shared" si="24"/>
        <v/>
      </c>
      <c r="CE22" s="11" t="str">
        <f t="shared" si="25"/>
        <v/>
      </c>
      <c r="CF22" s="11" t="str">
        <f>IF(AT22&lt;&gt;"",""""&amp;LOWER(AT$3) &amp;""":"""&amp;DX22&amp;""",","")</f>
        <v/>
      </c>
      <c r="CG22" s="11" t="str">
        <f>"""mon_wst_info1"":"""&amp;VLOOKUP(B22,Weather!B22:N543,11,FALSE)&amp;""","</f>
        <v>"mon_wst_info1":"874800|&gt; 100 km",</v>
      </c>
      <c r="CH22" s="11" t="str">
        <f>"""mon_wst_info2"":"""&amp;VLOOKUP(B22,Weather!B22:N543,12,FALSE)&amp;""","</f>
        <v>"mon_wst_info2":"874970|&gt; 100 km",</v>
      </c>
      <c r="CI22" s="11" t="str">
        <f>"""mon_wst_info3"":"""&amp;VLOOKUP(B22,Weather!B22:N543,13,FALSE)&amp;""","</f>
        <v>"mon_wst_info3":"875480|50 - 100 km",</v>
      </c>
      <c r="CJ22" s="11" t="str">
        <f t="shared" si="26"/>
        <v/>
      </c>
      <c r="CK22" s="30" t="s">
        <v>958</v>
      </c>
      <c r="CL22" s="11" t="str">
        <f t="shared" si="27"/>
        <v>{"event":"planting","crid":"MAZ",</v>
      </c>
      <c r="CM22" s="11" t="str">
        <f t="shared" si="28"/>
        <v>"date":"20100928",</v>
      </c>
      <c r="CN22" s="11" t="str">
        <f t="shared" si="29"/>
        <v>"cul_id":"2010_RM100_TestMean",</v>
      </c>
      <c r="CO22" s="11" t="str">
        <f t="shared" si="30"/>
        <v>"plpoe":"8.6799483333",</v>
      </c>
      <c r="CP22" s="11" t="str">
        <f t="shared" si="31"/>
        <v>"plrs":"52.5",</v>
      </c>
      <c r="CQ22" s="11" t="str">
        <f t="shared" si="32"/>
        <v>"rm":"100"},</v>
      </c>
      <c r="CR22" s="11" t="str">
        <f t="shared" si="33"/>
        <v>{"event":"harvest",</v>
      </c>
      <c r="CS22" s="11" t="str">
        <f t="shared" si="34"/>
        <v>"harm":"Machine",</v>
      </c>
      <c r="CT22" s="11" t="str">
        <f t="shared" si="35"/>
        <v>"date":"20110319"</v>
      </c>
      <c r="CU22" s="11" t="str">
        <f t="shared" si="36"/>
        <v>}]},</v>
      </c>
      <c r="CV22" s="30" t="s">
        <v>931</v>
      </c>
      <c r="CW22" s="11" t="str">
        <f t="shared" si="37"/>
        <v>{"hwah":"7920.459062",</v>
      </c>
      <c r="CX22" s="11" t="str">
        <f t="shared" si="38"/>
        <v>"hwahs":"1554.701702",</v>
      </c>
      <c r="CY22" s="11" t="str">
        <f t="shared" si="39"/>
        <v>"hmah":"0.211425",</v>
      </c>
      <c r="CZ22" s="11" t="str">
        <f t="shared" si="40"/>
        <v>"hmahs":"0.015816756",</v>
      </c>
      <c r="DA22" s="11" t="str">
        <f t="shared" si="41"/>
        <v/>
      </c>
      <c r="DB22" s="11" t="str">
        <f t="shared" si="42"/>
        <v/>
      </c>
      <c r="DC22" s="11" t="str">
        <f t="shared" si="43"/>
        <v>"chtx":"1.518333333",</v>
      </c>
      <c r="DD22" s="11" t="str">
        <f t="shared" si="44"/>
        <v>"chtxs":"0.127706923",</v>
      </c>
      <c r="DE22" s="11" t="s">
        <v>935</v>
      </c>
      <c r="DF22" s="32" t="str">
        <f t="shared" si="58"/>
        <v>ARG_2010_13352</v>
      </c>
      <c r="DG22" s="30" t="str">
        <f t="shared" si="45"/>
        <v>{</v>
      </c>
      <c r="DH22" s="11" t="str">
        <f t="shared" si="46"/>
        <v>{</v>
      </c>
      <c r="DI22" s="11" t="str">
        <f t="shared" si="47"/>
        <v/>
      </c>
      <c r="DJ22" s="11" t="str">
        <f>IF(AT22&lt;&gt;"",""""&amp;LOWER(AT$3) &amp;""":"""&amp;DX22&amp;""",","")</f>
        <v/>
      </c>
      <c r="DK22" s="11" t="str">
        <f t="shared" si="48"/>
        <v/>
      </c>
      <c r="DL22" s="11" t="str">
        <f t="shared" si="49"/>
        <v/>
      </c>
      <c r="DM22" s="11" t="str">
        <f t="shared" si="50"/>
        <v/>
      </c>
      <c r="DN22" s="11" t="str">
        <f t="shared" si="51"/>
        <v/>
      </c>
      <c r="DO22" s="11" t="str">
        <f t="shared" si="52"/>
        <v/>
      </c>
      <c r="DP22" s="11" t="str">
        <f t="shared" si="53"/>
        <v/>
      </c>
      <c r="DQ22" s="11" t="str">
        <f t="shared" si="54"/>
        <v/>
      </c>
      <c r="DT22" s="2" t="str">
        <f t="shared" si="55"/>
        <v/>
      </c>
      <c r="DU22" s="2" t="str">
        <f>IF(COUNTIF($DT$3:DT21,"="&amp;DT22)=0,AT22&amp;"","")</f>
        <v/>
      </c>
      <c r="DV22" s="2" t="str">
        <f>IF(DU22&lt;&gt;"", COUNTIF($DU$3:DU21,"="&amp;DU22), "")</f>
        <v/>
      </c>
      <c r="DW22" s="2">
        <f>IF(OR(DU22&lt;&gt;"",AT22=""), COUNTIF($DU$3:DU21,"="&amp;DU22), VLOOKUP(DT22,$DT$3:DV21,3,FALSE))</f>
        <v>0</v>
      </c>
      <c r="DX22" s="2" t="str">
        <f t="shared" si="59"/>
        <v/>
      </c>
    </row>
    <row r="23" spans="1:128">
      <c r="A23" s="2" t="s">
        <v>893</v>
      </c>
      <c r="B23" s="17" t="s">
        <v>119</v>
      </c>
      <c r="C23" s="18">
        <v>1</v>
      </c>
      <c r="D23" s="17" t="s">
        <v>75</v>
      </c>
      <c r="E23" s="17" t="s">
        <v>76</v>
      </c>
      <c r="F23" s="17" t="s">
        <v>115</v>
      </c>
      <c r="G23" s="19">
        <v>3923218989844</v>
      </c>
      <c r="H23" s="17" t="s">
        <v>56</v>
      </c>
      <c r="I23" s="17" t="s">
        <v>57</v>
      </c>
      <c r="J23" s="18"/>
      <c r="K23" s="18">
        <v>-33.875223830000003</v>
      </c>
      <c r="L23" s="18">
        <v>-60.458810069999998</v>
      </c>
      <c r="M23" s="17" t="s">
        <v>58</v>
      </c>
      <c r="N23" s="17"/>
      <c r="O23" s="18">
        <v>75</v>
      </c>
      <c r="P23" s="17" t="s">
        <v>59</v>
      </c>
      <c r="Q23" s="17" t="s">
        <v>118</v>
      </c>
      <c r="R23" s="17" t="s">
        <v>61</v>
      </c>
      <c r="S23" s="17" t="s">
        <v>62</v>
      </c>
      <c r="T23" s="17"/>
      <c r="U23" s="18">
        <v>2010</v>
      </c>
      <c r="V23" s="17" t="s">
        <v>116</v>
      </c>
      <c r="W23" s="17" t="s">
        <v>113</v>
      </c>
      <c r="X23" s="17"/>
      <c r="Y23" s="17" t="s">
        <v>65</v>
      </c>
      <c r="Z23" s="17" t="s">
        <v>66</v>
      </c>
      <c r="AA23" s="17" t="s">
        <v>67</v>
      </c>
      <c r="AB23" s="17" t="s">
        <v>68</v>
      </c>
      <c r="AC23" s="17">
        <v>8.6573590741000004</v>
      </c>
      <c r="AD23" s="18">
        <v>52.5</v>
      </c>
      <c r="AE23" s="20">
        <v>111.2836463</v>
      </c>
      <c r="AF23" s="19">
        <v>9403.4681120000005</v>
      </c>
      <c r="AG23" s="19">
        <v>1314.046247</v>
      </c>
      <c r="AH23" s="21">
        <v>19.925596299999999</v>
      </c>
      <c r="AI23" s="22">
        <v>0.19925596300000001</v>
      </c>
      <c r="AJ23" s="22">
        <v>1.1730668E-2</v>
      </c>
      <c r="AK23" s="18">
        <v>100</v>
      </c>
      <c r="AL23" s="17"/>
      <c r="AM23" s="17"/>
      <c r="AN23" s="17"/>
      <c r="AO23" s="17"/>
      <c r="AP23" s="18">
        <v>1.608172111</v>
      </c>
      <c r="AQ23" s="18">
        <v>9.3731721000000004E-2</v>
      </c>
      <c r="AR23" s="17"/>
      <c r="AS23" s="17"/>
      <c r="AT23" s="41"/>
      <c r="AU23" s="17"/>
      <c r="AV23" s="17"/>
      <c r="AW23" s="17"/>
      <c r="AX23" s="17"/>
      <c r="AY23" s="17"/>
      <c r="AZ23" s="17"/>
      <c r="BA23" s="17"/>
      <c r="BC23" s="34" t="str">
        <f t="shared" si="56"/>
        <v>20100928</v>
      </c>
      <c r="BD23" s="34" t="str">
        <f t="shared" si="57"/>
        <v>20110319</v>
      </c>
      <c r="BE23" s="2" t="s">
        <v>937</v>
      </c>
      <c r="BF23" s="11" t="str">
        <f t="shared" si="0"/>
        <v>{"exname":"ARG_2010_13353",</v>
      </c>
      <c r="BG23" s="11" t="str">
        <f t="shared" si="1"/>
        <v>"exp_dur":"1",</v>
      </c>
      <c r="BH23" s="11" t="str">
        <f t="shared" si="2"/>
        <v>"local_name":"Fontezuela, ARG",</v>
      </c>
      <c r="BI23" s="11" t="str">
        <f t="shared" si="3"/>
        <v>"local_id":"BAFO",</v>
      </c>
      <c r="BJ23" s="11" t="str">
        <f t="shared" si="4"/>
        <v>"fl_name":"FO02",</v>
      </c>
      <c r="BK23" s="11" t="str">
        <f t="shared" si="5"/>
        <v>"id_field":"3923218989844",</v>
      </c>
      <c r="BL23" s="11" t="str">
        <f t="shared" si="6"/>
        <v>"fl_loc_1":"ARG",</v>
      </c>
      <c r="BM23" s="11" t="str">
        <f t="shared" si="7"/>
        <v>"fl_loc_2":"BAI",</v>
      </c>
      <c r="BN23" s="11" t="str">
        <f t="shared" si="8"/>
        <v/>
      </c>
      <c r="BO23" s="11" t="str">
        <f t="shared" si="9"/>
        <v>"fl_lat":"-33.87522383",</v>
      </c>
      <c r="BP23" s="11" t="str">
        <f t="shared" si="10"/>
        <v>"fl_long":"-60.45881007",</v>
      </c>
      <c r="BQ23" s="11" t="str">
        <f t="shared" si="11"/>
        <v>"mon_loc_source":"Monsanto",</v>
      </c>
      <c r="BR23" s="11" t="str">
        <f t="shared" si="12"/>
        <v/>
      </c>
      <c r="BS23" s="11" t="str">
        <f t="shared" si="13"/>
        <v>"flele":"75",</v>
      </c>
      <c r="BT23" s="11" t="str">
        <f t="shared" si="14"/>
        <v>"cr_system":"Conventional Corn",</v>
      </c>
      <c r="BU23" s="11" t="str">
        <f t="shared" si="15"/>
        <v>"irrig":"N",</v>
      </c>
      <c r="BV23" s="11" t="str">
        <f t="shared" si="16"/>
        <v/>
      </c>
      <c r="BW23" s="11" t="str">
        <f t="shared" si="17"/>
        <v>"mon_planting_year":"2010",</v>
      </c>
      <c r="BX23" s="11" t="str">
        <f t="shared" si="18"/>
        <v/>
      </c>
      <c r="BY23" s="11" t="str">
        <f t="shared" si="19"/>
        <v>"mon_hacom":"Grain",</v>
      </c>
      <c r="BZ23" s="11" t="str">
        <f t="shared" si="20"/>
        <v>"mon_expt_type":"Research",</v>
      </c>
      <c r="CA23" s="11" t="str">
        <f t="shared" si="21"/>
        <v>"mon_expt_stage":"Pre-Commercial 3",</v>
      </c>
      <c r="CB23" s="11" t="str">
        <f t="shared" si="22"/>
        <v>"mon_yld_be":"111.2836463",</v>
      </c>
      <c r="CC23" s="11" t="str">
        <f t="shared" si="23"/>
        <v>"mon_mst":"19.9255963",</v>
      </c>
      <c r="CD23" s="11" t="str">
        <f t="shared" si="24"/>
        <v/>
      </c>
      <c r="CE23" s="11" t="str">
        <f t="shared" si="25"/>
        <v/>
      </c>
      <c r="CF23" s="11" t="str">
        <f>IF(AT23&lt;&gt;"",""""&amp;LOWER(AT$3) &amp;""":"""&amp;DX23&amp;""",","")</f>
        <v/>
      </c>
      <c r="CG23" s="11" t="str">
        <f>"""mon_wst_info1"":"""&amp;VLOOKUP(B23,Weather!B23:N544,11,FALSE)&amp;""","</f>
        <v>"mon_wst_info1":"874800|&gt; 100 km",</v>
      </c>
      <c r="CH23" s="11" t="str">
        <f>"""mon_wst_info2"":"""&amp;VLOOKUP(B23,Weather!B23:N544,12,FALSE)&amp;""","</f>
        <v>"mon_wst_info2":"874970|&gt; 100 km",</v>
      </c>
      <c r="CI23" s="11" t="str">
        <f>"""mon_wst_info3"":"""&amp;VLOOKUP(B23,Weather!B23:N544,13,FALSE)&amp;""","</f>
        <v>"mon_wst_info3":"875480|50 - 100 km",</v>
      </c>
      <c r="CJ23" s="11" t="str">
        <f t="shared" si="26"/>
        <v/>
      </c>
      <c r="CK23" s="30" t="s">
        <v>958</v>
      </c>
      <c r="CL23" s="11" t="str">
        <f t="shared" si="27"/>
        <v>{"event":"planting","crid":"MAZ",</v>
      </c>
      <c r="CM23" s="11" t="str">
        <f t="shared" si="28"/>
        <v>"date":"20100928",</v>
      </c>
      <c r="CN23" s="11" t="str">
        <f t="shared" si="29"/>
        <v>"cul_id":"2010_RM100_TestMean",</v>
      </c>
      <c r="CO23" s="11" t="str">
        <f t="shared" si="30"/>
        <v>"plpoe":"8.6573590741",</v>
      </c>
      <c r="CP23" s="11" t="str">
        <f t="shared" si="31"/>
        <v>"plrs":"52.5",</v>
      </c>
      <c r="CQ23" s="11" t="str">
        <f t="shared" si="32"/>
        <v>"rm":"100"},</v>
      </c>
      <c r="CR23" s="11" t="str">
        <f t="shared" si="33"/>
        <v>{"event":"harvest",</v>
      </c>
      <c r="CS23" s="11" t="str">
        <f t="shared" si="34"/>
        <v>"harm":"Machine",</v>
      </c>
      <c r="CT23" s="11" t="str">
        <f t="shared" si="35"/>
        <v>"date":"20110319"</v>
      </c>
      <c r="CU23" s="11" t="str">
        <f t="shared" si="36"/>
        <v>}]},</v>
      </c>
      <c r="CV23" s="30" t="s">
        <v>931</v>
      </c>
      <c r="CW23" s="11" t="str">
        <f t="shared" si="37"/>
        <v>{"hwah":"9403.468112",</v>
      </c>
      <c r="CX23" s="11" t="str">
        <f t="shared" si="38"/>
        <v>"hwahs":"1314.046247",</v>
      </c>
      <c r="CY23" s="11" t="str">
        <f t="shared" si="39"/>
        <v>"hmah":"0.199255963",</v>
      </c>
      <c r="CZ23" s="11" t="str">
        <f t="shared" si="40"/>
        <v>"hmahs":"0.011730668",</v>
      </c>
      <c r="DA23" s="11" t="str">
        <f t="shared" si="41"/>
        <v/>
      </c>
      <c r="DB23" s="11" t="str">
        <f t="shared" si="42"/>
        <v/>
      </c>
      <c r="DC23" s="11" t="str">
        <f t="shared" si="43"/>
        <v>"chtx":"1.608172111",</v>
      </c>
      <c r="DD23" s="11" t="str">
        <f t="shared" si="44"/>
        <v>"chtxs":"0.093731721",</v>
      </c>
      <c r="DE23" s="11" t="s">
        <v>935</v>
      </c>
      <c r="DF23" s="32" t="str">
        <f t="shared" si="58"/>
        <v>ARG_2010_13353</v>
      </c>
      <c r="DG23" s="30" t="str">
        <f t="shared" si="45"/>
        <v>{</v>
      </c>
      <c r="DH23" s="11" t="str">
        <f t="shared" si="46"/>
        <v>{</v>
      </c>
      <c r="DI23" s="11" t="str">
        <f t="shared" si="47"/>
        <v/>
      </c>
      <c r="DJ23" s="11" t="str">
        <f>IF(AT23&lt;&gt;"",""""&amp;LOWER(AT$3) &amp;""":"""&amp;DX23&amp;""",","")</f>
        <v/>
      </c>
      <c r="DK23" s="11" t="str">
        <f t="shared" si="48"/>
        <v/>
      </c>
      <c r="DL23" s="11" t="str">
        <f t="shared" si="49"/>
        <v/>
      </c>
      <c r="DM23" s="11" t="str">
        <f t="shared" si="50"/>
        <v/>
      </c>
      <c r="DN23" s="11" t="str">
        <f t="shared" si="51"/>
        <v/>
      </c>
      <c r="DO23" s="11" t="str">
        <f t="shared" si="52"/>
        <v/>
      </c>
      <c r="DP23" s="11" t="str">
        <f t="shared" si="53"/>
        <v/>
      </c>
      <c r="DQ23" s="11" t="str">
        <f t="shared" si="54"/>
        <v/>
      </c>
      <c r="DT23" s="2" t="str">
        <f t="shared" si="55"/>
        <v/>
      </c>
      <c r="DU23" s="2" t="str">
        <f>IF(COUNTIF($DT$3:DT22,"="&amp;DT23)=0,AT23&amp;"","")</f>
        <v/>
      </c>
      <c r="DV23" s="2" t="str">
        <f>IF(DU23&lt;&gt;"", COUNTIF($DU$3:DU22,"="&amp;DU23), "")</f>
        <v/>
      </c>
      <c r="DW23" s="2">
        <f>IF(OR(DU23&lt;&gt;"",AT23=""), COUNTIF($DU$3:DU22,"="&amp;DU23), VLOOKUP(DT23,$DT$3:DV22,3,FALSE))</f>
        <v>0</v>
      </c>
      <c r="DX23" s="2" t="str">
        <f t="shared" si="59"/>
        <v/>
      </c>
    </row>
    <row r="24" spans="1:128">
      <c r="A24" s="2" t="s">
        <v>893</v>
      </c>
      <c r="B24" s="17" t="s">
        <v>120</v>
      </c>
      <c r="C24" s="18">
        <v>1</v>
      </c>
      <c r="D24" s="17" t="s">
        <v>53</v>
      </c>
      <c r="E24" s="17" t="s">
        <v>54</v>
      </c>
      <c r="F24" s="17" t="s">
        <v>121</v>
      </c>
      <c r="G24" s="19">
        <v>3957787525908</v>
      </c>
      <c r="H24" s="17" t="s">
        <v>56</v>
      </c>
      <c r="I24" s="17" t="s">
        <v>57</v>
      </c>
      <c r="J24" s="18"/>
      <c r="K24" s="18">
        <v>-33.875223830000003</v>
      </c>
      <c r="L24" s="18">
        <v>-60.375477060000001</v>
      </c>
      <c r="M24" s="17" t="s">
        <v>58</v>
      </c>
      <c r="N24" s="17"/>
      <c r="O24" s="18">
        <v>80</v>
      </c>
      <c r="P24" s="17" t="s">
        <v>59</v>
      </c>
      <c r="Q24" s="17" t="s">
        <v>111</v>
      </c>
      <c r="R24" s="17" t="s">
        <v>61</v>
      </c>
      <c r="S24" s="17" t="s">
        <v>62</v>
      </c>
      <c r="T24" s="17"/>
      <c r="U24" s="18">
        <v>2010</v>
      </c>
      <c r="V24" s="17" t="s">
        <v>122</v>
      </c>
      <c r="W24" s="17" t="s">
        <v>123</v>
      </c>
      <c r="X24" s="17"/>
      <c r="Y24" s="17" t="s">
        <v>65</v>
      </c>
      <c r="Z24" s="17" t="s">
        <v>66</v>
      </c>
      <c r="AA24" s="17" t="s">
        <v>67</v>
      </c>
      <c r="AB24" s="17" t="s">
        <v>68</v>
      </c>
      <c r="AC24" s="17">
        <v>7.3856266667000003</v>
      </c>
      <c r="AD24" s="18">
        <v>52.5</v>
      </c>
      <c r="AE24" s="20">
        <v>129.4001063</v>
      </c>
      <c r="AF24" s="19">
        <v>10934.30898</v>
      </c>
      <c r="AG24" s="19">
        <v>674.25878950000003</v>
      </c>
      <c r="AH24" s="21">
        <v>20.7084625</v>
      </c>
      <c r="AI24" s="22">
        <v>0.20708462499999999</v>
      </c>
      <c r="AJ24" s="22">
        <v>2.5619738999999999E-2</v>
      </c>
      <c r="AK24" s="18">
        <v>120</v>
      </c>
      <c r="AL24" s="17"/>
      <c r="AM24" s="17"/>
      <c r="AN24" s="17"/>
      <c r="AO24" s="17"/>
      <c r="AP24" s="18">
        <v>1.7457485420000001</v>
      </c>
      <c r="AQ24" s="18">
        <v>0.106524892</v>
      </c>
      <c r="AR24" s="17"/>
      <c r="AS24" s="17"/>
      <c r="AT24" s="41"/>
      <c r="AU24" s="17"/>
      <c r="AV24" s="17"/>
      <c r="AW24" s="17"/>
      <c r="AX24" s="17"/>
      <c r="AY24" s="17"/>
      <c r="AZ24" s="17"/>
      <c r="BA24" s="17"/>
      <c r="BC24" s="34" t="str">
        <f t="shared" si="56"/>
        <v>20101010</v>
      </c>
      <c r="BD24" s="34" t="str">
        <f t="shared" si="57"/>
        <v>20110322</v>
      </c>
      <c r="BE24" s="2" t="s">
        <v>937</v>
      </c>
      <c r="BF24" s="11" t="str">
        <f t="shared" si="0"/>
        <v>{"exname":"ARG_2010_13354",</v>
      </c>
      <c r="BG24" s="11" t="str">
        <f t="shared" si="1"/>
        <v>"exp_dur":"1",</v>
      </c>
      <c r="BH24" s="11" t="str">
        <f t="shared" si="2"/>
        <v>"local_name":"Pergamino, ARG",</v>
      </c>
      <c r="BI24" s="11" t="str">
        <f t="shared" si="3"/>
        <v>"local_id":"BAPE",</v>
      </c>
      <c r="BJ24" s="11" t="str">
        <f t="shared" si="4"/>
        <v>"fl_name":"PE04",</v>
      </c>
      <c r="BK24" s="11" t="str">
        <f t="shared" si="5"/>
        <v>"id_field":"3957787525908",</v>
      </c>
      <c r="BL24" s="11" t="str">
        <f t="shared" si="6"/>
        <v>"fl_loc_1":"ARG",</v>
      </c>
      <c r="BM24" s="11" t="str">
        <f t="shared" si="7"/>
        <v>"fl_loc_2":"BAI",</v>
      </c>
      <c r="BN24" s="11" t="str">
        <f t="shared" si="8"/>
        <v/>
      </c>
      <c r="BO24" s="11" t="str">
        <f t="shared" si="9"/>
        <v>"fl_lat":"-33.87522383",</v>
      </c>
      <c r="BP24" s="11" t="str">
        <f t="shared" si="10"/>
        <v>"fl_long":"-60.37547706",</v>
      </c>
      <c r="BQ24" s="11" t="str">
        <f t="shared" si="11"/>
        <v>"mon_loc_source":"Monsanto",</v>
      </c>
      <c r="BR24" s="11" t="str">
        <f t="shared" si="12"/>
        <v/>
      </c>
      <c r="BS24" s="11" t="str">
        <f t="shared" si="13"/>
        <v>"flele":"80",</v>
      </c>
      <c r="BT24" s="11" t="str">
        <f t="shared" si="14"/>
        <v>"cr_system":"Conventional Corn",</v>
      </c>
      <c r="BU24" s="11" t="str">
        <f t="shared" si="15"/>
        <v>"irrig":"N",</v>
      </c>
      <c r="BV24" s="11" t="str">
        <f t="shared" si="16"/>
        <v/>
      </c>
      <c r="BW24" s="11" t="str">
        <f t="shared" si="17"/>
        <v>"mon_planting_year":"2010",</v>
      </c>
      <c r="BX24" s="11" t="str">
        <f t="shared" si="18"/>
        <v/>
      </c>
      <c r="BY24" s="11" t="str">
        <f t="shared" si="19"/>
        <v>"mon_hacom":"Grain",</v>
      </c>
      <c r="BZ24" s="11" t="str">
        <f t="shared" si="20"/>
        <v>"mon_expt_type":"Research",</v>
      </c>
      <c r="CA24" s="11" t="str">
        <f t="shared" si="21"/>
        <v>"mon_expt_stage":"Pre-Commercial 3",</v>
      </c>
      <c r="CB24" s="11" t="str">
        <f t="shared" si="22"/>
        <v>"mon_yld_be":"129.4001063",</v>
      </c>
      <c r="CC24" s="11" t="str">
        <f t="shared" si="23"/>
        <v>"mon_mst":"20.7084625",</v>
      </c>
      <c r="CD24" s="11" t="str">
        <f t="shared" si="24"/>
        <v/>
      </c>
      <c r="CE24" s="11" t="str">
        <f t="shared" si="25"/>
        <v/>
      </c>
      <c r="CF24" s="11" t="str">
        <f>IF(AT24&lt;&gt;"",""""&amp;LOWER(AT$3) &amp;""":"""&amp;DX24&amp;""",","")</f>
        <v/>
      </c>
      <c r="CG24" s="11" t="str">
        <f>"""mon_wst_info1"":"""&amp;VLOOKUP(B24,Weather!B24:N545,11,FALSE)&amp;""","</f>
        <v>"mon_wst_info1":"874800|&gt; 100 km",</v>
      </c>
      <c r="CH24" s="11" t="str">
        <f>"""mon_wst_info2"":"""&amp;VLOOKUP(B24,Weather!B24:N545,12,FALSE)&amp;""","</f>
        <v>"mon_wst_info2":"874970|&gt; 100 km",</v>
      </c>
      <c r="CI24" s="11" t="str">
        <f>"""mon_wst_info3"":"""&amp;VLOOKUP(B24,Weather!B24:N545,13,FALSE)&amp;""","</f>
        <v>"mon_wst_info3":"875480|50 - 100 km",</v>
      </c>
      <c r="CJ24" s="11" t="str">
        <f t="shared" si="26"/>
        <v/>
      </c>
      <c r="CK24" s="30" t="s">
        <v>958</v>
      </c>
      <c r="CL24" s="11" t="str">
        <f t="shared" si="27"/>
        <v>{"event":"planting","crid":"MAZ",</v>
      </c>
      <c r="CM24" s="11" t="str">
        <f t="shared" si="28"/>
        <v>"date":"20101010",</v>
      </c>
      <c r="CN24" s="11" t="str">
        <f t="shared" si="29"/>
        <v>"cul_id":"2010_RM120_TestMean",</v>
      </c>
      <c r="CO24" s="11" t="str">
        <f t="shared" si="30"/>
        <v>"plpoe":"7.3856266667",</v>
      </c>
      <c r="CP24" s="11" t="str">
        <f t="shared" si="31"/>
        <v>"plrs":"52.5",</v>
      </c>
      <c r="CQ24" s="11" t="str">
        <f t="shared" si="32"/>
        <v>"rm":"120"},</v>
      </c>
      <c r="CR24" s="11" t="str">
        <f t="shared" si="33"/>
        <v>{"event":"harvest",</v>
      </c>
      <c r="CS24" s="11" t="str">
        <f t="shared" si="34"/>
        <v>"harm":"Machine",</v>
      </c>
      <c r="CT24" s="11" t="str">
        <f t="shared" si="35"/>
        <v>"date":"20110322"</v>
      </c>
      <c r="CU24" s="11" t="str">
        <f t="shared" si="36"/>
        <v>}]},</v>
      </c>
      <c r="CV24" s="30" t="s">
        <v>931</v>
      </c>
      <c r="CW24" s="11" t="str">
        <f t="shared" si="37"/>
        <v>{"hwah":"10934.30898",</v>
      </c>
      <c r="CX24" s="11" t="str">
        <f t="shared" si="38"/>
        <v>"hwahs":"674.2587895",</v>
      </c>
      <c r="CY24" s="11" t="str">
        <f t="shared" si="39"/>
        <v>"hmah":"0.207084625",</v>
      </c>
      <c r="CZ24" s="11" t="str">
        <f t="shared" si="40"/>
        <v>"hmahs":"0.025619739",</v>
      </c>
      <c r="DA24" s="11" t="str">
        <f t="shared" si="41"/>
        <v/>
      </c>
      <c r="DB24" s="11" t="str">
        <f t="shared" si="42"/>
        <v/>
      </c>
      <c r="DC24" s="11" t="str">
        <f t="shared" si="43"/>
        <v>"chtx":"1.745748542",</v>
      </c>
      <c r="DD24" s="11" t="str">
        <f t="shared" si="44"/>
        <v>"chtxs":"0.106524892",</v>
      </c>
      <c r="DE24" s="11" t="s">
        <v>935</v>
      </c>
      <c r="DF24" s="32" t="str">
        <f t="shared" si="58"/>
        <v>ARG_2010_13354</v>
      </c>
      <c r="DG24" s="30" t="str">
        <f t="shared" si="45"/>
        <v>{</v>
      </c>
      <c r="DH24" s="11" t="str">
        <f t="shared" si="46"/>
        <v>{</v>
      </c>
      <c r="DI24" s="11" t="str">
        <f t="shared" si="47"/>
        <v/>
      </c>
      <c r="DJ24" s="11" t="str">
        <f>IF(AT24&lt;&gt;"",""""&amp;LOWER(AT$3) &amp;""":"""&amp;DX24&amp;""",","")</f>
        <v/>
      </c>
      <c r="DK24" s="11" t="str">
        <f t="shared" si="48"/>
        <v/>
      </c>
      <c r="DL24" s="11" t="str">
        <f t="shared" si="49"/>
        <v/>
      </c>
      <c r="DM24" s="11" t="str">
        <f t="shared" si="50"/>
        <v/>
      </c>
      <c r="DN24" s="11" t="str">
        <f t="shared" si="51"/>
        <v/>
      </c>
      <c r="DO24" s="11" t="str">
        <f t="shared" si="52"/>
        <v/>
      </c>
      <c r="DP24" s="11" t="str">
        <f t="shared" si="53"/>
        <v/>
      </c>
      <c r="DQ24" s="11" t="str">
        <f t="shared" si="54"/>
        <v/>
      </c>
      <c r="DT24" s="2" t="str">
        <f t="shared" si="55"/>
        <v/>
      </c>
      <c r="DU24" s="2" t="str">
        <f>IF(COUNTIF($DT$3:DT23,"="&amp;DT24)=0,AT24&amp;"","")</f>
        <v/>
      </c>
      <c r="DV24" s="2" t="str">
        <f>IF(DU24&lt;&gt;"", COUNTIF($DU$3:DU23,"="&amp;DU24), "")</f>
        <v/>
      </c>
      <c r="DW24" s="2">
        <f>IF(OR(DU24&lt;&gt;"",AT24=""), COUNTIF($DU$3:DU23,"="&amp;DU24), VLOOKUP(DT24,$DT$3:DV23,3,FALSE))</f>
        <v>0</v>
      </c>
      <c r="DX24" s="2" t="str">
        <f t="shared" si="59"/>
        <v/>
      </c>
    </row>
    <row r="25" spans="1:128">
      <c r="A25" s="2" t="s">
        <v>893</v>
      </c>
      <c r="B25" s="17" t="s">
        <v>124</v>
      </c>
      <c r="C25" s="18">
        <v>1</v>
      </c>
      <c r="D25" s="17" t="s">
        <v>53</v>
      </c>
      <c r="E25" s="17" t="s">
        <v>54</v>
      </c>
      <c r="F25" s="17" t="s">
        <v>125</v>
      </c>
      <c r="G25" s="19">
        <v>3959929635604</v>
      </c>
      <c r="H25" s="17" t="s">
        <v>56</v>
      </c>
      <c r="I25" s="17" t="s">
        <v>57</v>
      </c>
      <c r="J25" s="18"/>
      <c r="K25" s="18">
        <v>-33.875223830000003</v>
      </c>
      <c r="L25" s="18">
        <v>-60.208811060000002</v>
      </c>
      <c r="M25" s="17" t="s">
        <v>58</v>
      </c>
      <c r="N25" s="17"/>
      <c r="O25" s="18">
        <v>80</v>
      </c>
      <c r="P25" s="17" t="s">
        <v>59</v>
      </c>
      <c r="Q25" s="17" t="s">
        <v>118</v>
      </c>
      <c r="R25" s="17" t="s">
        <v>61</v>
      </c>
      <c r="S25" s="17" t="s">
        <v>62</v>
      </c>
      <c r="T25" s="17"/>
      <c r="U25" s="18">
        <v>2010</v>
      </c>
      <c r="V25" s="17" t="s">
        <v>126</v>
      </c>
      <c r="W25" s="17" t="s">
        <v>127</v>
      </c>
      <c r="X25" s="17"/>
      <c r="Y25" s="17" t="s">
        <v>65</v>
      </c>
      <c r="Z25" s="17" t="s">
        <v>66</v>
      </c>
      <c r="AA25" s="17" t="s">
        <v>67</v>
      </c>
      <c r="AB25" s="17" t="s">
        <v>68</v>
      </c>
      <c r="AC25" s="17">
        <v>6.9410826666999998</v>
      </c>
      <c r="AD25" s="18">
        <v>52.5</v>
      </c>
      <c r="AE25" s="20">
        <v>115.6506033</v>
      </c>
      <c r="AF25" s="19">
        <v>9772.4759819999999</v>
      </c>
      <c r="AG25" s="19">
        <v>772.67649159999996</v>
      </c>
      <c r="AH25" s="21">
        <v>21.07967</v>
      </c>
      <c r="AI25" s="22">
        <v>0.2107967</v>
      </c>
      <c r="AJ25" s="22">
        <v>1.8820740999999998E-2</v>
      </c>
      <c r="AK25" s="18">
        <v>100</v>
      </c>
      <c r="AL25" s="17"/>
      <c r="AM25" s="17"/>
      <c r="AN25" s="17"/>
      <c r="AO25" s="17"/>
      <c r="AP25" s="18">
        <v>1.663166667</v>
      </c>
      <c r="AQ25" s="18">
        <v>0.118150133</v>
      </c>
      <c r="AR25" s="17"/>
      <c r="AS25" s="17"/>
      <c r="AT25" s="41"/>
      <c r="AU25" s="17"/>
      <c r="AV25" s="17"/>
      <c r="AW25" s="17"/>
      <c r="AX25" s="17"/>
      <c r="AY25" s="17"/>
      <c r="AZ25" s="17"/>
      <c r="BA25" s="17"/>
      <c r="BC25" s="34" t="str">
        <f t="shared" si="56"/>
        <v>20101011</v>
      </c>
      <c r="BD25" s="34" t="str">
        <f t="shared" si="57"/>
        <v>20110320</v>
      </c>
      <c r="BE25" s="2" t="s">
        <v>937</v>
      </c>
      <c r="BF25" s="11" t="str">
        <f t="shared" si="0"/>
        <v>{"exname":"ARG_2010_13355",</v>
      </c>
      <c r="BG25" s="11" t="str">
        <f t="shared" si="1"/>
        <v>"exp_dur":"1",</v>
      </c>
      <c r="BH25" s="11" t="str">
        <f t="shared" si="2"/>
        <v>"local_name":"Pergamino, ARG",</v>
      </c>
      <c r="BI25" s="11" t="str">
        <f t="shared" si="3"/>
        <v>"local_id":"BAPE",</v>
      </c>
      <c r="BJ25" s="11" t="str">
        <f t="shared" si="4"/>
        <v>"fl_name":"PE05",</v>
      </c>
      <c r="BK25" s="11" t="str">
        <f t="shared" si="5"/>
        <v>"id_field":"3959929635604",</v>
      </c>
      <c r="BL25" s="11" t="str">
        <f t="shared" si="6"/>
        <v>"fl_loc_1":"ARG",</v>
      </c>
      <c r="BM25" s="11" t="str">
        <f t="shared" si="7"/>
        <v>"fl_loc_2":"BAI",</v>
      </c>
      <c r="BN25" s="11" t="str">
        <f t="shared" si="8"/>
        <v/>
      </c>
      <c r="BO25" s="11" t="str">
        <f t="shared" si="9"/>
        <v>"fl_lat":"-33.87522383",</v>
      </c>
      <c r="BP25" s="11" t="str">
        <f t="shared" si="10"/>
        <v>"fl_long":"-60.20881106",</v>
      </c>
      <c r="BQ25" s="11" t="str">
        <f t="shared" si="11"/>
        <v>"mon_loc_source":"Monsanto",</v>
      </c>
      <c r="BR25" s="11" t="str">
        <f t="shared" si="12"/>
        <v/>
      </c>
      <c r="BS25" s="11" t="str">
        <f t="shared" si="13"/>
        <v>"flele":"80",</v>
      </c>
      <c r="BT25" s="11" t="str">
        <f t="shared" si="14"/>
        <v>"cr_system":"Conventional Corn",</v>
      </c>
      <c r="BU25" s="11" t="str">
        <f t="shared" si="15"/>
        <v>"irrig":"N",</v>
      </c>
      <c r="BV25" s="11" t="str">
        <f t="shared" si="16"/>
        <v/>
      </c>
      <c r="BW25" s="11" t="str">
        <f t="shared" si="17"/>
        <v>"mon_planting_year":"2010",</v>
      </c>
      <c r="BX25" s="11" t="str">
        <f t="shared" si="18"/>
        <v/>
      </c>
      <c r="BY25" s="11" t="str">
        <f t="shared" si="19"/>
        <v>"mon_hacom":"Grain",</v>
      </c>
      <c r="BZ25" s="11" t="str">
        <f t="shared" si="20"/>
        <v>"mon_expt_type":"Research",</v>
      </c>
      <c r="CA25" s="11" t="str">
        <f t="shared" si="21"/>
        <v>"mon_expt_stage":"Pre-Commercial 3",</v>
      </c>
      <c r="CB25" s="11" t="str">
        <f t="shared" si="22"/>
        <v>"mon_yld_be":"115.6506033",</v>
      </c>
      <c r="CC25" s="11" t="str">
        <f t="shared" si="23"/>
        <v>"mon_mst":"21.07967",</v>
      </c>
      <c r="CD25" s="11" t="str">
        <f t="shared" si="24"/>
        <v/>
      </c>
      <c r="CE25" s="11" t="str">
        <f t="shared" si="25"/>
        <v/>
      </c>
      <c r="CF25" s="11" t="str">
        <f>IF(AT25&lt;&gt;"",""""&amp;LOWER(AT$3) &amp;""":"""&amp;DX25&amp;""",","")</f>
        <v/>
      </c>
      <c r="CG25" s="11" t="str">
        <f>"""mon_wst_info1"":"""&amp;VLOOKUP(B25,Weather!B25:N546,11,FALSE)&amp;""","</f>
        <v>"mon_wst_info1":"874800|&gt; 100 km",</v>
      </c>
      <c r="CH25" s="11" t="str">
        <f>"""mon_wst_info2"":"""&amp;VLOOKUP(B25,Weather!B25:N546,12,FALSE)&amp;""","</f>
        <v>"mon_wst_info2":"874970|&gt; 100 km",</v>
      </c>
      <c r="CI25" s="11" t="str">
        <f>"""mon_wst_info3"":"""&amp;VLOOKUP(B25,Weather!B25:N546,13,FALSE)&amp;""","</f>
        <v>"mon_wst_info3":"875480|50 - 100 km",</v>
      </c>
      <c r="CJ25" s="11" t="str">
        <f t="shared" si="26"/>
        <v/>
      </c>
      <c r="CK25" s="30" t="s">
        <v>958</v>
      </c>
      <c r="CL25" s="11" t="str">
        <f t="shared" si="27"/>
        <v>{"event":"planting","crid":"MAZ",</v>
      </c>
      <c r="CM25" s="11" t="str">
        <f t="shared" si="28"/>
        <v>"date":"20101011",</v>
      </c>
      <c r="CN25" s="11" t="str">
        <f t="shared" si="29"/>
        <v>"cul_id":"2010_RM100_TestMean",</v>
      </c>
      <c r="CO25" s="11" t="str">
        <f t="shared" si="30"/>
        <v>"plpoe":"6.9410826667",</v>
      </c>
      <c r="CP25" s="11" t="str">
        <f t="shared" si="31"/>
        <v>"plrs":"52.5",</v>
      </c>
      <c r="CQ25" s="11" t="str">
        <f t="shared" si="32"/>
        <v>"rm":"100"},</v>
      </c>
      <c r="CR25" s="11" t="str">
        <f t="shared" si="33"/>
        <v>{"event":"harvest",</v>
      </c>
      <c r="CS25" s="11" t="str">
        <f t="shared" si="34"/>
        <v>"harm":"Machine",</v>
      </c>
      <c r="CT25" s="11" t="str">
        <f t="shared" si="35"/>
        <v>"date":"20110320"</v>
      </c>
      <c r="CU25" s="11" t="str">
        <f t="shared" si="36"/>
        <v>}]},</v>
      </c>
      <c r="CV25" s="30" t="s">
        <v>931</v>
      </c>
      <c r="CW25" s="11" t="str">
        <f t="shared" si="37"/>
        <v>{"hwah":"9772.475982",</v>
      </c>
      <c r="CX25" s="11" t="str">
        <f t="shared" si="38"/>
        <v>"hwahs":"772.6764916",</v>
      </c>
      <c r="CY25" s="11" t="str">
        <f t="shared" si="39"/>
        <v>"hmah":"0.2107967",</v>
      </c>
      <c r="CZ25" s="11" t="str">
        <f t="shared" si="40"/>
        <v>"hmahs":"0.018820741",</v>
      </c>
      <c r="DA25" s="11" t="str">
        <f t="shared" si="41"/>
        <v/>
      </c>
      <c r="DB25" s="11" t="str">
        <f t="shared" si="42"/>
        <v/>
      </c>
      <c r="DC25" s="11" t="str">
        <f t="shared" si="43"/>
        <v>"chtx":"1.663166667",</v>
      </c>
      <c r="DD25" s="11" t="str">
        <f t="shared" si="44"/>
        <v>"chtxs":"0.118150133",</v>
      </c>
      <c r="DE25" s="11" t="s">
        <v>935</v>
      </c>
      <c r="DF25" s="32" t="str">
        <f t="shared" si="58"/>
        <v>ARG_2010_13355</v>
      </c>
      <c r="DG25" s="30" t="str">
        <f t="shared" si="45"/>
        <v>{</v>
      </c>
      <c r="DH25" s="11" t="str">
        <f t="shared" si="46"/>
        <v>{</v>
      </c>
      <c r="DI25" s="11" t="str">
        <f t="shared" si="47"/>
        <v/>
      </c>
      <c r="DJ25" s="11" t="str">
        <f>IF(AT25&lt;&gt;"",""""&amp;LOWER(AT$3) &amp;""":"""&amp;DX25&amp;""",","")</f>
        <v/>
      </c>
      <c r="DK25" s="11" t="str">
        <f t="shared" si="48"/>
        <v/>
      </c>
      <c r="DL25" s="11" t="str">
        <f t="shared" si="49"/>
        <v/>
      </c>
      <c r="DM25" s="11" t="str">
        <f t="shared" si="50"/>
        <v/>
      </c>
      <c r="DN25" s="11" t="str">
        <f t="shared" si="51"/>
        <v/>
      </c>
      <c r="DO25" s="11" t="str">
        <f t="shared" si="52"/>
        <v/>
      </c>
      <c r="DP25" s="11" t="str">
        <f t="shared" si="53"/>
        <v/>
      </c>
      <c r="DQ25" s="11" t="str">
        <f t="shared" si="54"/>
        <v/>
      </c>
      <c r="DT25" s="2" t="str">
        <f t="shared" si="55"/>
        <v/>
      </c>
      <c r="DU25" s="2" t="str">
        <f>IF(COUNTIF($DT$3:DT24,"="&amp;DT25)=0,AT25&amp;"","")</f>
        <v/>
      </c>
      <c r="DV25" s="2" t="str">
        <f>IF(DU25&lt;&gt;"", COUNTIF($DU$3:DU24,"="&amp;DU25), "")</f>
        <v/>
      </c>
      <c r="DW25" s="2">
        <f>IF(OR(DU25&lt;&gt;"",AT25=""), COUNTIF($DU$3:DU24,"="&amp;DU25), VLOOKUP(DT25,$DT$3:DV24,3,FALSE))</f>
        <v>0</v>
      </c>
      <c r="DX25" s="2" t="str">
        <f t="shared" si="59"/>
        <v/>
      </c>
    </row>
    <row r="26" spans="1:128">
      <c r="A26" s="2" t="s">
        <v>893</v>
      </c>
      <c r="B26" s="17" t="s">
        <v>128</v>
      </c>
      <c r="C26" s="18">
        <v>1</v>
      </c>
      <c r="D26" s="17" t="s">
        <v>53</v>
      </c>
      <c r="E26" s="17" t="s">
        <v>54</v>
      </c>
      <c r="F26" s="17" t="s">
        <v>125</v>
      </c>
      <c r="G26" s="19">
        <v>3959929635604</v>
      </c>
      <c r="H26" s="17" t="s">
        <v>56</v>
      </c>
      <c r="I26" s="17" t="s">
        <v>57</v>
      </c>
      <c r="J26" s="18"/>
      <c r="K26" s="18">
        <v>-33.875223830000003</v>
      </c>
      <c r="L26" s="18">
        <v>-60.208811060000002</v>
      </c>
      <c r="M26" s="17" t="s">
        <v>58</v>
      </c>
      <c r="N26" s="17"/>
      <c r="O26" s="18">
        <v>80</v>
      </c>
      <c r="P26" s="17" t="s">
        <v>59</v>
      </c>
      <c r="Q26" s="17" t="s">
        <v>118</v>
      </c>
      <c r="R26" s="17" t="s">
        <v>61</v>
      </c>
      <c r="S26" s="17" t="s">
        <v>62</v>
      </c>
      <c r="T26" s="17"/>
      <c r="U26" s="18">
        <v>2010</v>
      </c>
      <c r="V26" s="17" t="s">
        <v>126</v>
      </c>
      <c r="W26" s="17" t="s">
        <v>127</v>
      </c>
      <c r="X26" s="17"/>
      <c r="Y26" s="17" t="s">
        <v>65</v>
      </c>
      <c r="Z26" s="17" t="s">
        <v>66</v>
      </c>
      <c r="AA26" s="17" t="s">
        <v>67</v>
      </c>
      <c r="AB26" s="17" t="s">
        <v>68</v>
      </c>
      <c r="AC26" s="17">
        <v>6.9970855814000004</v>
      </c>
      <c r="AD26" s="18">
        <v>52.5</v>
      </c>
      <c r="AE26" s="20">
        <v>120.6929186</v>
      </c>
      <c r="AF26" s="19">
        <v>10198.55162</v>
      </c>
      <c r="AG26" s="19">
        <v>819.26785359999997</v>
      </c>
      <c r="AH26" s="21">
        <v>21.296511630000001</v>
      </c>
      <c r="AI26" s="22">
        <v>0.21296511600000001</v>
      </c>
      <c r="AJ26" s="22">
        <v>2.1295166000000001E-2</v>
      </c>
      <c r="AK26" s="18">
        <v>100</v>
      </c>
      <c r="AL26" s="17"/>
      <c r="AM26" s="17"/>
      <c r="AN26" s="17"/>
      <c r="AO26" s="17"/>
      <c r="AP26" s="18">
        <v>1.710465116</v>
      </c>
      <c r="AQ26" s="18">
        <v>0.124191739</v>
      </c>
      <c r="AR26" s="17"/>
      <c r="AS26" s="17"/>
      <c r="AT26" s="41"/>
      <c r="AU26" s="17"/>
      <c r="AV26" s="17"/>
      <c r="AW26" s="17"/>
      <c r="AX26" s="17"/>
      <c r="AY26" s="17"/>
      <c r="AZ26" s="17"/>
      <c r="BA26" s="17"/>
      <c r="BC26" s="34" t="str">
        <f t="shared" si="56"/>
        <v>20101011</v>
      </c>
      <c r="BD26" s="34" t="str">
        <f t="shared" si="57"/>
        <v>20110320</v>
      </c>
      <c r="BE26" s="2" t="s">
        <v>937</v>
      </c>
      <c r="BF26" s="11" t="str">
        <f t="shared" si="0"/>
        <v>{"exname":"ARG_2010_13356",</v>
      </c>
      <c r="BG26" s="11" t="str">
        <f t="shared" si="1"/>
        <v>"exp_dur":"1",</v>
      </c>
      <c r="BH26" s="11" t="str">
        <f t="shared" si="2"/>
        <v>"local_name":"Pergamino, ARG",</v>
      </c>
      <c r="BI26" s="11" t="str">
        <f t="shared" si="3"/>
        <v>"local_id":"BAPE",</v>
      </c>
      <c r="BJ26" s="11" t="str">
        <f t="shared" si="4"/>
        <v>"fl_name":"PE05",</v>
      </c>
      <c r="BK26" s="11" t="str">
        <f t="shared" si="5"/>
        <v>"id_field":"3959929635604",</v>
      </c>
      <c r="BL26" s="11" t="str">
        <f t="shared" si="6"/>
        <v>"fl_loc_1":"ARG",</v>
      </c>
      <c r="BM26" s="11" t="str">
        <f t="shared" si="7"/>
        <v>"fl_loc_2":"BAI",</v>
      </c>
      <c r="BN26" s="11" t="str">
        <f t="shared" si="8"/>
        <v/>
      </c>
      <c r="BO26" s="11" t="str">
        <f t="shared" si="9"/>
        <v>"fl_lat":"-33.87522383",</v>
      </c>
      <c r="BP26" s="11" t="str">
        <f t="shared" si="10"/>
        <v>"fl_long":"-60.20881106",</v>
      </c>
      <c r="BQ26" s="11" t="str">
        <f t="shared" si="11"/>
        <v>"mon_loc_source":"Monsanto",</v>
      </c>
      <c r="BR26" s="11" t="str">
        <f t="shared" si="12"/>
        <v/>
      </c>
      <c r="BS26" s="11" t="str">
        <f t="shared" si="13"/>
        <v>"flele":"80",</v>
      </c>
      <c r="BT26" s="11" t="str">
        <f t="shared" si="14"/>
        <v>"cr_system":"Conventional Corn",</v>
      </c>
      <c r="BU26" s="11" t="str">
        <f t="shared" si="15"/>
        <v>"irrig":"N",</v>
      </c>
      <c r="BV26" s="11" t="str">
        <f t="shared" si="16"/>
        <v/>
      </c>
      <c r="BW26" s="11" t="str">
        <f t="shared" si="17"/>
        <v>"mon_planting_year":"2010",</v>
      </c>
      <c r="BX26" s="11" t="str">
        <f t="shared" si="18"/>
        <v/>
      </c>
      <c r="BY26" s="11" t="str">
        <f t="shared" si="19"/>
        <v>"mon_hacom":"Grain",</v>
      </c>
      <c r="BZ26" s="11" t="str">
        <f t="shared" si="20"/>
        <v>"mon_expt_type":"Research",</v>
      </c>
      <c r="CA26" s="11" t="str">
        <f t="shared" si="21"/>
        <v>"mon_expt_stage":"Pre-Commercial 3",</v>
      </c>
      <c r="CB26" s="11" t="str">
        <f t="shared" si="22"/>
        <v>"mon_yld_be":"120.6929186",</v>
      </c>
      <c r="CC26" s="11" t="str">
        <f t="shared" si="23"/>
        <v>"mon_mst":"21.29651163",</v>
      </c>
      <c r="CD26" s="11" t="str">
        <f t="shared" si="24"/>
        <v/>
      </c>
      <c r="CE26" s="11" t="str">
        <f t="shared" si="25"/>
        <v/>
      </c>
      <c r="CF26" s="11" t="str">
        <f>IF(AT26&lt;&gt;"",""""&amp;LOWER(AT$3) &amp;""":"""&amp;DX26&amp;""",","")</f>
        <v/>
      </c>
      <c r="CG26" s="11" t="str">
        <f>"""mon_wst_info1"":"""&amp;VLOOKUP(B26,Weather!B26:N547,11,FALSE)&amp;""","</f>
        <v>"mon_wst_info1":"874800|&gt; 100 km",</v>
      </c>
      <c r="CH26" s="11" t="str">
        <f>"""mon_wst_info2"":"""&amp;VLOOKUP(B26,Weather!B26:N547,12,FALSE)&amp;""","</f>
        <v>"mon_wst_info2":"874970|&gt; 100 km",</v>
      </c>
      <c r="CI26" s="11" t="str">
        <f>"""mon_wst_info3"":"""&amp;VLOOKUP(B26,Weather!B26:N547,13,FALSE)&amp;""","</f>
        <v>"mon_wst_info3":"875480|50 - 100 km",</v>
      </c>
      <c r="CJ26" s="11" t="str">
        <f t="shared" si="26"/>
        <v/>
      </c>
      <c r="CK26" s="30" t="s">
        <v>958</v>
      </c>
      <c r="CL26" s="11" t="str">
        <f t="shared" si="27"/>
        <v>{"event":"planting","crid":"MAZ",</v>
      </c>
      <c r="CM26" s="11" t="str">
        <f t="shared" si="28"/>
        <v>"date":"20101011",</v>
      </c>
      <c r="CN26" s="11" t="str">
        <f t="shared" si="29"/>
        <v>"cul_id":"2010_RM100_TestMean",</v>
      </c>
      <c r="CO26" s="11" t="str">
        <f t="shared" si="30"/>
        <v>"plpoe":"6.9970855814",</v>
      </c>
      <c r="CP26" s="11" t="str">
        <f t="shared" si="31"/>
        <v>"plrs":"52.5",</v>
      </c>
      <c r="CQ26" s="11" t="str">
        <f t="shared" si="32"/>
        <v>"rm":"100"},</v>
      </c>
      <c r="CR26" s="11" t="str">
        <f t="shared" si="33"/>
        <v>{"event":"harvest",</v>
      </c>
      <c r="CS26" s="11" t="str">
        <f t="shared" si="34"/>
        <v>"harm":"Machine",</v>
      </c>
      <c r="CT26" s="11" t="str">
        <f t="shared" si="35"/>
        <v>"date":"20110320"</v>
      </c>
      <c r="CU26" s="11" t="str">
        <f t="shared" si="36"/>
        <v>}]},</v>
      </c>
      <c r="CV26" s="30" t="s">
        <v>931</v>
      </c>
      <c r="CW26" s="11" t="str">
        <f t="shared" si="37"/>
        <v>{"hwah":"10198.55162",</v>
      </c>
      <c r="CX26" s="11" t="str">
        <f t="shared" si="38"/>
        <v>"hwahs":"819.2678536",</v>
      </c>
      <c r="CY26" s="11" t="str">
        <f t="shared" si="39"/>
        <v>"hmah":"0.212965116",</v>
      </c>
      <c r="CZ26" s="11" t="str">
        <f t="shared" si="40"/>
        <v>"hmahs":"0.021295166",</v>
      </c>
      <c r="DA26" s="11" t="str">
        <f t="shared" si="41"/>
        <v/>
      </c>
      <c r="DB26" s="11" t="str">
        <f t="shared" si="42"/>
        <v/>
      </c>
      <c r="DC26" s="11" t="str">
        <f t="shared" si="43"/>
        <v>"chtx":"1.710465116",</v>
      </c>
      <c r="DD26" s="11" t="str">
        <f t="shared" si="44"/>
        <v>"chtxs":"0.124191739",</v>
      </c>
      <c r="DE26" s="11" t="s">
        <v>935</v>
      </c>
      <c r="DF26" s="32" t="str">
        <f t="shared" si="58"/>
        <v>ARG_2010_13356</v>
      </c>
      <c r="DG26" s="30" t="str">
        <f t="shared" si="45"/>
        <v>{</v>
      </c>
      <c r="DH26" s="11" t="str">
        <f t="shared" si="46"/>
        <v>{</v>
      </c>
      <c r="DI26" s="11" t="str">
        <f t="shared" si="47"/>
        <v/>
      </c>
      <c r="DJ26" s="11" t="str">
        <f>IF(AT26&lt;&gt;"",""""&amp;LOWER(AT$3) &amp;""":"""&amp;DX26&amp;""",","")</f>
        <v/>
      </c>
      <c r="DK26" s="11" t="str">
        <f t="shared" si="48"/>
        <v/>
      </c>
      <c r="DL26" s="11" t="str">
        <f t="shared" si="49"/>
        <v/>
      </c>
      <c r="DM26" s="11" t="str">
        <f t="shared" si="50"/>
        <v/>
      </c>
      <c r="DN26" s="11" t="str">
        <f t="shared" si="51"/>
        <v/>
      </c>
      <c r="DO26" s="11" t="str">
        <f t="shared" si="52"/>
        <v/>
      </c>
      <c r="DP26" s="11" t="str">
        <f t="shared" si="53"/>
        <v/>
      </c>
      <c r="DQ26" s="11" t="str">
        <f t="shared" si="54"/>
        <v/>
      </c>
      <c r="DT26" s="2" t="str">
        <f t="shared" si="55"/>
        <v/>
      </c>
      <c r="DU26" s="2" t="str">
        <f>IF(COUNTIF($DT$3:DT25,"="&amp;DT26)=0,AT26&amp;"","")</f>
        <v/>
      </c>
      <c r="DV26" s="2" t="str">
        <f>IF(DU26&lt;&gt;"", COUNTIF($DU$3:DU25,"="&amp;DU26), "")</f>
        <v/>
      </c>
      <c r="DW26" s="2">
        <f>IF(OR(DU26&lt;&gt;"",AT26=""), COUNTIF($DU$3:DU25,"="&amp;DU26), VLOOKUP(DT26,$DT$3:DV25,3,FALSE))</f>
        <v>0</v>
      </c>
      <c r="DX26" s="2" t="str">
        <f t="shared" si="59"/>
        <v/>
      </c>
    </row>
    <row r="27" spans="1:128">
      <c r="A27" s="2" t="s">
        <v>893</v>
      </c>
      <c r="B27" s="17" t="s">
        <v>129</v>
      </c>
      <c r="C27" s="18">
        <v>1</v>
      </c>
      <c r="D27" s="17" t="s">
        <v>53</v>
      </c>
      <c r="E27" s="17" t="s">
        <v>54</v>
      </c>
      <c r="F27" s="17" t="s">
        <v>125</v>
      </c>
      <c r="G27" s="19">
        <v>3959929635604</v>
      </c>
      <c r="H27" s="17" t="s">
        <v>56</v>
      </c>
      <c r="I27" s="17" t="s">
        <v>57</v>
      </c>
      <c r="J27" s="18"/>
      <c r="K27" s="18">
        <v>-33.875223830000003</v>
      </c>
      <c r="L27" s="18">
        <v>-60.208811060000002</v>
      </c>
      <c r="M27" s="17" t="s">
        <v>58</v>
      </c>
      <c r="N27" s="17"/>
      <c r="O27" s="18">
        <v>80</v>
      </c>
      <c r="P27" s="17" t="s">
        <v>59</v>
      </c>
      <c r="Q27" s="17" t="s">
        <v>118</v>
      </c>
      <c r="R27" s="17" t="s">
        <v>61</v>
      </c>
      <c r="S27" s="17" t="s">
        <v>62</v>
      </c>
      <c r="T27" s="17"/>
      <c r="U27" s="18">
        <v>2010</v>
      </c>
      <c r="V27" s="17" t="s">
        <v>126</v>
      </c>
      <c r="W27" s="17" t="s">
        <v>127</v>
      </c>
      <c r="X27" s="17"/>
      <c r="Y27" s="17" t="s">
        <v>65</v>
      </c>
      <c r="Z27" s="17" t="s">
        <v>66</v>
      </c>
      <c r="AA27" s="17" t="s">
        <v>67</v>
      </c>
      <c r="AB27" s="17" t="s">
        <v>68</v>
      </c>
      <c r="AC27" s="17">
        <v>7.0852681480999999</v>
      </c>
      <c r="AD27" s="18">
        <v>52.5</v>
      </c>
      <c r="AE27" s="20">
        <v>129.69655280000001</v>
      </c>
      <c r="AF27" s="19">
        <v>10959.35871</v>
      </c>
      <c r="AG27" s="19">
        <v>997.7317951</v>
      </c>
      <c r="AH27" s="21">
        <v>20.477148150000001</v>
      </c>
      <c r="AI27" s="22">
        <v>0.20477148100000001</v>
      </c>
      <c r="AJ27" s="22">
        <v>1.0677377E-2</v>
      </c>
      <c r="AK27" s="18">
        <v>100</v>
      </c>
      <c r="AL27" s="17"/>
      <c r="AM27" s="17"/>
      <c r="AN27" s="17"/>
      <c r="AO27" s="17"/>
      <c r="AP27" s="18">
        <v>1.7462962959999999</v>
      </c>
      <c r="AQ27" s="18">
        <v>9.4095420999999999E-2</v>
      </c>
      <c r="AR27" s="17"/>
      <c r="AS27" s="17"/>
      <c r="AT27" s="41"/>
      <c r="AU27" s="17"/>
      <c r="AV27" s="17"/>
      <c r="AW27" s="17"/>
      <c r="AX27" s="17"/>
      <c r="AY27" s="17"/>
      <c r="AZ27" s="17"/>
      <c r="BA27" s="17"/>
      <c r="BC27" s="34" t="str">
        <f t="shared" si="56"/>
        <v>20101011</v>
      </c>
      <c r="BD27" s="34" t="str">
        <f t="shared" si="57"/>
        <v>20110320</v>
      </c>
      <c r="BE27" s="2" t="s">
        <v>937</v>
      </c>
      <c r="BF27" s="11" t="str">
        <f t="shared" si="0"/>
        <v>{"exname":"ARG_2010_13357",</v>
      </c>
      <c r="BG27" s="11" t="str">
        <f t="shared" si="1"/>
        <v>"exp_dur":"1",</v>
      </c>
      <c r="BH27" s="11" t="str">
        <f t="shared" si="2"/>
        <v>"local_name":"Pergamino, ARG",</v>
      </c>
      <c r="BI27" s="11" t="str">
        <f t="shared" si="3"/>
        <v>"local_id":"BAPE",</v>
      </c>
      <c r="BJ27" s="11" t="str">
        <f t="shared" si="4"/>
        <v>"fl_name":"PE05",</v>
      </c>
      <c r="BK27" s="11" t="str">
        <f t="shared" si="5"/>
        <v>"id_field":"3959929635604",</v>
      </c>
      <c r="BL27" s="11" t="str">
        <f t="shared" si="6"/>
        <v>"fl_loc_1":"ARG",</v>
      </c>
      <c r="BM27" s="11" t="str">
        <f t="shared" si="7"/>
        <v>"fl_loc_2":"BAI",</v>
      </c>
      <c r="BN27" s="11" t="str">
        <f t="shared" si="8"/>
        <v/>
      </c>
      <c r="BO27" s="11" t="str">
        <f t="shared" si="9"/>
        <v>"fl_lat":"-33.87522383",</v>
      </c>
      <c r="BP27" s="11" t="str">
        <f t="shared" si="10"/>
        <v>"fl_long":"-60.20881106",</v>
      </c>
      <c r="BQ27" s="11" t="str">
        <f t="shared" si="11"/>
        <v>"mon_loc_source":"Monsanto",</v>
      </c>
      <c r="BR27" s="11" t="str">
        <f t="shared" si="12"/>
        <v/>
      </c>
      <c r="BS27" s="11" t="str">
        <f t="shared" si="13"/>
        <v>"flele":"80",</v>
      </c>
      <c r="BT27" s="11" t="str">
        <f t="shared" si="14"/>
        <v>"cr_system":"Conventional Corn",</v>
      </c>
      <c r="BU27" s="11" t="str">
        <f t="shared" si="15"/>
        <v>"irrig":"N",</v>
      </c>
      <c r="BV27" s="11" t="str">
        <f t="shared" si="16"/>
        <v/>
      </c>
      <c r="BW27" s="11" t="str">
        <f t="shared" si="17"/>
        <v>"mon_planting_year":"2010",</v>
      </c>
      <c r="BX27" s="11" t="str">
        <f t="shared" si="18"/>
        <v/>
      </c>
      <c r="BY27" s="11" t="str">
        <f t="shared" si="19"/>
        <v>"mon_hacom":"Grain",</v>
      </c>
      <c r="BZ27" s="11" t="str">
        <f t="shared" si="20"/>
        <v>"mon_expt_type":"Research",</v>
      </c>
      <c r="CA27" s="11" t="str">
        <f t="shared" si="21"/>
        <v>"mon_expt_stage":"Pre-Commercial 3",</v>
      </c>
      <c r="CB27" s="11" t="str">
        <f t="shared" si="22"/>
        <v>"mon_yld_be":"129.6965528",</v>
      </c>
      <c r="CC27" s="11" t="str">
        <f t="shared" si="23"/>
        <v>"mon_mst":"20.47714815",</v>
      </c>
      <c r="CD27" s="11" t="str">
        <f t="shared" si="24"/>
        <v/>
      </c>
      <c r="CE27" s="11" t="str">
        <f t="shared" si="25"/>
        <v/>
      </c>
      <c r="CF27" s="11" t="str">
        <f>IF(AT27&lt;&gt;"",""""&amp;LOWER(AT$3) &amp;""":"""&amp;DX27&amp;""",","")</f>
        <v/>
      </c>
      <c r="CG27" s="11" t="str">
        <f>"""mon_wst_info1"":"""&amp;VLOOKUP(B27,Weather!B27:N548,11,FALSE)&amp;""","</f>
        <v>"mon_wst_info1":"874800|&gt; 100 km",</v>
      </c>
      <c r="CH27" s="11" t="str">
        <f>"""mon_wst_info2"":"""&amp;VLOOKUP(B27,Weather!B27:N548,12,FALSE)&amp;""","</f>
        <v>"mon_wst_info2":"874970|&gt; 100 km",</v>
      </c>
      <c r="CI27" s="11" t="str">
        <f>"""mon_wst_info3"":"""&amp;VLOOKUP(B27,Weather!B27:N548,13,FALSE)&amp;""","</f>
        <v>"mon_wst_info3":"875480|50 - 100 km",</v>
      </c>
      <c r="CJ27" s="11" t="str">
        <f t="shared" si="26"/>
        <v/>
      </c>
      <c r="CK27" s="30" t="s">
        <v>958</v>
      </c>
      <c r="CL27" s="11" t="str">
        <f t="shared" si="27"/>
        <v>{"event":"planting","crid":"MAZ",</v>
      </c>
      <c r="CM27" s="11" t="str">
        <f t="shared" si="28"/>
        <v>"date":"20101011",</v>
      </c>
      <c r="CN27" s="11" t="str">
        <f t="shared" si="29"/>
        <v>"cul_id":"2010_RM100_TestMean",</v>
      </c>
      <c r="CO27" s="11" t="str">
        <f t="shared" si="30"/>
        <v>"plpoe":"7.0852681481",</v>
      </c>
      <c r="CP27" s="11" t="str">
        <f t="shared" si="31"/>
        <v>"plrs":"52.5",</v>
      </c>
      <c r="CQ27" s="11" t="str">
        <f t="shared" si="32"/>
        <v>"rm":"100"},</v>
      </c>
      <c r="CR27" s="11" t="str">
        <f t="shared" si="33"/>
        <v>{"event":"harvest",</v>
      </c>
      <c r="CS27" s="11" t="str">
        <f t="shared" si="34"/>
        <v>"harm":"Machine",</v>
      </c>
      <c r="CT27" s="11" t="str">
        <f t="shared" si="35"/>
        <v>"date":"20110320"</v>
      </c>
      <c r="CU27" s="11" t="str">
        <f t="shared" si="36"/>
        <v>}]},</v>
      </c>
      <c r="CV27" s="30" t="s">
        <v>931</v>
      </c>
      <c r="CW27" s="11" t="str">
        <f t="shared" si="37"/>
        <v>{"hwah":"10959.35871",</v>
      </c>
      <c r="CX27" s="11" t="str">
        <f t="shared" si="38"/>
        <v>"hwahs":"997.7317951",</v>
      </c>
      <c r="CY27" s="11" t="str">
        <f t="shared" si="39"/>
        <v>"hmah":"0.204771481",</v>
      </c>
      <c r="CZ27" s="11" t="str">
        <f t="shared" si="40"/>
        <v>"hmahs":"0.010677377",</v>
      </c>
      <c r="DA27" s="11" t="str">
        <f t="shared" si="41"/>
        <v/>
      </c>
      <c r="DB27" s="11" t="str">
        <f t="shared" si="42"/>
        <v/>
      </c>
      <c r="DC27" s="11" t="str">
        <f t="shared" si="43"/>
        <v>"chtx":"1.746296296",</v>
      </c>
      <c r="DD27" s="11" t="str">
        <f t="shared" si="44"/>
        <v>"chtxs":"0.094095421",</v>
      </c>
      <c r="DE27" s="11" t="s">
        <v>935</v>
      </c>
      <c r="DF27" s="32" t="str">
        <f t="shared" si="58"/>
        <v>ARG_2010_13357</v>
      </c>
      <c r="DG27" s="30" t="str">
        <f t="shared" si="45"/>
        <v>{</v>
      </c>
      <c r="DH27" s="11" t="str">
        <f t="shared" si="46"/>
        <v>{</v>
      </c>
      <c r="DI27" s="11" t="str">
        <f t="shared" si="47"/>
        <v/>
      </c>
      <c r="DJ27" s="11" t="str">
        <f>IF(AT27&lt;&gt;"",""""&amp;LOWER(AT$3) &amp;""":"""&amp;DX27&amp;""",","")</f>
        <v/>
      </c>
      <c r="DK27" s="11" t="str">
        <f t="shared" si="48"/>
        <v/>
      </c>
      <c r="DL27" s="11" t="str">
        <f t="shared" si="49"/>
        <v/>
      </c>
      <c r="DM27" s="11" t="str">
        <f t="shared" si="50"/>
        <v/>
      </c>
      <c r="DN27" s="11" t="str">
        <f t="shared" si="51"/>
        <v/>
      </c>
      <c r="DO27" s="11" t="str">
        <f t="shared" si="52"/>
        <v/>
      </c>
      <c r="DP27" s="11" t="str">
        <f t="shared" si="53"/>
        <v/>
      </c>
      <c r="DQ27" s="11" t="str">
        <f t="shared" si="54"/>
        <v/>
      </c>
      <c r="DT27" s="2" t="str">
        <f t="shared" si="55"/>
        <v/>
      </c>
      <c r="DU27" s="2" t="str">
        <f>IF(COUNTIF($DT$3:DT26,"="&amp;DT27)=0,AT27&amp;"","")</f>
        <v/>
      </c>
      <c r="DV27" s="2" t="str">
        <f>IF(DU27&lt;&gt;"", COUNTIF($DU$3:DU26,"="&amp;DU27), "")</f>
        <v/>
      </c>
      <c r="DW27" s="2">
        <f>IF(OR(DU27&lt;&gt;"",AT27=""), COUNTIF($DU$3:DU26,"="&amp;DU27), VLOOKUP(DT27,$DT$3:DV26,3,FALSE))</f>
        <v>0</v>
      </c>
      <c r="DX27" s="2" t="str">
        <f t="shared" si="59"/>
        <v/>
      </c>
    </row>
    <row r="28" spans="1:128">
      <c r="A28" s="2" t="s">
        <v>893</v>
      </c>
      <c r="B28" s="17" t="s">
        <v>130</v>
      </c>
      <c r="C28" s="18">
        <v>1</v>
      </c>
      <c r="D28" s="17" t="s">
        <v>53</v>
      </c>
      <c r="E28" s="17" t="s">
        <v>54</v>
      </c>
      <c r="F28" s="17" t="s">
        <v>131</v>
      </c>
      <c r="G28" s="19">
        <v>3959978328852</v>
      </c>
      <c r="H28" s="17" t="s">
        <v>56</v>
      </c>
      <c r="I28" s="17" t="s">
        <v>57</v>
      </c>
      <c r="J28" s="18"/>
      <c r="K28" s="18">
        <v>-33.875223830000003</v>
      </c>
      <c r="L28" s="18">
        <v>-60.375477060000001</v>
      </c>
      <c r="M28" s="17" t="s">
        <v>58</v>
      </c>
      <c r="N28" s="17"/>
      <c r="O28" s="18">
        <v>80</v>
      </c>
      <c r="P28" s="17" t="s">
        <v>59</v>
      </c>
      <c r="Q28" s="17" t="s">
        <v>111</v>
      </c>
      <c r="R28" s="17" t="s">
        <v>61</v>
      </c>
      <c r="S28" s="17" t="s">
        <v>62</v>
      </c>
      <c r="T28" s="17"/>
      <c r="U28" s="18">
        <v>2010</v>
      </c>
      <c r="V28" s="17" t="s">
        <v>132</v>
      </c>
      <c r="W28" s="17" t="s">
        <v>127</v>
      </c>
      <c r="X28" s="17"/>
      <c r="Y28" s="17" t="s">
        <v>65</v>
      </c>
      <c r="Z28" s="17" t="s">
        <v>66</v>
      </c>
      <c r="AA28" s="17" t="s">
        <v>67</v>
      </c>
      <c r="AB28" s="17" t="s">
        <v>68</v>
      </c>
      <c r="AC28" s="17">
        <v>7.4111189583000003</v>
      </c>
      <c r="AD28" s="18">
        <v>52.5</v>
      </c>
      <c r="AE28" s="20">
        <v>125.8795271</v>
      </c>
      <c r="AF28" s="19">
        <v>10636.820040000001</v>
      </c>
      <c r="AG28" s="19">
        <v>775.68940220000002</v>
      </c>
      <c r="AH28" s="21">
        <v>21.737295830000001</v>
      </c>
      <c r="AI28" s="22">
        <v>0.21737295800000001</v>
      </c>
      <c r="AJ28" s="22">
        <v>1.4133659E-2</v>
      </c>
      <c r="AK28" s="18">
        <v>120</v>
      </c>
      <c r="AL28" s="17"/>
      <c r="AM28" s="17"/>
      <c r="AN28" s="17"/>
      <c r="AO28" s="17"/>
      <c r="AP28" s="18">
        <v>1.7604166670000001</v>
      </c>
      <c r="AQ28" s="18">
        <v>7.5764425999999996E-2</v>
      </c>
      <c r="AR28" s="17"/>
      <c r="AS28" s="17"/>
      <c r="AT28" s="41"/>
      <c r="AU28" s="17"/>
      <c r="AV28" s="17"/>
      <c r="AW28" s="17"/>
      <c r="AX28" s="17"/>
      <c r="AY28" s="17"/>
      <c r="AZ28" s="17"/>
      <c r="BA28" s="17"/>
      <c r="BC28" s="34" t="str">
        <f t="shared" si="56"/>
        <v>20101012</v>
      </c>
      <c r="BD28" s="34" t="str">
        <f t="shared" si="57"/>
        <v>20110320</v>
      </c>
      <c r="BE28" s="2" t="s">
        <v>937</v>
      </c>
      <c r="BF28" s="11" t="str">
        <f t="shared" si="0"/>
        <v>{"exname":"ARG_2010_13358",</v>
      </c>
      <c r="BG28" s="11" t="str">
        <f t="shared" si="1"/>
        <v>"exp_dur":"1",</v>
      </c>
      <c r="BH28" s="11" t="str">
        <f t="shared" si="2"/>
        <v>"local_name":"Pergamino, ARG",</v>
      </c>
      <c r="BI28" s="11" t="str">
        <f t="shared" si="3"/>
        <v>"local_id":"BAPE",</v>
      </c>
      <c r="BJ28" s="11" t="str">
        <f t="shared" si="4"/>
        <v>"fl_name":"PE06",</v>
      </c>
      <c r="BK28" s="11" t="str">
        <f t="shared" si="5"/>
        <v>"id_field":"3959978328852",</v>
      </c>
      <c r="BL28" s="11" t="str">
        <f t="shared" si="6"/>
        <v>"fl_loc_1":"ARG",</v>
      </c>
      <c r="BM28" s="11" t="str">
        <f t="shared" si="7"/>
        <v>"fl_loc_2":"BAI",</v>
      </c>
      <c r="BN28" s="11" t="str">
        <f t="shared" si="8"/>
        <v/>
      </c>
      <c r="BO28" s="11" t="str">
        <f t="shared" si="9"/>
        <v>"fl_lat":"-33.87522383",</v>
      </c>
      <c r="BP28" s="11" t="str">
        <f t="shared" si="10"/>
        <v>"fl_long":"-60.37547706",</v>
      </c>
      <c r="BQ28" s="11" t="str">
        <f t="shared" si="11"/>
        <v>"mon_loc_source":"Monsanto",</v>
      </c>
      <c r="BR28" s="11" t="str">
        <f t="shared" si="12"/>
        <v/>
      </c>
      <c r="BS28" s="11" t="str">
        <f t="shared" si="13"/>
        <v>"flele":"80",</v>
      </c>
      <c r="BT28" s="11" t="str">
        <f t="shared" si="14"/>
        <v>"cr_system":"Conventional Corn",</v>
      </c>
      <c r="BU28" s="11" t="str">
        <f t="shared" si="15"/>
        <v>"irrig":"N",</v>
      </c>
      <c r="BV28" s="11" t="str">
        <f t="shared" si="16"/>
        <v/>
      </c>
      <c r="BW28" s="11" t="str">
        <f t="shared" si="17"/>
        <v>"mon_planting_year":"2010",</v>
      </c>
      <c r="BX28" s="11" t="str">
        <f t="shared" si="18"/>
        <v/>
      </c>
      <c r="BY28" s="11" t="str">
        <f t="shared" si="19"/>
        <v>"mon_hacom":"Grain",</v>
      </c>
      <c r="BZ28" s="11" t="str">
        <f t="shared" si="20"/>
        <v>"mon_expt_type":"Research",</v>
      </c>
      <c r="CA28" s="11" t="str">
        <f t="shared" si="21"/>
        <v>"mon_expt_stage":"Pre-Commercial 3",</v>
      </c>
      <c r="CB28" s="11" t="str">
        <f t="shared" si="22"/>
        <v>"mon_yld_be":"125.8795271",</v>
      </c>
      <c r="CC28" s="11" t="str">
        <f t="shared" si="23"/>
        <v>"mon_mst":"21.73729583",</v>
      </c>
      <c r="CD28" s="11" t="str">
        <f t="shared" si="24"/>
        <v/>
      </c>
      <c r="CE28" s="11" t="str">
        <f t="shared" si="25"/>
        <v/>
      </c>
      <c r="CF28" s="11" t="str">
        <f>IF(AT28&lt;&gt;"",""""&amp;LOWER(AT$3) &amp;""":"""&amp;DX28&amp;""",","")</f>
        <v/>
      </c>
      <c r="CG28" s="11" t="str">
        <f>"""mon_wst_info1"":"""&amp;VLOOKUP(B28,Weather!B28:N549,11,FALSE)&amp;""","</f>
        <v>"mon_wst_info1":"874800|&gt; 100 km",</v>
      </c>
      <c r="CH28" s="11" t="str">
        <f>"""mon_wst_info2"":"""&amp;VLOOKUP(B28,Weather!B28:N549,12,FALSE)&amp;""","</f>
        <v>"mon_wst_info2":"874970|&gt; 100 km",</v>
      </c>
      <c r="CI28" s="11" t="str">
        <f>"""mon_wst_info3"":"""&amp;VLOOKUP(B28,Weather!B28:N549,13,FALSE)&amp;""","</f>
        <v>"mon_wst_info3":"875480|50 - 100 km",</v>
      </c>
      <c r="CJ28" s="11" t="str">
        <f t="shared" si="26"/>
        <v/>
      </c>
      <c r="CK28" s="30" t="s">
        <v>958</v>
      </c>
      <c r="CL28" s="11" t="str">
        <f t="shared" si="27"/>
        <v>{"event":"planting","crid":"MAZ",</v>
      </c>
      <c r="CM28" s="11" t="str">
        <f t="shared" si="28"/>
        <v>"date":"20101012",</v>
      </c>
      <c r="CN28" s="11" t="str">
        <f t="shared" si="29"/>
        <v>"cul_id":"2010_RM120_TestMean",</v>
      </c>
      <c r="CO28" s="11" t="str">
        <f t="shared" si="30"/>
        <v>"plpoe":"7.4111189583",</v>
      </c>
      <c r="CP28" s="11" t="str">
        <f t="shared" si="31"/>
        <v>"plrs":"52.5",</v>
      </c>
      <c r="CQ28" s="11" t="str">
        <f t="shared" si="32"/>
        <v>"rm":"120"},</v>
      </c>
      <c r="CR28" s="11" t="str">
        <f t="shared" si="33"/>
        <v>{"event":"harvest",</v>
      </c>
      <c r="CS28" s="11" t="str">
        <f t="shared" si="34"/>
        <v>"harm":"Machine",</v>
      </c>
      <c r="CT28" s="11" t="str">
        <f t="shared" si="35"/>
        <v>"date":"20110320"</v>
      </c>
      <c r="CU28" s="11" t="str">
        <f t="shared" si="36"/>
        <v>}]},</v>
      </c>
      <c r="CV28" s="30" t="s">
        <v>931</v>
      </c>
      <c r="CW28" s="11" t="str">
        <f t="shared" si="37"/>
        <v>{"hwah":"10636.82004",</v>
      </c>
      <c r="CX28" s="11" t="str">
        <f t="shared" si="38"/>
        <v>"hwahs":"775.6894022",</v>
      </c>
      <c r="CY28" s="11" t="str">
        <f t="shared" si="39"/>
        <v>"hmah":"0.217372958",</v>
      </c>
      <c r="CZ28" s="11" t="str">
        <f t="shared" si="40"/>
        <v>"hmahs":"0.014133659",</v>
      </c>
      <c r="DA28" s="11" t="str">
        <f t="shared" si="41"/>
        <v/>
      </c>
      <c r="DB28" s="11" t="str">
        <f t="shared" si="42"/>
        <v/>
      </c>
      <c r="DC28" s="11" t="str">
        <f t="shared" si="43"/>
        <v>"chtx":"1.760416667",</v>
      </c>
      <c r="DD28" s="11" t="str">
        <f t="shared" si="44"/>
        <v>"chtxs":"0.075764426",</v>
      </c>
      <c r="DE28" s="11" t="s">
        <v>935</v>
      </c>
      <c r="DF28" s="32" t="str">
        <f t="shared" si="58"/>
        <v>ARG_2010_13358</v>
      </c>
      <c r="DG28" s="30" t="str">
        <f t="shared" si="45"/>
        <v>{</v>
      </c>
      <c r="DH28" s="11" t="str">
        <f t="shared" si="46"/>
        <v>{</v>
      </c>
      <c r="DI28" s="11" t="str">
        <f t="shared" si="47"/>
        <v/>
      </c>
      <c r="DJ28" s="11" t="str">
        <f>IF(AT28&lt;&gt;"",""""&amp;LOWER(AT$3) &amp;""":"""&amp;DX28&amp;""",","")</f>
        <v/>
      </c>
      <c r="DK28" s="11" t="str">
        <f t="shared" si="48"/>
        <v/>
      </c>
      <c r="DL28" s="11" t="str">
        <f t="shared" si="49"/>
        <v/>
      </c>
      <c r="DM28" s="11" t="str">
        <f t="shared" si="50"/>
        <v/>
      </c>
      <c r="DN28" s="11" t="str">
        <f t="shared" si="51"/>
        <v/>
      </c>
      <c r="DO28" s="11" t="str">
        <f t="shared" si="52"/>
        <v/>
      </c>
      <c r="DP28" s="11" t="str">
        <f t="shared" si="53"/>
        <v/>
      </c>
      <c r="DQ28" s="11" t="str">
        <f t="shared" si="54"/>
        <v/>
      </c>
      <c r="DT28" s="2" t="str">
        <f t="shared" si="55"/>
        <v/>
      </c>
      <c r="DU28" s="2" t="str">
        <f>IF(COUNTIF($DT$3:DT27,"="&amp;DT28)=0,AT28&amp;"","")</f>
        <v/>
      </c>
      <c r="DV28" s="2" t="str">
        <f>IF(DU28&lt;&gt;"", COUNTIF($DU$3:DU27,"="&amp;DU28), "")</f>
        <v/>
      </c>
      <c r="DW28" s="2">
        <f>IF(OR(DU28&lt;&gt;"",AT28=""), COUNTIF($DU$3:DU27,"="&amp;DU28), VLOOKUP(DT28,$DT$3:DV27,3,FALSE))</f>
        <v>0</v>
      </c>
      <c r="DX28" s="2" t="str">
        <f t="shared" si="59"/>
        <v/>
      </c>
    </row>
    <row r="29" spans="1:128">
      <c r="A29" s="2" t="s">
        <v>893</v>
      </c>
      <c r="B29" s="17" t="s">
        <v>133</v>
      </c>
      <c r="C29" s="18">
        <v>1</v>
      </c>
      <c r="D29" s="17" t="s">
        <v>75</v>
      </c>
      <c r="E29" s="17" t="s">
        <v>76</v>
      </c>
      <c r="F29" s="17" t="s">
        <v>110</v>
      </c>
      <c r="G29" s="19">
        <v>3872798540564</v>
      </c>
      <c r="H29" s="17" t="s">
        <v>56</v>
      </c>
      <c r="I29" s="17" t="s">
        <v>57</v>
      </c>
      <c r="J29" s="18"/>
      <c r="K29" s="18">
        <v>-33.875223830000003</v>
      </c>
      <c r="L29" s="18">
        <v>-60.458810069999998</v>
      </c>
      <c r="M29" s="17" t="s">
        <v>58</v>
      </c>
      <c r="N29" s="17"/>
      <c r="O29" s="18">
        <v>75</v>
      </c>
      <c r="P29" s="17" t="s">
        <v>59</v>
      </c>
      <c r="Q29" s="17" t="s">
        <v>111</v>
      </c>
      <c r="R29" s="17" t="s">
        <v>61</v>
      </c>
      <c r="S29" s="17" t="s">
        <v>62</v>
      </c>
      <c r="T29" s="17"/>
      <c r="U29" s="18">
        <v>2010</v>
      </c>
      <c r="V29" s="17" t="s">
        <v>112</v>
      </c>
      <c r="W29" s="17" t="s">
        <v>113</v>
      </c>
      <c r="X29" s="17"/>
      <c r="Y29" s="17" t="s">
        <v>65</v>
      </c>
      <c r="Z29" s="17" t="s">
        <v>66</v>
      </c>
      <c r="AA29" s="17" t="s">
        <v>134</v>
      </c>
      <c r="AB29" s="17" t="s">
        <v>135</v>
      </c>
      <c r="AC29" s="17">
        <v>7.7236076999999996</v>
      </c>
      <c r="AD29" s="18">
        <v>52.5</v>
      </c>
      <c r="AE29" s="20">
        <v>106.53209</v>
      </c>
      <c r="AF29" s="19">
        <v>9001.9616050000004</v>
      </c>
      <c r="AG29" s="19">
        <v>845.85710889999996</v>
      </c>
      <c r="AH29" s="21">
        <v>23.191552000000001</v>
      </c>
      <c r="AI29" s="22">
        <v>0.23191551999999999</v>
      </c>
      <c r="AJ29" s="22">
        <v>1.5614111999999999E-2</v>
      </c>
      <c r="AK29" s="18">
        <v>120</v>
      </c>
      <c r="AL29" s="17"/>
      <c r="AM29" s="17"/>
      <c r="AN29" s="17"/>
      <c r="AO29" s="17"/>
      <c r="AP29" s="18">
        <v>1.7595895699999999</v>
      </c>
      <c r="AQ29" s="18">
        <v>9.0061072000000006E-2</v>
      </c>
      <c r="AR29" s="17"/>
      <c r="AS29" s="17"/>
      <c r="AT29" s="41"/>
      <c r="AU29" s="17"/>
      <c r="AV29" s="17"/>
      <c r="AW29" s="17"/>
      <c r="AX29" s="17"/>
      <c r="AY29" s="17"/>
      <c r="AZ29" s="17"/>
      <c r="BA29" s="17"/>
      <c r="BC29" s="34" t="str">
        <f t="shared" si="56"/>
        <v>20100926</v>
      </c>
      <c r="BD29" s="34" t="str">
        <f t="shared" si="57"/>
        <v>20110319</v>
      </c>
      <c r="BE29" s="2" t="s">
        <v>937</v>
      </c>
      <c r="BF29" s="11" t="str">
        <f t="shared" si="0"/>
        <v>{"exname":"ARG_2010_13522",</v>
      </c>
      <c r="BG29" s="11" t="str">
        <f t="shared" si="1"/>
        <v>"exp_dur":"1",</v>
      </c>
      <c r="BH29" s="11" t="str">
        <f t="shared" si="2"/>
        <v>"local_name":"Fontezuela, ARG",</v>
      </c>
      <c r="BI29" s="11" t="str">
        <f t="shared" si="3"/>
        <v>"local_id":"BAFO",</v>
      </c>
      <c r="BJ29" s="11" t="str">
        <f t="shared" si="4"/>
        <v>"fl_name":"FO01",</v>
      </c>
      <c r="BK29" s="11" t="str">
        <f t="shared" si="5"/>
        <v>"id_field":"3872798540564",</v>
      </c>
      <c r="BL29" s="11" t="str">
        <f t="shared" si="6"/>
        <v>"fl_loc_1":"ARG",</v>
      </c>
      <c r="BM29" s="11" t="str">
        <f t="shared" si="7"/>
        <v>"fl_loc_2":"BAI",</v>
      </c>
      <c r="BN29" s="11" t="str">
        <f t="shared" si="8"/>
        <v/>
      </c>
      <c r="BO29" s="11" t="str">
        <f t="shared" si="9"/>
        <v>"fl_lat":"-33.87522383",</v>
      </c>
      <c r="BP29" s="11" t="str">
        <f t="shared" si="10"/>
        <v>"fl_long":"-60.45881007",</v>
      </c>
      <c r="BQ29" s="11" t="str">
        <f t="shared" si="11"/>
        <v>"mon_loc_source":"Monsanto",</v>
      </c>
      <c r="BR29" s="11" t="str">
        <f t="shared" si="12"/>
        <v/>
      </c>
      <c r="BS29" s="11" t="str">
        <f t="shared" si="13"/>
        <v>"flele":"75",</v>
      </c>
      <c r="BT29" s="11" t="str">
        <f t="shared" si="14"/>
        <v>"cr_system":"Conventional Corn",</v>
      </c>
      <c r="BU29" s="11" t="str">
        <f t="shared" si="15"/>
        <v>"irrig":"N",</v>
      </c>
      <c r="BV29" s="11" t="str">
        <f t="shared" si="16"/>
        <v/>
      </c>
      <c r="BW29" s="11" t="str">
        <f t="shared" si="17"/>
        <v>"mon_planting_year":"2010",</v>
      </c>
      <c r="BX29" s="11" t="str">
        <f t="shared" si="18"/>
        <v/>
      </c>
      <c r="BY29" s="11" t="str">
        <f t="shared" si="19"/>
        <v>"mon_hacom":"Grain",</v>
      </c>
      <c r="BZ29" s="11" t="str">
        <f t="shared" si="20"/>
        <v>"mon_expt_type":"Technology Development",</v>
      </c>
      <c r="CA29" s="11" t="str">
        <f t="shared" si="21"/>
        <v>"mon_expt_stage":"Pre-Commercial 4",</v>
      </c>
      <c r="CB29" s="11" t="str">
        <f t="shared" si="22"/>
        <v>"mon_yld_be":"106.53209",</v>
      </c>
      <c r="CC29" s="11" t="str">
        <f t="shared" si="23"/>
        <v>"mon_mst":"23.191552",</v>
      </c>
      <c r="CD29" s="11" t="str">
        <f t="shared" si="24"/>
        <v/>
      </c>
      <c r="CE29" s="11" t="str">
        <f t="shared" si="25"/>
        <v/>
      </c>
      <c r="CF29" s="11" t="str">
        <f>IF(AT29&lt;&gt;"",""""&amp;LOWER(AT$3) &amp;""":"""&amp;DX29&amp;""",","")</f>
        <v/>
      </c>
      <c r="CG29" s="11" t="str">
        <f>"""mon_wst_info1"":"""&amp;VLOOKUP(B29,Weather!B29:N550,11,FALSE)&amp;""","</f>
        <v>"mon_wst_info1":"874800|&gt; 100 km",</v>
      </c>
      <c r="CH29" s="11" t="str">
        <f>"""mon_wst_info2"":"""&amp;VLOOKUP(B29,Weather!B29:N550,12,FALSE)&amp;""","</f>
        <v>"mon_wst_info2":"874970|&gt; 100 km",</v>
      </c>
      <c r="CI29" s="11" t="str">
        <f>"""mon_wst_info3"":"""&amp;VLOOKUP(B29,Weather!B29:N550,13,FALSE)&amp;""","</f>
        <v>"mon_wst_info3":"875480|50 - 100 km",</v>
      </c>
      <c r="CJ29" s="11" t="str">
        <f t="shared" si="26"/>
        <v/>
      </c>
      <c r="CK29" s="30" t="s">
        <v>958</v>
      </c>
      <c r="CL29" s="11" t="str">
        <f t="shared" si="27"/>
        <v>{"event":"planting","crid":"MAZ",</v>
      </c>
      <c r="CM29" s="11" t="str">
        <f t="shared" si="28"/>
        <v>"date":"20100926",</v>
      </c>
      <c r="CN29" s="11" t="str">
        <f t="shared" si="29"/>
        <v>"cul_id":"2010_RM120_TestMean",</v>
      </c>
      <c r="CO29" s="11" t="str">
        <f t="shared" si="30"/>
        <v>"plpoe":"7.7236077",</v>
      </c>
      <c r="CP29" s="11" t="str">
        <f t="shared" si="31"/>
        <v>"plrs":"52.5",</v>
      </c>
      <c r="CQ29" s="11" t="str">
        <f t="shared" si="32"/>
        <v>"rm":"120"},</v>
      </c>
      <c r="CR29" s="11" t="str">
        <f t="shared" si="33"/>
        <v>{"event":"harvest",</v>
      </c>
      <c r="CS29" s="11" t="str">
        <f t="shared" si="34"/>
        <v>"harm":"Machine",</v>
      </c>
      <c r="CT29" s="11" t="str">
        <f t="shared" si="35"/>
        <v>"date":"20110319"</v>
      </c>
      <c r="CU29" s="11" t="str">
        <f t="shared" si="36"/>
        <v>}]},</v>
      </c>
      <c r="CV29" s="30" t="s">
        <v>931</v>
      </c>
      <c r="CW29" s="11" t="str">
        <f t="shared" si="37"/>
        <v>{"hwah":"9001.961605",</v>
      </c>
      <c r="CX29" s="11" t="str">
        <f t="shared" si="38"/>
        <v>"hwahs":"845.8571089",</v>
      </c>
      <c r="CY29" s="11" t="str">
        <f t="shared" si="39"/>
        <v>"hmah":"0.23191552",</v>
      </c>
      <c r="CZ29" s="11" t="str">
        <f t="shared" si="40"/>
        <v>"hmahs":"0.015614112",</v>
      </c>
      <c r="DA29" s="11" t="str">
        <f t="shared" si="41"/>
        <v/>
      </c>
      <c r="DB29" s="11" t="str">
        <f t="shared" si="42"/>
        <v/>
      </c>
      <c r="DC29" s="11" t="str">
        <f t="shared" si="43"/>
        <v>"chtx":"1.75958957",</v>
      </c>
      <c r="DD29" s="11" t="str">
        <f t="shared" si="44"/>
        <v>"chtxs":"0.090061072",</v>
      </c>
      <c r="DE29" s="11" t="s">
        <v>935</v>
      </c>
      <c r="DF29" s="32" t="str">
        <f t="shared" si="58"/>
        <v>ARG_2010_13522</v>
      </c>
      <c r="DG29" s="30" t="str">
        <f t="shared" si="45"/>
        <v>{</v>
      </c>
      <c r="DH29" s="11" t="str">
        <f t="shared" si="46"/>
        <v>{</v>
      </c>
      <c r="DI29" s="11" t="str">
        <f t="shared" si="47"/>
        <v/>
      </c>
      <c r="DJ29" s="11" t="str">
        <f>IF(AT29&lt;&gt;"",""""&amp;LOWER(AT$3) &amp;""":"""&amp;DX29&amp;""",","")</f>
        <v/>
      </c>
      <c r="DK29" s="11" t="str">
        <f t="shared" si="48"/>
        <v/>
      </c>
      <c r="DL29" s="11" t="str">
        <f t="shared" si="49"/>
        <v/>
      </c>
      <c r="DM29" s="11" t="str">
        <f t="shared" si="50"/>
        <v/>
      </c>
      <c r="DN29" s="11" t="str">
        <f t="shared" si="51"/>
        <v/>
      </c>
      <c r="DO29" s="11" t="str">
        <f t="shared" si="52"/>
        <v/>
      </c>
      <c r="DP29" s="11" t="str">
        <f t="shared" si="53"/>
        <v/>
      </c>
      <c r="DQ29" s="11" t="str">
        <f t="shared" si="54"/>
        <v/>
      </c>
      <c r="DT29" s="2" t="str">
        <f t="shared" si="55"/>
        <v/>
      </c>
      <c r="DU29" s="2" t="str">
        <f>IF(COUNTIF($DT$3:DT28,"="&amp;DT29)=0,AT29&amp;"","")</f>
        <v/>
      </c>
      <c r="DV29" s="2" t="str">
        <f>IF(DU29&lt;&gt;"", COUNTIF($DU$3:DU28,"="&amp;DU29), "")</f>
        <v/>
      </c>
      <c r="DW29" s="2">
        <f>IF(OR(DU29&lt;&gt;"",AT29=""), COUNTIF($DU$3:DU28,"="&amp;DU29), VLOOKUP(DT29,$DT$3:DV28,3,FALSE))</f>
        <v>0</v>
      </c>
      <c r="DX29" s="2" t="str">
        <f t="shared" si="59"/>
        <v/>
      </c>
    </row>
    <row r="30" spans="1:128">
      <c r="A30" s="2" t="s">
        <v>893</v>
      </c>
      <c r="B30" s="17" t="s">
        <v>136</v>
      </c>
      <c r="C30" s="18">
        <v>1</v>
      </c>
      <c r="D30" s="17" t="s">
        <v>137</v>
      </c>
      <c r="E30" s="17" t="s">
        <v>138</v>
      </c>
      <c r="F30" s="17" t="s">
        <v>139</v>
      </c>
      <c r="G30" s="19">
        <v>1594535772543</v>
      </c>
      <c r="H30" s="17" t="s">
        <v>140</v>
      </c>
      <c r="I30" s="17" t="s">
        <v>141</v>
      </c>
      <c r="J30" s="18"/>
      <c r="K30" s="18">
        <v>-18.62528464</v>
      </c>
      <c r="L30" s="18">
        <v>-48.208858919999997</v>
      </c>
      <c r="M30" s="17" t="s">
        <v>58</v>
      </c>
      <c r="N30" s="17"/>
      <c r="O30" s="18">
        <v>900</v>
      </c>
      <c r="P30" s="17" t="s">
        <v>59</v>
      </c>
      <c r="Q30" s="17" t="s">
        <v>142</v>
      </c>
      <c r="R30" s="17" t="s">
        <v>61</v>
      </c>
      <c r="S30" s="17" t="s">
        <v>62</v>
      </c>
      <c r="T30" s="17"/>
      <c r="U30" s="18">
        <v>2007</v>
      </c>
      <c r="V30" s="17" t="s">
        <v>143</v>
      </c>
      <c r="W30" s="17" t="s">
        <v>144</v>
      </c>
      <c r="X30" s="17"/>
      <c r="Y30" s="17" t="s">
        <v>65</v>
      </c>
      <c r="Z30" s="17" t="s">
        <v>66</v>
      </c>
      <c r="AA30" s="17" t="s">
        <v>67</v>
      </c>
      <c r="AB30" s="17" t="s">
        <v>68</v>
      </c>
      <c r="AC30" s="17"/>
      <c r="AD30" s="18">
        <v>72.5</v>
      </c>
      <c r="AE30" s="20">
        <v>122.933263</v>
      </c>
      <c r="AF30" s="19">
        <v>10387.860720000001</v>
      </c>
      <c r="AG30" s="19">
        <v>764.62378790000002</v>
      </c>
      <c r="AH30" s="21">
        <v>21.004166999999999</v>
      </c>
      <c r="AI30" s="22">
        <v>0.21004167000000001</v>
      </c>
      <c r="AJ30" s="22">
        <v>3.8447540000000001E-3</v>
      </c>
      <c r="AK30" s="18">
        <v>140</v>
      </c>
      <c r="AL30" s="17"/>
      <c r="AM30" s="17"/>
      <c r="AN30" s="17"/>
      <c r="AO30" s="17"/>
      <c r="AP30" s="17"/>
      <c r="AQ30" s="17"/>
      <c r="AR30" s="17"/>
      <c r="AS30" s="17"/>
      <c r="AT30" s="41"/>
      <c r="AU30" s="17"/>
      <c r="AV30" s="17"/>
      <c r="AW30" s="17"/>
      <c r="AX30" s="17"/>
      <c r="AY30" s="17"/>
      <c r="AZ30" s="17"/>
      <c r="BA30" s="17"/>
      <c r="BC30" s="34" t="str">
        <f t="shared" si="56"/>
        <v>20071105</v>
      </c>
      <c r="BD30" s="34" t="str">
        <f t="shared" si="57"/>
        <v>20080415</v>
      </c>
      <c r="BE30" s="2" t="s">
        <v>937</v>
      </c>
      <c r="BF30" s="11" t="str">
        <f t="shared" si="0"/>
        <v>{"exname":"BRA_2007_517",</v>
      </c>
      <c r="BG30" s="11" t="str">
        <f t="shared" si="1"/>
        <v>"exp_dur":"1",</v>
      </c>
      <c r="BH30" s="11" t="str">
        <f t="shared" si="2"/>
        <v>"local_name":"Araguari, BRA",</v>
      </c>
      <c r="BI30" s="11" t="str">
        <f t="shared" si="3"/>
        <v>"local_id":"MGAG",</v>
      </c>
      <c r="BJ30" s="11" t="str">
        <f t="shared" si="4"/>
        <v>"fl_name":"AR2A",</v>
      </c>
      <c r="BK30" s="11" t="str">
        <f t="shared" si="5"/>
        <v>"id_field":"1594535772543",</v>
      </c>
      <c r="BL30" s="11" t="str">
        <f t="shared" si="6"/>
        <v>"fl_loc_1":"BRA",</v>
      </c>
      <c r="BM30" s="11" t="str">
        <f t="shared" si="7"/>
        <v>"fl_loc_2":"MGE",</v>
      </c>
      <c r="BN30" s="11" t="str">
        <f t="shared" si="8"/>
        <v/>
      </c>
      <c r="BO30" s="11" t="str">
        <f t="shared" si="9"/>
        <v>"fl_lat":"-18.62528464",</v>
      </c>
      <c r="BP30" s="11" t="str">
        <f t="shared" si="10"/>
        <v>"fl_long":"-48.20885892",</v>
      </c>
      <c r="BQ30" s="11" t="str">
        <f t="shared" si="11"/>
        <v>"mon_loc_source":"Monsanto",</v>
      </c>
      <c r="BR30" s="11" t="str">
        <f t="shared" si="12"/>
        <v/>
      </c>
      <c r="BS30" s="11" t="str">
        <f t="shared" si="13"/>
        <v>"flele":"900",</v>
      </c>
      <c r="BT30" s="11" t="str">
        <f t="shared" si="14"/>
        <v>"cr_system":"Conventional Corn",</v>
      </c>
      <c r="BU30" s="11" t="str">
        <f t="shared" si="15"/>
        <v>"irrig":"N",</v>
      </c>
      <c r="BV30" s="11" t="str">
        <f t="shared" si="16"/>
        <v/>
      </c>
      <c r="BW30" s="11" t="str">
        <f t="shared" si="17"/>
        <v>"mon_planting_year":"2007",</v>
      </c>
      <c r="BX30" s="11" t="str">
        <f t="shared" si="18"/>
        <v/>
      </c>
      <c r="BY30" s="11" t="str">
        <f t="shared" si="19"/>
        <v>"mon_hacom":"Grain",</v>
      </c>
      <c r="BZ30" s="11" t="str">
        <f t="shared" si="20"/>
        <v>"mon_expt_type":"Research",</v>
      </c>
      <c r="CA30" s="11" t="str">
        <f t="shared" si="21"/>
        <v>"mon_expt_stage":"Pre-Commercial 3",</v>
      </c>
      <c r="CB30" s="11" t="str">
        <f t="shared" si="22"/>
        <v>"mon_yld_be":"122.933263",</v>
      </c>
      <c r="CC30" s="11" t="str">
        <f t="shared" si="23"/>
        <v>"mon_mst":"21.004167",</v>
      </c>
      <c r="CD30" s="11" t="str">
        <f t="shared" si="24"/>
        <v/>
      </c>
      <c r="CE30" s="11" t="str">
        <f t="shared" si="25"/>
        <v/>
      </c>
      <c r="CF30" s="11" t="str">
        <f>IF(AT30&lt;&gt;"",""""&amp;LOWER(AT$3) &amp;""":"""&amp;DX30&amp;""",","")</f>
        <v/>
      </c>
      <c r="CG30" s="11" t="str">
        <f>"""mon_wst_info1"":"""&amp;VLOOKUP(B30,Weather!B30:N551,11,FALSE)&amp;""","</f>
        <v>"mon_wst_info1":"821075|25 - 50 km",</v>
      </c>
      <c r="CH30" s="11" t="str">
        <f>"""mon_wst_info2"":"""&amp;VLOOKUP(B30,Weather!B30:N551,12,FALSE)&amp;""","</f>
        <v>"mon_wst_info2":"835253|25 - 50 km",</v>
      </c>
      <c r="CI30" s="11" t="str">
        <f>"""mon_wst_info3"":"""&amp;VLOOKUP(B30,Weather!B30:N551,13,FALSE)&amp;""","</f>
        <v>"mon_wst_info3":"835760|&gt; 100 km",</v>
      </c>
      <c r="CJ30" s="11" t="str">
        <f t="shared" si="26"/>
        <v/>
      </c>
      <c r="CK30" s="30" t="s">
        <v>958</v>
      </c>
      <c r="CL30" s="11" t="str">
        <f t="shared" si="27"/>
        <v>{"event":"planting","crid":"MAZ",</v>
      </c>
      <c r="CM30" s="11" t="str">
        <f t="shared" si="28"/>
        <v>"date":"20071105",</v>
      </c>
      <c r="CN30" s="11" t="str">
        <f t="shared" si="29"/>
        <v>"cul_id":"2007_RM140_TestMean",</v>
      </c>
      <c r="CO30" s="11" t="str">
        <f t="shared" si="30"/>
        <v/>
      </c>
      <c r="CP30" s="11" t="str">
        <f t="shared" si="31"/>
        <v>"plrs":"72.5",</v>
      </c>
      <c r="CQ30" s="11" t="str">
        <f t="shared" si="32"/>
        <v>"rm":"140"},</v>
      </c>
      <c r="CR30" s="11" t="str">
        <f t="shared" si="33"/>
        <v>{"event":"harvest",</v>
      </c>
      <c r="CS30" s="11" t="str">
        <f t="shared" si="34"/>
        <v>"harm":"Machine",</v>
      </c>
      <c r="CT30" s="11" t="str">
        <f t="shared" si="35"/>
        <v>"date":"20080415"</v>
      </c>
      <c r="CU30" s="11" t="str">
        <f t="shared" si="36"/>
        <v>}]},</v>
      </c>
      <c r="CV30" s="30" t="s">
        <v>931</v>
      </c>
      <c r="CW30" s="11" t="str">
        <f t="shared" si="37"/>
        <v>{"hwah":"10387.86072",</v>
      </c>
      <c r="CX30" s="11" t="str">
        <f t="shared" si="38"/>
        <v>"hwahs":"764.6237879",</v>
      </c>
      <c r="CY30" s="11" t="str">
        <f t="shared" si="39"/>
        <v>"hmah":"0.21004167",</v>
      </c>
      <c r="CZ30" s="11" t="str">
        <f t="shared" si="40"/>
        <v>"hmahs":"0.003844754",</v>
      </c>
      <c r="DA30" s="11" t="str">
        <f t="shared" si="41"/>
        <v/>
      </c>
      <c r="DB30" s="11" t="str">
        <f t="shared" si="42"/>
        <v/>
      </c>
      <c r="DC30" s="11" t="str">
        <f t="shared" si="43"/>
        <v/>
      </c>
      <c r="DD30" s="11" t="str">
        <f t="shared" si="44"/>
        <v/>
      </c>
      <c r="DE30" s="11" t="s">
        <v>935</v>
      </c>
      <c r="DF30" s="32" t="str">
        <f t="shared" si="58"/>
        <v>BRA_2007_517</v>
      </c>
      <c r="DG30" s="30" t="str">
        <f t="shared" si="45"/>
        <v>{</v>
      </c>
      <c r="DH30" s="11" t="str">
        <f t="shared" si="46"/>
        <v>{</v>
      </c>
      <c r="DI30" s="11" t="str">
        <f t="shared" si="47"/>
        <v/>
      </c>
      <c r="DJ30" s="11" t="str">
        <f>IF(AT30&lt;&gt;"",""""&amp;LOWER(AT$3) &amp;""":"""&amp;DX30&amp;""",","")</f>
        <v/>
      </c>
      <c r="DK30" s="11" t="str">
        <f t="shared" si="48"/>
        <v/>
      </c>
      <c r="DL30" s="11" t="str">
        <f t="shared" si="49"/>
        <v/>
      </c>
      <c r="DM30" s="11" t="str">
        <f t="shared" si="50"/>
        <v/>
      </c>
      <c r="DN30" s="11" t="str">
        <f t="shared" si="51"/>
        <v/>
      </c>
      <c r="DO30" s="11" t="str">
        <f t="shared" si="52"/>
        <v/>
      </c>
      <c r="DP30" s="11" t="str">
        <f t="shared" si="53"/>
        <v/>
      </c>
      <c r="DQ30" s="11" t="str">
        <f t="shared" si="54"/>
        <v/>
      </c>
      <c r="DT30" s="2" t="str">
        <f t="shared" si="55"/>
        <v/>
      </c>
      <c r="DU30" s="2" t="str">
        <f>IF(COUNTIF($DT$3:DT29,"="&amp;DT30)=0,AT30&amp;"","")</f>
        <v/>
      </c>
      <c r="DV30" s="2" t="str">
        <f>IF(DU30&lt;&gt;"", COUNTIF($DU$3:DU29,"="&amp;DU30), "")</f>
        <v/>
      </c>
      <c r="DW30" s="2">
        <f>IF(OR(DU30&lt;&gt;"",AT30=""), COUNTIF($DU$3:DU29,"="&amp;DU30), VLOOKUP(DT30,$DT$3:DV29,3,FALSE))</f>
        <v>0</v>
      </c>
      <c r="DX30" s="2" t="str">
        <f t="shared" si="59"/>
        <v/>
      </c>
    </row>
    <row r="31" spans="1:128">
      <c r="A31" s="2" t="s">
        <v>893</v>
      </c>
      <c r="B31" s="17" t="s">
        <v>145</v>
      </c>
      <c r="C31" s="18">
        <v>1</v>
      </c>
      <c r="D31" s="17" t="s">
        <v>146</v>
      </c>
      <c r="E31" s="17" t="s">
        <v>147</v>
      </c>
      <c r="F31" s="17" t="s">
        <v>148</v>
      </c>
      <c r="G31" s="19">
        <v>1593564004735</v>
      </c>
      <c r="H31" s="17" t="s">
        <v>140</v>
      </c>
      <c r="I31" s="17" t="s">
        <v>141</v>
      </c>
      <c r="J31" s="18"/>
      <c r="K31" s="18">
        <v>-18.95861665</v>
      </c>
      <c r="L31" s="18">
        <v>-47.458861910000003</v>
      </c>
      <c r="M31" s="17" t="s">
        <v>58</v>
      </c>
      <c r="N31" s="17"/>
      <c r="O31" s="18">
        <v>951</v>
      </c>
      <c r="P31" s="17" t="s">
        <v>59</v>
      </c>
      <c r="Q31" s="17" t="s">
        <v>142</v>
      </c>
      <c r="R31" s="17" t="s">
        <v>61</v>
      </c>
      <c r="S31" s="17" t="s">
        <v>62</v>
      </c>
      <c r="T31" s="17"/>
      <c r="U31" s="18">
        <v>2007</v>
      </c>
      <c r="V31" s="17" t="s">
        <v>149</v>
      </c>
      <c r="W31" s="17" t="s">
        <v>150</v>
      </c>
      <c r="X31" s="17"/>
      <c r="Y31" s="17" t="s">
        <v>65</v>
      </c>
      <c r="Z31" s="17" t="s">
        <v>66</v>
      </c>
      <c r="AA31" s="17" t="s">
        <v>67</v>
      </c>
      <c r="AB31" s="17" t="s">
        <v>68</v>
      </c>
      <c r="AC31" s="17"/>
      <c r="AD31" s="18">
        <v>72</v>
      </c>
      <c r="AE31" s="20">
        <v>79.188875999999993</v>
      </c>
      <c r="AF31" s="19">
        <v>6691.4600220000002</v>
      </c>
      <c r="AG31" s="19">
        <v>1084.1559030000001</v>
      </c>
      <c r="AH31" s="21">
        <v>23.794167000000002</v>
      </c>
      <c r="AI31" s="22">
        <v>0.23794166999999999</v>
      </c>
      <c r="AJ31" s="22">
        <v>1.2381674E-2</v>
      </c>
      <c r="AK31" s="18">
        <v>140</v>
      </c>
      <c r="AL31" s="17"/>
      <c r="AM31" s="17"/>
      <c r="AN31" s="17"/>
      <c r="AO31" s="17"/>
      <c r="AP31" s="18">
        <v>2.3595000000000002</v>
      </c>
      <c r="AQ31" s="18">
        <v>0.131073469</v>
      </c>
      <c r="AR31" s="17"/>
      <c r="AS31" s="17"/>
      <c r="AT31" s="41"/>
      <c r="AU31" s="17"/>
      <c r="AV31" s="17"/>
      <c r="AW31" s="17"/>
      <c r="AX31" s="17"/>
      <c r="AY31" s="17"/>
      <c r="AZ31" s="17"/>
      <c r="BA31" s="17"/>
      <c r="BC31" s="34" t="str">
        <f t="shared" si="56"/>
        <v>20071110</v>
      </c>
      <c r="BD31" s="34" t="str">
        <f t="shared" si="57"/>
        <v>20080407</v>
      </c>
      <c r="BE31" s="2" t="s">
        <v>937</v>
      </c>
      <c r="BF31" s="11" t="str">
        <f t="shared" si="0"/>
        <v>{"exname":"BRA_2007_519",</v>
      </c>
      <c r="BG31" s="11" t="str">
        <f t="shared" si="1"/>
        <v>"exp_dur":"1",</v>
      </c>
      <c r="BH31" s="11" t="str">
        <f t="shared" si="2"/>
        <v>"local_name":"Irai De Minas, BRA",</v>
      </c>
      <c r="BI31" s="11" t="str">
        <f t="shared" si="3"/>
        <v>"local_id":"MGID",</v>
      </c>
      <c r="BJ31" s="11" t="str">
        <f t="shared" si="4"/>
        <v>"fl_name":"IM6A",</v>
      </c>
      <c r="BK31" s="11" t="str">
        <f t="shared" si="5"/>
        <v>"id_field":"1593564004735",</v>
      </c>
      <c r="BL31" s="11" t="str">
        <f t="shared" si="6"/>
        <v>"fl_loc_1":"BRA",</v>
      </c>
      <c r="BM31" s="11" t="str">
        <f t="shared" si="7"/>
        <v>"fl_loc_2":"MGE",</v>
      </c>
      <c r="BN31" s="11" t="str">
        <f t="shared" si="8"/>
        <v/>
      </c>
      <c r="BO31" s="11" t="str">
        <f t="shared" si="9"/>
        <v>"fl_lat":"-18.95861665",</v>
      </c>
      <c r="BP31" s="11" t="str">
        <f t="shared" si="10"/>
        <v>"fl_long":"-47.45886191",</v>
      </c>
      <c r="BQ31" s="11" t="str">
        <f t="shared" si="11"/>
        <v>"mon_loc_source":"Monsanto",</v>
      </c>
      <c r="BR31" s="11" t="str">
        <f t="shared" si="12"/>
        <v/>
      </c>
      <c r="BS31" s="11" t="str">
        <f t="shared" si="13"/>
        <v>"flele":"951",</v>
      </c>
      <c r="BT31" s="11" t="str">
        <f t="shared" si="14"/>
        <v>"cr_system":"Conventional Corn",</v>
      </c>
      <c r="BU31" s="11" t="str">
        <f t="shared" si="15"/>
        <v>"irrig":"N",</v>
      </c>
      <c r="BV31" s="11" t="str">
        <f t="shared" si="16"/>
        <v/>
      </c>
      <c r="BW31" s="11" t="str">
        <f t="shared" si="17"/>
        <v>"mon_planting_year":"2007",</v>
      </c>
      <c r="BX31" s="11" t="str">
        <f t="shared" si="18"/>
        <v/>
      </c>
      <c r="BY31" s="11" t="str">
        <f t="shared" si="19"/>
        <v>"mon_hacom":"Grain",</v>
      </c>
      <c r="BZ31" s="11" t="str">
        <f t="shared" si="20"/>
        <v>"mon_expt_type":"Research",</v>
      </c>
      <c r="CA31" s="11" t="str">
        <f t="shared" si="21"/>
        <v>"mon_expt_stage":"Pre-Commercial 3",</v>
      </c>
      <c r="CB31" s="11" t="str">
        <f t="shared" si="22"/>
        <v>"mon_yld_be":"79.188876",</v>
      </c>
      <c r="CC31" s="11" t="str">
        <f t="shared" si="23"/>
        <v>"mon_mst":"23.794167",</v>
      </c>
      <c r="CD31" s="11" t="str">
        <f t="shared" si="24"/>
        <v/>
      </c>
      <c r="CE31" s="11" t="str">
        <f t="shared" si="25"/>
        <v/>
      </c>
      <c r="CF31" s="11" t="str">
        <f>IF(AT31&lt;&gt;"",""""&amp;LOWER(AT$3) &amp;""":"""&amp;DX31&amp;""",","")</f>
        <v/>
      </c>
      <c r="CG31" s="11" t="str">
        <f>"""mon_wst_info1"":"""&amp;VLOOKUP(B31,Weather!B31:N552,11,FALSE)&amp;""","</f>
        <v>"mon_wst_info1":"821075|50 - 100 km",</v>
      </c>
      <c r="CH31" s="11" t="str">
        <f>"""mon_wst_info2"":"""&amp;VLOOKUP(B31,Weather!B31:N552,12,FALSE)&amp;""","</f>
        <v>"mon_wst_info2":"835253|50 - 100 km",</v>
      </c>
      <c r="CI31" s="11" t="str">
        <f>"""mon_wst_info3"":"""&amp;VLOOKUP(B31,Weather!B31:N552,13,FALSE)&amp;""","</f>
        <v>"mon_wst_info3":"835760|&gt; 100 km",</v>
      </c>
      <c r="CJ31" s="11" t="str">
        <f t="shared" si="26"/>
        <v/>
      </c>
      <c r="CK31" s="30" t="s">
        <v>958</v>
      </c>
      <c r="CL31" s="11" t="str">
        <f t="shared" si="27"/>
        <v>{"event":"planting","crid":"MAZ",</v>
      </c>
      <c r="CM31" s="11" t="str">
        <f t="shared" si="28"/>
        <v>"date":"20071110",</v>
      </c>
      <c r="CN31" s="11" t="str">
        <f t="shared" si="29"/>
        <v>"cul_id":"2007_RM140_TestMean",</v>
      </c>
      <c r="CO31" s="11" t="str">
        <f t="shared" si="30"/>
        <v/>
      </c>
      <c r="CP31" s="11" t="str">
        <f t="shared" si="31"/>
        <v>"plrs":"72",</v>
      </c>
      <c r="CQ31" s="11" t="str">
        <f t="shared" si="32"/>
        <v>"rm":"140"},</v>
      </c>
      <c r="CR31" s="11" t="str">
        <f t="shared" si="33"/>
        <v>{"event":"harvest",</v>
      </c>
      <c r="CS31" s="11" t="str">
        <f t="shared" si="34"/>
        <v>"harm":"Machine",</v>
      </c>
      <c r="CT31" s="11" t="str">
        <f t="shared" si="35"/>
        <v>"date":"20080407"</v>
      </c>
      <c r="CU31" s="11" t="str">
        <f t="shared" si="36"/>
        <v>}]},</v>
      </c>
      <c r="CV31" s="30" t="s">
        <v>931</v>
      </c>
      <c r="CW31" s="11" t="str">
        <f t="shared" si="37"/>
        <v>{"hwah":"6691.460022",</v>
      </c>
      <c r="CX31" s="11" t="str">
        <f t="shared" si="38"/>
        <v>"hwahs":"1084.155903",</v>
      </c>
      <c r="CY31" s="11" t="str">
        <f t="shared" si="39"/>
        <v>"hmah":"0.23794167",</v>
      </c>
      <c r="CZ31" s="11" t="str">
        <f t="shared" si="40"/>
        <v>"hmahs":"0.012381674",</v>
      </c>
      <c r="DA31" s="11" t="str">
        <f t="shared" si="41"/>
        <v/>
      </c>
      <c r="DB31" s="11" t="str">
        <f t="shared" si="42"/>
        <v/>
      </c>
      <c r="DC31" s="11" t="str">
        <f t="shared" si="43"/>
        <v>"chtx":"2.3595",</v>
      </c>
      <c r="DD31" s="11" t="str">
        <f t="shared" si="44"/>
        <v>"chtxs":"0.131073469",</v>
      </c>
      <c r="DE31" s="11" t="s">
        <v>935</v>
      </c>
      <c r="DF31" s="32" t="str">
        <f t="shared" si="58"/>
        <v>BRA_2007_519</v>
      </c>
      <c r="DG31" s="30" t="str">
        <f t="shared" si="45"/>
        <v>{</v>
      </c>
      <c r="DH31" s="11" t="str">
        <f t="shared" si="46"/>
        <v>{</v>
      </c>
      <c r="DI31" s="11" t="str">
        <f t="shared" si="47"/>
        <v/>
      </c>
      <c r="DJ31" s="11" t="str">
        <f>IF(AT31&lt;&gt;"",""""&amp;LOWER(AT$3) &amp;""":"""&amp;DX31&amp;""",","")</f>
        <v/>
      </c>
      <c r="DK31" s="11" t="str">
        <f t="shared" si="48"/>
        <v/>
      </c>
      <c r="DL31" s="11" t="str">
        <f t="shared" si="49"/>
        <v/>
      </c>
      <c r="DM31" s="11" t="str">
        <f t="shared" si="50"/>
        <v/>
      </c>
      <c r="DN31" s="11" t="str">
        <f t="shared" si="51"/>
        <v/>
      </c>
      <c r="DO31" s="11" t="str">
        <f t="shared" si="52"/>
        <v/>
      </c>
      <c r="DP31" s="11" t="str">
        <f t="shared" si="53"/>
        <v/>
      </c>
      <c r="DQ31" s="11" t="str">
        <f t="shared" si="54"/>
        <v/>
      </c>
      <c r="DT31" s="2" t="str">
        <f t="shared" si="55"/>
        <v/>
      </c>
      <c r="DU31" s="2" t="str">
        <f>IF(COUNTIF($DT$3:DT30,"="&amp;DT31)=0,AT31&amp;"","")</f>
        <v/>
      </c>
      <c r="DV31" s="2" t="str">
        <f>IF(DU31&lt;&gt;"", COUNTIF($DU$3:DU30,"="&amp;DU31), "")</f>
        <v/>
      </c>
      <c r="DW31" s="2">
        <f>IF(OR(DU31&lt;&gt;"",AT31=""), COUNTIF($DU$3:DU30,"="&amp;DU31), VLOOKUP(DT31,$DT$3:DV30,3,FALSE))</f>
        <v>0</v>
      </c>
      <c r="DX31" s="2" t="str">
        <f t="shared" si="59"/>
        <v/>
      </c>
    </row>
    <row r="32" spans="1:128">
      <c r="A32" s="2" t="s">
        <v>893</v>
      </c>
      <c r="B32" s="17" t="s">
        <v>151</v>
      </c>
      <c r="C32" s="18">
        <v>1</v>
      </c>
      <c r="D32" s="17" t="s">
        <v>152</v>
      </c>
      <c r="E32" s="17" t="s">
        <v>153</v>
      </c>
      <c r="F32" s="17" t="s">
        <v>154</v>
      </c>
      <c r="G32" s="19">
        <v>1579640947071</v>
      </c>
      <c r="H32" s="17" t="s">
        <v>140</v>
      </c>
      <c r="I32" s="17" t="s">
        <v>141</v>
      </c>
      <c r="J32" s="18"/>
      <c r="K32" s="18">
        <v>-19.208615649999999</v>
      </c>
      <c r="L32" s="18">
        <v>-47.708860909999999</v>
      </c>
      <c r="M32" s="17" t="s">
        <v>58</v>
      </c>
      <c r="N32" s="17"/>
      <c r="O32" s="18">
        <v>791</v>
      </c>
      <c r="P32" s="17" t="s">
        <v>59</v>
      </c>
      <c r="Q32" s="17" t="s">
        <v>142</v>
      </c>
      <c r="R32" s="17" t="s">
        <v>61</v>
      </c>
      <c r="S32" s="17" t="s">
        <v>155</v>
      </c>
      <c r="T32" s="17"/>
      <c r="U32" s="18">
        <v>2007</v>
      </c>
      <c r="V32" s="17" t="s">
        <v>156</v>
      </c>
      <c r="W32" s="17" t="s">
        <v>157</v>
      </c>
      <c r="X32" s="17"/>
      <c r="Y32" s="17" t="s">
        <v>65</v>
      </c>
      <c r="Z32" s="17" t="s">
        <v>66</v>
      </c>
      <c r="AA32" s="17" t="s">
        <v>67</v>
      </c>
      <c r="AB32" s="17" t="s">
        <v>68</v>
      </c>
      <c r="AC32" s="17"/>
      <c r="AD32" s="18">
        <v>72.5</v>
      </c>
      <c r="AE32" s="20">
        <v>119.05129700000001</v>
      </c>
      <c r="AF32" s="19">
        <v>10059.8346</v>
      </c>
      <c r="AG32" s="19">
        <v>903.83888160000004</v>
      </c>
      <c r="AH32" s="21">
        <v>22.425833000000001</v>
      </c>
      <c r="AI32" s="22">
        <v>0.22425833000000001</v>
      </c>
      <c r="AJ32" s="22">
        <v>8.2669920000000008E-3</v>
      </c>
      <c r="AK32" s="18">
        <v>140</v>
      </c>
      <c r="AL32" s="17"/>
      <c r="AM32" s="17"/>
      <c r="AN32" s="17"/>
      <c r="AO32" s="17"/>
      <c r="AP32" s="17"/>
      <c r="AQ32" s="17"/>
      <c r="AR32" s="17"/>
      <c r="AS32" s="17"/>
      <c r="AT32" s="41"/>
      <c r="AU32" s="17"/>
      <c r="AV32" s="17"/>
      <c r="AW32" s="17"/>
      <c r="AX32" s="17"/>
      <c r="AY32" s="17"/>
      <c r="AZ32" s="17"/>
      <c r="BA32" s="17"/>
      <c r="BC32" s="34" t="str">
        <f t="shared" si="56"/>
        <v>20070922</v>
      </c>
      <c r="BD32" s="34" t="str">
        <f t="shared" si="57"/>
        <v>20080304</v>
      </c>
      <c r="BE32" s="2" t="s">
        <v>937</v>
      </c>
      <c r="BF32" s="11" t="str">
        <f t="shared" si="0"/>
        <v>{"exname":"BRA_2007_523",</v>
      </c>
      <c r="BG32" s="11" t="str">
        <f t="shared" si="1"/>
        <v>"exp_dur":"1",</v>
      </c>
      <c r="BH32" s="11" t="str">
        <f t="shared" si="2"/>
        <v>"local_name":"Nova Ponte, BRA",</v>
      </c>
      <c r="BI32" s="11" t="str">
        <f t="shared" si="3"/>
        <v>"local_id":"MGNP",</v>
      </c>
      <c r="BJ32" s="11" t="str">
        <f t="shared" si="4"/>
        <v>"fl_name":"NP03",</v>
      </c>
      <c r="BK32" s="11" t="str">
        <f t="shared" si="5"/>
        <v>"id_field":"1579640947071",</v>
      </c>
      <c r="BL32" s="11" t="str">
        <f t="shared" si="6"/>
        <v>"fl_loc_1":"BRA",</v>
      </c>
      <c r="BM32" s="11" t="str">
        <f t="shared" si="7"/>
        <v>"fl_loc_2":"MGE",</v>
      </c>
      <c r="BN32" s="11" t="str">
        <f t="shared" si="8"/>
        <v/>
      </c>
      <c r="BO32" s="11" t="str">
        <f t="shared" si="9"/>
        <v>"fl_lat":"-19.20861565",</v>
      </c>
      <c r="BP32" s="11" t="str">
        <f t="shared" si="10"/>
        <v>"fl_long":"-47.70886091",</v>
      </c>
      <c r="BQ32" s="11" t="str">
        <f t="shared" si="11"/>
        <v>"mon_loc_source":"Monsanto",</v>
      </c>
      <c r="BR32" s="11" t="str">
        <f t="shared" si="12"/>
        <v/>
      </c>
      <c r="BS32" s="11" t="str">
        <f t="shared" si="13"/>
        <v>"flele":"791",</v>
      </c>
      <c r="BT32" s="11" t="str">
        <f t="shared" si="14"/>
        <v>"cr_system":"Conventional Corn",</v>
      </c>
      <c r="BU32" s="11" t="str">
        <f t="shared" si="15"/>
        <v>"irrig":"Y",</v>
      </c>
      <c r="BV32" s="11" t="str">
        <f t="shared" si="16"/>
        <v/>
      </c>
      <c r="BW32" s="11" t="str">
        <f t="shared" si="17"/>
        <v>"mon_planting_year":"2007",</v>
      </c>
      <c r="BX32" s="11" t="str">
        <f t="shared" si="18"/>
        <v/>
      </c>
      <c r="BY32" s="11" t="str">
        <f t="shared" si="19"/>
        <v>"mon_hacom":"Grain",</v>
      </c>
      <c r="BZ32" s="11" t="str">
        <f t="shared" si="20"/>
        <v>"mon_expt_type":"Research",</v>
      </c>
      <c r="CA32" s="11" t="str">
        <f t="shared" si="21"/>
        <v>"mon_expt_stage":"Pre-Commercial 3",</v>
      </c>
      <c r="CB32" s="11" t="str">
        <f t="shared" si="22"/>
        <v>"mon_yld_be":"119.051297",</v>
      </c>
      <c r="CC32" s="11" t="str">
        <f t="shared" si="23"/>
        <v>"mon_mst":"22.425833",</v>
      </c>
      <c r="CD32" s="11" t="str">
        <f t="shared" si="24"/>
        <v/>
      </c>
      <c r="CE32" s="11" t="str">
        <f t="shared" si="25"/>
        <v/>
      </c>
      <c r="CF32" s="11" t="str">
        <f>IF(AT32&lt;&gt;"",""""&amp;LOWER(AT$3) &amp;""":"""&amp;DX32&amp;""",","")</f>
        <v/>
      </c>
      <c r="CG32" s="11" t="str">
        <f>"""mon_wst_info1"":"""&amp;VLOOKUP(B32,Weather!B32:N553,11,FALSE)&amp;""","</f>
        <v>"mon_wst_info1":"821075|50 - 100 km",</v>
      </c>
      <c r="CH32" s="11" t="str">
        <f>"""mon_wst_info2"":"""&amp;VLOOKUP(B32,Weather!B32:N553,12,FALSE)&amp;""","</f>
        <v>"mon_wst_info2":"835253|50 - 100 km",</v>
      </c>
      <c r="CI32" s="11" t="str">
        <f>"""mon_wst_info3"":"""&amp;VLOOKUP(B32,Weather!B32:N553,13,FALSE)&amp;""","</f>
        <v>"mon_wst_info3":"835760|50 - 100 km",</v>
      </c>
      <c r="CJ32" s="11" t="str">
        <f t="shared" si="26"/>
        <v/>
      </c>
      <c r="CK32" s="30" t="s">
        <v>958</v>
      </c>
      <c r="CL32" s="11" t="str">
        <f t="shared" si="27"/>
        <v>{"event":"planting","crid":"MAZ",</v>
      </c>
      <c r="CM32" s="11" t="str">
        <f t="shared" si="28"/>
        <v>"date":"20070922",</v>
      </c>
      <c r="CN32" s="11" t="str">
        <f t="shared" si="29"/>
        <v>"cul_id":"2007_RM140_TestMean",</v>
      </c>
      <c r="CO32" s="11" t="str">
        <f t="shared" si="30"/>
        <v/>
      </c>
      <c r="CP32" s="11" t="str">
        <f t="shared" si="31"/>
        <v>"plrs":"72.5",</v>
      </c>
      <c r="CQ32" s="11" t="str">
        <f t="shared" si="32"/>
        <v>"rm":"140"},</v>
      </c>
      <c r="CR32" s="11" t="str">
        <f t="shared" si="33"/>
        <v>{"event":"harvest",</v>
      </c>
      <c r="CS32" s="11" t="str">
        <f t="shared" si="34"/>
        <v>"harm":"Machine",</v>
      </c>
      <c r="CT32" s="11" t="str">
        <f t="shared" si="35"/>
        <v>"date":"20080304"</v>
      </c>
      <c r="CU32" s="11" t="str">
        <f t="shared" si="36"/>
        <v>}]},</v>
      </c>
      <c r="CV32" s="30" t="s">
        <v>931</v>
      </c>
      <c r="CW32" s="11" t="str">
        <f t="shared" si="37"/>
        <v>{"hwah":"10059.8346",</v>
      </c>
      <c r="CX32" s="11" t="str">
        <f t="shared" si="38"/>
        <v>"hwahs":"903.8388816",</v>
      </c>
      <c r="CY32" s="11" t="str">
        <f t="shared" si="39"/>
        <v>"hmah":"0.22425833",</v>
      </c>
      <c r="CZ32" s="11" t="str">
        <f t="shared" si="40"/>
        <v>"hmahs":"0.008266992",</v>
      </c>
      <c r="DA32" s="11" t="str">
        <f t="shared" si="41"/>
        <v/>
      </c>
      <c r="DB32" s="11" t="str">
        <f t="shared" si="42"/>
        <v/>
      </c>
      <c r="DC32" s="11" t="str">
        <f t="shared" si="43"/>
        <v/>
      </c>
      <c r="DD32" s="11" t="str">
        <f t="shared" si="44"/>
        <v/>
      </c>
      <c r="DE32" s="11" t="s">
        <v>935</v>
      </c>
      <c r="DF32" s="32" t="str">
        <f t="shared" si="58"/>
        <v>BRA_2007_523</v>
      </c>
      <c r="DG32" s="30" t="str">
        <f t="shared" si="45"/>
        <v>{</v>
      </c>
      <c r="DH32" s="11" t="str">
        <f t="shared" si="46"/>
        <v>{</v>
      </c>
      <c r="DI32" s="11" t="str">
        <f t="shared" si="47"/>
        <v/>
      </c>
      <c r="DJ32" s="11" t="str">
        <f>IF(AT32&lt;&gt;"",""""&amp;LOWER(AT$3) &amp;""":"""&amp;DX32&amp;""",","")</f>
        <v/>
      </c>
      <c r="DK32" s="11" t="str">
        <f t="shared" si="48"/>
        <v/>
      </c>
      <c r="DL32" s="11" t="str">
        <f t="shared" si="49"/>
        <v/>
      </c>
      <c r="DM32" s="11" t="str">
        <f t="shared" si="50"/>
        <v/>
      </c>
      <c r="DN32" s="11" t="str">
        <f t="shared" si="51"/>
        <v/>
      </c>
      <c r="DO32" s="11" t="str">
        <f t="shared" si="52"/>
        <v/>
      </c>
      <c r="DP32" s="11" t="str">
        <f t="shared" si="53"/>
        <v/>
      </c>
      <c r="DQ32" s="11" t="str">
        <f t="shared" si="54"/>
        <v/>
      </c>
      <c r="DT32" s="2" t="str">
        <f t="shared" si="55"/>
        <v/>
      </c>
      <c r="DU32" s="2" t="str">
        <f>IF(COUNTIF($DT$3:DT31,"="&amp;DT32)=0,AT32&amp;"","")</f>
        <v/>
      </c>
      <c r="DV32" s="2" t="str">
        <f>IF(DU32&lt;&gt;"", COUNTIF($DU$3:DU31,"="&amp;DU32), "")</f>
        <v/>
      </c>
      <c r="DW32" s="2">
        <f>IF(OR(DU32&lt;&gt;"",AT32=""), COUNTIF($DU$3:DU31,"="&amp;DU32), VLOOKUP(DT32,$DT$3:DV31,3,FALSE))</f>
        <v>0</v>
      </c>
      <c r="DX32" s="2" t="str">
        <f t="shared" si="59"/>
        <v/>
      </c>
    </row>
    <row r="33" spans="1:128">
      <c r="A33" s="2" t="s">
        <v>893</v>
      </c>
      <c r="B33" s="17" t="s">
        <v>158</v>
      </c>
      <c r="C33" s="18">
        <v>1</v>
      </c>
      <c r="D33" s="17" t="s">
        <v>159</v>
      </c>
      <c r="E33" s="17" t="s">
        <v>160</v>
      </c>
      <c r="F33" s="17" t="s">
        <v>161</v>
      </c>
      <c r="G33" s="19">
        <v>1593825493375</v>
      </c>
      <c r="H33" s="17" t="s">
        <v>140</v>
      </c>
      <c r="I33" s="17" t="s">
        <v>141</v>
      </c>
      <c r="J33" s="18"/>
      <c r="K33" s="18">
        <v>-18.95861665</v>
      </c>
      <c r="L33" s="18">
        <v>-48.29219192</v>
      </c>
      <c r="M33" s="17" t="s">
        <v>58</v>
      </c>
      <c r="N33" s="17"/>
      <c r="O33" s="18">
        <v>866</v>
      </c>
      <c r="P33" s="17" t="s">
        <v>59</v>
      </c>
      <c r="Q33" s="17" t="s">
        <v>142</v>
      </c>
      <c r="R33" s="17" t="s">
        <v>61</v>
      </c>
      <c r="S33" s="17" t="s">
        <v>62</v>
      </c>
      <c r="T33" s="17"/>
      <c r="U33" s="18">
        <v>2007</v>
      </c>
      <c r="V33" s="17" t="s">
        <v>162</v>
      </c>
      <c r="W33" s="17" t="s">
        <v>163</v>
      </c>
      <c r="X33" s="17"/>
      <c r="Y33" s="17" t="s">
        <v>65</v>
      </c>
      <c r="Z33" s="17" t="s">
        <v>66</v>
      </c>
      <c r="AA33" s="17" t="s">
        <v>67</v>
      </c>
      <c r="AB33" s="17" t="s">
        <v>68</v>
      </c>
      <c r="AC33" s="17"/>
      <c r="AD33" s="18">
        <v>72.5</v>
      </c>
      <c r="AE33" s="20">
        <v>96.963446000000005</v>
      </c>
      <c r="AF33" s="19">
        <v>8193.4111869999997</v>
      </c>
      <c r="AG33" s="19">
        <v>710.12264809999999</v>
      </c>
      <c r="AH33" s="21">
        <v>24.014167</v>
      </c>
      <c r="AI33" s="22">
        <v>0.24014167</v>
      </c>
      <c r="AJ33" s="22">
        <v>1.0013589E-2</v>
      </c>
      <c r="AK33" s="18">
        <v>140</v>
      </c>
      <c r="AL33" s="17"/>
      <c r="AM33" s="17"/>
      <c r="AN33" s="17"/>
      <c r="AO33" s="17"/>
      <c r="AP33" s="17"/>
      <c r="AQ33" s="17"/>
      <c r="AR33" s="17"/>
      <c r="AS33" s="17"/>
      <c r="AT33" s="41"/>
      <c r="AU33" s="17"/>
      <c r="AV33" s="17"/>
      <c r="AW33" s="17"/>
      <c r="AX33" s="17"/>
      <c r="AY33" s="17"/>
      <c r="AZ33" s="17"/>
      <c r="BA33" s="17"/>
      <c r="BC33" s="34" t="str">
        <f t="shared" si="56"/>
        <v>20071107</v>
      </c>
      <c r="BD33" s="34" t="str">
        <f t="shared" si="57"/>
        <v>20080409</v>
      </c>
      <c r="BE33" s="2" t="s">
        <v>937</v>
      </c>
      <c r="BF33" s="11" t="str">
        <f t="shared" si="0"/>
        <v>{"exname":"BRA_2007_531",</v>
      </c>
      <c r="BG33" s="11" t="str">
        <f t="shared" si="1"/>
        <v>"exp_dur":"1",</v>
      </c>
      <c r="BH33" s="11" t="str">
        <f t="shared" si="2"/>
        <v>"local_name":"Uberlandia, BRA",</v>
      </c>
      <c r="BI33" s="11" t="str">
        <f t="shared" si="3"/>
        <v>"local_id":"MGUB",</v>
      </c>
      <c r="BJ33" s="11" t="str">
        <f t="shared" si="4"/>
        <v>"fl_name":"UB2A",</v>
      </c>
      <c r="BK33" s="11" t="str">
        <f t="shared" si="5"/>
        <v>"id_field":"1593825493375",</v>
      </c>
      <c r="BL33" s="11" t="str">
        <f t="shared" si="6"/>
        <v>"fl_loc_1":"BRA",</v>
      </c>
      <c r="BM33" s="11" t="str">
        <f t="shared" si="7"/>
        <v>"fl_loc_2":"MGE",</v>
      </c>
      <c r="BN33" s="11" t="str">
        <f t="shared" si="8"/>
        <v/>
      </c>
      <c r="BO33" s="11" t="str">
        <f t="shared" si="9"/>
        <v>"fl_lat":"-18.95861665",</v>
      </c>
      <c r="BP33" s="11" t="str">
        <f t="shared" si="10"/>
        <v>"fl_long":"-48.29219192",</v>
      </c>
      <c r="BQ33" s="11" t="str">
        <f t="shared" si="11"/>
        <v>"mon_loc_source":"Monsanto",</v>
      </c>
      <c r="BR33" s="11" t="str">
        <f t="shared" si="12"/>
        <v/>
      </c>
      <c r="BS33" s="11" t="str">
        <f t="shared" si="13"/>
        <v>"flele":"866",</v>
      </c>
      <c r="BT33" s="11" t="str">
        <f t="shared" si="14"/>
        <v>"cr_system":"Conventional Corn",</v>
      </c>
      <c r="BU33" s="11" t="str">
        <f t="shared" si="15"/>
        <v>"irrig":"N",</v>
      </c>
      <c r="BV33" s="11" t="str">
        <f t="shared" si="16"/>
        <v/>
      </c>
      <c r="BW33" s="11" t="str">
        <f t="shared" si="17"/>
        <v>"mon_planting_year":"2007",</v>
      </c>
      <c r="BX33" s="11" t="str">
        <f t="shared" si="18"/>
        <v/>
      </c>
      <c r="BY33" s="11" t="str">
        <f t="shared" si="19"/>
        <v>"mon_hacom":"Grain",</v>
      </c>
      <c r="BZ33" s="11" t="str">
        <f t="shared" si="20"/>
        <v>"mon_expt_type":"Research",</v>
      </c>
      <c r="CA33" s="11" t="str">
        <f t="shared" si="21"/>
        <v>"mon_expt_stage":"Pre-Commercial 3",</v>
      </c>
      <c r="CB33" s="11" t="str">
        <f t="shared" si="22"/>
        <v>"mon_yld_be":"96.963446",</v>
      </c>
      <c r="CC33" s="11" t="str">
        <f t="shared" si="23"/>
        <v>"mon_mst":"24.014167",</v>
      </c>
      <c r="CD33" s="11" t="str">
        <f t="shared" si="24"/>
        <v/>
      </c>
      <c r="CE33" s="11" t="str">
        <f t="shared" si="25"/>
        <v/>
      </c>
      <c r="CF33" s="11" t="str">
        <f>IF(AT33&lt;&gt;"",""""&amp;LOWER(AT$3) &amp;""":"""&amp;DX33&amp;""",","")</f>
        <v/>
      </c>
      <c r="CG33" s="11" t="str">
        <f>"""mon_wst_info1"":"""&amp;VLOOKUP(B33,Weather!B33:N554,11,FALSE)&amp;""","</f>
        <v>"mon_wst_info1":"821075|0 - 10 km",</v>
      </c>
      <c r="CH33" s="11" t="str">
        <f>"""mon_wst_info2"":"""&amp;VLOOKUP(B33,Weather!B33:N554,12,FALSE)&amp;""","</f>
        <v>"mon_wst_info2":"835253|0 - 10 km",</v>
      </c>
      <c r="CI33" s="11" t="str">
        <f>"""mon_wst_info3"":"""&amp;VLOOKUP(B33,Weather!B33:N554,13,FALSE)&amp;""","</f>
        <v>"mon_wst_info3":"835760|&gt; 100 km",</v>
      </c>
      <c r="CJ33" s="11" t="str">
        <f t="shared" si="26"/>
        <v/>
      </c>
      <c r="CK33" s="30" t="s">
        <v>958</v>
      </c>
      <c r="CL33" s="11" t="str">
        <f t="shared" si="27"/>
        <v>{"event":"planting","crid":"MAZ",</v>
      </c>
      <c r="CM33" s="11" t="str">
        <f t="shared" si="28"/>
        <v>"date":"20071107",</v>
      </c>
      <c r="CN33" s="11" t="str">
        <f t="shared" si="29"/>
        <v>"cul_id":"2007_RM140_TestMean",</v>
      </c>
      <c r="CO33" s="11" t="str">
        <f t="shared" si="30"/>
        <v/>
      </c>
      <c r="CP33" s="11" t="str">
        <f t="shared" si="31"/>
        <v>"plrs":"72.5",</v>
      </c>
      <c r="CQ33" s="11" t="str">
        <f t="shared" si="32"/>
        <v>"rm":"140"},</v>
      </c>
      <c r="CR33" s="11" t="str">
        <f t="shared" si="33"/>
        <v>{"event":"harvest",</v>
      </c>
      <c r="CS33" s="11" t="str">
        <f t="shared" si="34"/>
        <v>"harm":"Machine",</v>
      </c>
      <c r="CT33" s="11" t="str">
        <f t="shared" si="35"/>
        <v>"date":"20080409"</v>
      </c>
      <c r="CU33" s="11" t="str">
        <f t="shared" si="36"/>
        <v>}]},</v>
      </c>
      <c r="CV33" s="30" t="s">
        <v>931</v>
      </c>
      <c r="CW33" s="11" t="str">
        <f t="shared" si="37"/>
        <v>{"hwah":"8193.411187",</v>
      </c>
      <c r="CX33" s="11" t="str">
        <f t="shared" si="38"/>
        <v>"hwahs":"710.1226481",</v>
      </c>
      <c r="CY33" s="11" t="str">
        <f t="shared" si="39"/>
        <v>"hmah":"0.24014167",</v>
      </c>
      <c r="CZ33" s="11" t="str">
        <f t="shared" si="40"/>
        <v>"hmahs":"0.010013589",</v>
      </c>
      <c r="DA33" s="11" t="str">
        <f t="shared" si="41"/>
        <v/>
      </c>
      <c r="DB33" s="11" t="str">
        <f t="shared" si="42"/>
        <v/>
      </c>
      <c r="DC33" s="11" t="str">
        <f t="shared" si="43"/>
        <v/>
      </c>
      <c r="DD33" s="11" t="str">
        <f t="shared" si="44"/>
        <v/>
      </c>
      <c r="DE33" s="11" t="s">
        <v>935</v>
      </c>
      <c r="DF33" s="32" t="str">
        <f t="shared" si="58"/>
        <v>BRA_2007_531</v>
      </c>
      <c r="DG33" s="30" t="str">
        <f t="shared" si="45"/>
        <v>{</v>
      </c>
      <c r="DH33" s="11" t="str">
        <f t="shared" si="46"/>
        <v>{</v>
      </c>
      <c r="DI33" s="11" t="str">
        <f t="shared" si="47"/>
        <v/>
      </c>
      <c r="DJ33" s="11" t="str">
        <f>IF(AT33&lt;&gt;"",""""&amp;LOWER(AT$3) &amp;""":"""&amp;DX33&amp;""",","")</f>
        <v/>
      </c>
      <c r="DK33" s="11" t="str">
        <f t="shared" si="48"/>
        <v/>
      </c>
      <c r="DL33" s="11" t="str">
        <f t="shared" si="49"/>
        <v/>
      </c>
      <c r="DM33" s="11" t="str">
        <f t="shared" si="50"/>
        <v/>
      </c>
      <c r="DN33" s="11" t="str">
        <f t="shared" si="51"/>
        <v/>
      </c>
      <c r="DO33" s="11" t="str">
        <f t="shared" si="52"/>
        <v/>
      </c>
      <c r="DP33" s="11" t="str">
        <f t="shared" si="53"/>
        <v/>
      </c>
      <c r="DQ33" s="11" t="str">
        <f t="shared" si="54"/>
        <v/>
      </c>
      <c r="DT33" s="2" t="str">
        <f t="shared" si="55"/>
        <v/>
      </c>
      <c r="DU33" s="2" t="str">
        <f>IF(COUNTIF($DT$3:DT32,"="&amp;DT33)=0,AT33&amp;"","")</f>
        <v/>
      </c>
      <c r="DV33" s="2" t="str">
        <f>IF(DU33&lt;&gt;"", COUNTIF($DU$3:DU32,"="&amp;DU33), "")</f>
        <v/>
      </c>
      <c r="DW33" s="2">
        <f>IF(OR(DU33&lt;&gt;"",AT33=""), COUNTIF($DU$3:DU32,"="&amp;DU33), VLOOKUP(DT33,$DT$3:DV32,3,FALSE))</f>
        <v>0</v>
      </c>
      <c r="DX33" s="2" t="str">
        <f t="shared" si="59"/>
        <v/>
      </c>
    </row>
    <row r="34" spans="1:128">
      <c r="A34" s="2" t="s">
        <v>893</v>
      </c>
      <c r="B34" s="17" t="s">
        <v>164</v>
      </c>
      <c r="C34" s="18">
        <v>1</v>
      </c>
      <c r="D34" s="17" t="s">
        <v>159</v>
      </c>
      <c r="E34" s="17" t="s">
        <v>160</v>
      </c>
      <c r="F34" s="17" t="s">
        <v>165</v>
      </c>
      <c r="G34" s="19">
        <v>1533807624575</v>
      </c>
      <c r="H34" s="17" t="s">
        <v>140</v>
      </c>
      <c r="I34" s="17" t="s">
        <v>141</v>
      </c>
      <c r="J34" s="18"/>
      <c r="K34" s="18">
        <v>-18.95861665</v>
      </c>
      <c r="L34" s="18">
        <v>-48.29219192</v>
      </c>
      <c r="M34" s="17" t="s">
        <v>58</v>
      </c>
      <c r="N34" s="17"/>
      <c r="O34" s="18">
        <v>866</v>
      </c>
      <c r="P34" s="17" t="s">
        <v>59</v>
      </c>
      <c r="Q34" s="17" t="s">
        <v>142</v>
      </c>
      <c r="R34" s="17" t="s">
        <v>61</v>
      </c>
      <c r="S34" s="17" t="s">
        <v>62</v>
      </c>
      <c r="T34" s="17"/>
      <c r="U34" s="18">
        <v>2007</v>
      </c>
      <c r="V34" s="17" t="s">
        <v>166</v>
      </c>
      <c r="W34" s="17" t="s">
        <v>167</v>
      </c>
      <c r="X34" s="17"/>
      <c r="Y34" s="17" t="s">
        <v>65</v>
      </c>
      <c r="Z34" s="17" t="s">
        <v>66</v>
      </c>
      <c r="AA34" s="17" t="s">
        <v>67</v>
      </c>
      <c r="AB34" s="17" t="s">
        <v>68</v>
      </c>
      <c r="AC34" s="17"/>
      <c r="AD34" s="18">
        <v>72</v>
      </c>
      <c r="AE34" s="20">
        <v>127.848006</v>
      </c>
      <c r="AF34" s="19">
        <v>10803.156510000001</v>
      </c>
      <c r="AG34" s="19">
        <v>844.92227449999996</v>
      </c>
      <c r="AH34" s="21">
        <v>25.628333000000001</v>
      </c>
      <c r="AI34" s="22">
        <v>0.25628332999999998</v>
      </c>
      <c r="AJ34" s="22">
        <v>1.1518359000000001E-2</v>
      </c>
      <c r="AK34" s="18">
        <v>140</v>
      </c>
      <c r="AL34" s="17"/>
      <c r="AM34" s="17"/>
      <c r="AN34" s="17"/>
      <c r="AO34" s="17"/>
      <c r="AP34" s="18">
        <v>2.5750000000000002</v>
      </c>
      <c r="AQ34" s="18">
        <v>0.109021068</v>
      </c>
      <c r="AR34" s="17"/>
      <c r="AS34" s="17"/>
      <c r="AT34" s="41"/>
      <c r="AU34" s="17"/>
      <c r="AV34" s="17"/>
      <c r="AW34" s="17"/>
      <c r="AX34" s="17"/>
      <c r="AY34" s="17"/>
      <c r="AZ34" s="17"/>
      <c r="BA34" s="17"/>
      <c r="BC34" s="34" t="str">
        <f t="shared" si="56"/>
        <v>20070913</v>
      </c>
      <c r="BD34" s="34" t="str">
        <f t="shared" si="57"/>
        <v>20080212</v>
      </c>
      <c r="BE34" s="2" t="s">
        <v>937</v>
      </c>
      <c r="BF34" s="11" t="str">
        <f t="shared" si="0"/>
        <v>{"exname":"BRA_2007_532",</v>
      </c>
      <c r="BG34" s="11" t="str">
        <f t="shared" si="1"/>
        <v>"exp_dur":"1",</v>
      </c>
      <c r="BH34" s="11" t="str">
        <f t="shared" si="2"/>
        <v>"local_name":"Uberlandia, BRA",</v>
      </c>
      <c r="BI34" s="11" t="str">
        <f t="shared" si="3"/>
        <v>"local_id":"MGUB",</v>
      </c>
      <c r="BJ34" s="11" t="str">
        <f t="shared" si="4"/>
        <v>"fl_name":"UBFM",</v>
      </c>
      <c r="BK34" s="11" t="str">
        <f t="shared" si="5"/>
        <v>"id_field":"1533807624575",</v>
      </c>
      <c r="BL34" s="11" t="str">
        <f t="shared" si="6"/>
        <v>"fl_loc_1":"BRA",</v>
      </c>
      <c r="BM34" s="11" t="str">
        <f t="shared" si="7"/>
        <v>"fl_loc_2":"MGE",</v>
      </c>
      <c r="BN34" s="11" t="str">
        <f t="shared" si="8"/>
        <v/>
      </c>
      <c r="BO34" s="11" t="str">
        <f t="shared" si="9"/>
        <v>"fl_lat":"-18.95861665",</v>
      </c>
      <c r="BP34" s="11" t="str">
        <f t="shared" si="10"/>
        <v>"fl_long":"-48.29219192",</v>
      </c>
      <c r="BQ34" s="11" t="str">
        <f t="shared" si="11"/>
        <v>"mon_loc_source":"Monsanto",</v>
      </c>
      <c r="BR34" s="11" t="str">
        <f t="shared" si="12"/>
        <v/>
      </c>
      <c r="BS34" s="11" t="str">
        <f t="shared" si="13"/>
        <v>"flele":"866",</v>
      </c>
      <c r="BT34" s="11" t="str">
        <f t="shared" si="14"/>
        <v>"cr_system":"Conventional Corn",</v>
      </c>
      <c r="BU34" s="11" t="str">
        <f t="shared" si="15"/>
        <v>"irrig":"N",</v>
      </c>
      <c r="BV34" s="11" t="str">
        <f t="shared" si="16"/>
        <v/>
      </c>
      <c r="BW34" s="11" t="str">
        <f t="shared" si="17"/>
        <v>"mon_planting_year":"2007",</v>
      </c>
      <c r="BX34" s="11" t="str">
        <f t="shared" si="18"/>
        <v/>
      </c>
      <c r="BY34" s="11" t="str">
        <f t="shared" si="19"/>
        <v>"mon_hacom":"Grain",</v>
      </c>
      <c r="BZ34" s="11" t="str">
        <f t="shared" si="20"/>
        <v>"mon_expt_type":"Research",</v>
      </c>
      <c r="CA34" s="11" t="str">
        <f t="shared" si="21"/>
        <v>"mon_expt_stage":"Pre-Commercial 3",</v>
      </c>
      <c r="CB34" s="11" t="str">
        <f t="shared" si="22"/>
        <v>"mon_yld_be":"127.848006",</v>
      </c>
      <c r="CC34" s="11" t="str">
        <f t="shared" si="23"/>
        <v>"mon_mst":"25.628333",</v>
      </c>
      <c r="CD34" s="11" t="str">
        <f t="shared" si="24"/>
        <v/>
      </c>
      <c r="CE34" s="11" t="str">
        <f t="shared" si="25"/>
        <v/>
      </c>
      <c r="CF34" s="11" t="str">
        <f>IF(AT34&lt;&gt;"",""""&amp;LOWER(AT$3) &amp;""":"""&amp;DX34&amp;""",","")</f>
        <v/>
      </c>
      <c r="CG34" s="11" t="str">
        <f>"""mon_wst_info1"":"""&amp;VLOOKUP(B34,Weather!B34:N555,11,FALSE)&amp;""","</f>
        <v>"mon_wst_info1":"821075|0 - 10 km",</v>
      </c>
      <c r="CH34" s="11" t="str">
        <f>"""mon_wst_info2"":"""&amp;VLOOKUP(B34,Weather!B34:N555,12,FALSE)&amp;""","</f>
        <v>"mon_wst_info2":"835253|0 - 10 km",</v>
      </c>
      <c r="CI34" s="11" t="str">
        <f>"""mon_wst_info3"":"""&amp;VLOOKUP(B34,Weather!B34:N555,13,FALSE)&amp;""","</f>
        <v>"mon_wst_info3":"835760|&gt; 100 km",</v>
      </c>
      <c r="CJ34" s="11" t="str">
        <f t="shared" si="26"/>
        <v/>
      </c>
      <c r="CK34" s="30" t="s">
        <v>958</v>
      </c>
      <c r="CL34" s="11" t="str">
        <f t="shared" si="27"/>
        <v>{"event":"planting","crid":"MAZ",</v>
      </c>
      <c r="CM34" s="11" t="str">
        <f t="shared" si="28"/>
        <v>"date":"20070913",</v>
      </c>
      <c r="CN34" s="11" t="str">
        <f t="shared" si="29"/>
        <v>"cul_id":"2007_RM140_TestMean",</v>
      </c>
      <c r="CO34" s="11" t="str">
        <f t="shared" si="30"/>
        <v/>
      </c>
      <c r="CP34" s="11" t="str">
        <f t="shared" si="31"/>
        <v>"plrs":"72",</v>
      </c>
      <c r="CQ34" s="11" t="str">
        <f t="shared" si="32"/>
        <v>"rm":"140"},</v>
      </c>
      <c r="CR34" s="11" t="str">
        <f t="shared" si="33"/>
        <v>{"event":"harvest",</v>
      </c>
      <c r="CS34" s="11" t="str">
        <f t="shared" si="34"/>
        <v>"harm":"Machine",</v>
      </c>
      <c r="CT34" s="11" t="str">
        <f t="shared" si="35"/>
        <v>"date":"20080212"</v>
      </c>
      <c r="CU34" s="11" t="str">
        <f t="shared" si="36"/>
        <v>}]},</v>
      </c>
      <c r="CV34" s="30" t="s">
        <v>931</v>
      </c>
      <c r="CW34" s="11" t="str">
        <f t="shared" si="37"/>
        <v>{"hwah":"10803.15651",</v>
      </c>
      <c r="CX34" s="11" t="str">
        <f t="shared" si="38"/>
        <v>"hwahs":"844.9222745",</v>
      </c>
      <c r="CY34" s="11" t="str">
        <f t="shared" si="39"/>
        <v>"hmah":"0.25628333",</v>
      </c>
      <c r="CZ34" s="11" t="str">
        <f t="shared" si="40"/>
        <v>"hmahs":"0.011518359",</v>
      </c>
      <c r="DA34" s="11" t="str">
        <f t="shared" si="41"/>
        <v/>
      </c>
      <c r="DB34" s="11" t="str">
        <f t="shared" si="42"/>
        <v/>
      </c>
      <c r="DC34" s="11" t="str">
        <f t="shared" si="43"/>
        <v>"chtx":"2.575",</v>
      </c>
      <c r="DD34" s="11" t="str">
        <f t="shared" si="44"/>
        <v>"chtxs":"0.109021068",</v>
      </c>
      <c r="DE34" s="11" t="s">
        <v>935</v>
      </c>
      <c r="DF34" s="32" t="str">
        <f t="shared" si="58"/>
        <v>BRA_2007_532</v>
      </c>
      <c r="DG34" s="30" t="str">
        <f t="shared" si="45"/>
        <v>{</v>
      </c>
      <c r="DH34" s="11" t="str">
        <f t="shared" si="46"/>
        <v>{</v>
      </c>
      <c r="DI34" s="11" t="str">
        <f t="shared" si="47"/>
        <v/>
      </c>
      <c r="DJ34" s="11" t="str">
        <f>IF(AT34&lt;&gt;"",""""&amp;LOWER(AT$3) &amp;""":"""&amp;DX34&amp;""",","")</f>
        <v/>
      </c>
      <c r="DK34" s="11" t="str">
        <f t="shared" si="48"/>
        <v/>
      </c>
      <c r="DL34" s="11" t="str">
        <f t="shared" si="49"/>
        <v/>
      </c>
      <c r="DM34" s="11" t="str">
        <f t="shared" si="50"/>
        <v/>
      </c>
      <c r="DN34" s="11" t="str">
        <f t="shared" si="51"/>
        <v/>
      </c>
      <c r="DO34" s="11" t="str">
        <f t="shared" si="52"/>
        <v/>
      </c>
      <c r="DP34" s="11" t="str">
        <f t="shared" si="53"/>
        <v/>
      </c>
      <c r="DQ34" s="11" t="str">
        <f t="shared" si="54"/>
        <v/>
      </c>
      <c r="DT34" s="2" t="str">
        <f t="shared" si="55"/>
        <v/>
      </c>
      <c r="DU34" s="2" t="str">
        <f>IF(COUNTIF($DT$3:DT33,"="&amp;DT34)=0,AT34&amp;"","")</f>
        <v/>
      </c>
      <c r="DV34" s="2" t="str">
        <f>IF(DU34&lt;&gt;"", COUNTIF($DU$3:DU33,"="&amp;DU34), "")</f>
        <v/>
      </c>
      <c r="DW34" s="2">
        <f>IF(OR(DU34&lt;&gt;"",AT34=""), COUNTIF($DU$3:DU33,"="&amp;DU34), VLOOKUP(DT34,$DT$3:DV33,3,FALSE))</f>
        <v>0</v>
      </c>
      <c r="DX34" s="2" t="str">
        <f t="shared" si="59"/>
        <v/>
      </c>
    </row>
    <row r="35" spans="1:128">
      <c r="A35" s="2" t="s">
        <v>893</v>
      </c>
      <c r="B35" s="17" t="s">
        <v>168</v>
      </c>
      <c r="C35" s="18">
        <v>1</v>
      </c>
      <c r="D35" s="17" t="s">
        <v>137</v>
      </c>
      <c r="E35" s="17" t="s">
        <v>138</v>
      </c>
      <c r="F35" s="17" t="s">
        <v>139</v>
      </c>
      <c r="G35" s="19">
        <v>1744468836735</v>
      </c>
      <c r="H35" s="17" t="s">
        <v>140</v>
      </c>
      <c r="I35" s="17" t="s">
        <v>141</v>
      </c>
      <c r="J35" s="18"/>
      <c r="K35" s="18">
        <v>-18.62528464</v>
      </c>
      <c r="L35" s="18">
        <v>-48.208858919999997</v>
      </c>
      <c r="M35" s="17" t="s">
        <v>58</v>
      </c>
      <c r="N35" s="17"/>
      <c r="O35" s="18">
        <v>900</v>
      </c>
      <c r="P35" s="17" t="s">
        <v>59</v>
      </c>
      <c r="Q35" s="17" t="s">
        <v>169</v>
      </c>
      <c r="R35" s="17" t="s">
        <v>61</v>
      </c>
      <c r="S35" s="17" t="s">
        <v>62</v>
      </c>
      <c r="T35" s="17"/>
      <c r="U35" s="18">
        <v>2008</v>
      </c>
      <c r="V35" s="17" t="s">
        <v>170</v>
      </c>
      <c r="W35" s="17" t="s">
        <v>171</v>
      </c>
      <c r="X35" s="17"/>
      <c r="Y35" s="17" t="s">
        <v>65</v>
      </c>
      <c r="Z35" s="17" t="s">
        <v>66</v>
      </c>
      <c r="AA35" s="17" t="s">
        <v>67</v>
      </c>
      <c r="AB35" s="17" t="s">
        <v>68</v>
      </c>
      <c r="AC35" s="17"/>
      <c r="AD35" s="18">
        <v>70</v>
      </c>
      <c r="AE35" s="20">
        <v>120.717907</v>
      </c>
      <c r="AF35" s="19">
        <v>10200.663140000001</v>
      </c>
      <c r="AG35" s="19">
        <v>750.55591289999995</v>
      </c>
      <c r="AH35" s="21">
        <v>20.744354999999999</v>
      </c>
      <c r="AI35" s="22">
        <v>0.20744355</v>
      </c>
      <c r="AJ35" s="22">
        <v>6.9830619999999999E-3</v>
      </c>
      <c r="AK35" s="18">
        <v>140</v>
      </c>
      <c r="AL35" s="17"/>
      <c r="AM35" s="17"/>
      <c r="AN35" s="17"/>
      <c r="AO35" s="17"/>
      <c r="AP35" s="18">
        <v>2.7068548400000001</v>
      </c>
      <c r="AQ35" s="18">
        <v>0.141216129</v>
      </c>
      <c r="AR35" s="17"/>
      <c r="AS35" s="17"/>
      <c r="AT35" s="41"/>
      <c r="AU35" s="17"/>
      <c r="AV35" s="17"/>
      <c r="AW35" s="17"/>
      <c r="AX35" s="17"/>
      <c r="AY35" s="17"/>
      <c r="AZ35" s="17"/>
      <c r="BA35" s="17"/>
      <c r="BC35" s="34" t="str">
        <f t="shared" si="56"/>
        <v>20081112</v>
      </c>
      <c r="BD35" s="34" t="str">
        <f t="shared" si="57"/>
        <v>20090422</v>
      </c>
      <c r="BE35" s="2" t="s">
        <v>937</v>
      </c>
      <c r="BF35" s="11" t="str">
        <f t="shared" si="0"/>
        <v>{"exname":"BRA_2008_4745",</v>
      </c>
      <c r="BG35" s="11" t="str">
        <f t="shared" si="1"/>
        <v>"exp_dur":"1",</v>
      </c>
      <c r="BH35" s="11" t="str">
        <f t="shared" si="2"/>
        <v>"local_name":"Araguari, BRA",</v>
      </c>
      <c r="BI35" s="11" t="str">
        <f t="shared" si="3"/>
        <v>"local_id":"MGAG",</v>
      </c>
      <c r="BJ35" s="11" t="str">
        <f t="shared" si="4"/>
        <v>"fl_name":"AR2A",</v>
      </c>
      <c r="BK35" s="11" t="str">
        <f t="shared" si="5"/>
        <v>"id_field":"1744468836735",</v>
      </c>
      <c r="BL35" s="11" t="str">
        <f t="shared" si="6"/>
        <v>"fl_loc_1":"BRA",</v>
      </c>
      <c r="BM35" s="11" t="str">
        <f t="shared" si="7"/>
        <v>"fl_loc_2":"MGE",</v>
      </c>
      <c r="BN35" s="11" t="str">
        <f t="shared" si="8"/>
        <v/>
      </c>
      <c r="BO35" s="11" t="str">
        <f t="shared" si="9"/>
        <v>"fl_lat":"-18.62528464",</v>
      </c>
      <c r="BP35" s="11" t="str">
        <f t="shared" si="10"/>
        <v>"fl_long":"-48.20885892",</v>
      </c>
      <c r="BQ35" s="11" t="str">
        <f t="shared" si="11"/>
        <v>"mon_loc_source":"Monsanto",</v>
      </c>
      <c r="BR35" s="11" t="str">
        <f t="shared" si="12"/>
        <v/>
      </c>
      <c r="BS35" s="11" t="str">
        <f t="shared" si="13"/>
        <v>"flele":"900",</v>
      </c>
      <c r="BT35" s="11" t="str">
        <f t="shared" si="14"/>
        <v>"cr_system":"Conventional Corn",</v>
      </c>
      <c r="BU35" s="11" t="str">
        <f t="shared" si="15"/>
        <v>"irrig":"N",</v>
      </c>
      <c r="BV35" s="11" t="str">
        <f t="shared" si="16"/>
        <v/>
      </c>
      <c r="BW35" s="11" t="str">
        <f t="shared" si="17"/>
        <v>"mon_planting_year":"2008",</v>
      </c>
      <c r="BX35" s="11" t="str">
        <f t="shared" si="18"/>
        <v/>
      </c>
      <c r="BY35" s="11" t="str">
        <f t="shared" si="19"/>
        <v>"mon_hacom":"Grain",</v>
      </c>
      <c r="BZ35" s="11" t="str">
        <f t="shared" si="20"/>
        <v>"mon_expt_type":"Research",</v>
      </c>
      <c r="CA35" s="11" t="str">
        <f t="shared" si="21"/>
        <v>"mon_expt_stage":"Pre-Commercial 3",</v>
      </c>
      <c r="CB35" s="11" t="str">
        <f t="shared" si="22"/>
        <v>"mon_yld_be":"120.717907",</v>
      </c>
      <c r="CC35" s="11" t="str">
        <f t="shared" si="23"/>
        <v>"mon_mst":"20.744355",</v>
      </c>
      <c r="CD35" s="11" t="str">
        <f t="shared" si="24"/>
        <v/>
      </c>
      <c r="CE35" s="11" t="str">
        <f t="shared" si="25"/>
        <v/>
      </c>
      <c r="CF35" s="11" t="str">
        <f>IF(AT35&lt;&gt;"",""""&amp;LOWER(AT$3) &amp;""":"""&amp;DX35&amp;""",","")</f>
        <v/>
      </c>
      <c r="CG35" s="11" t="str">
        <f>"""mon_wst_info1"":"""&amp;VLOOKUP(B35,Weather!B35:N556,11,FALSE)&amp;""","</f>
        <v>"mon_wst_info1":"821075|25 - 50 km",</v>
      </c>
      <c r="CH35" s="11" t="str">
        <f>"""mon_wst_info2"":"""&amp;VLOOKUP(B35,Weather!B35:N556,12,FALSE)&amp;""","</f>
        <v>"mon_wst_info2":"835253|25 - 50 km",</v>
      </c>
      <c r="CI35" s="11" t="str">
        <f>"""mon_wst_info3"":"""&amp;VLOOKUP(B35,Weather!B35:N556,13,FALSE)&amp;""","</f>
        <v>"mon_wst_info3":"835760|&gt; 100 km",</v>
      </c>
      <c r="CJ35" s="11" t="str">
        <f t="shared" si="26"/>
        <v/>
      </c>
      <c r="CK35" s="30" t="s">
        <v>958</v>
      </c>
      <c r="CL35" s="11" t="str">
        <f t="shared" si="27"/>
        <v>{"event":"planting","crid":"MAZ",</v>
      </c>
      <c r="CM35" s="11" t="str">
        <f t="shared" si="28"/>
        <v>"date":"20081112",</v>
      </c>
      <c r="CN35" s="11" t="str">
        <f t="shared" si="29"/>
        <v>"cul_id":"2008_RM140_TestMean",</v>
      </c>
      <c r="CO35" s="11" t="str">
        <f t="shared" si="30"/>
        <v/>
      </c>
      <c r="CP35" s="11" t="str">
        <f t="shared" si="31"/>
        <v>"plrs":"70",</v>
      </c>
      <c r="CQ35" s="11" t="str">
        <f t="shared" si="32"/>
        <v>"rm":"140"},</v>
      </c>
      <c r="CR35" s="11" t="str">
        <f t="shared" si="33"/>
        <v>{"event":"harvest",</v>
      </c>
      <c r="CS35" s="11" t="str">
        <f t="shared" si="34"/>
        <v>"harm":"Machine",</v>
      </c>
      <c r="CT35" s="11" t="str">
        <f t="shared" si="35"/>
        <v>"date":"20090422"</v>
      </c>
      <c r="CU35" s="11" t="str">
        <f t="shared" si="36"/>
        <v>}]},</v>
      </c>
      <c r="CV35" s="30" t="s">
        <v>931</v>
      </c>
      <c r="CW35" s="11" t="str">
        <f t="shared" si="37"/>
        <v>{"hwah":"10200.66314",</v>
      </c>
      <c r="CX35" s="11" t="str">
        <f t="shared" si="38"/>
        <v>"hwahs":"750.5559129",</v>
      </c>
      <c r="CY35" s="11" t="str">
        <f t="shared" si="39"/>
        <v>"hmah":"0.20744355",</v>
      </c>
      <c r="CZ35" s="11" t="str">
        <f t="shared" si="40"/>
        <v>"hmahs":"0.006983062",</v>
      </c>
      <c r="DA35" s="11" t="str">
        <f t="shared" si="41"/>
        <v/>
      </c>
      <c r="DB35" s="11" t="str">
        <f t="shared" si="42"/>
        <v/>
      </c>
      <c r="DC35" s="11" t="str">
        <f t="shared" si="43"/>
        <v>"chtx":"2.70685484",</v>
      </c>
      <c r="DD35" s="11" t="str">
        <f t="shared" si="44"/>
        <v>"chtxs":"0.141216129",</v>
      </c>
      <c r="DE35" s="11" t="s">
        <v>935</v>
      </c>
      <c r="DF35" s="32" t="str">
        <f t="shared" si="58"/>
        <v>BRA_2008_4745</v>
      </c>
      <c r="DG35" s="30" t="str">
        <f t="shared" si="45"/>
        <v>{</v>
      </c>
      <c r="DH35" s="11" t="str">
        <f t="shared" si="46"/>
        <v>{</v>
      </c>
      <c r="DI35" s="11" t="str">
        <f t="shared" si="47"/>
        <v/>
      </c>
      <c r="DJ35" s="11" t="str">
        <f>IF(AT35&lt;&gt;"",""""&amp;LOWER(AT$3) &amp;""":"""&amp;DX35&amp;""",","")</f>
        <v/>
      </c>
      <c r="DK35" s="11" t="str">
        <f t="shared" si="48"/>
        <v/>
      </c>
      <c r="DL35" s="11" t="str">
        <f t="shared" si="49"/>
        <v/>
      </c>
      <c r="DM35" s="11" t="str">
        <f t="shared" si="50"/>
        <v/>
      </c>
      <c r="DN35" s="11" t="str">
        <f t="shared" si="51"/>
        <v/>
      </c>
      <c r="DO35" s="11" t="str">
        <f t="shared" si="52"/>
        <v/>
      </c>
      <c r="DP35" s="11" t="str">
        <f t="shared" si="53"/>
        <v/>
      </c>
      <c r="DQ35" s="11" t="str">
        <f t="shared" si="54"/>
        <v/>
      </c>
      <c r="DT35" s="2" t="str">
        <f t="shared" si="55"/>
        <v/>
      </c>
      <c r="DU35" s="2" t="str">
        <f>IF(COUNTIF($DT$3:DT34,"="&amp;DT35)=0,AT35&amp;"","")</f>
        <v/>
      </c>
      <c r="DV35" s="2" t="str">
        <f>IF(DU35&lt;&gt;"", COUNTIF($DU$3:DU34,"="&amp;DU35), "")</f>
        <v/>
      </c>
      <c r="DW35" s="2">
        <f>IF(OR(DU35&lt;&gt;"",AT35=""), COUNTIF($DU$3:DU34,"="&amp;DU35), VLOOKUP(DT35,$DT$3:DV34,3,FALSE))</f>
        <v>0</v>
      </c>
      <c r="DX35" s="2" t="str">
        <f t="shared" si="59"/>
        <v/>
      </c>
    </row>
    <row r="36" spans="1:128">
      <c r="A36" s="2" t="s">
        <v>893</v>
      </c>
      <c r="B36" s="17" t="s">
        <v>172</v>
      </c>
      <c r="C36" s="18">
        <v>1</v>
      </c>
      <c r="D36" s="17" t="s">
        <v>173</v>
      </c>
      <c r="E36" s="17" t="s">
        <v>174</v>
      </c>
      <c r="F36" s="17" t="s">
        <v>175</v>
      </c>
      <c r="G36" s="19">
        <v>1754878837119</v>
      </c>
      <c r="H36" s="17" t="s">
        <v>140</v>
      </c>
      <c r="I36" s="17" t="s">
        <v>141</v>
      </c>
      <c r="J36" s="18"/>
      <c r="K36" s="18">
        <v>-18.62528464</v>
      </c>
      <c r="L36" s="18">
        <v>-46.792197899999998</v>
      </c>
      <c r="M36" s="17" t="s">
        <v>58</v>
      </c>
      <c r="N36" s="17"/>
      <c r="O36" s="18">
        <v>1177</v>
      </c>
      <c r="P36" s="17" t="s">
        <v>59</v>
      </c>
      <c r="Q36" s="17" t="s">
        <v>169</v>
      </c>
      <c r="R36" s="17" t="s">
        <v>61</v>
      </c>
      <c r="S36" s="17" t="s">
        <v>62</v>
      </c>
      <c r="T36" s="17"/>
      <c r="U36" s="18">
        <v>2008</v>
      </c>
      <c r="V36" s="17" t="s">
        <v>176</v>
      </c>
      <c r="W36" s="17" t="s">
        <v>177</v>
      </c>
      <c r="X36" s="17"/>
      <c r="Y36" s="17" t="s">
        <v>65</v>
      </c>
      <c r="Z36" s="17" t="s">
        <v>66</v>
      </c>
      <c r="AA36" s="17" t="s">
        <v>67</v>
      </c>
      <c r="AB36" s="17" t="s">
        <v>68</v>
      </c>
      <c r="AC36" s="17"/>
      <c r="AD36" s="18">
        <v>70</v>
      </c>
      <c r="AE36" s="20">
        <v>136.731594</v>
      </c>
      <c r="AF36" s="19">
        <v>11553.81969</v>
      </c>
      <c r="AG36" s="19">
        <v>1208.0958909999999</v>
      </c>
      <c r="AH36" s="21">
        <v>30.310185000000001</v>
      </c>
      <c r="AI36" s="22">
        <v>0.30310185000000001</v>
      </c>
      <c r="AJ36" s="22">
        <v>1.4764625E-2</v>
      </c>
      <c r="AK36" s="18">
        <v>140</v>
      </c>
      <c r="AL36" s="17"/>
      <c r="AM36" s="17"/>
      <c r="AN36" s="17"/>
      <c r="AO36" s="17"/>
      <c r="AP36" s="17"/>
      <c r="AQ36" s="17"/>
      <c r="AR36" s="17"/>
      <c r="AS36" s="17"/>
      <c r="AT36" s="41"/>
      <c r="AU36" s="17"/>
      <c r="AV36" s="17"/>
      <c r="AW36" s="17"/>
      <c r="AX36" s="17"/>
      <c r="AY36" s="17"/>
      <c r="AZ36" s="17"/>
      <c r="BA36" s="17"/>
      <c r="BC36" s="34" t="str">
        <f t="shared" si="56"/>
        <v>20081106</v>
      </c>
      <c r="BD36" s="34" t="str">
        <f t="shared" si="57"/>
        <v>20090408</v>
      </c>
      <c r="BE36" s="2" t="s">
        <v>937</v>
      </c>
      <c r="BF36" s="11" t="str">
        <f t="shared" si="0"/>
        <v>{"exname":"BRA_2008_4749",</v>
      </c>
      <c r="BG36" s="11" t="str">
        <f t="shared" si="1"/>
        <v>"exp_dur":"1",</v>
      </c>
      <c r="BH36" s="11" t="str">
        <f t="shared" si="2"/>
        <v>"local_name":"Coromandel, BRA",</v>
      </c>
      <c r="BI36" s="11" t="str">
        <f t="shared" si="3"/>
        <v>"local_id":"MGCM",</v>
      </c>
      <c r="BJ36" s="11" t="str">
        <f t="shared" si="4"/>
        <v>"fl_name":"MGCL",</v>
      </c>
      <c r="BK36" s="11" t="str">
        <f t="shared" si="5"/>
        <v>"id_field":"1754878837119",</v>
      </c>
      <c r="BL36" s="11" t="str">
        <f t="shared" si="6"/>
        <v>"fl_loc_1":"BRA",</v>
      </c>
      <c r="BM36" s="11" t="str">
        <f t="shared" si="7"/>
        <v>"fl_loc_2":"MGE",</v>
      </c>
      <c r="BN36" s="11" t="str">
        <f t="shared" si="8"/>
        <v/>
      </c>
      <c r="BO36" s="11" t="str">
        <f t="shared" si="9"/>
        <v>"fl_lat":"-18.62528464",</v>
      </c>
      <c r="BP36" s="11" t="str">
        <f t="shared" si="10"/>
        <v>"fl_long":"-46.7921979",</v>
      </c>
      <c r="BQ36" s="11" t="str">
        <f t="shared" si="11"/>
        <v>"mon_loc_source":"Monsanto",</v>
      </c>
      <c r="BR36" s="11" t="str">
        <f t="shared" si="12"/>
        <v/>
      </c>
      <c r="BS36" s="11" t="str">
        <f t="shared" si="13"/>
        <v>"flele":"1177",</v>
      </c>
      <c r="BT36" s="11" t="str">
        <f t="shared" si="14"/>
        <v>"cr_system":"Conventional Corn",</v>
      </c>
      <c r="BU36" s="11" t="str">
        <f t="shared" si="15"/>
        <v>"irrig":"N",</v>
      </c>
      <c r="BV36" s="11" t="str">
        <f t="shared" si="16"/>
        <v/>
      </c>
      <c r="BW36" s="11" t="str">
        <f t="shared" si="17"/>
        <v>"mon_planting_year":"2008",</v>
      </c>
      <c r="BX36" s="11" t="str">
        <f t="shared" si="18"/>
        <v/>
      </c>
      <c r="BY36" s="11" t="str">
        <f t="shared" si="19"/>
        <v>"mon_hacom":"Grain",</v>
      </c>
      <c r="BZ36" s="11" t="str">
        <f t="shared" si="20"/>
        <v>"mon_expt_type":"Research",</v>
      </c>
      <c r="CA36" s="11" t="str">
        <f t="shared" si="21"/>
        <v>"mon_expt_stage":"Pre-Commercial 3",</v>
      </c>
      <c r="CB36" s="11" t="str">
        <f t="shared" si="22"/>
        <v>"mon_yld_be":"136.731594",</v>
      </c>
      <c r="CC36" s="11" t="str">
        <f t="shared" si="23"/>
        <v>"mon_mst":"30.310185",</v>
      </c>
      <c r="CD36" s="11" t="str">
        <f t="shared" si="24"/>
        <v/>
      </c>
      <c r="CE36" s="11" t="str">
        <f t="shared" si="25"/>
        <v/>
      </c>
      <c r="CF36" s="11" t="str">
        <f>IF(AT36&lt;&gt;"",""""&amp;LOWER(AT$3) &amp;""":"""&amp;DX36&amp;""",","")</f>
        <v/>
      </c>
      <c r="CG36" s="11" t="str">
        <f>"""mon_wst_info1"":"""&amp;VLOOKUP(B36,Weather!B36:N557,11,FALSE)&amp;""","</f>
        <v>"mon_wst_info1":"821075|&gt; 100 km",</v>
      </c>
      <c r="CH36" s="11" t="str">
        <f>"""mon_wst_info2"":"""&amp;VLOOKUP(B36,Weather!B36:N557,12,FALSE)&amp;""","</f>
        <v>"mon_wst_info2":"835253|&gt; 100 km",</v>
      </c>
      <c r="CI36" s="11" t="str">
        <f>"""mon_wst_info3"":"""&amp;VLOOKUP(B36,Weather!B36:N557,13,FALSE)&amp;""","</f>
        <v>"mon_wst_info3":"835760|&gt; 100 km",</v>
      </c>
      <c r="CJ36" s="11" t="str">
        <f t="shared" si="26"/>
        <v/>
      </c>
      <c r="CK36" s="30" t="s">
        <v>958</v>
      </c>
      <c r="CL36" s="11" t="str">
        <f t="shared" si="27"/>
        <v>{"event":"planting","crid":"MAZ",</v>
      </c>
      <c r="CM36" s="11" t="str">
        <f t="shared" si="28"/>
        <v>"date":"20081106",</v>
      </c>
      <c r="CN36" s="11" t="str">
        <f t="shared" si="29"/>
        <v>"cul_id":"2008_RM140_TestMean",</v>
      </c>
      <c r="CO36" s="11" t="str">
        <f t="shared" si="30"/>
        <v/>
      </c>
      <c r="CP36" s="11" t="str">
        <f t="shared" si="31"/>
        <v>"plrs":"70",</v>
      </c>
      <c r="CQ36" s="11" t="str">
        <f t="shared" si="32"/>
        <v>"rm":"140"},</v>
      </c>
      <c r="CR36" s="11" t="str">
        <f t="shared" si="33"/>
        <v>{"event":"harvest",</v>
      </c>
      <c r="CS36" s="11" t="str">
        <f t="shared" si="34"/>
        <v>"harm":"Machine",</v>
      </c>
      <c r="CT36" s="11" t="str">
        <f t="shared" si="35"/>
        <v>"date":"20090408"</v>
      </c>
      <c r="CU36" s="11" t="str">
        <f t="shared" si="36"/>
        <v>}]},</v>
      </c>
      <c r="CV36" s="30" t="s">
        <v>931</v>
      </c>
      <c r="CW36" s="11" t="str">
        <f t="shared" si="37"/>
        <v>{"hwah":"11553.81969",</v>
      </c>
      <c r="CX36" s="11" t="str">
        <f t="shared" si="38"/>
        <v>"hwahs":"1208.095891",</v>
      </c>
      <c r="CY36" s="11" t="str">
        <f t="shared" si="39"/>
        <v>"hmah":"0.30310185",</v>
      </c>
      <c r="CZ36" s="11" t="str">
        <f t="shared" si="40"/>
        <v>"hmahs":"0.014764625",</v>
      </c>
      <c r="DA36" s="11" t="str">
        <f t="shared" si="41"/>
        <v/>
      </c>
      <c r="DB36" s="11" t="str">
        <f t="shared" si="42"/>
        <v/>
      </c>
      <c r="DC36" s="11" t="str">
        <f t="shared" si="43"/>
        <v/>
      </c>
      <c r="DD36" s="11" t="str">
        <f t="shared" si="44"/>
        <v/>
      </c>
      <c r="DE36" s="11" t="s">
        <v>935</v>
      </c>
      <c r="DF36" s="32" t="str">
        <f t="shared" si="58"/>
        <v>BRA_2008_4749</v>
      </c>
      <c r="DG36" s="30" t="str">
        <f t="shared" si="45"/>
        <v>{</v>
      </c>
      <c r="DH36" s="11" t="str">
        <f t="shared" si="46"/>
        <v>{</v>
      </c>
      <c r="DI36" s="11" t="str">
        <f t="shared" si="47"/>
        <v/>
      </c>
      <c r="DJ36" s="11" t="str">
        <f>IF(AT36&lt;&gt;"",""""&amp;LOWER(AT$3) &amp;""":"""&amp;DX36&amp;""",","")</f>
        <v/>
      </c>
      <c r="DK36" s="11" t="str">
        <f t="shared" si="48"/>
        <v/>
      </c>
      <c r="DL36" s="11" t="str">
        <f t="shared" si="49"/>
        <v/>
      </c>
      <c r="DM36" s="11" t="str">
        <f t="shared" si="50"/>
        <v/>
      </c>
      <c r="DN36" s="11" t="str">
        <f t="shared" si="51"/>
        <v/>
      </c>
      <c r="DO36" s="11" t="str">
        <f t="shared" si="52"/>
        <v/>
      </c>
      <c r="DP36" s="11" t="str">
        <f t="shared" si="53"/>
        <v/>
      </c>
      <c r="DQ36" s="11" t="str">
        <f t="shared" si="54"/>
        <v/>
      </c>
      <c r="DT36" s="2" t="str">
        <f t="shared" si="55"/>
        <v/>
      </c>
      <c r="DU36" s="2" t="str">
        <f>IF(COUNTIF($DT$3:DT35,"="&amp;DT36)=0,AT36&amp;"","")</f>
        <v/>
      </c>
      <c r="DV36" s="2" t="str">
        <f>IF(DU36&lt;&gt;"", COUNTIF($DU$3:DU35,"="&amp;DU36), "")</f>
        <v/>
      </c>
      <c r="DW36" s="2">
        <f>IF(OR(DU36&lt;&gt;"",AT36=""), COUNTIF($DU$3:DU35,"="&amp;DU36), VLOOKUP(DT36,$DT$3:DV35,3,FALSE))</f>
        <v>0</v>
      </c>
      <c r="DX36" s="2" t="str">
        <f t="shared" si="59"/>
        <v/>
      </c>
    </row>
    <row r="37" spans="1:128">
      <c r="A37" s="2" t="s">
        <v>893</v>
      </c>
      <c r="B37" s="17" t="s">
        <v>178</v>
      </c>
      <c r="C37" s="18">
        <v>1</v>
      </c>
      <c r="D37" s="17" t="s">
        <v>179</v>
      </c>
      <c r="E37" s="17" t="s">
        <v>180</v>
      </c>
      <c r="F37" s="17" t="s">
        <v>181</v>
      </c>
      <c r="G37" s="19">
        <v>1744827515263</v>
      </c>
      <c r="H37" s="17" t="s">
        <v>140</v>
      </c>
      <c r="I37" s="17" t="s">
        <v>141</v>
      </c>
      <c r="J37" s="18"/>
      <c r="K37" s="18">
        <v>-18.87528365</v>
      </c>
      <c r="L37" s="18">
        <v>-47.542194909999999</v>
      </c>
      <c r="M37" s="17" t="s">
        <v>58</v>
      </c>
      <c r="N37" s="17"/>
      <c r="O37" s="18">
        <v>1005</v>
      </c>
      <c r="P37" s="17" t="s">
        <v>59</v>
      </c>
      <c r="Q37" s="17" t="s">
        <v>169</v>
      </c>
      <c r="R37" s="17" t="s">
        <v>61</v>
      </c>
      <c r="S37" s="17" t="s">
        <v>62</v>
      </c>
      <c r="T37" s="17"/>
      <c r="U37" s="18">
        <v>2008</v>
      </c>
      <c r="V37" s="17" t="s">
        <v>182</v>
      </c>
      <c r="W37" s="17" t="s">
        <v>183</v>
      </c>
      <c r="X37" s="17"/>
      <c r="Y37" s="17" t="s">
        <v>65</v>
      </c>
      <c r="Z37" s="17" t="s">
        <v>66</v>
      </c>
      <c r="AA37" s="17" t="s">
        <v>67</v>
      </c>
      <c r="AB37" s="17" t="s">
        <v>68</v>
      </c>
      <c r="AC37" s="17"/>
      <c r="AD37" s="18">
        <v>70</v>
      </c>
      <c r="AE37" s="20">
        <v>111.137484</v>
      </c>
      <c r="AF37" s="19">
        <v>9391.1173980000003</v>
      </c>
      <c r="AG37" s="19">
        <v>1153.5123619999999</v>
      </c>
      <c r="AH37" s="21">
        <v>20.308871</v>
      </c>
      <c r="AI37" s="22">
        <v>0.20308871000000001</v>
      </c>
      <c r="AJ37" s="22">
        <v>9.9055059999999997E-3</v>
      </c>
      <c r="AK37" s="18">
        <v>140</v>
      </c>
      <c r="AL37" s="17"/>
      <c r="AM37" s="17"/>
      <c r="AN37" s="17"/>
      <c r="AO37" s="17"/>
      <c r="AP37" s="18">
        <v>2.7376612900000001</v>
      </c>
      <c r="AQ37" s="18">
        <v>0.15781218799999999</v>
      </c>
      <c r="AR37" s="17"/>
      <c r="AS37" s="17"/>
      <c r="AT37" s="41"/>
      <c r="AU37" s="17"/>
      <c r="AV37" s="17"/>
      <c r="AW37" s="17"/>
      <c r="AX37" s="17"/>
      <c r="AY37" s="17"/>
      <c r="AZ37" s="17"/>
      <c r="BA37" s="17"/>
      <c r="BC37" s="34" t="str">
        <f t="shared" si="56"/>
        <v>20081111</v>
      </c>
      <c r="BD37" s="34" t="str">
        <f t="shared" si="57"/>
        <v>20090420</v>
      </c>
      <c r="BE37" s="2" t="s">
        <v>937</v>
      </c>
      <c r="BF37" s="11" t="str">
        <f t="shared" si="0"/>
        <v>{"exname":"BRA_2008_4753",</v>
      </c>
      <c r="BG37" s="11" t="str">
        <f t="shared" si="1"/>
        <v>"exp_dur":"1",</v>
      </c>
      <c r="BH37" s="11" t="str">
        <f t="shared" si="2"/>
        <v>"local_name":"Romaria, BRA",</v>
      </c>
      <c r="BI37" s="11" t="str">
        <f t="shared" si="3"/>
        <v>"local_id":"MGRO",</v>
      </c>
      <c r="BJ37" s="11" t="str">
        <f t="shared" si="4"/>
        <v>"fl_name":"RO3A",</v>
      </c>
      <c r="BK37" s="11" t="str">
        <f t="shared" si="5"/>
        <v>"id_field":"1744827515263",</v>
      </c>
      <c r="BL37" s="11" t="str">
        <f t="shared" si="6"/>
        <v>"fl_loc_1":"BRA",</v>
      </c>
      <c r="BM37" s="11" t="str">
        <f t="shared" si="7"/>
        <v>"fl_loc_2":"MGE",</v>
      </c>
      <c r="BN37" s="11" t="str">
        <f t="shared" si="8"/>
        <v/>
      </c>
      <c r="BO37" s="11" t="str">
        <f t="shared" si="9"/>
        <v>"fl_lat":"-18.87528365",</v>
      </c>
      <c r="BP37" s="11" t="str">
        <f t="shared" si="10"/>
        <v>"fl_long":"-47.54219491",</v>
      </c>
      <c r="BQ37" s="11" t="str">
        <f t="shared" si="11"/>
        <v>"mon_loc_source":"Monsanto",</v>
      </c>
      <c r="BR37" s="11" t="str">
        <f t="shared" si="12"/>
        <v/>
      </c>
      <c r="BS37" s="11" t="str">
        <f t="shared" si="13"/>
        <v>"flele":"1005",</v>
      </c>
      <c r="BT37" s="11" t="str">
        <f t="shared" si="14"/>
        <v>"cr_system":"Conventional Corn",</v>
      </c>
      <c r="BU37" s="11" t="str">
        <f t="shared" si="15"/>
        <v>"irrig":"N",</v>
      </c>
      <c r="BV37" s="11" t="str">
        <f t="shared" si="16"/>
        <v/>
      </c>
      <c r="BW37" s="11" t="str">
        <f t="shared" si="17"/>
        <v>"mon_planting_year":"2008",</v>
      </c>
      <c r="BX37" s="11" t="str">
        <f t="shared" si="18"/>
        <v/>
      </c>
      <c r="BY37" s="11" t="str">
        <f t="shared" si="19"/>
        <v>"mon_hacom":"Grain",</v>
      </c>
      <c r="BZ37" s="11" t="str">
        <f t="shared" si="20"/>
        <v>"mon_expt_type":"Research",</v>
      </c>
      <c r="CA37" s="11" t="str">
        <f t="shared" si="21"/>
        <v>"mon_expt_stage":"Pre-Commercial 3",</v>
      </c>
      <c r="CB37" s="11" t="str">
        <f t="shared" si="22"/>
        <v>"mon_yld_be":"111.137484",</v>
      </c>
      <c r="CC37" s="11" t="str">
        <f t="shared" si="23"/>
        <v>"mon_mst":"20.308871",</v>
      </c>
      <c r="CD37" s="11" t="str">
        <f t="shared" si="24"/>
        <v/>
      </c>
      <c r="CE37" s="11" t="str">
        <f t="shared" si="25"/>
        <v/>
      </c>
      <c r="CF37" s="11" t="str">
        <f>IF(AT37&lt;&gt;"",""""&amp;LOWER(AT$3) &amp;""":"""&amp;DX37&amp;""",","")</f>
        <v/>
      </c>
      <c r="CG37" s="11" t="str">
        <f>"""mon_wst_info1"":"""&amp;VLOOKUP(B37,Weather!B37:N558,11,FALSE)&amp;""","</f>
        <v>"mon_wst_info1":"821075|50 - 100 km",</v>
      </c>
      <c r="CH37" s="11" t="str">
        <f>"""mon_wst_info2"":"""&amp;VLOOKUP(B37,Weather!B37:N558,12,FALSE)&amp;""","</f>
        <v>"mon_wst_info2":"835253|50 - 100 km",</v>
      </c>
      <c r="CI37" s="11" t="str">
        <f>"""mon_wst_info3"":"""&amp;VLOOKUP(B37,Weather!B37:N558,13,FALSE)&amp;""","</f>
        <v>"mon_wst_info3":"835760|&gt; 100 km",</v>
      </c>
      <c r="CJ37" s="11" t="str">
        <f t="shared" si="26"/>
        <v/>
      </c>
      <c r="CK37" s="30" t="s">
        <v>958</v>
      </c>
      <c r="CL37" s="11" t="str">
        <f t="shared" si="27"/>
        <v>{"event":"planting","crid":"MAZ",</v>
      </c>
      <c r="CM37" s="11" t="str">
        <f t="shared" si="28"/>
        <v>"date":"20081111",</v>
      </c>
      <c r="CN37" s="11" t="str">
        <f t="shared" si="29"/>
        <v>"cul_id":"2008_RM140_TestMean",</v>
      </c>
      <c r="CO37" s="11" t="str">
        <f t="shared" si="30"/>
        <v/>
      </c>
      <c r="CP37" s="11" t="str">
        <f t="shared" si="31"/>
        <v>"plrs":"70",</v>
      </c>
      <c r="CQ37" s="11" t="str">
        <f t="shared" si="32"/>
        <v>"rm":"140"},</v>
      </c>
      <c r="CR37" s="11" t="str">
        <f t="shared" si="33"/>
        <v>{"event":"harvest",</v>
      </c>
      <c r="CS37" s="11" t="str">
        <f t="shared" si="34"/>
        <v>"harm":"Machine",</v>
      </c>
      <c r="CT37" s="11" t="str">
        <f t="shared" si="35"/>
        <v>"date":"20090420"</v>
      </c>
      <c r="CU37" s="11" t="str">
        <f t="shared" si="36"/>
        <v>}]},</v>
      </c>
      <c r="CV37" s="30" t="s">
        <v>931</v>
      </c>
      <c r="CW37" s="11" t="str">
        <f t="shared" si="37"/>
        <v>{"hwah":"9391.117398",</v>
      </c>
      <c r="CX37" s="11" t="str">
        <f t="shared" si="38"/>
        <v>"hwahs":"1153.512362",</v>
      </c>
      <c r="CY37" s="11" t="str">
        <f t="shared" si="39"/>
        <v>"hmah":"0.20308871",</v>
      </c>
      <c r="CZ37" s="11" t="str">
        <f t="shared" si="40"/>
        <v>"hmahs":"0.009905506",</v>
      </c>
      <c r="DA37" s="11" t="str">
        <f t="shared" si="41"/>
        <v/>
      </c>
      <c r="DB37" s="11" t="str">
        <f t="shared" si="42"/>
        <v/>
      </c>
      <c r="DC37" s="11" t="str">
        <f t="shared" si="43"/>
        <v>"chtx":"2.73766129",</v>
      </c>
      <c r="DD37" s="11" t="str">
        <f t="shared" si="44"/>
        <v>"chtxs":"0.157812188",</v>
      </c>
      <c r="DE37" s="11" t="s">
        <v>935</v>
      </c>
      <c r="DF37" s="32" t="str">
        <f t="shared" si="58"/>
        <v>BRA_2008_4753</v>
      </c>
      <c r="DG37" s="30" t="str">
        <f t="shared" si="45"/>
        <v>{</v>
      </c>
      <c r="DH37" s="11" t="str">
        <f t="shared" si="46"/>
        <v>{</v>
      </c>
      <c r="DI37" s="11" t="str">
        <f t="shared" si="47"/>
        <v/>
      </c>
      <c r="DJ37" s="11" t="str">
        <f>IF(AT37&lt;&gt;"",""""&amp;LOWER(AT$3) &amp;""":"""&amp;DX37&amp;""",","")</f>
        <v/>
      </c>
      <c r="DK37" s="11" t="str">
        <f t="shared" si="48"/>
        <v/>
      </c>
      <c r="DL37" s="11" t="str">
        <f t="shared" si="49"/>
        <v/>
      </c>
      <c r="DM37" s="11" t="str">
        <f t="shared" si="50"/>
        <v/>
      </c>
      <c r="DN37" s="11" t="str">
        <f t="shared" si="51"/>
        <v/>
      </c>
      <c r="DO37" s="11" t="str">
        <f t="shared" si="52"/>
        <v/>
      </c>
      <c r="DP37" s="11" t="str">
        <f t="shared" si="53"/>
        <v/>
      </c>
      <c r="DQ37" s="11" t="str">
        <f t="shared" si="54"/>
        <v/>
      </c>
      <c r="DT37" s="2" t="str">
        <f t="shared" si="55"/>
        <v/>
      </c>
      <c r="DU37" s="2" t="str">
        <f>IF(COUNTIF($DT$3:DT36,"="&amp;DT37)=0,AT37&amp;"","")</f>
        <v/>
      </c>
      <c r="DV37" s="2" t="str">
        <f>IF(DU37&lt;&gt;"", COUNTIF($DU$3:DU36,"="&amp;DU37), "")</f>
        <v/>
      </c>
      <c r="DW37" s="2">
        <f>IF(OR(DU37&lt;&gt;"",AT37=""), COUNTIF($DU$3:DU36,"="&amp;DU37), VLOOKUP(DT37,$DT$3:DV36,3,FALSE))</f>
        <v>0</v>
      </c>
      <c r="DX37" s="2" t="str">
        <f t="shared" si="59"/>
        <v/>
      </c>
    </row>
    <row r="38" spans="1:128">
      <c r="A38" s="2" t="s">
        <v>893</v>
      </c>
      <c r="B38" s="17" t="s">
        <v>184</v>
      </c>
      <c r="C38" s="18">
        <v>1</v>
      </c>
      <c r="D38" s="17" t="s">
        <v>159</v>
      </c>
      <c r="E38" s="17" t="s">
        <v>160</v>
      </c>
      <c r="F38" s="17" t="s">
        <v>185</v>
      </c>
      <c r="G38" s="19">
        <v>1738917347711</v>
      </c>
      <c r="H38" s="17" t="s">
        <v>140</v>
      </c>
      <c r="I38" s="17" t="s">
        <v>141</v>
      </c>
      <c r="J38" s="18"/>
      <c r="K38" s="18">
        <v>-18.95861665</v>
      </c>
      <c r="L38" s="18">
        <v>-48.29219192</v>
      </c>
      <c r="M38" s="17" t="s">
        <v>58</v>
      </c>
      <c r="N38" s="17"/>
      <c r="O38" s="18">
        <v>866</v>
      </c>
      <c r="P38" s="17" t="s">
        <v>59</v>
      </c>
      <c r="Q38" s="17" t="s">
        <v>169</v>
      </c>
      <c r="R38" s="17" t="s">
        <v>61</v>
      </c>
      <c r="S38" s="17" t="s">
        <v>62</v>
      </c>
      <c r="T38" s="17"/>
      <c r="U38" s="18">
        <v>2008</v>
      </c>
      <c r="V38" s="17" t="s">
        <v>186</v>
      </c>
      <c r="W38" s="17" t="s">
        <v>187</v>
      </c>
      <c r="X38" s="17"/>
      <c r="Y38" s="17" t="s">
        <v>65</v>
      </c>
      <c r="Z38" s="17" t="s">
        <v>66</v>
      </c>
      <c r="AA38" s="17" t="s">
        <v>67</v>
      </c>
      <c r="AB38" s="17" t="s">
        <v>68</v>
      </c>
      <c r="AC38" s="17"/>
      <c r="AD38" s="18">
        <v>70</v>
      </c>
      <c r="AE38" s="20">
        <v>134.69098299999999</v>
      </c>
      <c r="AF38" s="19">
        <v>11381.388059999999</v>
      </c>
      <c r="AG38" s="19">
        <v>809.78776230000005</v>
      </c>
      <c r="AH38" s="21">
        <v>26.176613</v>
      </c>
      <c r="AI38" s="22">
        <v>0.26176612999999999</v>
      </c>
      <c r="AJ38" s="22">
        <v>1.5004020999999999E-2</v>
      </c>
      <c r="AK38" s="18">
        <v>140</v>
      </c>
      <c r="AL38" s="17"/>
      <c r="AM38" s="17"/>
      <c r="AN38" s="17"/>
      <c r="AO38" s="17"/>
      <c r="AP38" s="17"/>
      <c r="AQ38" s="17"/>
      <c r="AR38" s="17"/>
      <c r="AS38" s="17"/>
      <c r="AT38" s="41"/>
      <c r="AU38" s="17"/>
      <c r="AV38" s="17"/>
      <c r="AW38" s="17"/>
      <c r="AX38" s="17"/>
      <c r="AY38" s="17"/>
      <c r="AZ38" s="17"/>
      <c r="BA38" s="17"/>
      <c r="BC38" s="34" t="str">
        <f t="shared" si="56"/>
        <v>20080918</v>
      </c>
      <c r="BD38" s="34" t="str">
        <f t="shared" si="57"/>
        <v>20090212</v>
      </c>
      <c r="BE38" s="2" t="s">
        <v>937</v>
      </c>
      <c r="BF38" s="11" t="str">
        <f t="shared" si="0"/>
        <v>{"exname":"BRA_2008_4756",</v>
      </c>
      <c r="BG38" s="11" t="str">
        <f t="shared" si="1"/>
        <v>"exp_dur":"1",</v>
      </c>
      <c r="BH38" s="11" t="str">
        <f t="shared" si="2"/>
        <v>"local_name":"Uberlandia, BRA",</v>
      </c>
      <c r="BI38" s="11" t="str">
        <f t="shared" si="3"/>
        <v>"local_id":"MGUB",</v>
      </c>
      <c r="BJ38" s="11" t="str">
        <f t="shared" si="4"/>
        <v>"fl_name":"UBF1",</v>
      </c>
      <c r="BK38" s="11" t="str">
        <f t="shared" si="5"/>
        <v>"id_field":"1738917347711",</v>
      </c>
      <c r="BL38" s="11" t="str">
        <f t="shared" si="6"/>
        <v>"fl_loc_1":"BRA",</v>
      </c>
      <c r="BM38" s="11" t="str">
        <f t="shared" si="7"/>
        <v>"fl_loc_2":"MGE",</v>
      </c>
      <c r="BN38" s="11" t="str">
        <f t="shared" si="8"/>
        <v/>
      </c>
      <c r="BO38" s="11" t="str">
        <f t="shared" si="9"/>
        <v>"fl_lat":"-18.95861665",</v>
      </c>
      <c r="BP38" s="11" t="str">
        <f t="shared" si="10"/>
        <v>"fl_long":"-48.29219192",</v>
      </c>
      <c r="BQ38" s="11" t="str">
        <f t="shared" si="11"/>
        <v>"mon_loc_source":"Monsanto",</v>
      </c>
      <c r="BR38" s="11" t="str">
        <f t="shared" si="12"/>
        <v/>
      </c>
      <c r="BS38" s="11" t="str">
        <f t="shared" si="13"/>
        <v>"flele":"866",</v>
      </c>
      <c r="BT38" s="11" t="str">
        <f t="shared" si="14"/>
        <v>"cr_system":"Conventional Corn",</v>
      </c>
      <c r="BU38" s="11" t="str">
        <f t="shared" si="15"/>
        <v>"irrig":"N",</v>
      </c>
      <c r="BV38" s="11" t="str">
        <f t="shared" si="16"/>
        <v/>
      </c>
      <c r="BW38" s="11" t="str">
        <f t="shared" si="17"/>
        <v>"mon_planting_year":"2008",</v>
      </c>
      <c r="BX38" s="11" t="str">
        <f t="shared" si="18"/>
        <v/>
      </c>
      <c r="BY38" s="11" t="str">
        <f t="shared" si="19"/>
        <v>"mon_hacom":"Grain",</v>
      </c>
      <c r="BZ38" s="11" t="str">
        <f t="shared" si="20"/>
        <v>"mon_expt_type":"Research",</v>
      </c>
      <c r="CA38" s="11" t="str">
        <f t="shared" si="21"/>
        <v>"mon_expt_stage":"Pre-Commercial 3",</v>
      </c>
      <c r="CB38" s="11" t="str">
        <f t="shared" si="22"/>
        <v>"mon_yld_be":"134.690983",</v>
      </c>
      <c r="CC38" s="11" t="str">
        <f t="shared" si="23"/>
        <v>"mon_mst":"26.176613",</v>
      </c>
      <c r="CD38" s="11" t="str">
        <f t="shared" si="24"/>
        <v/>
      </c>
      <c r="CE38" s="11" t="str">
        <f t="shared" si="25"/>
        <v/>
      </c>
      <c r="CF38" s="11" t="str">
        <f>IF(AT38&lt;&gt;"",""""&amp;LOWER(AT$3) &amp;""":"""&amp;DX38&amp;""",","")</f>
        <v/>
      </c>
      <c r="CG38" s="11" t="str">
        <f>"""mon_wst_info1"":"""&amp;VLOOKUP(B38,Weather!B38:N559,11,FALSE)&amp;""","</f>
        <v>"mon_wst_info1":"821075|0 - 10 km",</v>
      </c>
      <c r="CH38" s="11" t="str">
        <f>"""mon_wst_info2"":"""&amp;VLOOKUP(B38,Weather!B38:N559,12,FALSE)&amp;""","</f>
        <v>"mon_wst_info2":"835253|0 - 10 km",</v>
      </c>
      <c r="CI38" s="11" t="str">
        <f>"""mon_wst_info3"":"""&amp;VLOOKUP(B38,Weather!B38:N559,13,FALSE)&amp;""","</f>
        <v>"mon_wst_info3":"835760|&gt; 100 km",</v>
      </c>
      <c r="CJ38" s="11" t="str">
        <f t="shared" si="26"/>
        <v/>
      </c>
      <c r="CK38" s="30" t="s">
        <v>958</v>
      </c>
      <c r="CL38" s="11" t="str">
        <f t="shared" si="27"/>
        <v>{"event":"planting","crid":"MAZ",</v>
      </c>
      <c r="CM38" s="11" t="str">
        <f t="shared" si="28"/>
        <v>"date":"20080918",</v>
      </c>
      <c r="CN38" s="11" t="str">
        <f t="shared" si="29"/>
        <v>"cul_id":"2008_RM140_TestMean",</v>
      </c>
      <c r="CO38" s="11" t="str">
        <f t="shared" si="30"/>
        <v/>
      </c>
      <c r="CP38" s="11" t="str">
        <f t="shared" si="31"/>
        <v>"plrs":"70",</v>
      </c>
      <c r="CQ38" s="11" t="str">
        <f t="shared" si="32"/>
        <v>"rm":"140"},</v>
      </c>
      <c r="CR38" s="11" t="str">
        <f t="shared" si="33"/>
        <v>{"event":"harvest",</v>
      </c>
      <c r="CS38" s="11" t="str">
        <f t="shared" si="34"/>
        <v>"harm":"Machine",</v>
      </c>
      <c r="CT38" s="11" t="str">
        <f t="shared" si="35"/>
        <v>"date":"20090212"</v>
      </c>
      <c r="CU38" s="11" t="str">
        <f t="shared" si="36"/>
        <v>}]},</v>
      </c>
      <c r="CV38" s="30" t="s">
        <v>931</v>
      </c>
      <c r="CW38" s="11" t="str">
        <f t="shared" si="37"/>
        <v>{"hwah":"11381.38806",</v>
      </c>
      <c r="CX38" s="11" t="str">
        <f t="shared" si="38"/>
        <v>"hwahs":"809.7877623",</v>
      </c>
      <c r="CY38" s="11" t="str">
        <f t="shared" si="39"/>
        <v>"hmah":"0.26176613",</v>
      </c>
      <c r="CZ38" s="11" t="str">
        <f t="shared" si="40"/>
        <v>"hmahs":"0.015004021",</v>
      </c>
      <c r="DA38" s="11" t="str">
        <f t="shared" si="41"/>
        <v/>
      </c>
      <c r="DB38" s="11" t="str">
        <f t="shared" si="42"/>
        <v/>
      </c>
      <c r="DC38" s="11" t="str">
        <f t="shared" si="43"/>
        <v/>
      </c>
      <c r="DD38" s="11" t="str">
        <f t="shared" si="44"/>
        <v/>
      </c>
      <c r="DE38" s="11" t="s">
        <v>935</v>
      </c>
      <c r="DF38" s="32" t="str">
        <f t="shared" si="58"/>
        <v>BRA_2008_4756</v>
      </c>
      <c r="DG38" s="30" t="str">
        <f t="shared" si="45"/>
        <v>{</v>
      </c>
      <c r="DH38" s="11" t="str">
        <f t="shared" si="46"/>
        <v>{</v>
      </c>
      <c r="DI38" s="11" t="str">
        <f t="shared" si="47"/>
        <v/>
      </c>
      <c r="DJ38" s="11" t="str">
        <f>IF(AT38&lt;&gt;"",""""&amp;LOWER(AT$3) &amp;""":"""&amp;DX38&amp;""",","")</f>
        <v/>
      </c>
      <c r="DK38" s="11" t="str">
        <f t="shared" si="48"/>
        <v/>
      </c>
      <c r="DL38" s="11" t="str">
        <f t="shared" si="49"/>
        <v/>
      </c>
      <c r="DM38" s="11" t="str">
        <f t="shared" si="50"/>
        <v/>
      </c>
      <c r="DN38" s="11" t="str">
        <f t="shared" si="51"/>
        <v/>
      </c>
      <c r="DO38" s="11" t="str">
        <f t="shared" si="52"/>
        <v/>
      </c>
      <c r="DP38" s="11" t="str">
        <f t="shared" si="53"/>
        <v/>
      </c>
      <c r="DQ38" s="11" t="str">
        <f t="shared" si="54"/>
        <v/>
      </c>
      <c r="DT38" s="2" t="str">
        <f t="shared" si="55"/>
        <v/>
      </c>
      <c r="DU38" s="2" t="str">
        <f>IF(COUNTIF($DT$3:DT37,"="&amp;DT38)=0,AT38&amp;"","")</f>
        <v/>
      </c>
      <c r="DV38" s="2" t="str">
        <f>IF(DU38&lt;&gt;"", COUNTIF($DU$3:DU37,"="&amp;DU38), "")</f>
        <v/>
      </c>
      <c r="DW38" s="2">
        <f>IF(OR(DU38&lt;&gt;"",AT38=""), COUNTIF($DU$3:DU37,"="&amp;DU38), VLOOKUP(DT38,$DT$3:DV37,3,FALSE))</f>
        <v>0</v>
      </c>
      <c r="DX38" s="2" t="str">
        <f t="shared" si="59"/>
        <v/>
      </c>
    </row>
    <row r="39" spans="1:128">
      <c r="A39" s="2" t="s">
        <v>893</v>
      </c>
      <c r="B39" s="17" t="s">
        <v>188</v>
      </c>
      <c r="C39" s="18">
        <v>1</v>
      </c>
      <c r="D39" s="17" t="s">
        <v>137</v>
      </c>
      <c r="E39" s="17" t="s">
        <v>138</v>
      </c>
      <c r="F39" s="17" t="s">
        <v>189</v>
      </c>
      <c r="G39" s="19">
        <v>3107472736639</v>
      </c>
      <c r="H39" s="17" t="s">
        <v>140</v>
      </c>
      <c r="I39" s="17" t="s">
        <v>141</v>
      </c>
      <c r="J39" s="18"/>
      <c r="K39" s="18">
        <v>-18.62528464</v>
      </c>
      <c r="L39" s="18">
        <v>-48.208858919999997</v>
      </c>
      <c r="M39" s="17" t="s">
        <v>58</v>
      </c>
      <c r="N39" s="17"/>
      <c r="O39" s="18">
        <v>900</v>
      </c>
      <c r="P39" s="17" t="s">
        <v>59</v>
      </c>
      <c r="Q39" s="17" t="s">
        <v>190</v>
      </c>
      <c r="R39" s="17" t="s">
        <v>61</v>
      </c>
      <c r="S39" s="17" t="s">
        <v>62</v>
      </c>
      <c r="T39" s="17"/>
      <c r="U39" s="18">
        <v>2009</v>
      </c>
      <c r="V39" s="17" t="s">
        <v>191</v>
      </c>
      <c r="W39" s="17" t="s">
        <v>192</v>
      </c>
      <c r="X39" s="17"/>
      <c r="Y39" s="17" t="s">
        <v>65</v>
      </c>
      <c r="Z39" s="17" t="s">
        <v>66</v>
      </c>
      <c r="AA39" s="17" t="s">
        <v>67</v>
      </c>
      <c r="AB39" s="17" t="s">
        <v>68</v>
      </c>
      <c r="AC39" s="17">
        <v>7.7324324324000004</v>
      </c>
      <c r="AD39" s="18">
        <v>50</v>
      </c>
      <c r="AE39" s="20">
        <v>142.97379190000001</v>
      </c>
      <c r="AF39" s="19">
        <v>12081.28541</v>
      </c>
      <c r="AG39" s="19">
        <v>793.53924510000002</v>
      </c>
      <c r="AH39" s="21">
        <v>22.460135139999998</v>
      </c>
      <c r="AI39" s="22">
        <v>0.224601351</v>
      </c>
      <c r="AJ39" s="22">
        <v>1.2860681000000001E-2</v>
      </c>
      <c r="AK39" s="18">
        <v>140</v>
      </c>
      <c r="AL39" s="17"/>
      <c r="AM39" s="17"/>
      <c r="AN39" s="17"/>
      <c r="AO39" s="17"/>
      <c r="AP39" s="18">
        <v>2.6412837840000001</v>
      </c>
      <c r="AQ39" s="18">
        <v>0.109382015</v>
      </c>
      <c r="AR39" s="17"/>
      <c r="AS39" s="17"/>
      <c r="AT39" s="41"/>
      <c r="AU39" s="17"/>
      <c r="AV39" s="17"/>
      <c r="AW39" s="17"/>
      <c r="AX39" s="17"/>
      <c r="AY39" s="17"/>
      <c r="AZ39" s="17"/>
      <c r="BA39" s="17"/>
      <c r="BC39" s="34" t="str">
        <f t="shared" si="56"/>
        <v>20091019</v>
      </c>
      <c r="BD39" s="34" t="str">
        <f t="shared" si="57"/>
        <v>20100309</v>
      </c>
      <c r="BE39" s="2" t="s">
        <v>937</v>
      </c>
      <c r="BF39" s="11" t="str">
        <f t="shared" si="0"/>
        <v>{"exname":"BRA_2009_9043",</v>
      </c>
      <c r="BG39" s="11" t="str">
        <f t="shared" si="1"/>
        <v>"exp_dur":"1",</v>
      </c>
      <c r="BH39" s="11" t="str">
        <f t="shared" si="2"/>
        <v>"local_name":"Araguari, BRA",</v>
      </c>
      <c r="BI39" s="11" t="str">
        <f t="shared" si="3"/>
        <v>"local_id":"MGAG",</v>
      </c>
      <c r="BJ39" s="11" t="str">
        <f t="shared" si="4"/>
        <v>"fl_name":"AR10",</v>
      </c>
      <c r="BK39" s="11" t="str">
        <f t="shared" si="5"/>
        <v>"id_field":"3107472736639",</v>
      </c>
      <c r="BL39" s="11" t="str">
        <f t="shared" si="6"/>
        <v>"fl_loc_1":"BRA",</v>
      </c>
      <c r="BM39" s="11" t="str">
        <f t="shared" si="7"/>
        <v>"fl_loc_2":"MGE",</v>
      </c>
      <c r="BN39" s="11" t="str">
        <f t="shared" si="8"/>
        <v/>
      </c>
      <c r="BO39" s="11" t="str">
        <f t="shared" si="9"/>
        <v>"fl_lat":"-18.62528464",</v>
      </c>
      <c r="BP39" s="11" t="str">
        <f t="shared" si="10"/>
        <v>"fl_long":"-48.20885892",</v>
      </c>
      <c r="BQ39" s="11" t="str">
        <f t="shared" si="11"/>
        <v>"mon_loc_source":"Monsanto",</v>
      </c>
      <c r="BR39" s="11" t="str">
        <f t="shared" si="12"/>
        <v/>
      </c>
      <c r="BS39" s="11" t="str">
        <f t="shared" si="13"/>
        <v>"flele":"900",</v>
      </c>
      <c r="BT39" s="11" t="str">
        <f t="shared" si="14"/>
        <v>"cr_system":"Conventional Corn",</v>
      </c>
      <c r="BU39" s="11" t="str">
        <f t="shared" si="15"/>
        <v>"irrig":"N",</v>
      </c>
      <c r="BV39" s="11" t="str">
        <f t="shared" si="16"/>
        <v/>
      </c>
      <c r="BW39" s="11" t="str">
        <f t="shared" si="17"/>
        <v>"mon_planting_year":"2009",</v>
      </c>
      <c r="BX39" s="11" t="str">
        <f t="shared" si="18"/>
        <v/>
      </c>
      <c r="BY39" s="11" t="str">
        <f t="shared" si="19"/>
        <v>"mon_hacom":"Grain",</v>
      </c>
      <c r="BZ39" s="11" t="str">
        <f t="shared" si="20"/>
        <v>"mon_expt_type":"Research",</v>
      </c>
      <c r="CA39" s="11" t="str">
        <f t="shared" si="21"/>
        <v>"mon_expt_stage":"Pre-Commercial 3",</v>
      </c>
      <c r="CB39" s="11" t="str">
        <f t="shared" si="22"/>
        <v>"mon_yld_be":"142.9737919",</v>
      </c>
      <c r="CC39" s="11" t="str">
        <f t="shared" si="23"/>
        <v>"mon_mst":"22.46013514",</v>
      </c>
      <c r="CD39" s="11" t="str">
        <f t="shared" si="24"/>
        <v/>
      </c>
      <c r="CE39" s="11" t="str">
        <f t="shared" si="25"/>
        <v/>
      </c>
      <c r="CF39" s="11" t="str">
        <f>IF(AT39&lt;&gt;"",""""&amp;LOWER(AT$3) &amp;""":"""&amp;DX39&amp;""",","")</f>
        <v/>
      </c>
      <c r="CG39" s="11" t="str">
        <f>"""mon_wst_info1"":"""&amp;VLOOKUP(B39,Weather!B39:N560,11,FALSE)&amp;""","</f>
        <v>"mon_wst_info1":"821075|25 - 50 km",</v>
      </c>
      <c r="CH39" s="11" t="str">
        <f>"""mon_wst_info2"":"""&amp;VLOOKUP(B39,Weather!B39:N560,12,FALSE)&amp;""","</f>
        <v>"mon_wst_info2":"835253|25 - 50 km",</v>
      </c>
      <c r="CI39" s="11" t="str">
        <f>"""mon_wst_info3"":"""&amp;VLOOKUP(B39,Weather!B39:N560,13,FALSE)&amp;""","</f>
        <v>"mon_wst_info3":"835760|&gt; 100 km",</v>
      </c>
      <c r="CJ39" s="11" t="str">
        <f t="shared" si="26"/>
        <v/>
      </c>
      <c r="CK39" s="30" t="s">
        <v>958</v>
      </c>
      <c r="CL39" s="11" t="str">
        <f t="shared" si="27"/>
        <v>{"event":"planting","crid":"MAZ",</v>
      </c>
      <c r="CM39" s="11" t="str">
        <f t="shared" si="28"/>
        <v>"date":"20091019",</v>
      </c>
      <c r="CN39" s="11" t="str">
        <f t="shared" si="29"/>
        <v>"cul_id":"2009_RM140_TestMean",</v>
      </c>
      <c r="CO39" s="11" t="str">
        <f t="shared" si="30"/>
        <v>"plpoe":"7.7324324324",</v>
      </c>
      <c r="CP39" s="11" t="str">
        <f t="shared" si="31"/>
        <v>"plrs":"50",</v>
      </c>
      <c r="CQ39" s="11" t="str">
        <f t="shared" si="32"/>
        <v>"rm":"140"},</v>
      </c>
      <c r="CR39" s="11" t="str">
        <f t="shared" si="33"/>
        <v>{"event":"harvest",</v>
      </c>
      <c r="CS39" s="11" t="str">
        <f t="shared" si="34"/>
        <v>"harm":"Machine",</v>
      </c>
      <c r="CT39" s="11" t="str">
        <f t="shared" si="35"/>
        <v>"date":"20100309"</v>
      </c>
      <c r="CU39" s="11" t="str">
        <f t="shared" si="36"/>
        <v>}]},</v>
      </c>
      <c r="CV39" s="30" t="s">
        <v>931</v>
      </c>
      <c r="CW39" s="11" t="str">
        <f t="shared" si="37"/>
        <v>{"hwah":"12081.28541",</v>
      </c>
      <c r="CX39" s="11" t="str">
        <f t="shared" si="38"/>
        <v>"hwahs":"793.5392451",</v>
      </c>
      <c r="CY39" s="11" t="str">
        <f t="shared" si="39"/>
        <v>"hmah":"0.224601351",</v>
      </c>
      <c r="CZ39" s="11" t="str">
        <f t="shared" si="40"/>
        <v>"hmahs":"0.012860681",</v>
      </c>
      <c r="DA39" s="11" t="str">
        <f t="shared" si="41"/>
        <v/>
      </c>
      <c r="DB39" s="11" t="str">
        <f t="shared" si="42"/>
        <v/>
      </c>
      <c r="DC39" s="11" t="str">
        <f t="shared" si="43"/>
        <v>"chtx":"2.641283784",</v>
      </c>
      <c r="DD39" s="11" t="str">
        <f t="shared" si="44"/>
        <v>"chtxs":"0.109382015",</v>
      </c>
      <c r="DE39" s="11" t="s">
        <v>935</v>
      </c>
      <c r="DF39" s="32" t="str">
        <f t="shared" si="58"/>
        <v>BRA_2009_9043</v>
      </c>
      <c r="DG39" s="30" t="str">
        <f t="shared" si="45"/>
        <v>{</v>
      </c>
      <c r="DH39" s="11" t="str">
        <f t="shared" si="46"/>
        <v>{</v>
      </c>
      <c r="DI39" s="11" t="str">
        <f t="shared" si="47"/>
        <v/>
      </c>
      <c r="DJ39" s="11" t="str">
        <f>IF(AT39&lt;&gt;"",""""&amp;LOWER(AT$3) &amp;""":"""&amp;DX39&amp;""",","")</f>
        <v/>
      </c>
      <c r="DK39" s="11" t="str">
        <f t="shared" si="48"/>
        <v/>
      </c>
      <c r="DL39" s="11" t="str">
        <f t="shared" si="49"/>
        <v/>
      </c>
      <c r="DM39" s="11" t="str">
        <f t="shared" si="50"/>
        <v/>
      </c>
      <c r="DN39" s="11" t="str">
        <f t="shared" si="51"/>
        <v/>
      </c>
      <c r="DO39" s="11" t="str">
        <f t="shared" si="52"/>
        <v/>
      </c>
      <c r="DP39" s="11" t="str">
        <f t="shared" si="53"/>
        <v/>
      </c>
      <c r="DQ39" s="11" t="str">
        <f t="shared" si="54"/>
        <v/>
      </c>
      <c r="DT39" s="2" t="str">
        <f t="shared" si="55"/>
        <v/>
      </c>
      <c r="DU39" s="2" t="str">
        <f>IF(COUNTIF($DT$3:DT38,"="&amp;DT39)=0,AT39&amp;"","")</f>
        <v/>
      </c>
      <c r="DV39" s="2" t="str">
        <f>IF(DU39&lt;&gt;"", COUNTIF($DU$3:DU38,"="&amp;DU39), "")</f>
        <v/>
      </c>
      <c r="DW39" s="2">
        <f>IF(OR(DU39&lt;&gt;"",AT39=""), COUNTIF($DU$3:DU38,"="&amp;DU39), VLOOKUP(DT39,$DT$3:DV38,3,FALSE))</f>
        <v>0</v>
      </c>
      <c r="DX39" s="2" t="str">
        <f t="shared" si="59"/>
        <v/>
      </c>
    </row>
    <row r="40" spans="1:128">
      <c r="A40" s="2" t="s">
        <v>893</v>
      </c>
      <c r="B40" s="17" t="s">
        <v>193</v>
      </c>
      <c r="C40" s="18">
        <v>1</v>
      </c>
      <c r="D40" s="17" t="s">
        <v>173</v>
      </c>
      <c r="E40" s="17" t="s">
        <v>174</v>
      </c>
      <c r="F40" s="17" t="s">
        <v>194</v>
      </c>
      <c r="G40" s="19">
        <v>3108463640959</v>
      </c>
      <c r="H40" s="17" t="s">
        <v>140</v>
      </c>
      <c r="I40" s="17" t="s">
        <v>141</v>
      </c>
      <c r="J40" s="18"/>
      <c r="K40" s="18">
        <v>-18.62528464</v>
      </c>
      <c r="L40" s="18">
        <v>-46.792197899999998</v>
      </c>
      <c r="M40" s="17" t="s">
        <v>58</v>
      </c>
      <c r="N40" s="17"/>
      <c r="O40" s="18">
        <v>1177</v>
      </c>
      <c r="P40" s="17" t="s">
        <v>59</v>
      </c>
      <c r="Q40" s="17" t="s">
        <v>190</v>
      </c>
      <c r="R40" s="17" t="s">
        <v>61</v>
      </c>
      <c r="S40" s="17" t="s">
        <v>62</v>
      </c>
      <c r="T40" s="17"/>
      <c r="U40" s="18">
        <v>2009</v>
      </c>
      <c r="V40" s="17" t="s">
        <v>195</v>
      </c>
      <c r="W40" s="17" t="s">
        <v>196</v>
      </c>
      <c r="X40" s="17"/>
      <c r="Y40" s="17" t="s">
        <v>65</v>
      </c>
      <c r="Z40" s="17" t="s">
        <v>66</v>
      </c>
      <c r="AA40" s="17" t="s">
        <v>67</v>
      </c>
      <c r="AB40" s="17" t="s">
        <v>68</v>
      </c>
      <c r="AC40" s="17">
        <v>7.7898648649000002</v>
      </c>
      <c r="AD40" s="18">
        <v>50</v>
      </c>
      <c r="AE40" s="20">
        <v>138.44107030000001</v>
      </c>
      <c r="AF40" s="19">
        <v>11698.27044</v>
      </c>
      <c r="AG40" s="19">
        <v>1033.352601</v>
      </c>
      <c r="AH40" s="21">
        <v>15.986486490000001</v>
      </c>
      <c r="AI40" s="22">
        <v>0.15986486499999999</v>
      </c>
      <c r="AJ40" s="22">
        <v>6.8202439999999996E-3</v>
      </c>
      <c r="AK40" s="18">
        <v>140</v>
      </c>
      <c r="AL40" s="17"/>
      <c r="AM40" s="17"/>
      <c r="AN40" s="17"/>
      <c r="AO40" s="17"/>
      <c r="AP40" s="17"/>
      <c r="AQ40" s="17"/>
      <c r="AR40" s="17"/>
      <c r="AS40" s="17"/>
      <c r="AT40" s="41"/>
      <c r="AU40" s="17"/>
      <c r="AV40" s="17"/>
      <c r="AW40" s="17"/>
      <c r="AX40" s="17"/>
      <c r="AY40" s="17"/>
      <c r="AZ40" s="17"/>
      <c r="BA40" s="17"/>
      <c r="BC40" s="34" t="str">
        <f t="shared" si="56"/>
        <v>20091119</v>
      </c>
      <c r="BD40" s="34" t="str">
        <f t="shared" si="57"/>
        <v>20100422</v>
      </c>
      <c r="BE40" s="2" t="s">
        <v>937</v>
      </c>
      <c r="BF40" s="11" t="str">
        <f t="shared" si="0"/>
        <v>{"exname":"BRA_2009_9046",</v>
      </c>
      <c r="BG40" s="11" t="str">
        <f t="shared" si="1"/>
        <v>"exp_dur":"1",</v>
      </c>
      <c r="BH40" s="11" t="str">
        <f t="shared" si="2"/>
        <v>"local_name":"Coromandel, BRA",</v>
      </c>
      <c r="BI40" s="11" t="str">
        <f t="shared" si="3"/>
        <v>"local_id":"MGCM",</v>
      </c>
      <c r="BJ40" s="11" t="str">
        <f t="shared" si="4"/>
        <v>"fl_name":"CO03",</v>
      </c>
      <c r="BK40" s="11" t="str">
        <f t="shared" si="5"/>
        <v>"id_field":"3108463640959",</v>
      </c>
      <c r="BL40" s="11" t="str">
        <f t="shared" si="6"/>
        <v>"fl_loc_1":"BRA",</v>
      </c>
      <c r="BM40" s="11" t="str">
        <f t="shared" si="7"/>
        <v>"fl_loc_2":"MGE",</v>
      </c>
      <c r="BN40" s="11" t="str">
        <f t="shared" si="8"/>
        <v/>
      </c>
      <c r="BO40" s="11" t="str">
        <f t="shared" si="9"/>
        <v>"fl_lat":"-18.62528464",</v>
      </c>
      <c r="BP40" s="11" t="str">
        <f t="shared" si="10"/>
        <v>"fl_long":"-46.7921979",</v>
      </c>
      <c r="BQ40" s="11" t="str">
        <f t="shared" si="11"/>
        <v>"mon_loc_source":"Monsanto",</v>
      </c>
      <c r="BR40" s="11" t="str">
        <f t="shared" si="12"/>
        <v/>
      </c>
      <c r="BS40" s="11" t="str">
        <f t="shared" si="13"/>
        <v>"flele":"1177",</v>
      </c>
      <c r="BT40" s="11" t="str">
        <f t="shared" si="14"/>
        <v>"cr_system":"Conventional Corn",</v>
      </c>
      <c r="BU40" s="11" t="str">
        <f t="shared" si="15"/>
        <v>"irrig":"N",</v>
      </c>
      <c r="BV40" s="11" t="str">
        <f t="shared" si="16"/>
        <v/>
      </c>
      <c r="BW40" s="11" t="str">
        <f t="shared" si="17"/>
        <v>"mon_planting_year":"2009",</v>
      </c>
      <c r="BX40" s="11" t="str">
        <f t="shared" si="18"/>
        <v/>
      </c>
      <c r="BY40" s="11" t="str">
        <f t="shared" si="19"/>
        <v>"mon_hacom":"Grain",</v>
      </c>
      <c r="BZ40" s="11" t="str">
        <f t="shared" si="20"/>
        <v>"mon_expt_type":"Research",</v>
      </c>
      <c r="CA40" s="11" t="str">
        <f t="shared" si="21"/>
        <v>"mon_expt_stage":"Pre-Commercial 3",</v>
      </c>
      <c r="CB40" s="11" t="str">
        <f t="shared" si="22"/>
        <v>"mon_yld_be":"138.4410703",</v>
      </c>
      <c r="CC40" s="11" t="str">
        <f t="shared" si="23"/>
        <v>"mon_mst":"15.98648649",</v>
      </c>
      <c r="CD40" s="11" t="str">
        <f t="shared" si="24"/>
        <v/>
      </c>
      <c r="CE40" s="11" t="str">
        <f t="shared" si="25"/>
        <v/>
      </c>
      <c r="CF40" s="11" t="str">
        <f>IF(AT40&lt;&gt;"",""""&amp;LOWER(AT$3) &amp;""":"""&amp;DX40&amp;""",","")</f>
        <v/>
      </c>
      <c r="CG40" s="11" t="str">
        <f>"""mon_wst_info1"":"""&amp;VLOOKUP(B40,Weather!B40:N561,11,FALSE)&amp;""","</f>
        <v>"mon_wst_info1":"821075|&gt; 100 km",</v>
      </c>
      <c r="CH40" s="11" t="str">
        <f>"""mon_wst_info2"":"""&amp;VLOOKUP(B40,Weather!B40:N561,12,FALSE)&amp;""","</f>
        <v>"mon_wst_info2":"835253|&gt; 100 km",</v>
      </c>
      <c r="CI40" s="11" t="str">
        <f>"""mon_wst_info3"":"""&amp;VLOOKUP(B40,Weather!B40:N561,13,FALSE)&amp;""","</f>
        <v>"mon_wst_info3":"835760|&gt; 100 km",</v>
      </c>
      <c r="CJ40" s="11" t="str">
        <f t="shared" si="26"/>
        <v/>
      </c>
      <c r="CK40" s="30" t="s">
        <v>958</v>
      </c>
      <c r="CL40" s="11" t="str">
        <f t="shared" si="27"/>
        <v>{"event":"planting","crid":"MAZ",</v>
      </c>
      <c r="CM40" s="11" t="str">
        <f t="shared" si="28"/>
        <v>"date":"20091119",</v>
      </c>
      <c r="CN40" s="11" t="str">
        <f t="shared" si="29"/>
        <v>"cul_id":"2009_RM140_TestMean",</v>
      </c>
      <c r="CO40" s="11" t="str">
        <f t="shared" si="30"/>
        <v>"plpoe":"7.7898648649",</v>
      </c>
      <c r="CP40" s="11" t="str">
        <f t="shared" si="31"/>
        <v>"plrs":"50",</v>
      </c>
      <c r="CQ40" s="11" t="str">
        <f t="shared" si="32"/>
        <v>"rm":"140"},</v>
      </c>
      <c r="CR40" s="11" t="str">
        <f t="shared" si="33"/>
        <v>{"event":"harvest",</v>
      </c>
      <c r="CS40" s="11" t="str">
        <f t="shared" si="34"/>
        <v>"harm":"Machine",</v>
      </c>
      <c r="CT40" s="11" t="str">
        <f t="shared" si="35"/>
        <v>"date":"20100422"</v>
      </c>
      <c r="CU40" s="11" t="str">
        <f t="shared" si="36"/>
        <v>}]},</v>
      </c>
      <c r="CV40" s="30" t="s">
        <v>931</v>
      </c>
      <c r="CW40" s="11" t="str">
        <f t="shared" si="37"/>
        <v>{"hwah":"11698.27044",</v>
      </c>
      <c r="CX40" s="11" t="str">
        <f t="shared" si="38"/>
        <v>"hwahs":"1033.352601",</v>
      </c>
      <c r="CY40" s="11" t="str">
        <f t="shared" si="39"/>
        <v>"hmah":"0.159864865",</v>
      </c>
      <c r="CZ40" s="11" t="str">
        <f t="shared" si="40"/>
        <v>"hmahs":"0.006820244",</v>
      </c>
      <c r="DA40" s="11" t="str">
        <f t="shared" si="41"/>
        <v/>
      </c>
      <c r="DB40" s="11" t="str">
        <f t="shared" si="42"/>
        <v/>
      </c>
      <c r="DC40" s="11" t="str">
        <f t="shared" si="43"/>
        <v/>
      </c>
      <c r="DD40" s="11" t="str">
        <f t="shared" si="44"/>
        <v/>
      </c>
      <c r="DE40" s="11" t="s">
        <v>935</v>
      </c>
      <c r="DF40" s="32" t="str">
        <f t="shared" si="58"/>
        <v>BRA_2009_9046</v>
      </c>
      <c r="DG40" s="30" t="str">
        <f t="shared" si="45"/>
        <v>{</v>
      </c>
      <c r="DH40" s="11" t="str">
        <f t="shared" si="46"/>
        <v>{</v>
      </c>
      <c r="DI40" s="11" t="str">
        <f t="shared" si="47"/>
        <v/>
      </c>
      <c r="DJ40" s="11" t="str">
        <f>IF(AT40&lt;&gt;"",""""&amp;LOWER(AT$3) &amp;""":"""&amp;DX40&amp;""",","")</f>
        <v/>
      </c>
      <c r="DK40" s="11" t="str">
        <f t="shared" si="48"/>
        <v/>
      </c>
      <c r="DL40" s="11" t="str">
        <f t="shared" si="49"/>
        <v/>
      </c>
      <c r="DM40" s="11" t="str">
        <f t="shared" si="50"/>
        <v/>
      </c>
      <c r="DN40" s="11" t="str">
        <f t="shared" si="51"/>
        <v/>
      </c>
      <c r="DO40" s="11" t="str">
        <f t="shared" si="52"/>
        <v/>
      </c>
      <c r="DP40" s="11" t="str">
        <f t="shared" si="53"/>
        <v/>
      </c>
      <c r="DQ40" s="11" t="str">
        <f t="shared" si="54"/>
        <v/>
      </c>
      <c r="DT40" s="2" t="str">
        <f t="shared" si="55"/>
        <v/>
      </c>
      <c r="DU40" s="2" t="str">
        <f>IF(COUNTIF($DT$3:DT39,"="&amp;DT40)=0,AT40&amp;"","")</f>
        <v/>
      </c>
      <c r="DV40" s="2" t="str">
        <f>IF(DU40&lt;&gt;"", COUNTIF($DU$3:DU39,"="&amp;DU40), "")</f>
        <v/>
      </c>
      <c r="DW40" s="2">
        <f>IF(OR(DU40&lt;&gt;"",AT40=""), COUNTIF($DU$3:DU39,"="&amp;DU40), VLOOKUP(DT40,$DT$3:DV39,3,FALSE))</f>
        <v>0</v>
      </c>
      <c r="DX40" s="2" t="str">
        <f t="shared" si="59"/>
        <v/>
      </c>
    </row>
    <row r="41" spans="1:128">
      <c r="A41" s="2" t="s">
        <v>893</v>
      </c>
      <c r="B41" s="17" t="s">
        <v>197</v>
      </c>
      <c r="C41" s="18">
        <v>1</v>
      </c>
      <c r="D41" s="17" t="s">
        <v>146</v>
      </c>
      <c r="E41" s="17" t="s">
        <v>147</v>
      </c>
      <c r="F41" s="17" t="s">
        <v>198</v>
      </c>
      <c r="G41" s="19">
        <v>3094791389567</v>
      </c>
      <c r="H41" s="17" t="s">
        <v>140</v>
      </c>
      <c r="I41" s="17" t="s">
        <v>141</v>
      </c>
      <c r="J41" s="18"/>
      <c r="K41" s="18">
        <v>-18.95861665</v>
      </c>
      <c r="L41" s="18">
        <v>-47.458861910000003</v>
      </c>
      <c r="M41" s="17" t="s">
        <v>58</v>
      </c>
      <c r="N41" s="17"/>
      <c r="O41" s="18">
        <v>951</v>
      </c>
      <c r="P41" s="17" t="s">
        <v>59</v>
      </c>
      <c r="Q41" s="17" t="s">
        <v>190</v>
      </c>
      <c r="R41" s="17" t="s">
        <v>61</v>
      </c>
      <c r="S41" s="17" t="s">
        <v>62</v>
      </c>
      <c r="T41" s="17"/>
      <c r="U41" s="18">
        <v>2009</v>
      </c>
      <c r="V41" s="17" t="s">
        <v>199</v>
      </c>
      <c r="W41" s="17" t="s">
        <v>200</v>
      </c>
      <c r="X41" s="17"/>
      <c r="Y41" s="17" t="s">
        <v>65</v>
      </c>
      <c r="Z41" s="17" t="s">
        <v>66</v>
      </c>
      <c r="AA41" s="17" t="s">
        <v>67</v>
      </c>
      <c r="AB41" s="17" t="s">
        <v>68</v>
      </c>
      <c r="AC41" s="17">
        <v>7.5972602739999999</v>
      </c>
      <c r="AD41" s="18">
        <v>50</v>
      </c>
      <c r="AE41" s="20">
        <v>128.46480410000001</v>
      </c>
      <c r="AF41" s="19">
        <v>10855.275949999999</v>
      </c>
      <c r="AG41" s="19">
        <v>1051.492152</v>
      </c>
      <c r="AH41" s="21">
        <v>22.256081080000001</v>
      </c>
      <c r="AI41" s="22">
        <v>0.222560811</v>
      </c>
      <c r="AJ41" s="22">
        <v>1.3265453999999999E-2</v>
      </c>
      <c r="AK41" s="18">
        <v>140</v>
      </c>
      <c r="AL41" s="17"/>
      <c r="AM41" s="17"/>
      <c r="AN41" s="17"/>
      <c r="AO41" s="17"/>
      <c r="AP41" s="17"/>
      <c r="AQ41" s="17"/>
      <c r="AR41" s="17"/>
      <c r="AS41" s="17"/>
      <c r="AT41" s="41"/>
      <c r="AU41" s="17"/>
      <c r="AV41" s="17"/>
      <c r="AW41" s="17"/>
      <c r="AX41" s="17"/>
      <c r="AY41" s="17"/>
      <c r="AZ41" s="17"/>
      <c r="BA41" s="17"/>
      <c r="BC41" s="34" t="str">
        <f t="shared" si="56"/>
        <v>20091006</v>
      </c>
      <c r="BD41" s="34" t="str">
        <f t="shared" si="57"/>
        <v>20100227</v>
      </c>
      <c r="BE41" s="2" t="s">
        <v>937</v>
      </c>
      <c r="BF41" s="11" t="str">
        <f t="shared" si="0"/>
        <v>{"exname":"BRA_2009_9047",</v>
      </c>
      <c r="BG41" s="11" t="str">
        <f t="shared" si="1"/>
        <v>"exp_dur":"1",</v>
      </c>
      <c r="BH41" s="11" t="str">
        <f t="shared" si="2"/>
        <v>"local_name":"Irai De Minas, BRA",</v>
      </c>
      <c r="BI41" s="11" t="str">
        <f t="shared" si="3"/>
        <v>"local_id":"MGID",</v>
      </c>
      <c r="BJ41" s="11" t="str">
        <f t="shared" si="4"/>
        <v>"fl_name":"IM13",</v>
      </c>
      <c r="BK41" s="11" t="str">
        <f t="shared" si="5"/>
        <v>"id_field":"3094791389567",</v>
      </c>
      <c r="BL41" s="11" t="str">
        <f t="shared" si="6"/>
        <v>"fl_loc_1":"BRA",</v>
      </c>
      <c r="BM41" s="11" t="str">
        <f t="shared" si="7"/>
        <v>"fl_loc_2":"MGE",</v>
      </c>
      <c r="BN41" s="11" t="str">
        <f t="shared" si="8"/>
        <v/>
      </c>
      <c r="BO41" s="11" t="str">
        <f t="shared" si="9"/>
        <v>"fl_lat":"-18.95861665",</v>
      </c>
      <c r="BP41" s="11" t="str">
        <f t="shared" si="10"/>
        <v>"fl_long":"-47.45886191",</v>
      </c>
      <c r="BQ41" s="11" t="str">
        <f t="shared" si="11"/>
        <v>"mon_loc_source":"Monsanto",</v>
      </c>
      <c r="BR41" s="11" t="str">
        <f t="shared" si="12"/>
        <v/>
      </c>
      <c r="BS41" s="11" t="str">
        <f t="shared" si="13"/>
        <v>"flele":"951",</v>
      </c>
      <c r="BT41" s="11" t="str">
        <f t="shared" si="14"/>
        <v>"cr_system":"Conventional Corn",</v>
      </c>
      <c r="BU41" s="11" t="str">
        <f t="shared" si="15"/>
        <v>"irrig":"N",</v>
      </c>
      <c r="BV41" s="11" t="str">
        <f t="shared" si="16"/>
        <v/>
      </c>
      <c r="BW41" s="11" t="str">
        <f t="shared" si="17"/>
        <v>"mon_planting_year":"2009",</v>
      </c>
      <c r="BX41" s="11" t="str">
        <f t="shared" si="18"/>
        <v/>
      </c>
      <c r="BY41" s="11" t="str">
        <f t="shared" si="19"/>
        <v>"mon_hacom":"Grain",</v>
      </c>
      <c r="BZ41" s="11" t="str">
        <f t="shared" si="20"/>
        <v>"mon_expt_type":"Research",</v>
      </c>
      <c r="CA41" s="11" t="str">
        <f t="shared" si="21"/>
        <v>"mon_expt_stage":"Pre-Commercial 3",</v>
      </c>
      <c r="CB41" s="11" t="str">
        <f t="shared" si="22"/>
        <v>"mon_yld_be":"128.4648041",</v>
      </c>
      <c r="CC41" s="11" t="str">
        <f t="shared" si="23"/>
        <v>"mon_mst":"22.25608108",</v>
      </c>
      <c r="CD41" s="11" t="str">
        <f t="shared" si="24"/>
        <v/>
      </c>
      <c r="CE41" s="11" t="str">
        <f t="shared" si="25"/>
        <v/>
      </c>
      <c r="CF41" s="11" t="str">
        <f>IF(AT41&lt;&gt;"",""""&amp;LOWER(AT$3) &amp;""":"""&amp;DX41&amp;""",","")</f>
        <v/>
      </c>
      <c r="CG41" s="11" t="str">
        <f>"""mon_wst_info1"":"""&amp;VLOOKUP(B41,Weather!B41:N562,11,FALSE)&amp;""","</f>
        <v>"mon_wst_info1":"821075|50 - 100 km",</v>
      </c>
      <c r="CH41" s="11" t="str">
        <f>"""mon_wst_info2"":"""&amp;VLOOKUP(B41,Weather!B41:N562,12,FALSE)&amp;""","</f>
        <v>"mon_wst_info2":"835253|50 - 100 km",</v>
      </c>
      <c r="CI41" s="11" t="str">
        <f>"""mon_wst_info3"":"""&amp;VLOOKUP(B41,Weather!B41:N562,13,FALSE)&amp;""","</f>
        <v>"mon_wst_info3":"835760|&gt; 100 km",</v>
      </c>
      <c r="CJ41" s="11" t="str">
        <f t="shared" si="26"/>
        <v/>
      </c>
      <c r="CK41" s="30" t="s">
        <v>958</v>
      </c>
      <c r="CL41" s="11" t="str">
        <f t="shared" si="27"/>
        <v>{"event":"planting","crid":"MAZ",</v>
      </c>
      <c r="CM41" s="11" t="str">
        <f t="shared" si="28"/>
        <v>"date":"20091006",</v>
      </c>
      <c r="CN41" s="11" t="str">
        <f t="shared" si="29"/>
        <v>"cul_id":"2009_RM140_TestMean",</v>
      </c>
      <c r="CO41" s="11" t="str">
        <f t="shared" si="30"/>
        <v>"plpoe":"7.597260274",</v>
      </c>
      <c r="CP41" s="11" t="str">
        <f t="shared" si="31"/>
        <v>"plrs":"50",</v>
      </c>
      <c r="CQ41" s="11" t="str">
        <f t="shared" si="32"/>
        <v>"rm":"140"},</v>
      </c>
      <c r="CR41" s="11" t="str">
        <f t="shared" si="33"/>
        <v>{"event":"harvest",</v>
      </c>
      <c r="CS41" s="11" t="str">
        <f t="shared" si="34"/>
        <v>"harm":"Machine",</v>
      </c>
      <c r="CT41" s="11" t="str">
        <f t="shared" si="35"/>
        <v>"date":"20100227"</v>
      </c>
      <c r="CU41" s="11" t="str">
        <f t="shared" si="36"/>
        <v>}]},</v>
      </c>
      <c r="CV41" s="30" t="s">
        <v>931</v>
      </c>
      <c r="CW41" s="11" t="str">
        <f t="shared" si="37"/>
        <v>{"hwah":"10855.27595",</v>
      </c>
      <c r="CX41" s="11" t="str">
        <f t="shared" si="38"/>
        <v>"hwahs":"1051.492152",</v>
      </c>
      <c r="CY41" s="11" t="str">
        <f t="shared" si="39"/>
        <v>"hmah":"0.222560811",</v>
      </c>
      <c r="CZ41" s="11" t="str">
        <f t="shared" si="40"/>
        <v>"hmahs":"0.013265454",</v>
      </c>
      <c r="DA41" s="11" t="str">
        <f t="shared" si="41"/>
        <v/>
      </c>
      <c r="DB41" s="11" t="str">
        <f t="shared" si="42"/>
        <v/>
      </c>
      <c r="DC41" s="11" t="str">
        <f t="shared" si="43"/>
        <v/>
      </c>
      <c r="DD41" s="11" t="str">
        <f t="shared" si="44"/>
        <v/>
      </c>
      <c r="DE41" s="11" t="s">
        <v>935</v>
      </c>
      <c r="DF41" s="32" t="str">
        <f t="shared" si="58"/>
        <v>BRA_2009_9047</v>
      </c>
      <c r="DG41" s="30" t="str">
        <f t="shared" si="45"/>
        <v>{</v>
      </c>
      <c r="DH41" s="11" t="str">
        <f t="shared" si="46"/>
        <v>{</v>
      </c>
      <c r="DI41" s="11" t="str">
        <f t="shared" si="47"/>
        <v/>
      </c>
      <c r="DJ41" s="11" t="str">
        <f>IF(AT41&lt;&gt;"",""""&amp;LOWER(AT$3) &amp;""":"""&amp;DX41&amp;""",","")</f>
        <v/>
      </c>
      <c r="DK41" s="11" t="str">
        <f t="shared" si="48"/>
        <v/>
      </c>
      <c r="DL41" s="11" t="str">
        <f t="shared" si="49"/>
        <v/>
      </c>
      <c r="DM41" s="11" t="str">
        <f t="shared" si="50"/>
        <v/>
      </c>
      <c r="DN41" s="11" t="str">
        <f t="shared" si="51"/>
        <v/>
      </c>
      <c r="DO41" s="11" t="str">
        <f t="shared" si="52"/>
        <v/>
      </c>
      <c r="DP41" s="11" t="str">
        <f t="shared" si="53"/>
        <v/>
      </c>
      <c r="DQ41" s="11" t="str">
        <f t="shared" si="54"/>
        <v/>
      </c>
      <c r="DT41" s="2" t="str">
        <f t="shared" si="55"/>
        <v/>
      </c>
      <c r="DU41" s="2" t="str">
        <f>IF(COUNTIF($DT$3:DT40,"="&amp;DT41)=0,AT41&amp;"","")</f>
        <v/>
      </c>
      <c r="DV41" s="2" t="str">
        <f>IF(DU41&lt;&gt;"", COUNTIF($DU$3:DU40,"="&amp;DU41), "")</f>
        <v/>
      </c>
      <c r="DW41" s="2">
        <f>IF(OR(DU41&lt;&gt;"",AT41=""), COUNTIF($DU$3:DU40,"="&amp;DU41), VLOOKUP(DT41,$DT$3:DV40,3,FALSE))</f>
        <v>0</v>
      </c>
      <c r="DX41" s="2" t="str">
        <f t="shared" si="59"/>
        <v/>
      </c>
    </row>
    <row r="42" spans="1:128">
      <c r="A42" s="2" t="s">
        <v>893</v>
      </c>
      <c r="B42" s="17" t="s">
        <v>201</v>
      </c>
      <c r="C42" s="18">
        <v>1</v>
      </c>
      <c r="D42" s="17" t="s">
        <v>202</v>
      </c>
      <c r="E42" s="17" t="s">
        <v>203</v>
      </c>
      <c r="F42" s="17" t="s">
        <v>204</v>
      </c>
      <c r="G42" s="19">
        <v>3108231315839</v>
      </c>
      <c r="H42" s="17" t="s">
        <v>140</v>
      </c>
      <c r="I42" s="17" t="s">
        <v>141</v>
      </c>
      <c r="J42" s="18"/>
      <c r="K42" s="18">
        <v>-19.375281650000002</v>
      </c>
      <c r="L42" s="18">
        <v>-47.292195909999997</v>
      </c>
      <c r="M42" s="17" t="s">
        <v>58</v>
      </c>
      <c r="N42" s="17"/>
      <c r="O42" s="18">
        <v>914</v>
      </c>
      <c r="P42" s="17" t="s">
        <v>59</v>
      </c>
      <c r="Q42" s="17" t="s">
        <v>190</v>
      </c>
      <c r="R42" s="17" t="s">
        <v>61</v>
      </c>
      <c r="S42" s="17" t="s">
        <v>62</v>
      </c>
      <c r="T42" s="17"/>
      <c r="U42" s="18">
        <v>2009</v>
      </c>
      <c r="V42" s="17" t="s">
        <v>205</v>
      </c>
      <c r="W42" s="17" t="s">
        <v>206</v>
      </c>
      <c r="X42" s="17"/>
      <c r="Y42" s="17" t="s">
        <v>65</v>
      </c>
      <c r="Z42" s="17" t="s">
        <v>66</v>
      </c>
      <c r="AA42" s="17" t="s">
        <v>67</v>
      </c>
      <c r="AB42" s="17" t="s">
        <v>68</v>
      </c>
      <c r="AC42" s="17">
        <v>7.7837837837999997</v>
      </c>
      <c r="AD42" s="18">
        <v>50</v>
      </c>
      <c r="AE42" s="20">
        <v>143.4683392</v>
      </c>
      <c r="AF42" s="19">
        <v>12123.07466</v>
      </c>
      <c r="AG42" s="19">
        <v>1048.0635830000001</v>
      </c>
      <c r="AH42" s="21">
        <v>18.910810810000001</v>
      </c>
      <c r="AI42" s="22">
        <v>0.189108108</v>
      </c>
      <c r="AJ42" s="22">
        <v>1.4259645E-2</v>
      </c>
      <c r="AK42" s="18">
        <v>140</v>
      </c>
      <c r="AL42" s="17"/>
      <c r="AM42" s="17"/>
      <c r="AN42" s="17"/>
      <c r="AO42" s="17"/>
      <c r="AP42" s="17"/>
      <c r="AQ42" s="17"/>
      <c r="AR42" s="17"/>
      <c r="AS42" s="17"/>
      <c r="AT42" s="41"/>
      <c r="AU42" s="17"/>
      <c r="AV42" s="17"/>
      <c r="AW42" s="17"/>
      <c r="AX42" s="17"/>
      <c r="AY42" s="17"/>
      <c r="AZ42" s="17"/>
      <c r="BA42" s="17"/>
      <c r="BC42" s="34" t="str">
        <f t="shared" si="56"/>
        <v>20091110</v>
      </c>
      <c r="BD42" s="34" t="str">
        <f t="shared" si="57"/>
        <v>20100412</v>
      </c>
      <c r="BE42" s="2" t="s">
        <v>937</v>
      </c>
      <c r="BF42" s="11" t="str">
        <f t="shared" si="0"/>
        <v>{"exname":"BRA_2009_9053",</v>
      </c>
      <c r="BG42" s="11" t="str">
        <f t="shared" si="1"/>
        <v>"exp_dur":"1",</v>
      </c>
      <c r="BH42" s="11" t="str">
        <f t="shared" si="2"/>
        <v>"local_name":"Perdizes, BRA",</v>
      </c>
      <c r="BI42" s="11" t="str">
        <f t="shared" si="3"/>
        <v>"local_id":"MGPE",</v>
      </c>
      <c r="BJ42" s="11" t="str">
        <f t="shared" si="4"/>
        <v>"fl_name":"PD04",</v>
      </c>
      <c r="BK42" s="11" t="str">
        <f t="shared" si="5"/>
        <v>"id_field":"3108231315839",</v>
      </c>
      <c r="BL42" s="11" t="str">
        <f t="shared" si="6"/>
        <v>"fl_loc_1":"BRA",</v>
      </c>
      <c r="BM42" s="11" t="str">
        <f t="shared" si="7"/>
        <v>"fl_loc_2":"MGE",</v>
      </c>
      <c r="BN42" s="11" t="str">
        <f t="shared" si="8"/>
        <v/>
      </c>
      <c r="BO42" s="11" t="str">
        <f t="shared" si="9"/>
        <v>"fl_lat":"-19.37528165",</v>
      </c>
      <c r="BP42" s="11" t="str">
        <f t="shared" si="10"/>
        <v>"fl_long":"-47.29219591",</v>
      </c>
      <c r="BQ42" s="11" t="str">
        <f t="shared" si="11"/>
        <v>"mon_loc_source":"Monsanto",</v>
      </c>
      <c r="BR42" s="11" t="str">
        <f t="shared" si="12"/>
        <v/>
      </c>
      <c r="BS42" s="11" t="str">
        <f t="shared" si="13"/>
        <v>"flele":"914",</v>
      </c>
      <c r="BT42" s="11" t="str">
        <f t="shared" si="14"/>
        <v>"cr_system":"Conventional Corn",</v>
      </c>
      <c r="BU42" s="11" t="str">
        <f t="shared" si="15"/>
        <v>"irrig":"N",</v>
      </c>
      <c r="BV42" s="11" t="str">
        <f t="shared" si="16"/>
        <v/>
      </c>
      <c r="BW42" s="11" t="str">
        <f t="shared" si="17"/>
        <v>"mon_planting_year":"2009",</v>
      </c>
      <c r="BX42" s="11" t="str">
        <f t="shared" si="18"/>
        <v/>
      </c>
      <c r="BY42" s="11" t="str">
        <f t="shared" si="19"/>
        <v>"mon_hacom":"Grain",</v>
      </c>
      <c r="BZ42" s="11" t="str">
        <f t="shared" si="20"/>
        <v>"mon_expt_type":"Research",</v>
      </c>
      <c r="CA42" s="11" t="str">
        <f t="shared" si="21"/>
        <v>"mon_expt_stage":"Pre-Commercial 3",</v>
      </c>
      <c r="CB42" s="11" t="str">
        <f t="shared" si="22"/>
        <v>"mon_yld_be":"143.4683392",</v>
      </c>
      <c r="CC42" s="11" t="str">
        <f t="shared" si="23"/>
        <v>"mon_mst":"18.91081081",</v>
      </c>
      <c r="CD42" s="11" t="str">
        <f t="shared" si="24"/>
        <v/>
      </c>
      <c r="CE42" s="11" t="str">
        <f t="shared" si="25"/>
        <v/>
      </c>
      <c r="CF42" s="11" t="str">
        <f>IF(AT42&lt;&gt;"",""""&amp;LOWER(AT$3) &amp;""":"""&amp;DX42&amp;""",","")</f>
        <v/>
      </c>
      <c r="CG42" s="11" t="str">
        <f>"""mon_wst_info1"":"""&amp;VLOOKUP(B42,Weather!B42:N563,11,FALSE)&amp;""","</f>
        <v>"mon_wst_info1":"821075|&gt; 100 km",</v>
      </c>
      <c r="CH42" s="11" t="str">
        <f>"""mon_wst_info2"":"""&amp;VLOOKUP(B42,Weather!B42:N563,12,FALSE)&amp;""","</f>
        <v>"mon_wst_info2":"835253|&gt; 100 km",</v>
      </c>
      <c r="CI42" s="11" t="str">
        <f>"""mon_wst_info3"":"""&amp;VLOOKUP(B42,Weather!B42:N563,13,FALSE)&amp;""","</f>
        <v>"mon_wst_info3":"835760|50 - 100 km",</v>
      </c>
      <c r="CJ42" s="11" t="str">
        <f t="shared" si="26"/>
        <v/>
      </c>
      <c r="CK42" s="30" t="s">
        <v>958</v>
      </c>
      <c r="CL42" s="11" t="str">
        <f t="shared" si="27"/>
        <v>{"event":"planting","crid":"MAZ",</v>
      </c>
      <c r="CM42" s="11" t="str">
        <f t="shared" si="28"/>
        <v>"date":"20091110",</v>
      </c>
      <c r="CN42" s="11" t="str">
        <f t="shared" si="29"/>
        <v>"cul_id":"2009_RM140_TestMean",</v>
      </c>
      <c r="CO42" s="11" t="str">
        <f t="shared" si="30"/>
        <v>"plpoe":"7.7837837838",</v>
      </c>
      <c r="CP42" s="11" t="str">
        <f t="shared" si="31"/>
        <v>"plrs":"50",</v>
      </c>
      <c r="CQ42" s="11" t="str">
        <f t="shared" si="32"/>
        <v>"rm":"140"},</v>
      </c>
      <c r="CR42" s="11" t="str">
        <f t="shared" si="33"/>
        <v>{"event":"harvest",</v>
      </c>
      <c r="CS42" s="11" t="str">
        <f t="shared" si="34"/>
        <v>"harm":"Machine",</v>
      </c>
      <c r="CT42" s="11" t="str">
        <f t="shared" si="35"/>
        <v>"date":"20100412"</v>
      </c>
      <c r="CU42" s="11" t="str">
        <f t="shared" si="36"/>
        <v>}]},</v>
      </c>
      <c r="CV42" s="30" t="s">
        <v>931</v>
      </c>
      <c r="CW42" s="11" t="str">
        <f t="shared" si="37"/>
        <v>{"hwah":"12123.07466",</v>
      </c>
      <c r="CX42" s="11" t="str">
        <f t="shared" si="38"/>
        <v>"hwahs":"1048.063583",</v>
      </c>
      <c r="CY42" s="11" t="str">
        <f t="shared" si="39"/>
        <v>"hmah":"0.189108108",</v>
      </c>
      <c r="CZ42" s="11" t="str">
        <f t="shared" si="40"/>
        <v>"hmahs":"0.014259645",</v>
      </c>
      <c r="DA42" s="11" t="str">
        <f t="shared" si="41"/>
        <v/>
      </c>
      <c r="DB42" s="11" t="str">
        <f t="shared" si="42"/>
        <v/>
      </c>
      <c r="DC42" s="11" t="str">
        <f t="shared" si="43"/>
        <v/>
      </c>
      <c r="DD42" s="11" t="str">
        <f t="shared" si="44"/>
        <v/>
      </c>
      <c r="DE42" s="11" t="s">
        <v>935</v>
      </c>
      <c r="DF42" s="32" t="str">
        <f t="shared" si="58"/>
        <v>BRA_2009_9053</v>
      </c>
      <c r="DG42" s="30" t="str">
        <f t="shared" si="45"/>
        <v>{</v>
      </c>
      <c r="DH42" s="11" t="str">
        <f t="shared" si="46"/>
        <v>{</v>
      </c>
      <c r="DI42" s="11" t="str">
        <f t="shared" si="47"/>
        <v/>
      </c>
      <c r="DJ42" s="11" t="str">
        <f>IF(AT42&lt;&gt;"",""""&amp;LOWER(AT$3) &amp;""":"""&amp;DX42&amp;""",","")</f>
        <v/>
      </c>
      <c r="DK42" s="11" t="str">
        <f t="shared" si="48"/>
        <v/>
      </c>
      <c r="DL42" s="11" t="str">
        <f t="shared" si="49"/>
        <v/>
      </c>
      <c r="DM42" s="11" t="str">
        <f t="shared" si="50"/>
        <v/>
      </c>
      <c r="DN42" s="11" t="str">
        <f t="shared" si="51"/>
        <v/>
      </c>
      <c r="DO42" s="11" t="str">
        <f t="shared" si="52"/>
        <v/>
      </c>
      <c r="DP42" s="11" t="str">
        <f t="shared" si="53"/>
        <v/>
      </c>
      <c r="DQ42" s="11" t="str">
        <f t="shared" si="54"/>
        <v/>
      </c>
      <c r="DT42" s="2" t="str">
        <f t="shared" si="55"/>
        <v/>
      </c>
      <c r="DU42" s="2" t="str">
        <f>IF(COUNTIF($DT$3:DT41,"="&amp;DT42)=0,AT42&amp;"","")</f>
        <v/>
      </c>
      <c r="DV42" s="2" t="str">
        <f>IF(DU42&lt;&gt;"", COUNTIF($DU$3:DU41,"="&amp;DU42), "")</f>
        <v/>
      </c>
      <c r="DW42" s="2">
        <f>IF(OR(DU42&lt;&gt;"",AT42=""), COUNTIF($DU$3:DU41,"="&amp;DU42), VLOOKUP(DT42,$DT$3:DV41,3,FALSE))</f>
        <v>0</v>
      </c>
      <c r="DX42" s="2" t="str">
        <f t="shared" si="59"/>
        <v/>
      </c>
    </row>
    <row r="43" spans="1:128">
      <c r="A43" s="2" t="s">
        <v>893</v>
      </c>
      <c r="B43" s="17" t="s">
        <v>207</v>
      </c>
      <c r="C43" s="18">
        <v>1</v>
      </c>
      <c r="D43" s="17" t="s">
        <v>179</v>
      </c>
      <c r="E43" s="17" t="s">
        <v>180</v>
      </c>
      <c r="F43" s="17" t="s">
        <v>208</v>
      </c>
      <c r="G43" s="19">
        <v>3108472553855</v>
      </c>
      <c r="H43" s="17" t="s">
        <v>140</v>
      </c>
      <c r="I43" s="17" t="s">
        <v>141</v>
      </c>
      <c r="J43" s="18"/>
      <c r="K43" s="18">
        <v>-18.87528365</v>
      </c>
      <c r="L43" s="18">
        <v>-47.542194909999999</v>
      </c>
      <c r="M43" s="17" t="s">
        <v>58</v>
      </c>
      <c r="N43" s="17"/>
      <c r="O43" s="18">
        <v>1005</v>
      </c>
      <c r="P43" s="17" t="s">
        <v>59</v>
      </c>
      <c r="Q43" s="17" t="s">
        <v>190</v>
      </c>
      <c r="R43" s="17" t="s">
        <v>61</v>
      </c>
      <c r="S43" s="17" t="s">
        <v>62</v>
      </c>
      <c r="T43" s="17"/>
      <c r="U43" s="18">
        <v>2009</v>
      </c>
      <c r="V43" s="17" t="s">
        <v>209</v>
      </c>
      <c r="W43" s="17" t="s">
        <v>210</v>
      </c>
      <c r="X43" s="17"/>
      <c r="Y43" s="17" t="s">
        <v>65</v>
      </c>
      <c r="Z43" s="17" t="s">
        <v>66</v>
      </c>
      <c r="AA43" s="17" t="s">
        <v>67</v>
      </c>
      <c r="AB43" s="17" t="s">
        <v>68</v>
      </c>
      <c r="AC43" s="17">
        <v>7.7695945946</v>
      </c>
      <c r="AD43" s="18">
        <v>50</v>
      </c>
      <c r="AE43" s="20">
        <v>140.4820689</v>
      </c>
      <c r="AF43" s="19">
        <v>11870.73482</v>
      </c>
      <c r="AG43" s="19">
        <v>1049.592562</v>
      </c>
      <c r="AH43" s="21">
        <v>19.791216219999999</v>
      </c>
      <c r="AI43" s="22">
        <v>0.197912162</v>
      </c>
      <c r="AJ43" s="22">
        <v>1.2849327000000001E-2</v>
      </c>
      <c r="AK43" s="18">
        <v>140</v>
      </c>
      <c r="AL43" s="17"/>
      <c r="AM43" s="17"/>
      <c r="AN43" s="17"/>
      <c r="AO43" s="17"/>
      <c r="AP43" s="17"/>
      <c r="AQ43" s="17"/>
      <c r="AR43" s="17"/>
      <c r="AS43" s="17"/>
      <c r="AT43" s="41"/>
      <c r="AU43" s="17"/>
      <c r="AV43" s="17"/>
      <c r="AW43" s="17"/>
      <c r="AX43" s="17"/>
      <c r="AY43" s="17"/>
      <c r="AZ43" s="17"/>
      <c r="BA43" s="17"/>
      <c r="BC43" s="34" t="str">
        <f t="shared" si="56"/>
        <v>20091111</v>
      </c>
      <c r="BD43" s="34" t="str">
        <f t="shared" si="57"/>
        <v>20100410</v>
      </c>
      <c r="BE43" s="2" t="s">
        <v>937</v>
      </c>
      <c r="BF43" s="11" t="str">
        <f t="shared" si="0"/>
        <v>{"exname":"BRA_2009_9056",</v>
      </c>
      <c r="BG43" s="11" t="str">
        <f t="shared" si="1"/>
        <v>"exp_dur":"1",</v>
      </c>
      <c r="BH43" s="11" t="str">
        <f t="shared" si="2"/>
        <v>"local_name":"Romaria, BRA",</v>
      </c>
      <c r="BI43" s="11" t="str">
        <f t="shared" si="3"/>
        <v>"local_id":"MGRO",</v>
      </c>
      <c r="BJ43" s="11" t="str">
        <f t="shared" si="4"/>
        <v>"fl_name":"RO05",</v>
      </c>
      <c r="BK43" s="11" t="str">
        <f t="shared" si="5"/>
        <v>"id_field":"3108472553855",</v>
      </c>
      <c r="BL43" s="11" t="str">
        <f t="shared" si="6"/>
        <v>"fl_loc_1":"BRA",</v>
      </c>
      <c r="BM43" s="11" t="str">
        <f t="shared" si="7"/>
        <v>"fl_loc_2":"MGE",</v>
      </c>
      <c r="BN43" s="11" t="str">
        <f t="shared" si="8"/>
        <v/>
      </c>
      <c r="BO43" s="11" t="str">
        <f t="shared" si="9"/>
        <v>"fl_lat":"-18.87528365",</v>
      </c>
      <c r="BP43" s="11" t="str">
        <f t="shared" si="10"/>
        <v>"fl_long":"-47.54219491",</v>
      </c>
      <c r="BQ43" s="11" t="str">
        <f t="shared" si="11"/>
        <v>"mon_loc_source":"Monsanto",</v>
      </c>
      <c r="BR43" s="11" t="str">
        <f t="shared" si="12"/>
        <v/>
      </c>
      <c r="BS43" s="11" t="str">
        <f t="shared" si="13"/>
        <v>"flele":"1005",</v>
      </c>
      <c r="BT43" s="11" t="str">
        <f t="shared" si="14"/>
        <v>"cr_system":"Conventional Corn",</v>
      </c>
      <c r="BU43" s="11" t="str">
        <f t="shared" si="15"/>
        <v>"irrig":"N",</v>
      </c>
      <c r="BV43" s="11" t="str">
        <f t="shared" si="16"/>
        <v/>
      </c>
      <c r="BW43" s="11" t="str">
        <f t="shared" si="17"/>
        <v>"mon_planting_year":"2009",</v>
      </c>
      <c r="BX43" s="11" t="str">
        <f t="shared" si="18"/>
        <v/>
      </c>
      <c r="BY43" s="11" t="str">
        <f t="shared" si="19"/>
        <v>"mon_hacom":"Grain",</v>
      </c>
      <c r="BZ43" s="11" t="str">
        <f t="shared" si="20"/>
        <v>"mon_expt_type":"Research",</v>
      </c>
      <c r="CA43" s="11" t="str">
        <f t="shared" si="21"/>
        <v>"mon_expt_stage":"Pre-Commercial 3",</v>
      </c>
      <c r="CB43" s="11" t="str">
        <f t="shared" si="22"/>
        <v>"mon_yld_be":"140.4820689",</v>
      </c>
      <c r="CC43" s="11" t="str">
        <f t="shared" si="23"/>
        <v>"mon_mst":"19.79121622",</v>
      </c>
      <c r="CD43" s="11" t="str">
        <f t="shared" si="24"/>
        <v/>
      </c>
      <c r="CE43" s="11" t="str">
        <f t="shared" si="25"/>
        <v/>
      </c>
      <c r="CF43" s="11" t="str">
        <f>IF(AT43&lt;&gt;"",""""&amp;LOWER(AT$3) &amp;""":"""&amp;DX43&amp;""",","")</f>
        <v/>
      </c>
      <c r="CG43" s="11" t="str">
        <f>"""mon_wst_info1"":"""&amp;VLOOKUP(B43,Weather!B43:N564,11,FALSE)&amp;""","</f>
        <v>"mon_wst_info1":"821075|50 - 100 km",</v>
      </c>
      <c r="CH43" s="11" t="str">
        <f>"""mon_wst_info2"":"""&amp;VLOOKUP(B43,Weather!B43:N564,12,FALSE)&amp;""","</f>
        <v>"mon_wst_info2":"835253|50 - 100 km",</v>
      </c>
      <c r="CI43" s="11" t="str">
        <f>"""mon_wst_info3"":"""&amp;VLOOKUP(B43,Weather!B43:N564,13,FALSE)&amp;""","</f>
        <v>"mon_wst_info3":"835760|&gt; 100 km",</v>
      </c>
      <c r="CJ43" s="11" t="str">
        <f t="shared" si="26"/>
        <v/>
      </c>
      <c r="CK43" s="30" t="s">
        <v>958</v>
      </c>
      <c r="CL43" s="11" t="str">
        <f t="shared" si="27"/>
        <v>{"event":"planting","crid":"MAZ",</v>
      </c>
      <c r="CM43" s="11" t="str">
        <f t="shared" si="28"/>
        <v>"date":"20091111",</v>
      </c>
      <c r="CN43" s="11" t="str">
        <f t="shared" si="29"/>
        <v>"cul_id":"2009_RM140_TestMean",</v>
      </c>
      <c r="CO43" s="11" t="str">
        <f t="shared" si="30"/>
        <v>"plpoe":"7.7695945946",</v>
      </c>
      <c r="CP43" s="11" t="str">
        <f t="shared" si="31"/>
        <v>"plrs":"50",</v>
      </c>
      <c r="CQ43" s="11" t="str">
        <f t="shared" si="32"/>
        <v>"rm":"140"},</v>
      </c>
      <c r="CR43" s="11" t="str">
        <f t="shared" si="33"/>
        <v>{"event":"harvest",</v>
      </c>
      <c r="CS43" s="11" t="str">
        <f t="shared" si="34"/>
        <v>"harm":"Machine",</v>
      </c>
      <c r="CT43" s="11" t="str">
        <f t="shared" si="35"/>
        <v>"date":"20100410"</v>
      </c>
      <c r="CU43" s="11" t="str">
        <f t="shared" si="36"/>
        <v>}]},</v>
      </c>
      <c r="CV43" s="30" t="s">
        <v>931</v>
      </c>
      <c r="CW43" s="11" t="str">
        <f t="shared" si="37"/>
        <v>{"hwah":"11870.73482",</v>
      </c>
      <c r="CX43" s="11" t="str">
        <f t="shared" si="38"/>
        <v>"hwahs":"1049.592562",</v>
      </c>
      <c r="CY43" s="11" t="str">
        <f t="shared" si="39"/>
        <v>"hmah":"0.197912162",</v>
      </c>
      <c r="CZ43" s="11" t="str">
        <f t="shared" si="40"/>
        <v>"hmahs":"0.012849327",</v>
      </c>
      <c r="DA43" s="11" t="str">
        <f t="shared" si="41"/>
        <v/>
      </c>
      <c r="DB43" s="11" t="str">
        <f t="shared" si="42"/>
        <v/>
      </c>
      <c r="DC43" s="11" t="str">
        <f t="shared" si="43"/>
        <v/>
      </c>
      <c r="DD43" s="11" t="str">
        <f t="shared" si="44"/>
        <v/>
      </c>
      <c r="DE43" s="11" t="s">
        <v>935</v>
      </c>
      <c r="DF43" s="32" t="str">
        <f t="shared" si="58"/>
        <v>BRA_2009_9056</v>
      </c>
      <c r="DG43" s="30" t="str">
        <f t="shared" si="45"/>
        <v>{</v>
      </c>
      <c r="DH43" s="11" t="str">
        <f t="shared" si="46"/>
        <v>{</v>
      </c>
      <c r="DI43" s="11" t="str">
        <f t="shared" si="47"/>
        <v/>
      </c>
      <c r="DJ43" s="11" t="str">
        <f>IF(AT43&lt;&gt;"",""""&amp;LOWER(AT$3) &amp;""":"""&amp;DX43&amp;""",","")</f>
        <v/>
      </c>
      <c r="DK43" s="11" t="str">
        <f t="shared" si="48"/>
        <v/>
      </c>
      <c r="DL43" s="11" t="str">
        <f t="shared" si="49"/>
        <v/>
      </c>
      <c r="DM43" s="11" t="str">
        <f t="shared" si="50"/>
        <v/>
      </c>
      <c r="DN43" s="11" t="str">
        <f t="shared" si="51"/>
        <v/>
      </c>
      <c r="DO43" s="11" t="str">
        <f t="shared" si="52"/>
        <v/>
      </c>
      <c r="DP43" s="11" t="str">
        <f t="shared" si="53"/>
        <v/>
      </c>
      <c r="DQ43" s="11" t="str">
        <f t="shared" si="54"/>
        <v/>
      </c>
      <c r="DT43" s="2" t="str">
        <f t="shared" si="55"/>
        <v/>
      </c>
      <c r="DU43" s="2" t="str">
        <f>IF(COUNTIF($DT$3:DT42,"="&amp;DT43)=0,AT43&amp;"","")</f>
        <v/>
      </c>
      <c r="DV43" s="2" t="str">
        <f>IF(DU43&lt;&gt;"", COUNTIF($DU$3:DU42,"="&amp;DU43), "")</f>
        <v/>
      </c>
      <c r="DW43" s="2">
        <f>IF(OR(DU43&lt;&gt;"",AT43=""), COUNTIF($DU$3:DU42,"="&amp;DU43), VLOOKUP(DT43,$DT$3:DV42,3,FALSE))</f>
        <v>0</v>
      </c>
      <c r="DX43" s="2" t="str">
        <f t="shared" si="59"/>
        <v/>
      </c>
    </row>
    <row r="44" spans="1:128">
      <c r="A44" s="2" t="s">
        <v>893</v>
      </c>
      <c r="B44" s="17" t="s">
        <v>211</v>
      </c>
      <c r="C44" s="18">
        <v>1</v>
      </c>
      <c r="D44" s="17" t="s">
        <v>159</v>
      </c>
      <c r="E44" s="17" t="s">
        <v>160</v>
      </c>
      <c r="F44" s="17" t="s">
        <v>212</v>
      </c>
      <c r="G44" s="19">
        <v>3090641912191</v>
      </c>
      <c r="H44" s="17" t="s">
        <v>140</v>
      </c>
      <c r="I44" s="17" t="s">
        <v>141</v>
      </c>
      <c r="J44" s="18"/>
      <c r="K44" s="18">
        <v>-18.95861665</v>
      </c>
      <c r="L44" s="18">
        <v>-48.29219192</v>
      </c>
      <c r="M44" s="17" t="s">
        <v>58</v>
      </c>
      <c r="N44" s="17"/>
      <c r="O44" s="18">
        <v>866</v>
      </c>
      <c r="P44" s="17" t="s">
        <v>59</v>
      </c>
      <c r="Q44" s="17" t="s">
        <v>190</v>
      </c>
      <c r="R44" s="17" t="s">
        <v>61</v>
      </c>
      <c r="S44" s="17" t="s">
        <v>62</v>
      </c>
      <c r="T44" s="17"/>
      <c r="U44" s="18">
        <v>2009</v>
      </c>
      <c r="V44" s="17" t="s">
        <v>213</v>
      </c>
      <c r="W44" s="17" t="s">
        <v>214</v>
      </c>
      <c r="X44" s="17"/>
      <c r="Y44" s="17" t="s">
        <v>65</v>
      </c>
      <c r="Z44" s="17" t="s">
        <v>66</v>
      </c>
      <c r="AA44" s="17" t="s">
        <v>67</v>
      </c>
      <c r="AB44" s="17" t="s">
        <v>68</v>
      </c>
      <c r="AC44" s="17">
        <v>7.6324324323999999</v>
      </c>
      <c r="AD44" s="18">
        <v>50</v>
      </c>
      <c r="AE44" s="20">
        <v>129.56458649999999</v>
      </c>
      <c r="AF44" s="19">
        <v>10948.207560000001</v>
      </c>
      <c r="AG44" s="19">
        <v>1369.5442849999999</v>
      </c>
      <c r="AH44" s="21">
        <v>28.163513510000001</v>
      </c>
      <c r="AI44" s="22">
        <v>0.28163513499999998</v>
      </c>
      <c r="AJ44" s="22">
        <v>1.7514044999999999E-2</v>
      </c>
      <c r="AK44" s="18">
        <v>140</v>
      </c>
      <c r="AL44" s="17"/>
      <c r="AM44" s="17"/>
      <c r="AN44" s="17"/>
      <c r="AO44" s="17"/>
      <c r="AP44" s="18">
        <v>2.8655405410000001</v>
      </c>
      <c r="AQ44" s="18">
        <v>0.10668596700000001</v>
      </c>
      <c r="AR44" s="17"/>
      <c r="AS44" s="17"/>
      <c r="AT44" s="41"/>
      <c r="AU44" s="17"/>
      <c r="AV44" s="17"/>
      <c r="AW44" s="17"/>
      <c r="AX44" s="17"/>
      <c r="AY44" s="17"/>
      <c r="AZ44" s="17"/>
      <c r="BA44" s="17"/>
      <c r="BC44" s="34" t="str">
        <f t="shared" si="56"/>
        <v>20090925</v>
      </c>
      <c r="BD44" s="34" t="str">
        <f t="shared" si="57"/>
        <v>20100210</v>
      </c>
      <c r="BE44" s="2" t="s">
        <v>937</v>
      </c>
      <c r="BF44" s="11" t="str">
        <f t="shared" si="0"/>
        <v>{"exname":"BRA_2009_9059",</v>
      </c>
      <c r="BG44" s="11" t="str">
        <f t="shared" si="1"/>
        <v>"exp_dur":"1",</v>
      </c>
      <c r="BH44" s="11" t="str">
        <f t="shared" si="2"/>
        <v>"local_name":"Uberlandia, BRA",</v>
      </c>
      <c r="BI44" s="11" t="str">
        <f t="shared" si="3"/>
        <v>"local_id":"MGUB",</v>
      </c>
      <c r="BJ44" s="11" t="str">
        <f t="shared" si="4"/>
        <v>"fl_name":"UB1E",</v>
      </c>
      <c r="BK44" s="11" t="str">
        <f t="shared" si="5"/>
        <v>"id_field":"3090641912191",</v>
      </c>
      <c r="BL44" s="11" t="str">
        <f t="shared" si="6"/>
        <v>"fl_loc_1":"BRA",</v>
      </c>
      <c r="BM44" s="11" t="str">
        <f t="shared" si="7"/>
        <v>"fl_loc_2":"MGE",</v>
      </c>
      <c r="BN44" s="11" t="str">
        <f t="shared" si="8"/>
        <v/>
      </c>
      <c r="BO44" s="11" t="str">
        <f t="shared" si="9"/>
        <v>"fl_lat":"-18.95861665",</v>
      </c>
      <c r="BP44" s="11" t="str">
        <f t="shared" si="10"/>
        <v>"fl_long":"-48.29219192",</v>
      </c>
      <c r="BQ44" s="11" t="str">
        <f t="shared" si="11"/>
        <v>"mon_loc_source":"Monsanto",</v>
      </c>
      <c r="BR44" s="11" t="str">
        <f t="shared" si="12"/>
        <v/>
      </c>
      <c r="BS44" s="11" t="str">
        <f t="shared" si="13"/>
        <v>"flele":"866",</v>
      </c>
      <c r="BT44" s="11" t="str">
        <f t="shared" si="14"/>
        <v>"cr_system":"Conventional Corn",</v>
      </c>
      <c r="BU44" s="11" t="str">
        <f t="shared" si="15"/>
        <v>"irrig":"N",</v>
      </c>
      <c r="BV44" s="11" t="str">
        <f t="shared" si="16"/>
        <v/>
      </c>
      <c r="BW44" s="11" t="str">
        <f t="shared" si="17"/>
        <v>"mon_planting_year":"2009",</v>
      </c>
      <c r="BX44" s="11" t="str">
        <f t="shared" si="18"/>
        <v/>
      </c>
      <c r="BY44" s="11" t="str">
        <f t="shared" si="19"/>
        <v>"mon_hacom":"Grain",</v>
      </c>
      <c r="BZ44" s="11" t="str">
        <f t="shared" si="20"/>
        <v>"mon_expt_type":"Research",</v>
      </c>
      <c r="CA44" s="11" t="str">
        <f t="shared" si="21"/>
        <v>"mon_expt_stage":"Pre-Commercial 3",</v>
      </c>
      <c r="CB44" s="11" t="str">
        <f t="shared" si="22"/>
        <v>"mon_yld_be":"129.5645865",</v>
      </c>
      <c r="CC44" s="11" t="str">
        <f t="shared" si="23"/>
        <v>"mon_mst":"28.16351351",</v>
      </c>
      <c r="CD44" s="11" t="str">
        <f t="shared" si="24"/>
        <v/>
      </c>
      <c r="CE44" s="11" t="str">
        <f t="shared" si="25"/>
        <v/>
      </c>
      <c r="CF44" s="11" t="str">
        <f>IF(AT44&lt;&gt;"",""""&amp;LOWER(AT$3) &amp;""":"""&amp;DX44&amp;""",","")</f>
        <v/>
      </c>
      <c r="CG44" s="11" t="str">
        <f>"""mon_wst_info1"":"""&amp;VLOOKUP(B44,Weather!B44:N565,11,FALSE)&amp;""","</f>
        <v>"mon_wst_info1":"821075|0 - 10 km",</v>
      </c>
      <c r="CH44" s="11" t="str">
        <f>"""mon_wst_info2"":"""&amp;VLOOKUP(B44,Weather!B44:N565,12,FALSE)&amp;""","</f>
        <v>"mon_wst_info2":"835253|0 - 10 km",</v>
      </c>
      <c r="CI44" s="11" t="str">
        <f>"""mon_wst_info3"":"""&amp;VLOOKUP(B44,Weather!B44:N565,13,FALSE)&amp;""","</f>
        <v>"mon_wst_info3":"835760|&gt; 100 km",</v>
      </c>
      <c r="CJ44" s="11" t="str">
        <f t="shared" si="26"/>
        <v/>
      </c>
      <c r="CK44" s="30" t="s">
        <v>958</v>
      </c>
      <c r="CL44" s="11" t="str">
        <f t="shared" si="27"/>
        <v>{"event":"planting","crid":"MAZ",</v>
      </c>
      <c r="CM44" s="11" t="str">
        <f t="shared" si="28"/>
        <v>"date":"20090925",</v>
      </c>
      <c r="CN44" s="11" t="str">
        <f t="shared" si="29"/>
        <v>"cul_id":"2009_RM140_TestMean",</v>
      </c>
      <c r="CO44" s="11" t="str">
        <f t="shared" si="30"/>
        <v>"plpoe":"7.6324324324",</v>
      </c>
      <c r="CP44" s="11" t="str">
        <f t="shared" si="31"/>
        <v>"plrs":"50",</v>
      </c>
      <c r="CQ44" s="11" t="str">
        <f t="shared" si="32"/>
        <v>"rm":"140"},</v>
      </c>
      <c r="CR44" s="11" t="str">
        <f t="shared" si="33"/>
        <v>{"event":"harvest",</v>
      </c>
      <c r="CS44" s="11" t="str">
        <f t="shared" si="34"/>
        <v>"harm":"Machine",</v>
      </c>
      <c r="CT44" s="11" t="str">
        <f t="shared" si="35"/>
        <v>"date":"20100210"</v>
      </c>
      <c r="CU44" s="11" t="str">
        <f t="shared" si="36"/>
        <v>}]},</v>
      </c>
      <c r="CV44" s="30" t="s">
        <v>931</v>
      </c>
      <c r="CW44" s="11" t="str">
        <f t="shared" si="37"/>
        <v>{"hwah":"10948.20756",</v>
      </c>
      <c r="CX44" s="11" t="str">
        <f t="shared" si="38"/>
        <v>"hwahs":"1369.544285",</v>
      </c>
      <c r="CY44" s="11" t="str">
        <f t="shared" si="39"/>
        <v>"hmah":"0.281635135",</v>
      </c>
      <c r="CZ44" s="11" t="str">
        <f t="shared" si="40"/>
        <v>"hmahs":"0.017514045",</v>
      </c>
      <c r="DA44" s="11" t="str">
        <f t="shared" si="41"/>
        <v/>
      </c>
      <c r="DB44" s="11" t="str">
        <f t="shared" si="42"/>
        <v/>
      </c>
      <c r="DC44" s="11" t="str">
        <f t="shared" si="43"/>
        <v>"chtx":"2.865540541",</v>
      </c>
      <c r="DD44" s="11" t="str">
        <f t="shared" si="44"/>
        <v>"chtxs":"0.106685967",</v>
      </c>
      <c r="DE44" s="11" t="s">
        <v>935</v>
      </c>
      <c r="DF44" s="32" t="str">
        <f t="shared" si="58"/>
        <v>BRA_2009_9059</v>
      </c>
      <c r="DG44" s="30" t="str">
        <f t="shared" si="45"/>
        <v>{</v>
      </c>
      <c r="DH44" s="11" t="str">
        <f t="shared" si="46"/>
        <v>{</v>
      </c>
      <c r="DI44" s="11" t="str">
        <f t="shared" si="47"/>
        <v/>
      </c>
      <c r="DJ44" s="11" t="str">
        <f>IF(AT44&lt;&gt;"",""""&amp;LOWER(AT$3) &amp;""":"""&amp;DX44&amp;""",","")</f>
        <v/>
      </c>
      <c r="DK44" s="11" t="str">
        <f t="shared" si="48"/>
        <v/>
      </c>
      <c r="DL44" s="11" t="str">
        <f t="shared" si="49"/>
        <v/>
      </c>
      <c r="DM44" s="11" t="str">
        <f t="shared" si="50"/>
        <v/>
      </c>
      <c r="DN44" s="11" t="str">
        <f t="shared" si="51"/>
        <v/>
      </c>
      <c r="DO44" s="11" t="str">
        <f t="shared" si="52"/>
        <v/>
      </c>
      <c r="DP44" s="11" t="str">
        <f t="shared" si="53"/>
        <v/>
      </c>
      <c r="DQ44" s="11" t="str">
        <f t="shared" si="54"/>
        <v/>
      </c>
      <c r="DT44" s="2" t="str">
        <f t="shared" si="55"/>
        <v/>
      </c>
      <c r="DU44" s="2" t="str">
        <f>IF(COUNTIF($DT$3:DT43,"="&amp;DT44)=0,AT44&amp;"","")</f>
        <v/>
      </c>
      <c r="DV44" s="2" t="str">
        <f>IF(DU44&lt;&gt;"", COUNTIF($DU$3:DU43,"="&amp;DU44), "")</f>
        <v/>
      </c>
      <c r="DW44" s="2">
        <f>IF(OR(DU44&lt;&gt;"",AT44=""), COUNTIF($DU$3:DU43,"="&amp;DU44), VLOOKUP(DT44,$DT$3:DV43,3,FALSE))</f>
        <v>0</v>
      </c>
      <c r="DX44" s="2" t="str">
        <f t="shared" si="59"/>
        <v/>
      </c>
    </row>
    <row r="45" spans="1:128">
      <c r="A45" s="2" t="s">
        <v>893</v>
      </c>
      <c r="B45" s="17" t="s">
        <v>215</v>
      </c>
      <c r="C45" s="18">
        <v>1</v>
      </c>
      <c r="D45" s="17" t="s">
        <v>159</v>
      </c>
      <c r="E45" s="17" t="s">
        <v>160</v>
      </c>
      <c r="F45" s="17" t="s">
        <v>216</v>
      </c>
      <c r="G45" s="19">
        <v>3090642174335</v>
      </c>
      <c r="H45" s="17" t="s">
        <v>140</v>
      </c>
      <c r="I45" s="17" t="s">
        <v>141</v>
      </c>
      <c r="J45" s="18"/>
      <c r="K45" s="18">
        <v>-18.95861665</v>
      </c>
      <c r="L45" s="18">
        <v>-48.29219192</v>
      </c>
      <c r="M45" s="17" t="s">
        <v>58</v>
      </c>
      <c r="N45" s="17"/>
      <c r="O45" s="18">
        <v>866</v>
      </c>
      <c r="P45" s="17" t="s">
        <v>59</v>
      </c>
      <c r="Q45" s="17" t="s">
        <v>190</v>
      </c>
      <c r="R45" s="17" t="s">
        <v>61</v>
      </c>
      <c r="S45" s="17" t="s">
        <v>62</v>
      </c>
      <c r="T45" s="17"/>
      <c r="U45" s="18">
        <v>2009</v>
      </c>
      <c r="V45" s="17" t="s">
        <v>217</v>
      </c>
      <c r="W45" s="17" t="s">
        <v>107</v>
      </c>
      <c r="X45" s="17"/>
      <c r="Y45" s="17" t="s">
        <v>65</v>
      </c>
      <c r="Z45" s="17" t="s">
        <v>66</v>
      </c>
      <c r="AA45" s="17" t="s">
        <v>67</v>
      </c>
      <c r="AB45" s="17" t="s">
        <v>68</v>
      </c>
      <c r="AC45" s="17">
        <v>7.4398648648999997</v>
      </c>
      <c r="AD45" s="18">
        <v>50</v>
      </c>
      <c r="AE45" s="20">
        <v>130.66417430000001</v>
      </c>
      <c r="AF45" s="19">
        <v>11041.122729999999</v>
      </c>
      <c r="AG45" s="19">
        <v>1272.275926</v>
      </c>
      <c r="AH45" s="21">
        <v>27.541891889999999</v>
      </c>
      <c r="AI45" s="22">
        <v>0.27541891899999998</v>
      </c>
      <c r="AJ45" s="22">
        <v>1.8063060999999998E-2</v>
      </c>
      <c r="AK45" s="18">
        <v>140</v>
      </c>
      <c r="AL45" s="17"/>
      <c r="AM45" s="17"/>
      <c r="AN45" s="17"/>
      <c r="AO45" s="17"/>
      <c r="AP45" s="17"/>
      <c r="AQ45" s="17"/>
      <c r="AR45" s="17"/>
      <c r="AS45" s="17"/>
      <c r="AT45" s="41"/>
      <c r="AU45" s="17"/>
      <c r="AV45" s="17"/>
      <c r="AW45" s="17"/>
      <c r="AX45" s="17"/>
      <c r="AY45" s="17"/>
      <c r="AZ45" s="17"/>
      <c r="BA45" s="17"/>
      <c r="BC45" s="34" t="str">
        <f t="shared" si="56"/>
        <v>20091023</v>
      </c>
      <c r="BD45" s="34" t="str">
        <f t="shared" si="57"/>
        <v>20100312</v>
      </c>
      <c r="BE45" s="2" t="s">
        <v>937</v>
      </c>
      <c r="BF45" s="11" t="str">
        <f t="shared" si="0"/>
        <v>{"exname":"BRA_2009_9060",</v>
      </c>
      <c r="BG45" s="11" t="str">
        <f t="shared" si="1"/>
        <v>"exp_dur":"1",</v>
      </c>
      <c r="BH45" s="11" t="str">
        <f t="shared" si="2"/>
        <v>"local_name":"Uberlandia, BRA",</v>
      </c>
      <c r="BI45" s="11" t="str">
        <f t="shared" si="3"/>
        <v>"local_id":"MGUB",</v>
      </c>
      <c r="BJ45" s="11" t="str">
        <f t="shared" si="4"/>
        <v>"fl_name":"UB2E",</v>
      </c>
      <c r="BK45" s="11" t="str">
        <f t="shared" si="5"/>
        <v>"id_field":"3090642174335",</v>
      </c>
      <c r="BL45" s="11" t="str">
        <f t="shared" si="6"/>
        <v>"fl_loc_1":"BRA",</v>
      </c>
      <c r="BM45" s="11" t="str">
        <f t="shared" si="7"/>
        <v>"fl_loc_2":"MGE",</v>
      </c>
      <c r="BN45" s="11" t="str">
        <f t="shared" si="8"/>
        <v/>
      </c>
      <c r="BO45" s="11" t="str">
        <f t="shared" si="9"/>
        <v>"fl_lat":"-18.95861665",</v>
      </c>
      <c r="BP45" s="11" t="str">
        <f t="shared" si="10"/>
        <v>"fl_long":"-48.29219192",</v>
      </c>
      <c r="BQ45" s="11" t="str">
        <f t="shared" si="11"/>
        <v>"mon_loc_source":"Monsanto",</v>
      </c>
      <c r="BR45" s="11" t="str">
        <f t="shared" si="12"/>
        <v/>
      </c>
      <c r="BS45" s="11" t="str">
        <f t="shared" si="13"/>
        <v>"flele":"866",</v>
      </c>
      <c r="BT45" s="11" t="str">
        <f t="shared" si="14"/>
        <v>"cr_system":"Conventional Corn",</v>
      </c>
      <c r="BU45" s="11" t="str">
        <f t="shared" si="15"/>
        <v>"irrig":"N",</v>
      </c>
      <c r="BV45" s="11" t="str">
        <f t="shared" si="16"/>
        <v/>
      </c>
      <c r="BW45" s="11" t="str">
        <f t="shared" si="17"/>
        <v>"mon_planting_year":"2009",</v>
      </c>
      <c r="BX45" s="11" t="str">
        <f t="shared" si="18"/>
        <v/>
      </c>
      <c r="BY45" s="11" t="str">
        <f t="shared" si="19"/>
        <v>"mon_hacom":"Grain",</v>
      </c>
      <c r="BZ45" s="11" t="str">
        <f t="shared" si="20"/>
        <v>"mon_expt_type":"Research",</v>
      </c>
      <c r="CA45" s="11" t="str">
        <f t="shared" si="21"/>
        <v>"mon_expt_stage":"Pre-Commercial 3",</v>
      </c>
      <c r="CB45" s="11" t="str">
        <f t="shared" si="22"/>
        <v>"mon_yld_be":"130.6641743",</v>
      </c>
      <c r="CC45" s="11" t="str">
        <f t="shared" si="23"/>
        <v>"mon_mst":"27.54189189",</v>
      </c>
      <c r="CD45" s="11" t="str">
        <f t="shared" si="24"/>
        <v/>
      </c>
      <c r="CE45" s="11" t="str">
        <f t="shared" si="25"/>
        <v/>
      </c>
      <c r="CF45" s="11" t="str">
        <f>IF(AT45&lt;&gt;"",""""&amp;LOWER(AT$3) &amp;""":"""&amp;DX45&amp;""",","")</f>
        <v/>
      </c>
      <c r="CG45" s="11" t="str">
        <f>"""mon_wst_info1"":"""&amp;VLOOKUP(B45,Weather!B45:N566,11,FALSE)&amp;""","</f>
        <v>"mon_wst_info1":"821075|0 - 10 km",</v>
      </c>
      <c r="CH45" s="11" t="str">
        <f>"""mon_wst_info2"":"""&amp;VLOOKUP(B45,Weather!B45:N566,12,FALSE)&amp;""","</f>
        <v>"mon_wst_info2":"835253|0 - 10 km",</v>
      </c>
      <c r="CI45" s="11" t="str">
        <f>"""mon_wst_info3"":"""&amp;VLOOKUP(B45,Weather!B45:N566,13,FALSE)&amp;""","</f>
        <v>"mon_wst_info3":"835760|&gt; 100 km",</v>
      </c>
      <c r="CJ45" s="11" t="str">
        <f t="shared" si="26"/>
        <v/>
      </c>
      <c r="CK45" s="30" t="s">
        <v>958</v>
      </c>
      <c r="CL45" s="11" t="str">
        <f t="shared" si="27"/>
        <v>{"event":"planting","crid":"MAZ",</v>
      </c>
      <c r="CM45" s="11" t="str">
        <f t="shared" si="28"/>
        <v>"date":"20091023",</v>
      </c>
      <c r="CN45" s="11" t="str">
        <f t="shared" si="29"/>
        <v>"cul_id":"2009_RM140_TestMean",</v>
      </c>
      <c r="CO45" s="11" t="str">
        <f t="shared" si="30"/>
        <v>"plpoe":"7.4398648649",</v>
      </c>
      <c r="CP45" s="11" t="str">
        <f t="shared" si="31"/>
        <v>"plrs":"50",</v>
      </c>
      <c r="CQ45" s="11" t="str">
        <f t="shared" si="32"/>
        <v>"rm":"140"},</v>
      </c>
      <c r="CR45" s="11" t="str">
        <f t="shared" si="33"/>
        <v>{"event":"harvest",</v>
      </c>
      <c r="CS45" s="11" t="str">
        <f t="shared" si="34"/>
        <v>"harm":"Machine",</v>
      </c>
      <c r="CT45" s="11" t="str">
        <f t="shared" si="35"/>
        <v>"date":"20100312"</v>
      </c>
      <c r="CU45" s="11" t="str">
        <f t="shared" si="36"/>
        <v>}]},</v>
      </c>
      <c r="CV45" s="30" t="s">
        <v>931</v>
      </c>
      <c r="CW45" s="11" t="str">
        <f t="shared" si="37"/>
        <v>{"hwah":"11041.12273",</v>
      </c>
      <c r="CX45" s="11" t="str">
        <f t="shared" si="38"/>
        <v>"hwahs":"1272.275926",</v>
      </c>
      <c r="CY45" s="11" t="str">
        <f t="shared" si="39"/>
        <v>"hmah":"0.275418919",</v>
      </c>
      <c r="CZ45" s="11" t="str">
        <f t="shared" si="40"/>
        <v>"hmahs":"0.018063061",</v>
      </c>
      <c r="DA45" s="11" t="str">
        <f t="shared" si="41"/>
        <v/>
      </c>
      <c r="DB45" s="11" t="str">
        <f t="shared" si="42"/>
        <v/>
      </c>
      <c r="DC45" s="11" t="str">
        <f t="shared" si="43"/>
        <v/>
      </c>
      <c r="DD45" s="11" t="str">
        <f t="shared" si="44"/>
        <v/>
      </c>
      <c r="DE45" s="11" t="s">
        <v>935</v>
      </c>
      <c r="DF45" s="32" t="str">
        <f t="shared" si="58"/>
        <v>BRA_2009_9060</v>
      </c>
      <c r="DG45" s="30" t="str">
        <f t="shared" si="45"/>
        <v>{</v>
      </c>
      <c r="DH45" s="11" t="str">
        <f t="shared" si="46"/>
        <v>{</v>
      </c>
      <c r="DI45" s="11" t="str">
        <f t="shared" si="47"/>
        <v/>
      </c>
      <c r="DJ45" s="11" t="str">
        <f>IF(AT45&lt;&gt;"",""""&amp;LOWER(AT$3) &amp;""":"""&amp;DX45&amp;""",","")</f>
        <v/>
      </c>
      <c r="DK45" s="11" t="str">
        <f t="shared" si="48"/>
        <v/>
      </c>
      <c r="DL45" s="11" t="str">
        <f t="shared" si="49"/>
        <v/>
      </c>
      <c r="DM45" s="11" t="str">
        <f t="shared" si="50"/>
        <v/>
      </c>
      <c r="DN45" s="11" t="str">
        <f t="shared" si="51"/>
        <v/>
      </c>
      <c r="DO45" s="11" t="str">
        <f t="shared" si="52"/>
        <v/>
      </c>
      <c r="DP45" s="11" t="str">
        <f t="shared" si="53"/>
        <v/>
      </c>
      <c r="DQ45" s="11" t="str">
        <f t="shared" si="54"/>
        <v/>
      </c>
      <c r="DT45" s="2" t="str">
        <f t="shared" si="55"/>
        <v/>
      </c>
      <c r="DU45" s="2" t="str">
        <f>IF(COUNTIF($DT$3:DT44,"="&amp;DT45)=0,AT45&amp;"","")</f>
        <v/>
      </c>
      <c r="DV45" s="2" t="str">
        <f>IF(DU45&lt;&gt;"", COUNTIF($DU$3:DU44,"="&amp;DU45), "")</f>
        <v/>
      </c>
      <c r="DW45" s="2">
        <f>IF(OR(DU45&lt;&gt;"",AT45=""), COUNTIF($DU$3:DU44,"="&amp;DU45), VLOOKUP(DT45,$DT$3:DV44,3,FALSE))</f>
        <v>0</v>
      </c>
      <c r="DX45" s="2" t="str">
        <f t="shared" si="59"/>
        <v/>
      </c>
    </row>
    <row r="46" spans="1:128">
      <c r="A46" s="2" t="s">
        <v>893</v>
      </c>
      <c r="B46" s="17" t="s">
        <v>218</v>
      </c>
      <c r="C46" s="18">
        <v>1</v>
      </c>
      <c r="D46" s="17" t="s">
        <v>137</v>
      </c>
      <c r="E46" s="17" t="s">
        <v>138</v>
      </c>
      <c r="F46" s="17" t="s">
        <v>219</v>
      </c>
      <c r="G46" s="19">
        <v>3892778893695</v>
      </c>
      <c r="H46" s="17" t="s">
        <v>140</v>
      </c>
      <c r="I46" s="17" t="s">
        <v>141</v>
      </c>
      <c r="J46" s="18"/>
      <c r="K46" s="18">
        <v>-18.62528464</v>
      </c>
      <c r="L46" s="18">
        <v>-48.208858919999997</v>
      </c>
      <c r="M46" s="17" t="s">
        <v>58</v>
      </c>
      <c r="N46" s="17"/>
      <c r="O46" s="18">
        <v>900</v>
      </c>
      <c r="P46" s="17" t="s">
        <v>59</v>
      </c>
      <c r="Q46" s="17" t="s">
        <v>220</v>
      </c>
      <c r="R46" s="17" t="s">
        <v>61</v>
      </c>
      <c r="S46" s="17" t="s">
        <v>62</v>
      </c>
      <c r="T46" s="17"/>
      <c r="U46" s="18">
        <v>2010</v>
      </c>
      <c r="V46" s="17" t="s">
        <v>221</v>
      </c>
      <c r="W46" s="17" t="s">
        <v>222</v>
      </c>
      <c r="X46" s="17"/>
      <c r="Y46" s="17" t="s">
        <v>65</v>
      </c>
      <c r="Z46" s="17" t="s">
        <v>66</v>
      </c>
      <c r="AA46" s="17" t="s">
        <v>67</v>
      </c>
      <c r="AB46" s="17" t="s">
        <v>68</v>
      </c>
      <c r="AC46" s="17">
        <v>7.9839285713999999</v>
      </c>
      <c r="AD46" s="18">
        <v>50</v>
      </c>
      <c r="AE46" s="20">
        <v>126.593169</v>
      </c>
      <c r="AF46" s="19">
        <v>10697.12278</v>
      </c>
      <c r="AG46" s="19">
        <v>1609.4497699999999</v>
      </c>
      <c r="AH46" s="21">
        <v>14.08375</v>
      </c>
      <c r="AI46" s="22">
        <v>0.1408375</v>
      </c>
      <c r="AJ46" s="22">
        <v>7.1743299999999996E-3</v>
      </c>
      <c r="AK46" s="18">
        <v>140</v>
      </c>
      <c r="AL46" s="17"/>
      <c r="AM46" s="17"/>
      <c r="AN46" s="17"/>
      <c r="AO46" s="17"/>
      <c r="AP46" s="18">
        <v>2.7388095240000001</v>
      </c>
      <c r="AQ46" s="18">
        <v>8.9498667000000004E-2</v>
      </c>
      <c r="AR46" s="17"/>
      <c r="AS46" s="17"/>
      <c r="AT46" s="41"/>
      <c r="AU46" s="17"/>
      <c r="AV46" s="17"/>
      <c r="AW46" s="17"/>
      <c r="AX46" s="17"/>
      <c r="AY46" s="17"/>
      <c r="AZ46" s="17"/>
      <c r="BA46" s="17"/>
      <c r="BC46" s="34" t="str">
        <f t="shared" si="56"/>
        <v>20101107</v>
      </c>
      <c r="BD46" s="34" t="str">
        <f t="shared" si="57"/>
        <v>20110417</v>
      </c>
      <c r="BE46" s="2" t="s">
        <v>937</v>
      </c>
      <c r="BF46" s="11" t="str">
        <f t="shared" si="0"/>
        <v>{"exname":"BRA_2010_13774",</v>
      </c>
      <c r="BG46" s="11" t="str">
        <f t="shared" si="1"/>
        <v>"exp_dur":"1",</v>
      </c>
      <c r="BH46" s="11" t="str">
        <f t="shared" si="2"/>
        <v>"local_name":"Araguari, BRA",</v>
      </c>
      <c r="BI46" s="11" t="str">
        <f t="shared" si="3"/>
        <v>"local_id":"MGAG",</v>
      </c>
      <c r="BJ46" s="11" t="str">
        <f t="shared" si="4"/>
        <v>"fl_name":"AG08",</v>
      </c>
      <c r="BK46" s="11" t="str">
        <f t="shared" si="5"/>
        <v>"id_field":"3892778893695",</v>
      </c>
      <c r="BL46" s="11" t="str">
        <f t="shared" si="6"/>
        <v>"fl_loc_1":"BRA",</v>
      </c>
      <c r="BM46" s="11" t="str">
        <f t="shared" si="7"/>
        <v>"fl_loc_2":"MGE",</v>
      </c>
      <c r="BN46" s="11" t="str">
        <f t="shared" si="8"/>
        <v/>
      </c>
      <c r="BO46" s="11" t="str">
        <f t="shared" si="9"/>
        <v>"fl_lat":"-18.62528464",</v>
      </c>
      <c r="BP46" s="11" t="str">
        <f t="shared" si="10"/>
        <v>"fl_long":"-48.20885892",</v>
      </c>
      <c r="BQ46" s="11" t="str">
        <f t="shared" si="11"/>
        <v>"mon_loc_source":"Monsanto",</v>
      </c>
      <c r="BR46" s="11" t="str">
        <f t="shared" si="12"/>
        <v/>
      </c>
      <c r="BS46" s="11" t="str">
        <f t="shared" si="13"/>
        <v>"flele":"900",</v>
      </c>
      <c r="BT46" s="11" t="str">
        <f t="shared" si="14"/>
        <v>"cr_system":"Conventional Corn",</v>
      </c>
      <c r="BU46" s="11" t="str">
        <f t="shared" si="15"/>
        <v>"irrig":"N",</v>
      </c>
      <c r="BV46" s="11" t="str">
        <f t="shared" si="16"/>
        <v/>
      </c>
      <c r="BW46" s="11" t="str">
        <f t="shared" si="17"/>
        <v>"mon_planting_year":"2010",</v>
      </c>
      <c r="BX46" s="11" t="str">
        <f t="shared" si="18"/>
        <v/>
      </c>
      <c r="BY46" s="11" t="str">
        <f t="shared" si="19"/>
        <v>"mon_hacom":"Grain",</v>
      </c>
      <c r="BZ46" s="11" t="str">
        <f t="shared" si="20"/>
        <v>"mon_expt_type":"Research",</v>
      </c>
      <c r="CA46" s="11" t="str">
        <f t="shared" si="21"/>
        <v>"mon_expt_stage":"Pre-Commercial 3",</v>
      </c>
      <c r="CB46" s="11" t="str">
        <f t="shared" si="22"/>
        <v>"mon_yld_be":"126.593169",</v>
      </c>
      <c r="CC46" s="11" t="str">
        <f t="shared" si="23"/>
        <v>"mon_mst":"14.08375",</v>
      </c>
      <c r="CD46" s="11" t="str">
        <f t="shared" si="24"/>
        <v/>
      </c>
      <c r="CE46" s="11" t="str">
        <f t="shared" si="25"/>
        <v/>
      </c>
      <c r="CF46" s="11" t="str">
        <f>IF(AT46&lt;&gt;"",""""&amp;LOWER(AT$3) &amp;""":"""&amp;DX46&amp;""",","")</f>
        <v/>
      </c>
      <c r="CG46" s="11" t="str">
        <f>"""mon_wst_info1"":"""&amp;VLOOKUP(B46,Weather!B46:N567,11,FALSE)&amp;""","</f>
        <v>"mon_wst_info1":"821075|25 - 50 km",</v>
      </c>
      <c r="CH46" s="11" t="str">
        <f>"""mon_wst_info2"":"""&amp;VLOOKUP(B46,Weather!B46:N567,12,FALSE)&amp;""","</f>
        <v>"mon_wst_info2":"835253|25 - 50 km",</v>
      </c>
      <c r="CI46" s="11" t="str">
        <f>"""mon_wst_info3"":"""&amp;VLOOKUP(B46,Weather!B46:N567,13,FALSE)&amp;""","</f>
        <v>"mon_wst_info3":"835760|&gt; 100 km",</v>
      </c>
      <c r="CJ46" s="11" t="str">
        <f t="shared" si="26"/>
        <v/>
      </c>
      <c r="CK46" s="30" t="s">
        <v>958</v>
      </c>
      <c r="CL46" s="11" t="str">
        <f t="shared" si="27"/>
        <v>{"event":"planting","crid":"MAZ",</v>
      </c>
      <c r="CM46" s="11" t="str">
        <f t="shared" si="28"/>
        <v>"date":"20101107",</v>
      </c>
      <c r="CN46" s="11" t="str">
        <f t="shared" si="29"/>
        <v>"cul_id":"2010_RM140_TestMean",</v>
      </c>
      <c r="CO46" s="11" t="str">
        <f t="shared" si="30"/>
        <v>"plpoe":"7.9839285714",</v>
      </c>
      <c r="CP46" s="11" t="str">
        <f t="shared" si="31"/>
        <v>"plrs":"50",</v>
      </c>
      <c r="CQ46" s="11" t="str">
        <f t="shared" si="32"/>
        <v>"rm":"140"},</v>
      </c>
      <c r="CR46" s="11" t="str">
        <f t="shared" si="33"/>
        <v>{"event":"harvest",</v>
      </c>
      <c r="CS46" s="11" t="str">
        <f t="shared" si="34"/>
        <v>"harm":"Machine",</v>
      </c>
      <c r="CT46" s="11" t="str">
        <f t="shared" si="35"/>
        <v>"date":"20110417"</v>
      </c>
      <c r="CU46" s="11" t="str">
        <f t="shared" si="36"/>
        <v>}]},</v>
      </c>
      <c r="CV46" s="30" t="s">
        <v>931</v>
      </c>
      <c r="CW46" s="11" t="str">
        <f t="shared" si="37"/>
        <v>{"hwah":"10697.12278",</v>
      </c>
      <c r="CX46" s="11" t="str">
        <f t="shared" si="38"/>
        <v>"hwahs":"1609.44977",</v>
      </c>
      <c r="CY46" s="11" t="str">
        <f t="shared" si="39"/>
        <v>"hmah":"0.1408375",</v>
      </c>
      <c r="CZ46" s="11" t="str">
        <f t="shared" si="40"/>
        <v>"hmahs":"0.00717433",</v>
      </c>
      <c r="DA46" s="11" t="str">
        <f t="shared" si="41"/>
        <v/>
      </c>
      <c r="DB46" s="11" t="str">
        <f t="shared" si="42"/>
        <v/>
      </c>
      <c r="DC46" s="11" t="str">
        <f t="shared" si="43"/>
        <v>"chtx":"2.738809524",</v>
      </c>
      <c r="DD46" s="11" t="str">
        <f t="shared" si="44"/>
        <v>"chtxs":"0.089498667",</v>
      </c>
      <c r="DE46" s="11" t="s">
        <v>935</v>
      </c>
      <c r="DF46" s="32" t="str">
        <f t="shared" si="58"/>
        <v>BRA_2010_13774</v>
      </c>
      <c r="DG46" s="30" t="str">
        <f t="shared" si="45"/>
        <v>{</v>
      </c>
      <c r="DH46" s="11" t="str">
        <f t="shared" si="46"/>
        <v>{</v>
      </c>
      <c r="DI46" s="11" t="str">
        <f t="shared" si="47"/>
        <v/>
      </c>
      <c r="DJ46" s="11" t="str">
        <f>IF(AT46&lt;&gt;"",""""&amp;LOWER(AT$3) &amp;""":"""&amp;DX46&amp;""",","")</f>
        <v/>
      </c>
      <c r="DK46" s="11" t="str">
        <f t="shared" si="48"/>
        <v/>
      </c>
      <c r="DL46" s="11" t="str">
        <f t="shared" si="49"/>
        <v/>
      </c>
      <c r="DM46" s="11" t="str">
        <f t="shared" si="50"/>
        <v/>
      </c>
      <c r="DN46" s="11" t="str">
        <f t="shared" si="51"/>
        <v/>
      </c>
      <c r="DO46" s="11" t="str">
        <f t="shared" si="52"/>
        <v/>
      </c>
      <c r="DP46" s="11" t="str">
        <f t="shared" si="53"/>
        <v/>
      </c>
      <c r="DQ46" s="11" t="str">
        <f t="shared" si="54"/>
        <v/>
      </c>
      <c r="DT46" s="2" t="str">
        <f t="shared" si="55"/>
        <v/>
      </c>
      <c r="DU46" s="2" t="str">
        <f>IF(COUNTIF($DT$3:DT45,"="&amp;DT46)=0,AT46&amp;"","")</f>
        <v/>
      </c>
      <c r="DV46" s="2" t="str">
        <f>IF(DU46&lt;&gt;"", COUNTIF($DU$3:DU45,"="&amp;DU46), "")</f>
        <v/>
      </c>
      <c r="DW46" s="2">
        <f>IF(OR(DU46&lt;&gt;"",AT46=""), COUNTIF($DU$3:DU45,"="&amp;DU46), VLOOKUP(DT46,$DT$3:DV45,3,FALSE))</f>
        <v>0</v>
      </c>
      <c r="DX46" s="2" t="str">
        <f t="shared" si="59"/>
        <v/>
      </c>
    </row>
    <row r="47" spans="1:128">
      <c r="A47" s="2" t="s">
        <v>893</v>
      </c>
      <c r="B47" s="17" t="s">
        <v>223</v>
      </c>
      <c r="C47" s="18">
        <v>1</v>
      </c>
      <c r="D47" s="17" t="s">
        <v>173</v>
      </c>
      <c r="E47" s="17" t="s">
        <v>174</v>
      </c>
      <c r="F47" s="17" t="s">
        <v>174</v>
      </c>
      <c r="G47" s="19">
        <v>3885657751935</v>
      </c>
      <c r="H47" s="17" t="s">
        <v>140</v>
      </c>
      <c r="I47" s="17" t="s">
        <v>141</v>
      </c>
      <c r="J47" s="18"/>
      <c r="K47" s="18">
        <v>-18.62528464</v>
      </c>
      <c r="L47" s="18">
        <v>-46.792197899999998</v>
      </c>
      <c r="M47" s="17" t="s">
        <v>58</v>
      </c>
      <c r="N47" s="17"/>
      <c r="O47" s="18">
        <v>1177</v>
      </c>
      <c r="P47" s="17" t="s">
        <v>59</v>
      </c>
      <c r="Q47" s="17" t="s">
        <v>220</v>
      </c>
      <c r="R47" s="17" t="s">
        <v>61</v>
      </c>
      <c r="S47" s="17" t="s">
        <v>62</v>
      </c>
      <c r="T47" s="17"/>
      <c r="U47" s="18">
        <v>2010</v>
      </c>
      <c r="V47" s="17" t="s">
        <v>224</v>
      </c>
      <c r="W47" s="17" t="s">
        <v>225</v>
      </c>
      <c r="X47" s="17"/>
      <c r="Y47" s="17" t="s">
        <v>65</v>
      </c>
      <c r="Z47" s="17" t="s">
        <v>66</v>
      </c>
      <c r="AA47" s="17" t="s">
        <v>67</v>
      </c>
      <c r="AB47" s="17" t="s">
        <v>68</v>
      </c>
      <c r="AC47" s="17">
        <v>6.5815476190000002</v>
      </c>
      <c r="AD47" s="18">
        <v>50</v>
      </c>
      <c r="AE47" s="20">
        <v>133.8173262</v>
      </c>
      <c r="AF47" s="19">
        <v>11307.564060000001</v>
      </c>
      <c r="AG47" s="19">
        <v>1528.6275860000001</v>
      </c>
      <c r="AH47" s="21">
        <v>17.864345239999999</v>
      </c>
      <c r="AI47" s="22">
        <v>0.17864345200000001</v>
      </c>
      <c r="AJ47" s="22">
        <v>1.4490800999999999E-2</v>
      </c>
      <c r="AK47" s="18">
        <v>140</v>
      </c>
      <c r="AL47" s="17"/>
      <c r="AM47" s="17"/>
      <c r="AN47" s="17"/>
      <c r="AO47" s="17"/>
      <c r="AP47" s="17"/>
      <c r="AQ47" s="17"/>
      <c r="AR47" s="17"/>
      <c r="AS47" s="17"/>
      <c r="AT47" s="41"/>
      <c r="AU47" s="17"/>
      <c r="AV47" s="17"/>
      <c r="AW47" s="17"/>
      <c r="AX47" s="17"/>
      <c r="AY47" s="17"/>
      <c r="AZ47" s="17"/>
      <c r="BA47" s="17"/>
      <c r="BC47" s="34" t="str">
        <f t="shared" si="56"/>
        <v>20101129</v>
      </c>
      <c r="BD47" s="34" t="str">
        <f t="shared" si="57"/>
        <v>20110430</v>
      </c>
      <c r="BE47" s="2" t="s">
        <v>937</v>
      </c>
      <c r="BF47" s="11" t="str">
        <f t="shared" si="0"/>
        <v>{"exname":"BRA_2010_13778",</v>
      </c>
      <c r="BG47" s="11" t="str">
        <f t="shared" si="1"/>
        <v>"exp_dur":"1",</v>
      </c>
      <c r="BH47" s="11" t="str">
        <f t="shared" si="2"/>
        <v>"local_name":"Coromandel, BRA",</v>
      </c>
      <c r="BI47" s="11" t="str">
        <f t="shared" si="3"/>
        <v>"local_id":"MGCM",</v>
      </c>
      <c r="BJ47" s="11" t="str">
        <f t="shared" si="4"/>
        <v>"fl_name":"MGCM",</v>
      </c>
      <c r="BK47" s="11" t="str">
        <f t="shared" si="5"/>
        <v>"id_field":"3885657751935",</v>
      </c>
      <c r="BL47" s="11" t="str">
        <f t="shared" si="6"/>
        <v>"fl_loc_1":"BRA",</v>
      </c>
      <c r="BM47" s="11" t="str">
        <f t="shared" si="7"/>
        <v>"fl_loc_2":"MGE",</v>
      </c>
      <c r="BN47" s="11" t="str">
        <f t="shared" si="8"/>
        <v/>
      </c>
      <c r="BO47" s="11" t="str">
        <f t="shared" si="9"/>
        <v>"fl_lat":"-18.62528464",</v>
      </c>
      <c r="BP47" s="11" t="str">
        <f t="shared" si="10"/>
        <v>"fl_long":"-46.7921979",</v>
      </c>
      <c r="BQ47" s="11" t="str">
        <f t="shared" si="11"/>
        <v>"mon_loc_source":"Monsanto",</v>
      </c>
      <c r="BR47" s="11" t="str">
        <f t="shared" si="12"/>
        <v/>
      </c>
      <c r="BS47" s="11" t="str">
        <f t="shared" si="13"/>
        <v>"flele":"1177",</v>
      </c>
      <c r="BT47" s="11" t="str">
        <f t="shared" si="14"/>
        <v>"cr_system":"Conventional Corn",</v>
      </c>
      <c r="BU47" s="11" t="str">
        <f t="shared" si="15"/>
        <v>"irrig":"N",</v>
      </c>
      <c r="BV47" s="11" t="str">
        <f t="shared" si="16"/>
        <v/>
      </c>
      <c r="BW47" s="11" t="str">
        <f t="shared" si="17"/>
        <v>"mon_planting_year":"2010",</v>
      </c>
      <c r="BX47" s="11" t="str">
        <f t="shared" si="18"/>
        <v/>
      </c>
      <c r="BY47" s="11" t="str">
        <f t="shared" si="19"/>
        <v>"mon_hacom":"Grain",</v>
      </c>
      <c r="BZ47" s="11" t="str">
        <f t="shared" si="20"/>
        <v>"mon_expt_type":"Research",</v>
      </c>
      <c r="CA47" s="11" t="str">
        <f t="shared" si="21"/>
        <v>"mon_expt_stage":"Pre-Commercial 3",</v>
      </c>
      <c r="CB47" s="11" t="str">
        <f t="shared" si="22"/>
        <v>"mon_yld_be":"133.8173262",</v>
      </c>
      <c r="CC47" s="11" t="str">
        <f t="shared" si="23"/>
        <v>"mon_mst":"17.86434524",</v>
      </c>
      <c r="CD47" s="11" t="str">
        <f t="shared" si="24"/>
        <v/>
      </c>
      <c r="CE47" s="11" t="str">
        <f t="shared" si="25"/>
        <v/>
      </c>
      <c r="CF47" s="11" t="str">
        <f>IF(AT47&lt;&gt;"",""""&amp;LOWER(AT$3) &amp;""":"""&amp;DX47&amp;""",","")</f>
        <v/>
      </c>
      <c r="CG47" s="11" t="str">
        <f>"""mon_wst_info1"":"""&amp;VLOOKUP(B47,Weather!B47:N568,11,FALSE)&amp;""","</f>
        <v>"mon_wst_info1":"821075|&gt; 100 km",</v>
      </c>
      <c r="CH47" s="11" t="str">
        <f>"""mon_wst_info2"":"""&amp;VLOOKUP(B47,Weather!B47:N568,12,FALSE)&amp;""","</f>
        <v>"mon_wst_info2":"835253|&gt; 100 km",</v>
      </c>
      <c r="CI47" s="11" t="str">
        <f>"""mon_wst_info3"":"""&amp;VLOOKUP(B47,Weather!B47:N568,13,FALSE)&amp;""","</f>
        <v>"mon_wst_info3":"835760|&gt; 100 km",</v>
      </c>
      <c r="CJ47" s="11" t="str">
        <f t="shared" si="26"/>
        <v/>
      </c>
      <c r="CK47" s="30" t="s">
        <v>958</v>
      </c>
      <c r="CL47" s="11" t="str">
        <f t="shared" si="27"/>
        <v>{"event":"planting","crid":"MAZ",</v>
      </c>
      <c r="CM47" s="11" t="str">
        <f t="shared" si="28"/>
        <v>"date":"20101129",</v>
      </c>
      <c r="CN47" s="11" t="str">
        <f t="shared" si="29"/>
        <v>"cul_id":"2010_RM140_TestMean",</v>
      </c>
      <c r="CO47" s="11" t="str">
        <f t="shared" si="30"/>
        <v>"plpoe":"6.581547619",</v>
      </c>
      <c r="CP47" s="11" t="str">
        <f t="shared" si="31"/>
        <v>"plrs":"50",</v>
      </c>
      <c r="CQ47" s="11" t="str">
        <f t="shared" si="32"/>
        <v>"rm":"140"},</v>
      </c>
      <c r="CR47" s="11" t="str">
        <f t="shared" si="33"/>
        <v>{"event":"harvest",</v>
      </c>
      <c r="CS47" s="11" t="str">
        <f t="shared" si="34"/>
        <v>"harm":"Machine",</v>
      </c>
      <c r="CT47" s="11" t="str">
        <f t="shared" si="35"/>
        <v>"date":"20110430"</v>
      </c>
      <c r="CU47" s="11" t="str">
        <f t="shared" si="36"/>
        <v>}]},</v>
      </c>
      <c r="CV47" s="30" t="s">
        <v>931</v>
      </c>
      <c r="CW47" s="11" t="str">
        <f t="shared" si="37"/>
        <v>{"hwah":"11307.56406",</v>
      </c>
      <c r="CX47" s="11" t="str">
        <f t="shared" si="38"/>
        <v>"hwahs":"1528.627586",</v>
      </c>
      <c r="CY47" s="11" t="str">
        <f t="shared" si="39"/>
        <v>"hmah":"0.178643452",</v>
      </c>
      <c r="CZ47" s="11" t="str">
        <f t="shared" si="40"/>
        <v>"hmahs":"0.014490801",</v>
      </c>
      <c r="DA47" s="11" t="str">
        <f t="shared" si="41"/>
        <v/>
      </c>
      <c r="DB47" s="11" t="str">
        <f t="shared" si="42"/>
        <v/>
      </c>
      <c r="DC47" s="11" t="str">
        <f t="shared" si="43"/>
        <v/>
      </c>
      <c r="DD47" s="11" t="str">
        <f t="shared" si="44"/>
        <v/>
      </c>
      <c r="DE47" s="11" t="s">
        <v>935</v>
      </c>
      <c r="DF47" s="32" t="str">
        <f t="shared" si="58"/>
        <v>BRA_2010_13778</v>
      </c>
      <c r="DG47" s="30" t="str">
        <f t="shared" si="45"/>
        <v>{</v>
      </c>
      <c r="DH47" s="11" t="str">
        <f t="shared" si="46"/>
        <v>{</v>
      </c>
      <c r="DI47" s="11" t="str">
        <f t="shared" si="47"/>
        <v/>
      </c>
      <c r="DJ47" s="11" t="str">
        <f>IF(AT47&lt;&gt;"",""""&amp;LOWER(AT$3) &amp;""":"""&amp;DX47&amp;""",","")</f>
        <v/>
      </c>
      <c r="DK47" s="11" t="str">
        <f t="shared" si="48"/>
        <v/>
      </c>
      <c r="DL47" s="11" t="str">
        <f t="shared" si="49"/>
        <v/>
      </c>
      <c r="DM47" s="11" t="str">
        <f t="shared" si="50"/>
        <v/>
      </c>
      <c r="DN47" s="11" t="str">
        <f t="shared" si="51"/>
        <v/>
      </c>
      <c r="DO47" s="11" t="str">
        <f t="shared" si="52"/>
        <v/>
      </c>
      <c r="DP47" s="11" t="str">
        <f t="shared" si="53"/>
        <v/>
      </c>
      <c r="DQ47" s="11" t="str">
        <f t="shared" si="54"/>
        <v/>
      </c>
      <c r="DT47" s="2" t="str">
        <f t="shared" si="55"/>
        <v/>
      </c>
      <c r="DU47" s="2" t="str">
        <f>IF(COUNTIF($DT$3:DT46,"="&amp;DT47)=0,AT47&amp;"","")</f>
        <v/>
      </c>
      <c r="DV47" s="2" t="str">
        <f>IF(DU47&lt;&gt;"", COUNTIF($DU$3:DU46,"="&amp;DU47), "")</f>
        <v/>
      </c>
      <c r="DW47" s="2">
        <f>IF(OR(DU47&lt;&gt;"",AT47=""), COUNTIF($DU$3:DU46,"="&amp;DU47), VLOOKUP(DT47,$DT$3:DV46,3,FALSE))</f>
        <v>0</v>
      </c>
      <c r="DX47" s="2" t="str">
        <f t="shared" si="59"/>
        <v/>
      </c>
    </row>
    <row r="48" spans="1:128">
      <c r="A48" s="2" t="s">
        <v>893</v>
      </c>
      <c r="B48" s="17" t="s">
        <v>226</v>
      </c>
      <c r="C48" s="18">
        <v>1</v>
      </c>
      <c r="D48" s="17" t="s">
        <v>159</v>
      </c>
      <c r="E48" s="17" t="s">
        <v>160</v>
      </c>
      <c r="F48" s="17" t="s">
        <v>212</v>
      </c>
      <c r="G48" s="19">
        <v>3887174844799</v>
      </c>
      <c r="H48" s="17" t="s">
        <v>140</v>
      </c>
      <c r="I48" s="17" t="s">
        <v>141</v>
      </c>
      <c r="J48" s="18"/>
      <c r="K48" s="18">
        <v>-18.95861665</v>
      </c>
      <c r="L48" s="18">
        <v>-48.29219192</v>
      </c>
      <c r="M48" s="17" t="s">
        <v>58</v>
      </c>
      <c r="N48" s="17"/>
      <c r="O48" s="18">
        <v>866</v>
      </c>
      <c r="P48" s="17" t="s">
        <v>59</v>
      </c>
      <c r="Q48" s="17" t="s">
        <v>220</v>
      </c>
      <c r="R48" s="17" t="s">
        <v>61</v>
      </c>
      <c r="S48" s="17" t="s">
        <v>62</v>
      </c>
      <c r="T48" s="17"/>
      <c r="U48" s="18">
        <v>2010</v>
      </c>
      <c r="V48" s="17" t="s">
        <v>227</v>
      </c>
      <c r="W48" s="17" t="s">
        <v>228</v>
      </c>
      <c r="X48" s="17"/>
      <c r="Y48" s="17" t="s">
        <v>65</v>
      </c>
      <c r="Z48" s="17" t="s">
        <v>66</v>
      </c>
      <c r="AA48" s="17" t="s">
        <v>67</v>
      </c>
      <c r="AB48" s="17" t="s">
        <v>68</v>
      </c>
      <c r="AC48" s="17">
        <v>7.5832905000000004</v>
      </c>
      <c r="AD48" s="18">
        <v>50</v>
      </c>
      <c r="AE48" s="20">
        <v>143.96001999999999</v>
      </c>
      <c r="AF48" s="19">
        <v>12164.62169</v>
      </c>
      <c r="AG48" s="19">
        <v>1088.8119160000001</v>
      </c>
      <c r="AH48" s="21">
        <v>26.492439999999998</v>
      </c>
      <c r="AI48" s="22">
        <v>0.2649244</v>
      </c>
      <c r="AJ48" s="22">
        <v>2.7499844999999998E-2</v>
      </c>
      <c r="AK48" s="18">
        <v>140</v>
      </c>
      <c r="AL48" s="17"/>
      <c r="AM48" s="17"/>
      <c r="AN48" s="17"/>
      <c r="AO48" s="17"/>
      <c r="AP48" s="18">
        <v>2.6267857100000001</v>
      </c>
      <c r="AQ48" s="18">
        <v>0.129455865</v>
      </c>
      <c r="AR48" s="17"/>
      <c r="AS48" s="17"/>
      <c r="AT48" s="41"/>
      <c r="AU48" s="17"/>
      <c r="AV48" s="17"/>
      <c r="AW48" s="17"/>
      <c r="AX48" s="17"/>
      <c r="AY48" s="17"/>
      <c r="AZ48" s="17"/>
      <c r="BA48" s="17"/>
      <c r="BC48" s="34" t="str">
        <f t="shared" si="56"/>
        <v>20100917</v>
      </c>
      <c r="BD48" s="34" t="str">
        <f t="shared" si="57"/>
        <v>20110210</v>
      </c>
      <c r="BE48" s="2" t="s">
        <v>937</v>
      </c>
      <c r="BF48" s="11" t="str">
        <f t="shared" si="0"/>
        <v>{"exname":"BRA_2010_13788",</v>
      </c>
      <c r="BG48" s="11" t="str">
        <f t="shared" si="1"/>
        <v>"exp_dur":"1",</v>
      </c>
      <c r="BH48" s="11" t="str">
        <f t="shared" si="2"/>
        <v>"local_name":"Uberlandia, BRA",</v>
      </c>
      <c r="BI48" s="11" t="str">
        <f t="shared" si="3"/>
        <v>"local_id":"MGUB",</v>
      </c>
      <c r="BJ48" s="11" t="str">
        <f t="shared" si="4"/>
        <v>"fl_name":"UB1E",</v>
      </c>
      <c r="BK48" s="11" t="str">
        <f t="shared" si="5"/>
        <v>"id_field":"3887174844799",</v>
      </c>
      <c r="BL48" s="11" t="str">
        <f t="shared" si="6"/>
        <v>"fl_loc_1":"BRA",</v>
      </c>
      <c r="BM48" s="11" t="str">
        <f t="shared" si="7"/>
        <v>"fl_loc_2":"MGE",</v>
      </c>
      <c r="BN48" s="11" t="str">
        <f t="shared" si="8"/>
        <v/>
      </c>
      <c r="BO48" s="11" t="str">
        <f t="shared" si="9"/>
        <v>"fl_lat":"-18.95861665",</v>
      </c>
      <c r="BP48" s="11" t="str">
        <f t="shared" si="10"/>
        <v>"fl_long":"-48.29219192",</v>
      </c>
      <c r="BQ48" s="11" t="str">
        <f t="shared" si="11"/>
        <v>"mon_loc_source":"Monsanto",</v>
      </c>
      <c r="BR48" s="11" t="str">
        <f t="shared" si="12"/>
        <v/>
      </c>
      <c r="BS48" s="11" t="str">
        <f t="shared" si="13"/>
        <v>"flele":"866",</v>
      </c>
      <c r="BT48" s="11" t="str">
        <f t="shared" si="14"/>
        <v>"cr_system":"Conventional Corn",</v>
      </c>
      <c r="BU48" s="11" t="str">
        <f t="shared" si="15"/>
        <v>"irrig":"N",</v>
      </c>
      <c r="BV48" s="11" t="str">
        <f t="shared" si="16"/>
        <v/>
      </c>
      <c r="BW48" s="11" t="str">
        <f t="shared" si="17"/>
        <v>"mon_planting_year":"2010",</v>
      </c>
      <c r="BX48" s="11" t="str">
        <f t="shared" si="18"/>
        <v/>
      </c>
      <c r="BY48" s="11" t="str">
        <f t="shared" si="19"/>
        <v>"mon_hacom":"Grain",</v>
      </c>
      <c r="BZ48" s="11" t="str">
        <f t="shared" si="20"/>
        <v>"mon_expt_type":"Research",</v>
      </c>
      <c r="CA48" s="11" t="str">
        <f t="shared" si="21"/>
        <v>"mon_expt_stage":"Pre-Commercial 3",</v>
      </c>
      <c r="CB48" s="11" t="str">
        <f t="shared" si="22"/>
        <v>"mon_yld_be":"143.96002",</v>
      </c>
      <c r="CC48" s="11" t="str">
        <f t="shared" si="23"/>
        <v>"mon_mst":"26.49244",</v>
      </c>
      <c r="CD48" s="11" t="str">
        <f t="shared" si="24"/>
        <v/>
      </c>
      <c r="CE48" s="11" t="str">
        <f t="shared" si="25"/>
        <v/>
      </c>
      <c r="CF48" s="11" t="str">
        <f>IF(AT48&lt;&gt;"",""""&amp;LOWER(AT$3) &amp;""":"""&amp;DX48&amp;""",","")</f>
        <v/>
      </c>
      <c r="CG48" s="11" t="str">
        <f>"""mon_wst_info1"":"""&amp;VLOOKUP(B48,Weather!B48:N569,11,FALSE)&amp;""","</f>
        <v>"mon_wst_info1":"821075|0 - 10 km",</v>
      </c>
      <c r="CH48" s="11" t="str">
        <f>"""mon_wst_info2"":"""&amp;VLOOKUP(B48,Weather!B48:N569,12,FALSE)&amp;""","</f>
        <v>"mon_wst_info2":"835253|0 - 10 km",</v>
      </c>
      <c r="CI48" s="11" t="str">
        <f>"""mon_wst_info3"":"""&amp;VLOOKUP(B48,Weather!B48:N569,13,FALSE)&amp;""","</f>
        <v>"mon_wst_info3":"835760|&gt; 100 km",</v>
      </c>
      <c r="CJ48" s="11" t="str">
        <f t="shared" si="26"/>
        <v/>
      </c>
      <c r="CK48" s="30" t="s">
        <v>958</v>
      </c>
      <c r="CL48" s="11" t="str">
        <f t="shared" si="27"/>
        <v>{"event":"planting","crid":"MAZ",</v>
      </c>
      <c r="CM48" s="11" t="str">
        <f t="shared" si="28"/>
        <v>"date":"20100917",</v>
      </c>
      <c r="CN48" s="11" t="str">
        <f t="shared" si="29"/>
        <v>"cul_id":"2010_RM140_TestMean",</v>
      </c>
      <c r="CO48" s="11" t="str">
        <f t="shared" si="30"/>
        <v>"plpoe":"7.5832905",</v>
      </c>
      <c r="CP48" s="11" t="str">
        <f t="shared" si="31"/>
        <v>"plrs":"50",</v>
      </c>
      <c r="CQ48" s="11" t="str">
        <f t="shared" si="32"/>
        <v>"rm":"140"},</v>
      </c>
      <c r="CR48" s="11" t="str">
        <f t="shared" si="33"/>
        <v>{"event":"harvest",</v>
      </c>
      <c r="CS48" s="11" t="str">
        <f t="shared" si="34"/>
        <v>"harm":"Machine",</v>
      </c>
      <c r="CT48" s="11" t="str">
        <f t="shared" si="35"/>
        <v>"date":"20110210"</v>
      </c>
      <c r="CU48" s="11" t="str">
        <f t="shared" si="36"/>
        <v>}]},</v>
      </c>
      <c r="CV48" s="30" t="s">
        <v>931</v>
      </c>
      <c r="CW48" s="11" t="str">
        <f t="shared" si="37"/>
        <v>{"hwah":"12164.62169",</v>
      </c>
      <c r="CX48" s="11" t="str">
        <f t="shared" si="38"/>
        <v>"hwahs":"1088.811916",</v>
      </c>
      <c r="CY48" s="11" t="str">
        <f t="shared" si="39"/>
        <v>"hmah":"0.2649244",</v>
      </c>
      <c r="CZ48" s="11" t="str">
        <f t="shared" si="40"/>
        <v>"hmahs":"0.027499845",</v>
      </c>
      <c r="DA48" s="11" t="str">
        <f t="shared" si="41"/>
        <v/>
      </c>
      <c r="DB48" s="11" t="str">
        <f t="shared" si="42"/>
        <v/>
      </c>
      <c r="DC48" s="11" t="str">
        <f t="shared" si="43"/>
        <v>"chtx":"2.62678571",</v>
      </c>
      <c r="DD48" s="11" t="str">
        <f t="shared" si="44"/>
        <v>"chtxs":"0.129455865",</v>
      </c>
      <c r="DE48" s="11" t="s">
        <v>935</v>
      </c>
      <c r="DF48" s="32" t="str">
        <f t="shared" si="58"/>
        <v>BRA_2010_13788</v>
      </c>
      <c r="DG48" s="30" t="str">
        <f t="shared" si="45"/>
        <v>{</v>
      </c>
      <c r="DH48" s="11" t="str">
        <f t="shared" si="46"/>
        <v>{</v>
      </c>
      <c r="DI48" s="11" t="str">
        <f t="shared" si="47"/>
        <v/>
      </c>
      <c r="DJ48" s="11" t="str">
        <f>IF(AT48&lt;&gt;"",""""&amp;LOWER(AT$3) &amp;""":"""&amp;DX48&amp;""",","")</f>
        <v/>
      </c>
      <c r="DK48" s="11" t="str">
        <f t="shared" si="48"/>
        <v/>
      </c>
      <c r="DL48" s="11" t="str">
        <f t="shared" si="49"/>
        <v/>
      </c>
      <c r="DM48" s="11" t="str">
        <f t="shared" si="50"/>
        <v/>
      </c>
      <c r="DN48" s="11" t="str">
        <f t="shared" si="51"/>
        <v/>
      </c>
      <c r="DO48" s="11" t="str">
        <f t="shared" si="52"/>
        <v/>
      </c>
      <c r="DP48" s="11" t="str">
        <f t="shared" si="53"/>
        <v/>
      </c>
      <c r="DQ48" s="11" t="str">
        <f t="shared" si="54"/>
        <v/>
      </c>
      <c r="DT48" s="2" t="str">
        <f t="shared" si="55"/>
        <v/>
      </c>
      <c r="DU48" s="2" t="str">
        <f>IF(COUNTIF($DT$3:DT47,"="&amp;DT48)=0,AT48&amp;"","")</f>
        <v/>
      </c>
      <c r="DV48" s="2" t="str">
        <f>IF(DU48&lt;&gt;"", COUNTIF($DU$3:DU47,"="&amp;DU48), "")</f>
        <v/>
      </c>
      <c r="DW48" s="2">
        <f>IF(OR(DU48&lt;&gt;"",AT48=""), COUNTIF($DU$3:DU47,"="&amp;DU48), VLOOKUP(DT48,$DT$3:DV47,3,FALSE))</f>
        <v>0</v>
      </c>
      <c r="DX48" s="2" t="str">
        <f t="shared" si="59"/>
        <v/>
      </c>
    </row>
    <row r="49" spans="1:128">
      <c r="A49" s="2" t="s">
        <v>893</v>
      </c>
      <c r="B49" s="17" t="s">
        <v>229</v>
      </c>
      <c r="C49" s="18">
        <v>1</v>
      </c>
      <c r="D49" s="17" t="s">
        <v>159</v>
      </c>
      <c r="E49" s="17" t="s">
        <v>160</v>
      </c>
      <c r="F49" s="17" t="s">
        <v>216</v>
      </c>
      <c r="G49" s="19">
        <v>3887175172479</v>
      </c>
      <c r="H49" s="17" t="s">
        <v>140</v>
      </c>
      <c r="I49" s="17" t="s">
        <v>141</v>
      </c>
      <c r="J49" s="18"/>
      <c r="K49" s="18">
        <v>-18.95861665</v>
      </c>
      <c r="L49" s="18">
        <v>-48.29219192</v>
      </c>
      <c r="M49" s="17" t="s">
        <v>58</v>
      </c>
      <c r="N49" s="17"/>
      <c r="O49" s="18">
        <v>866</v>
      </c>
      <c r="P49" s="17" t="s">
        <v>59</v>
      </c>
      <c r="Q49" s="17" t="s">
        <v>220</v>
      </c>
      <c r="R49" s="17" t="s">
        <v>61</v>
      </c>
      <c r="S49" s="17" t="s">
        <v>62</v>
      </c>
      <c r="T49" s="17"/>
      <c r="U49" s="18">
        <v>2010</v>
      </c>
      <c r="V49" s="17" t="s">
        <v>230</v>
      </c>
      <c r="W49" s="17" t="s">
        <v>231</v>
      </c>
      <c r="X49" s="17"/>
      <c r="Y49" s="17" t="s">
        <v>65</v>
      </c>
      <c r="Z49" s="17" t="s">
        <v>66</v>
      </c>
      <c r="AA49" s="17" t="s">
        <v>67</v>
      </c>
      <c r="AB49" s="17" t="s">
        <v>68</v>
      </c>
      <c r="AC49" s="17">
        <v>7.7642857000000003</v>
      </c>
      <c r="AD49" s="18">
        <v>50</v>
      </c>
      <c r="AE49" s="20">
        <v>142.02227199999999</v>
      </c>
      <c r="AF49" s="19">
        <v>12000.88198</v>
      </c>
      <c r="AG49" s="19">
        <v>1030.7626700000001</v>
      </c>
      <c r="AH49" s="21">
        <v>29.398213999999999</v>
      </c>
      <c r="AI49" s="22">
        <v>0.29398214</v>
      </c>
      <c r="AJ49" s="22">
        <v>1.8775706E-2</v>
      </c>
      <c r="AK49" s="18">
        <v>140</v>
      </c>
      <c r="AL49" s="17"/>
      <c r="AM49" s="17"/>
      <c r="AN49" s="17"/>
      <c r="AO49" s="17"/>
      <c r="AP49" s="18">
        <v>2.7645833299999998</v>
      </c>
      <c r="AQ49" s="18">
        <v>0.11282305199999999</v>
      </c>
      <c r="AR49" s="17"/>
      <c r="AS49" s="17"/>
      <c r="AT49" s="41"/>
      <c r="AU49" s="17"/>
      <c r="AV49" s="17"/>
      <c r="AW49" s="17"/>
      <c r="AX49" s="17"/>
      <c r="AY49" s="17"/>
      <c r="AZ49" s="17"/>
      <c r="BA49" s="17"/>
      <c r="BC49" s="34" t="str">
        <f t="shared" si="56"/>
        <v>20101019</v>
      </c>
      <c r="BD49" s="34" t="str">
        <f t="shared" si="57"/>
        <v>20110315</v>
      </c>
      <c r="BE49" s="2" t="s">
        <v>937</v>
      </c>
      <c r="BF49" s="11" t="str">
        <f t="shared" si="0"/>
        <v>{"exname":"BRA_2010_13789",</v>
      </c>
      <c r="BG49" s="11" t="str">
        <f t="shared" si="1"/>
        <v>"exp_dur":"1",</v>
      </c>
      <c r="BH49" s="11" t="str">
        <f t="shared" si="2"/>
        <v>"local_name":"Uberlandia, BRA",</v>
      </c>
      <c r="BI49" s="11" t="str">
        <f t="shared" si="3"/>
        <v>"local_id":"MGUB",</v>
      </c>
      <c r="BJ49" s="11" t="str">
        <f t="shared" si="4"/>
        <v>"fl_name":"UB2E",</v>
      </c>
      <c r="BK49" s="11" t="str">
        <f t="shared" si="5"/>
        <v>"id_field":"3887175172479",</v>
      </c>
      <c r="BL49" s="11" t="str">
        <f t="shared" si="6"/>
        <v>"fl_loc_1":"BRA",</v>
      </c>
      <c r="BM49" s="11" t="str">
        <f t="shared" si="7"/>
        <v>"fl_loc_2":"MGE",</v>
      </c>
      <c r="BN49" s="11" t="str">
        <f t="shared" si="8"/>
        <v/>
      </c>
      <c r="BO49" s="11" t="str">
        <f t="shared" si="9"/>
        <v>"fl_lat":"-18.95861665",</v>
      </c>
      <c r="BP49" s="11" t="str">
        <f t="shared" si="10"/>
        <v>"fl_long":"-48.29219192",</v>
      </c>
      <c r="BQ49" s="11" t="str">
        <f t="shared" si="11"/>
        <v>"mon_loc_source":"Monsanto",</v>
      </c>
      <c r="BR49" s="11" t="str">
        <f t="shared" si="12"/>
        <v/>
      </c>
      <c r="BS49" s="11" t="str">
        <f t="shared" si="13"/>
        <v>"flele":"866",</v>
      </c>
      <c r="BT49" s="11" t="str">
        <f t="shared" si="14"/>
        <v>"cr_system":"Conventional Corn",</v>
      </c>
      <c r="BU49" s="11" t="str">
        <f t="shared" si="15"/>
        <v>"irrig":"N",</v>
      </c>
      <c r="BV49" s="11" t="str">
        <f t="shared" si="16"/>
        <v/>
      </c>
      <c r="BW49" s="11" t="str">
        <f t="shared" si="17"/>
        <v>"mon_planting_year":"2010",</v>
      </c>
      <c r="BX49" s="11" t="str">
        <f t="shared" si="18"/>
        <v/>
      </c>
      <c r="BY49" s="11" t="str">
        <f t="shared" si="19"/>
        <v>"mon_hacom":"Grain",</v>
      </c>
      <c r="BZ49" s="11" t="str">
        <f t="shared" si="20"/>
        <v>"mon_expt_type":"Research",</v>
      </c>
      <c r="CA49" s="11" t="str">
        <f t="shared" si="21"/>
        <v>"mon_expt_stage":"Pre-Commercial 3",</v>
      </c>
      <c r="CB49" s="11" t="str">
        <f t="shared" si="22"/>
        <v>"mon_yld_be":"142.022272",</v>
      </c>
      <c r="CC49" s="11" t="str">
        <f t="shared" si="23"/>
        <v>"mon_mst":"29.398214",</v>
      </c>
      <c r="CD49" s="11" t="str">
        <f t="shared" si="24"/>
        <v/>
      </c>
      <c r="CE49" s="11" t="str">
        <f t="shared" si="25"/>
        <v/>
      </c>
      <c r="CF49" s="11" t="str">
        <f>IF(AT49&lt;&gt;"",""""&amp;LOWER(AT$3) &amp;""":"""&amp;DX49&amp;""",","")</f>
        <v/>
      </c>
      <c r="CG49" s="11" t="str">
        <f>"""mon_wst_info1"":"""&amp;VLOOKUP(B49,Weather!B49:N570,11,FALSE)&amp;""","</f>
        <v>"mon_wst_info1":"821075|0 - 10 km",</v>
      </c>
      <c r="CH49" s="11" t="str">
        <f>"""mon_wst_info2"":"""&amp;VLOOKUP(B49,Weather!B49:N570,12,FALSE)&amp;""","</f>
        <v>"mon_wst_info2":"835253|0 - 10 km",</v>
      </c>
      <c r="CI49" s="11" t="str">
        <f>"""mon_wst_info3"":"""&amp;VLOOKUP(B49,Weather!B49:N570,13,FALSE)&amp;""","</f>
        <v>"mon_wst_info3":"835760|&gt; 100 km",</v>
      </c>
      <c r="CJ49" s="11" t="str">
        <f t="shared" si="26"/>
        <v/>
      </c>
      <c r="CK49" s="30" t="s">
        <v>958</v>
      </c>
      <c r="CL49" s="11" t="str">
        <f t="shared" si="27"/>
        <v>{"event":"planting","crid":"MAZ",</v>
      </c>
      <c r="CM49" s="11" t="str">
        <f t="shared" si="28"/>
        <v>"date":"20101019",</v>
      </c>
      <c r="CN49" s="11" t="str">
        <f t="shared" si="29"/>
        <v>"cul_id":"2010_RM140_TestMean",</v>
      </c>
      <c r="CO49" s="11" t="str">
        <f t="shared" si="30"/>
        <v>"plpoe":"7.7642857",</v>
      </c>
      <c r="CP49" s="11" t="str">
        <f t="shared" si="31"/>
        <v>"plrs":"50",</v>
      </c>
      <c r="CQ49" s="11" t="str">
        <f t="shared" si="32"/>
        <v>"rm":"140"},</v>
      </c>
      <c r="CR49" s="11" t="str">
        <f t="shared" si="33"/>
        <v>{"event":"harvest",</v>
      </c>
      <c r="CS49" s="11" t="str">
        <f t="shared" si="34"/>
        <v>"harm":"Machine",</v>
      </c>
      <c r="CT49" s="11" t="str">
        <f t="shared" si="35"/>
        <v>"date":"20110315"</v>
      </c>
      <c r="CU49" s="11" t="str">
        <f t="shared" si="36"/>
        <v>}]},</v>
      </c>
      <c r="CV49" s="30" t="s">
        <v>931</v>
      </c>
      <c r="CW49" s="11" t="str">
        <f t="shared" si="37"/>
        <v>{"hwah":"12000.88198",</v>
      </c>
      <c r="CX49" s="11" t="str">
        <f t="shared" si="38"/>
        <v>"hwahs":"1030.76267",</v>
      </c>
      <c r="CY49" s="11" t="str">
        <f t="shared" si="39"/>
        <v>"hmah":"0.29398214",</v>
      </c>
      <c r="CZ49" s="11" t="str">
        <f t="shared" si="40"/>
        <v>"hmahs":"0.018775706",</v>
      </c>
      <c r="DA49" s="11" t="str">
        <f t="shared" si="41"/>
        <v/>
      </c>
      <c r="DB49" s="11" t="str">
        <f t="shared" si="42"/>
        <v/>
      </c>
      <c r="DC49" s="11" t="str">
        <f t="shared" si="43"/>
        <v>"chtx":"2.76458333",</v>
      </c>
      <c r="DD49" s="11" t="str">
        <f t="shared" si="44"/>
        <v>"chtxs":"0.112823052",</v>
      </c>
      <c r="DE49" s="11" t="s">
        <v>935</v>
      </c>
      <c r="DF49" s="32" t="str">
        <f t="shared" si="58"/>
        <v>BRA_2010_13789</v>
      </c>
      <c r="DG49" s="30" t="str">
        <f t="shared" si="45"/>
        <v>{</v>
      </c>
      <c r="DH49" s="11" t="str">
        <f t="shared" si="46"/>
        <v>{</v>
      </c>
      <c r="DI49" s="11" t="str">
        <f t="shared" si="47"/>
        <v/>
      </c>
      <c r="DJ49" s="11" t="str">
        <f>IF(AT49&lt;&gt;"",""""&amp;LOWER(AT$3) &amp;""":"""&amp;DX49&amp;""",","")</f>
        <v/>
      </c>
      <c r="DK49" s="11" t="str">
        <f t="shared" si="48"/>
        <v/>
      </c>
      <c r="DL49" s="11" t="str">
        <f t="shared" si="49"/>
        <v/>
      </c>
      <c r="DM49" s="11" t="str">
        <f t="shared" si="50"/>
        <v/>
      </c>
      <c r="DN49" s="11" t="str">
        <f t="shared" si="51"/>
        <v/>
      </c>
      <c r="DO49" s="11" t="str">
        <f t="shared" si="52"/>
        <v/>
      </c>
      <c r="DP49" s="11" t="str">
        <f t="shared" si="53"/>
        <v/>
      </c>
      <c r="DQ49" s="11" t="str">
        <f t="shared" si="54"/>
        <v/>
      </c>
      <c r="DT49" s="2" t="str">
        <f t="shared" si="55"/>
        <v/>
      </c>
      <c r="DU49" s="2" t="str">
        <f>IF(COUNTIF($DT$3:DT48,"="&amp;DT49)=0,AT49&amp;"","")</f>
        <v/>
      </c>
      <c r="DV49" s="2" t="str">
        <f>IF(DU49&lt;&gt;"", COUNTIF($DU$3:DU48,"="&amp;DU49), "")</f>
        <v/>
      </c>
      <c r="DW49" s="2">
        <f>IF(OR(DU49&lt;&gt;"",AT49=""), COUNTIF($DU$3:DU48,"="&amp;DU49), VLOOKUP(DT49,$DT$3:DV48,3,FALSE))</f>
        <v>0</v>
      </c>
      <c r="DX49" s="2" t="str">
        <f t="shared" si="59"/>
        <v/>
      </c>
    </row>
    <row r="50" spans="1:128">
      <c r="A50" s="2" t="s">
        <v>893</v>
      </c>
      <c r="B50" s="17" t="s">
        <v>232</v>
      </c>
      <c r="C50" s="18">
        <v>1</v>
      </c>
      <c r="D50" s="17" t="s">
        <v>137</v>
      </c>
      <c r="E50" s="17" t="s">
        <v>138</v>
      </c>
      <c r="F50" s="17" t="s">
        <v>233</v>
      </c>
      <c r="G50" s="19">
        <v>4844292473215</v>
      </c>
      <c r="H50" s="17" t="s">
        <v>140</v>
      </c>
      <c r="I50" s="17" t="s">
        <v>141</v>
      </c>
      <c r="J50" s="18"/>
      <c r="K50" s="18">
        <v>-18.62528464</v>
      </c>
      <c r="L50" s="18">
        <v>-48.208858919999997</v>
      </c>
      <c r="M50" s="17" t="s">
        <v>58</v>
      </c>
      <c r="N50" s="17"/>
      <c r="O50" s="18">
        <v>900</v>
      </c>
      <c r="P50" s="17" t="s">
        <v>59</v>
      </c>
      <c r="Q50" s="17" t="s">
        <v>234</v>
      </c>
      <c r="R50" s="17" t="s">
        <v>61</v>
      </c>
      <c r="S50" s="17" t="s">
        <v>62</v>
      </c>
      <c r="T50" s="17"/>
      <c r="U50" s="18">
        <v>2011</v>
      </c>
      <c r="V50" s="17" t="s">
        <v>235</v>
      </c>
      <c r="W50" s="17" t="s">
        <v>236</v>
      </c>
      <c r="X50" s="17"/>
      <c r="Y50" s="17" t="s">
        <v>65</v>
      </c>
      <c r="Z50" s="17" t="s">
        <v>66</v>
      </c>
      <c r="AA50" s="17" t="s">
        <v>67</v>
      </c>
      <c r="AB50" s="17" t="s">
        <v>68</v>
      </c>
      <c r="AC50" s="17">
        <v>7.6058139535000002</v>
      </c>
      <c r="AD50" s="18">
        <v>50</v>
      </c>
      <c r="AE50" s="20">
        <v>124.62990000000001</v>
      </c>
      <c r="AF50" s="19">
        <v>10531.226549999999</v>
      </c>
      <c r="AG50" s="19">
        <v>776.48199790000001</v>
      </c>
      <c r="AH50" s="21">
        <v>32.949593020000002</v>
      </c>
      <c r="AI50" s="22">
        <v>0.32949592999999999</v>
      </c>
      <c r="AJ50" s="22">
        <v>1.6678521000000002E-2</v>
      </c>
      <c r="AK50" s="18">
        <v>140</v>
      </c>
      <c r="AL50" s="17"/>
      <c r="AM50" s="17"/>
      <c r="AN50" s="17"/>
      <c r="AO50" s="17"/>
      <c r="AP50" s="18">
        <v>2.6073837210000002</v>
      </c>
      <c r="AQ50" s="18">
        <v>9.5173916999999997E-2</v>
      </c>
      <c r="AR50" s="17"/>
      <c r="AS50" s="17"/>
      <c r="AT50" s="41"/>
      <c r="AU50" s="17"/>
      <c r="AV50" s="17"/>
      <c r="AW50" s="17"/>
      <c r="AX50" s="17"/>
      <c r="AY50" s="17"/>
      <c r="AZ50" s="17"/>
      <c r="BA50" s="17"/>
      <c r="BC50" s="34" t="str">
        <f t="shared" si="56"/>
        <v>20111018</v>
      </c>
      <c r="BD50" s="34" t="str">
        <f t="shared" si="57"/>
        <v>20120309</v>
      </c>
      <c r="BE50" s="2" t="s">
        <v>937</v>
      </c>
      <c r="BF50" s="11" t="str">
        <f t="shared" si="0"/>
        <v>{"exname":"BRA_2011_21247",</v>
      </c>
      <c r="BG50" s="11" t="str">
        <f t="shared" si="1"/>
        <v>"exp_dur":"1",</v>
      </c>
      <c r="BH50" s="11" t="str">
        <f t="shared" si="2"/>
        <v>"local_name":"Araguari, BRA",</v>
      </c>
      <c r="BI50" s="11" t="str">
        <f t="shared" si="3"/>
        <v>"local_id":"MGAG",</v>
      </c>
      <c r="BJ50" s="11" t="str">
        <f t="shared" si="4"/>
        <v>"fl_name":"AG04",</v>
      </c>
      <c r="BK50" s="11" t="str">
        <f t="shared" si="5"/>
        <v>"id_field":"4844292473215",</v>
      </c>
      <c r="BL50" s="11" t="str">
        <f t="shared" si="6"/>
        <v>"fl_loc_1":"BRA",</v>
      </c>
      <c r="BM50" s="11" t="str">
        <f t="shared" si="7"/>
        <v>"fl_loc_2":"MGE",</v>
      </c>
      <c r="BN50" s="11" t="str">
        <f t="shared" si="8"/>
        <v/>
      </c>
      <c r="BO50" s="11" t="str">
        <f t="shared" si="9"/>
        <v>"fl_lat":"-18.62528464",</v>
      </c>
      <c r="BP50" s="11" t="str">
        <f t="shared" si="10"/>
        <v>"fl_long":"-48.20885892",</v>
      </c>
      <c r="BQ50" s="11" t="str">
        <f t="shared" si="11"/>
        <v>"mon_loc_source":"Monsanto",</v>
      </c>
      <c r="BR50" s="11" t="str">
        <f t="shared" si="12"/>
        <v/>
      </c>
      <c r="BS50" s="11" t="str">
        <f t="shared" si="13"/>
        <v>"flele":"900",</v>
      </c>
      <c r="BT50" s="11" t="str">
        <f t="shared" si="14"/>
        <v>"cr_system":"Conventional Corn",</v>
      </c>
      <c r="BU50" s="11" t="str">
        <f t="shared" si="15"/>
        <v>"irrig":"N",</v>
      </c>
      <c r="BV50" s="11" t="str">
        <f t="shared" si="16"/>
        <v/>
      </c>
      <c r="BW50" s="11" t="str">
        <f t="shared" si="17"/>
        <v>"mon_planting_year":"2011",</v>
      </c>
      <c r="BX50" s="11" t="str">
        <f t="shared" si="18"/>
        <v/>
      </c>
      <c r="BY50" s="11" t="str">
        <f t="shared" si="19"/>
        <v>"mon_hacom":"Grain",</v>
      </c>
      <c r="BZ50" s="11" t="str">
        <f t="shared" si="20"/>
        <v>"mon_expt_type":"Research",</v>
      </c>
      <c r="CA50" s="11" t="str">
        <f t="shared" si="21"/>
        <v>"mon_expt_stage":"Pre-Commercial 3",</v>
      </c>
      <c r="CB50" s="11" t="str">
        <f t="shared" si="22"/>
        <v>"mon_yld_be":"124.6299",</v>
      </c>
      <c r="CC50" s="11" t="str">
        <f t="shared" si="23"/>
        <v>"mon_mst":"32.94959302",</v>
      </c>
      <c r="CD50" s="11" t="str">
        <f t="shared" si="24"/>
        <v/>
      </c>
      <c r="CE50" s="11" t="str">
        <f t="shared" si="25"/>
        <v/>
      </c>
      <c r="CF50" s="11" t="str">
        <f>IF(AT50&lt;&gt;"",""""&amp;LOWER(AT$3) &amp;""":"""&amp;DX50&amp;""",","")</f>
        <v/>
      </c>
      <c r="CG50" s="11" t="str">
        <f>"""mon_wst_info1"":"""&amp;VLOOKUP(B50,Weather!B50:N571,11,FALSE)&amp;""","</f>
        <v>"mon_wst_info1":"821075|25 - 50 km",</v>
      </c>
      <c r="CH50" s="11" t="str">
        <f>"""mon_wst_info2"":"""&amp;VLOOKUP(B50,Weather!B50:N571,12,FALSE)&amp;""","</f>
        <v>"mon_wst_info2":"835253|25 - 50 km",</v>
      </c>
      <c r="CI50" s="11" t="str">
        <f>"""mon_wst_info3"":"""&amp;VLOOKUP(B50,Weather!B50:N571,13,FALSE)&amp;""","</f>
        <v>"mon_wst_info3":"835760|&gt; 100 km",</v>
      </c>
      <c r="CJ50" s="11" t="str">
        <f t="shared" si="26"/>
        <v/>
      </c>
      <c r="CK50" s="30" t="s">
        <v>958</v>
      </c>
      <c r="CL50" s="11" t="str">
        <f t="shared" si="27"/>
        <v>{"event":"planting","crid":"MAZ",</v>
      </c>
      <c r="CM50" s="11" t="str">
        <f t="shared" si="28"/>
        <v>"date":"20111018",</v>
      </c>
      <c r="CN50" s="11" t="str">
        <f t="shared" si="29"/>
        <v>"cul_id":"2011_RM140_TestMean",</v>
      </c>
      <c r="CO50" s="11" t="str">
        <f t="shared" si="30"/>
        <v>"plpoe":"7.6058139535",</v>
      </c>
      <c r="CP50" s="11" t="str">
        <f t="shared" si="31"/>
        <v>"plrs":"50",</v>
      </c>
      <c r="CQ50" s="11" t="str">
        <f t="shared" si="32"/>
        <v>"rm":"140"},</v>
      </c>
      <c r="CR50" s="11" t="str">
        <f t="shared" si="33"/>
        <v>{"event":"harvest",</v>
      </c>
      <c r="CS50" s="11" t="str">
        <f t="shared" si="34"/>
        <v>"harm":"Machine",</v>
      </c>
      <c r="CT50" s="11" t="str">
        <f t="shared" si="35"/>
        <v>"date":"20120309"</v>
      </c>
      <c r="CU50" s="11" t="str">
        <f t="shared" si="36"/>
        <v>}]},</v>
      </c>
      <c r="CV50" s="30" t="s">
        <v>931</v>
      </c>
      <c r="CW50" s="11" t="str">
        <f t="shared" si="37"/>
        <v>{"hwah":"10531.22655",</v>
      </c>
      <c r="CX50" s="11" t="str">
        <f t="shared" si="38"/>
        <v>"hwahs":"776.4819979",</v>
      </c>
      <c r="CY50" s="11" t="str">
        <f t="shared" si="39"/>
        <v>"hmah":"0.32949593",</v>
      </c>
      <c r="CZ50" s="11" t="str">
        <f t="shared" si="40"/>
        <v>"hmahs":"0.016678521",</v>
      </c>
      <c r="DA50" s="11" t="str">
        <f t="shared" si="41"/>
        <v/>
      </c>
      <c r="DB50" s="11" t="str">
        <f t="shared" si="42"/>
        <v/>
      </c>
      <c r="DC50" s="11" t="str">
        <f t="shared" si="43"/>
        <v>"chtx":"2.607383721",</v>
      </c>
      <c r="DD50" s="11" t="str">
        <f t="shared" si="44"/>
        <v>"chtxs":"0.095173917",</v>
      </c>
      <c r="DE50" s="11" t="s">
        <v>935</v>
      </c>
      <c r="DF50" s="32" t="str">
        <f t="shared" si="58"/>
        <v>BRA_2011_21247</v>
      </c>
      <c r="DG50" s="30" t="str">
        <f t="shared" si="45"/>
        <v>{</v>
      </c>
      <c r="DH50" s="11" t="str">
        <f t="shared" si="46"/>
        <v>{</v>
      </c>
      <c r="DI50" s="11" t="str">
        <f t="shared" si="47"/>
        <v/>
      </c>
      <c r="DJ50" s="11" t="str">
        <f>IF(AT50&lt;&gt;"",""""&amp;LOWER(AT$3) &amp;""":"""&amp;DX50&amp;""",","")</f>
        <v/>
      </c>
      <c r="DK50" s="11" t="str">
        <f t="shared" si="48"/>
        <v/>
      </c>
      <c r="DL50" s="11" t="str">
        <f t="shared" si="49"/>
        <v/>
      </c>
      <c r="DM50" s="11" t="str">
        <f t="shared" si="50"/>
        <v/>
      </c>
      <c r="DN50" s="11" t="str">
        <f t="shared" si="51"/>
        <v/>
      </c>
      <c r="DO50" s="11" t="str">
        <f t="shared" si="52"/>
        <v/>
      </c>
      <c r="DP50" s="11" t="str">
        <f t="shared" si="53"/>
        <v/>
      </c>
      <c r="DQ50" s="11" t="str">
        <f t="shared" si="54"/>
        <v/>
      </c>
      <c r="DT50" s="2" t="str">
        <f t="shared" si="55"/>
        <v/>
      </c>
      <c r="DU50" s="2" t="str">
        <f>IF(COUNTIF($DT$3:DT49,"="&amp;DT50)=0,AT50&amp;"","")</f>
        <v/>
      </c>
      <c r="DV50" s="2" t="str">
        <f>IF(DU50&lt;&gt;"", COUNTIF($DU$3:DU49,"="&amp;DU50), "")</f>
        <v/>
      </c>
      <c r="DW50" s="2">
        <f>IF(OR(DU50&lt;&gt;"",AT50=""), COUNTIF($DU$3:DU49,"="&amp;DU50), VLOOKUP(DT50,$DT$3:DV49,3,FALSE))</f>
        <v>0</v>
      </c>
      <c r="DX50" s="2" t="str">
        <f t="shared" si="59"/>
        <v/>
      </c>
    </row>
    <row r="51" spans="1:128">
      <c r="A51" s="2" t="s">
        <v>893</v>
      </c>
      <c r="B51" s="17" t="s">
        <v>237</v>
      </c>
      <c r="C51" s="18">
        <v>1</v>
      </c>
      <c r="D51" s="17" t="s">
        <v>202</v>
      </c>
      <c r="E51" s="17" t="s">
        <v>203</v>
      </c>
      <c r="F51" s="17" t="s">
        <v>121</v>
      </c>
      <c r="G51" s="19">
        <v>4844747686271</v>
      </c>
      <c r="H51" s="17" t="s">
        <v>140</v>
      </c>
      <c r="I51" s="17" t="s">
        <v>141</v>
      </c>
      <c r="J51" s="18"/>
      <c r="K51" s="18">
        <v>-19.375281650000002</v>
      </c>
      <c r="L51" s="18">
        <v>-47.292195909999997</v>
      </c>
      <c r="M51" s="17" t="s">
        <v>58</v>
      </c>
      <c r="N51" s="17"/>
      <c r="O51" s="18">
        <v>914</v>
      </c>
      <c r="P51" s="17" t="s">
        <v>59</v>
      </c>
      <c r="Q51" s="17" t="s">
        <v>234</v>
      </c>
      <c r="R51" s="17" t="s">
        <v>61</v>
      </c>
      <c r="S51" s="17" t="s">
        <v>62</v>
      </c>
      <c r="T51" s="17"/>
      <c r="U51" s="18">
        <v>2011</v>
      </c>
      <c r="V51" s="17" t="s">
        <v>238</v>
      </c>
      <c r="W51" s="17" t="s">
        <v>239</v>
      </c>
      <c r="X51" s="17"/>
      <c r="Y51" s="17" t="s">
        <v>65</v>
      </c>
      <c r="Z51" s="17" t="s">
        <v>66</v>
      </c>
      <c r="AA51" s="17" t="s">
        <v>67</v>
      </c>
      <c r="AB51" s="17" t="s">
        <v>68</v>
      </c>
      <c r="AC51" s="17">
        <v>7.5860465116000002</v>
      </c>
      <c r="AD51" s="18">
        <v>50</v>
      </c>
      <c r="AE51" s="20">
        <v>120.3576674</v>
      </c>
      <c r="AF51" s="19">
        <v>10170.222900000001</v>
      </c>
      <c r="AG51" s="19">
        <v>1023.822219</v>
      </c>
      <c r="AH51" s="21">
        <v>32.350290700000002</v>
      </c>
      <c r="AI51" s="22">
        <v>0.32350290700000001</v>
      </c>
      <c r="AJ51" s="22">
        <v>1.5541664E-2</v>
      </c>
      <c r="AK51" s="18">
        <v>140</v>
      </c>
      <c r="AL51" s="17"/>
      <c r="AM51" s="17"/>
      <c r="AN51" s="17"/>
      <c r="AO51" s="17"/>
      <c r="AP51" s="18">
        <v>2.627325581</v>
      </c>
      <c r="AQ51" s="18">
        <v>9.4528854999999995E-2</v>
      </c>
      <c r="AR51" s="17"/>
      <c r="AS51" s="17"/>
      <c r="AT51" s="41"/>
      <c r="AU51" s="17"/>
      <c r="AV51" s="17"/>
      <c r="AW51" s="17"/>
      <c r="AX51" s="17"/>
      <c r="AY51" s="17"/>
      <c r="AZ51" s="17"/>
      <c r="BA51" s="17"/>
      <c r="BC51" s="34" t="str">
        <f t="shared" si="56"/>
        <v>20111024</v>
      </c>
      <c r="BD51" s="34" t="str">
        <f t="shared" si="57"/>
        <v>20120324</v>
      </c>
      <c r="BE51" s="2" t="s">
        <v>937</v>
      </c>
      <c r="BF51" s="11" t="str">
        <f t="shared" si="0"/>
        <v>{"exname":"BRA_2011_21251",</v>
      </c>
      <c r="BG51" s="11" t="str">
        <f t="shared" si="1"/>
        <v>"exp_dur":"1",</v>
      </c>
      <c r="BH51" s="11" t="str">
        <f t="shared" si="2"/>
        <v>"local_name":"Perdizes, BRA",</v>
      </c>
      <c r="BI51" s="11" t="str">
        <f t="shared" si="3"/>
        <v>"local_id":"MGPE",</v>
      </c>
      <c r="BJ51" s="11" t="str">
        <f t="shared" si="4"/>
        <v>"fl_name":"PE04",</v>
      </c>
      <c r="BK51" s="11" t="str">
        <f t="shared" si="5"/>
        <v>"id_field":"4844747686271",</v>
      </c>
      <c r="BL51" s="11" t="str">
        <f t="shared" si="6"/>
        <v>"fl_loc_1":"BRA",</v>
      </c>
      <c r="BM51" s="11" t="str">
        <f t="shared" si="7"/>
        <v>"fl_loc_2":"MGE",</v>
      </c>
      <c r="BN51" s="11" t="str">
        <f t="shared" si="8"/>
        <v/>
      </c>
      <c r="BO51" s="11" t="str">
        <f t="shared" si="9"/>
        <v>"fl_lat":"-19.37528165",</v>
      </c>
      <c r="BP51" s="11" t="str">
        <f t="shared" si="10"/>
        <v>"fl_long":"-47.29219591",</v>
      </c>
      <c r="BQ51" s="11" t="str">
        <f t="shared" si="11"/>
        <v>"mon_loc_source":"Monsanto",</v>
      </c>
      <c r="BR51" s="11" t="str">
        <f t="shared" si="12"/>
        <v/>
      </c>
      <c r="BS51" s="11" t="str">
        <f t="shared" si="13"/>
        <v>"flele":"914",</v>
      </c>
      <c r="BT51" s="11" t="str">
        <f t="shared" si="14"/>
        <v>"cr_system":"Conventional Corn",</v>
      </c>
      <c r="BU51" s="11" t="str">
        <f t="shared" si="15"/>
        <v>"irrig":"N",</v>
      </c>
      <c r="BV51" s="11" t="str">
        <f t="shared" si="16"/>
        <v/>
      </c>
      <c r="BW51" s="11" t="str">
        <f t="shared" si="17"/>
        <v>"mon_planting_year":"2011",</v>
      </c>
      <c r="BX51" s="11" t="str">
        <f t="shared" si="18"/>
        <v/>
      </c>
      <c r="BY51" s="11" t="str">
        <f t="shared" si="19"/>
        <v>"mon_hacom":"Grain",</v>
      </c>
      <c r="BZ51" s="11" t="str">
        <f t="shared" si="20"/>
        <v>"mon_expt_type":"Research",</v>
      </c>
      <c r="CA51" s="11" t="str">
        <f t="shared" si="21"/>
        <v>"mon_expt_stage":"Pre-Commercial 3",</v>
      </c>
      <c r="CB51" s="11" t="str">
        <f t="shared" si="22"/>
        <v>"mon_yld_be":"120.3576674",</v>
      </c>
      <c r="CC51" s="11" t="str">
        <f t="shared" si="23"/>
        <v>"mon_mst":"32.3502907",</v>
      </c>
      <c r="CD51" s="11" t="str">
        <f t="shared" si="24"/>
        <v/>
      </c>
      <c r="CE51" s="11" t="str">
        <f t="shared" si="25"/>
        <v/>
      </c>
      <c r="CF51" s="11" t="str">
        <f>IF(AT51&lt;&gt;"",""""&amp;LOWER(AT$3) &amp;""":"""&amp;DX51&amp;""",","")</f>
        <v/>
      </c>
      <c r="CG51" s="11" t="str">
        <f>"""mon_wst_info1"":"""&amp;VLOOKUP(B51,Weather!B51:N572,11,FALSE)&amp;""","</f>
        <v>"mon_wst_info1":"821075|&gt; 100 km",</v>
      </c>
      <c r="CH51" s="11" t="str">
        <f>"""mon_wst_info2"":"""&amp;VLOOKUP(B51,Weather!B51:N572,12,FALSE)&amp;""","</f>
        <v>"mon_wst_info2":"835253|&gt; 100 km",</v>
      </c>
      <c r="CI51" s="11" t="str">
        <f>"""mon_wst_info3"":"""&amp;VLOOKUP(B51,Weather!B51:N572,13,FALSE)&amp;""","</f>
        <v>"mon_wst_info3":"835760|50 - 100 km",</v>
      </c>
      <c r="CJ51" s="11" t="str">
        <f t="shared" si="26"/>
        <v/>
      </c>
      <c r="CK51" s="30" t="s">
        <v>958</v>
      </c>
      <c r="CL51" s="11" t="str">
        <f t="shared" si="27"/>
        <v>{"event":"planting","crid":"MAZ",</v>
      </c>
      <c r="CM51" s="11" t="str">
        <f t="shared" si="28"/>
        <v>"date":"20111024",</v>
      </c>
      <c r="CN51" s="11" t="str">
        <f t="shared" si="29"/>
        <v>"cul_id":"2011_RM140_TestMean",</v>
      </c>
      <c r="CO51" s="11" t="str">
        <f t="shared" si="30"/>
        <v>"plpoe":"7.5860465116",</v>
      </c>
      <c r="CP51" s="11" t="str">
        <f t="shared" si="31"/>
        <v>"plrs":"50",</v>
      </c>
      <c r="CQ51" s="11" t="str">
        <f t="shared" si="32"/>
        <v>"rm":"140"},</v>
      </c>
      <c r="CR51" s="11" t="str">
        <f t="shared" si="33"/>
        <v>{"event":"harvest",</v>
      </c>
      <c r="CS51" s="11" t="str">
        <f t="shared" si="34"/>
        <v>"harm":"Machine",</v>
      </c>
      <c r="CT51" s="11" t="str">
        <f t="shared" si="35"/>
        <v>"date":"20120324"</v>
      </c>
      <c r="CU51" s="11" t="str">
        <f t="shared" si="36"/>
        <v>}]},</v>
      </c>
      <c r="CV51" s="30" t="s">
        <v>931</v>
      </c>
      <c r="CW51" s="11" t="str">
        <f t="shared" si="37"/>
        <v>{"hwah":"10170.2229",</v>
      </c>
      <c r="CX51" s="11" t="str">
        <f t="shared" si="38"/>
        <v>"hwahs":"1023.822219",</v>
      </c>
      <c r="CY51" s="11" t="str">
        <f t="shared" si="39"/>
        <v>"hmah":"0.323502907",</v>
      </c>
      <c r="CZ51" s="11" t="str">
        <f t="shared" si="40"/>
        <v>"hmahs":"0.015541664",</v>
      </c>
      <c r="DA51" s="11" t="str">
        <f t="shared" si="41"/>
        <v/>
      </c>
      <c r="DB51" s="11" t="str">
        <f t="shared" si="42"/>
        <v/>
      </c>
      <c r="DC51" s="11" t="str">
        <f t="shared" si="43"/>
        <v>"chtx":"2.627325581",</v>
      </c>
      <c r="DD51" s="11" t="str">
        <f t="shared" si="44"/>
        <v>"chtxs":"0.094528855",</v>
      </c>
      <c r="DE51" s="11" t="s">
        <v>935</v>
      </c>
      <c r="DF51" s="32" t="str">
        <f t="shared" si="58"/>
        <v>BRA_2011_21251</v>
      </c>
      <c r="DG51" s="30" t="str">
        <f t="shared" si="45"/>
        <v>{</v>
      </c>
      <c r="DH51" s="11" t="str">
        <f t="shared" si="46"/>
        <v>{</v>
      </c>
      <c r="DI51" s="11" t="str">
        <f t="shared" si="47"/>
        <v/>
      </c>
      <c r="DJ51" s="11" t="str">
        <f>IF(AT51&lt;&gt;"",""""&amp;LOWER(AT$3) &amp;""":"""&amp;DX51&amp;""",","")</f>
        <v/>
      </c>
      <c r="DK51" s="11" t="str">
        <f t="shared" si="48"/>
        <v/>
      </c>
      <c r="DL51" s="11" t="str">
        <f t="shared" si="49"/>
        <v/>
      </c>
      <c r="DM51" s="11" t="str">
        <f t="shared" si="50"/>
        <v/>
      </c>
      <c r="DN51" s="11" t="str">
        <f t="shared" si="51"/>
        <v/>
      </c>
      <c r="DO51" s="11" t="str">
        <f t="shared" si="52"/>
        <v/>
      </c>
      <c r="DP51" s="11" t="str">
        <f t="shared" si="53"/>
        <v/>
      </c>
      <c r="DQ51" s="11" t="str">
        <f t="shared" si="54"/>
        <v/>
      </c>
      <c r="DT51" s="2" t="str">
        <f t="shared" si="55"/>
        <v/>
      </c>
      <c r="DU51" s="2" t="str">
        <f>IF(COUNTIF($DT$3:DT50,"="&amp;DT51)=0,AT51&amp;"","")</f>
        <v/>
      </c>
      <c r="DV51" s="2" t="str">
        <f>IF(DU51&lt;&gt;"", COUNTIF($DU$3:DU50,"="&amp;DU51), "")</f>
        <v/>
      </c>
      <c r="DW51" s="2">
        <f>IF(OR(DU51&lt;&gt;"",AT51=""), COUNTIF($DU$3:DU50,"="&amp;DU51), VLOOKUP(DT51,$DT$3:DV50,3,FALSE))</f>
        <v>0</v>
      </c>
      <c r="DX51" s="2" t="str">
        <f t="shared" si="59"/>
        <v/>
      </c>
    </row>
    <row r="52" spans="1:128">
      <c r="A52" s="2" t="s">
        <v>893</v>
      </c>
      <c r="B52" s="17" t="s">
        <v>240</v>
      </c>
      <c r="C52" s="18">
        <v>1</v>
      </c>
      <c r="D52" s="17" t="s">
        <v>179</v>
      </c>
      <c r="E52" s="17" t="s">
        <v>180</v>
      </c>
      <c r="F52" s="17" t="s">
        <v>241</v>
      </c>
      <c r="G52" s="19">
        <v>4841655435647</v>
      </c>
      <c r="H52" s="17" t="s">
        <v>140</v>
      </c>
      <c r="I52" s="17" t="s">
        <v>141</v>
      </c>
      <c r="J52" s="18"/>
      <c r="K52" s="18">
        <v>-18.87528365</v>
      </c>
      <c r="L52" s="18">
        <v>-47.542194909999999</v>
      </c>
      <c r="M52" s="17" t="s">
        <v>58</v>
      </c>
      <c r="N52" s="17"/>
      <c r="O52" s="18">
        <v>1005</v>
      </c>
      <c r="P52" s="17" t="s">
        <v>59</v>
      </c>
      <c r="Q52" s="17" t="s">
        <v>234</v>
      </c>
      <c r="R52" s="17" t="s">
        <v>61</v>
      </c>
      <c r="S52" s="17" t="s">
        <v>62</v>
      </c>
      <c r="T52" s="17"/>
      <c r="U52" s="18">
        <v>2011</v>
      </c>
      <c r="V52" s="17" t="s">
        <v>242</v>
      </c>
      <c r="W52" s="17" t="s">
        <v>243</v>
      </c>
      <c r="X52" s="17"/>
      <c r="Y52" s="17" t="s">
        <v>65</v>
      </c>
      <c r="Z52" s="17" t="s">
        <v>66</v>
      </c>
      <c r="AA52" s="17" t="s">
        <v>67</v>
      </c>
      <c r="AB52" s="17" t="s">
        <v>68</v>
      </c>
      <c r="AC52" s="17">
        <v>7.4094117646999997</v>
      </c>
      <c r="AD52" s="18">
        <v>50</v>
      </c>
      <c r="AE52" s="20">
        <v>117.75467879999999</v>
      </c>
      <c r="AF52" s="19">
        <v>9950.2703610000008</v>
      </c>
      <c r="AG52" s="19">
        <v>944.54590819999999</v>
      </c>
      <c r="AH52" s="21">
        <v>27.889058819999999</v>
      </c>
      <c r="AI52" s="22">
        <v>0.27889058799999999</v>
      </c>
      <c r="AJ52" s="22">
        <v>1.1686620999999999E-2</v>
      </c>
      <c r="AK52" s="18">
        <v>140</v>
      </c>
      <c r="AL52" s="17"/>
      <c r="AM52" s="17"/>
      <c r="AN52" s="17"/>
      <c r="AO52" s="17"/>
      <c r="AP52" s="18">
        <v>2.7072441629999999</v>
      </c>
      <c r="AQ52" s="18">
        <v>0.13035993200000001</v>
      </c>
      <c r="AR52" s="17"/>
      <c r="AS52" s="17"/>
      <c r="AT52" s="41"/>
      <c r="AU52" s="17"/>
      <c r="AV52" s="17"/>
      <c r="AW52" s="17"/>
      <c r="AX52" s="17"/>
      <c r="AY52" s="17"/>
      <c r="AZ52" s="17"/>
      <c r="BA52" s="17"/>
      <c r="BC52" s="34" t="str">
        <f t="shared" si="56"/>
        <v>20110929</v>
      </c>
      <c r="BD52" s="34" t="str">
        <f t="shared" si="57"/>
        <v>20120229</v>
      </c>
      <c r="BE52" s="2" t="s">
        <v>937</v>
      </c>
      <c r="BF52" s="11" t="str">
        <f t="shared" si="0"/>
        <v>{"exname":"BRA_2011_21175",</v>
      </c>
      <c r="BG52" s="11" t="str">
        <f t="shared" si="1"/>
        <v>"exp_dur":"1",</v>
      </c>
      <c r="BH52" s="11" t="str">
        <f t="shared" si="2"/>
        <v>"local_name":"Romaria, BRA",</v>
      </c>
      <c r="BI52" s="11" t="str">
        <f t="shared" si="3"/>
        <v>"local_id":"MGRO",</v>
      </c>
      <c r="BJ52" s="11" t="str">
        <f t="shared" si="4"/>
        <v>"fl_name":"RO03",</v>
      </c>
      <c r="BK52" s="11" t="str">
        <f t="shared" si="5"/>
        <v>"id_field":"4841655435647",</v>
      </c>
      <c r="BL52" s="11" t="str">
        <f t="shared" si="6"/>
        <v>"fl_loc_1":"BRA",</v>
      </c>
      <c r="BM52" s="11" t="str">
        <f t="shared" si="7"/>
        <v>"fl_loc_2":"MGE",</v>
      </c>
      <c r="BN52" s="11" t="str">
        <f t="shared" si="8"/>
        <v/>
      </c>
      <c r="BO52" s="11" t="str">
        <f t="shared" si="9"/>
        <v>"fl_lat":"-18.87528365",</v>
      </c>
      <c r="BP52" s="11" t="str">
        <f t="shared" si="10"/>
        <v>"fl_long":"-47.54219491",</v>
      </c>
      <c r="BQ52" s="11" t="str">
        <f t="shared" si="11"/>
        <v>"mon_loc_source":"Monsanto",</v>
      </c>
      <c r="BR52" s="11" t="str">
        <f t="shared" si="12"/>
        <v/>
      </c>
      <c r="BS52" s="11" t="str">
        <f t="shared" si="13"/>
        <v>"flele":"1005",</v>
      </c>
      <c r="BT52" s="11" t="str">
        <f t="shared" si="14"/>
        <v>"cr_system":"Conventional Corn",</v>
      </c>
      <c r="BU52" s="11" t="str">
        <f t="shared" si="15"/>
        <v>"irrig":"N",</v>
      </c>
      <c r="BV52" s="11" t="str">
        <f t="shared" si="16"/>
        <v/>
      </c>
      <c r="BW52" s="11" t="str">
        <f t="shared" si="17"/>
        <v>"mon_planting_year":"2011",</v>
      </c>
      <c r="BX52" s="11" t="str">
        <f t="shared" si="18"/>
        <v/>
      </c>
      <c r="BY52" s="11" t="str">
        <f t="shared" si="19"/>
        <v>"mon_hacom":"Grain",</v>
      </c>
      <c r="BZ52" s="11" t="str">
        <f t="shared" si="20"/>
        <v>"mon_expt_type":"Research",</v>
      </c>
      <c r="CA52" s="11" t="str">
        <f t="shared" si="21"/>
        <v>"mon_expt_stage":"Pre-Commercial 3",</v>
      </c>
      <c r="CB52" s="11" t="str">
        <f t="shared" si="22"/>
        <v>"mon_yld_be":"117.7546788",</v>
      </c>
      <c r="CC52" s="11" t="str">
        <f t="shared" si="23"/>
        <v>"mon_mst":"27.88905882",</v>
      </c>
      <c r="CD52" s="11" t="str">
        <f t="shared" si="24"/>
        <v/>
      </c>
      <c r="CE52" s="11" t="str">
        <f t="shared" si="25"/>
        <v/>
      </c>
      <c r="CF52" s="11" t="str">
        <f>IF(AT52&lt;&gt;"",""""&amp;LOWER(AT$3) &amp;""":"""&amp;DX52&amp;""",","")</f>
        <v/>
      </c>
      <c r="CG52" s="11" t="str">
        <f>"""mon_wst_info1"":"""&amp;VLOOKUP(B52,Weather!B52:N573,11,FALSE)&amp;""","</f>
        <v>"mon_wst_info1":"821075|50 - 100 km",</v>
      </c>
      <c r="CH52" s="11" t="str">
        <f>"""mon_wst_info2"":"""&amp;VLOOKUP(B52,Weather!B52:N573,12,FALSE)&amp;""","</f>
        <v>"mon_wst_info2":"835253|50 - 100 km",</v>
      </c>
      <c r="CI52" s="11" t="str">
        <f>"""mon_wst_info3"":"""&amp;VLOOKUP(B52,Weather!B52:N573,13,FALSE)&amp;""","</f>
        <v>"mon_wst_info3":"835760|&gt; 100 km",</v>
      </c>
      <c r="CJ52" s="11" t="str">
        <f t="shared" si="26"/>
        <v/>
      </c>
      <c r="CK52" s="30" t="s">
        <v>958</v>
      </c>
      <c r="CL52" s="11" t="str">
        <f t="shared" si="27"/>
        <v>{"event":"planting","crid":"MAZ",</v>
      </c>
      <c r="CM52" s="11" t="str">
        <f t="shared" si="28"/>
        <v>"date":"20110929",</v>
      </c>
      <c r="CN52" s="11" t="str">
        <f t="shared" si="29"/>
        <v>"cul_id":"2011_RM140_TestMean",</v>
      </c>
      <c r="CO52" s="11" t="str">
        <f t="shared" si="30"/>
        <v>"plpoe":"7.4094117647",</v>
      </c>
      <c r="CP52" s="11" t="str">
        <f t="shared" si="31"/>
        <v>"plrs":"50",</v>
      </c>
      <c r="CQ52" s="11" t="str">
        <f t="shared" si="32"/>
        <v>"rm":"140"},</v>
      </c>
      <c r="CR52" s="11" t="str">
        <f t="shared" si="33"/>
        <v>{"event":"harvest",</v>
      </c>
      <c r="CS52" s="11" t="str">
        <f t="shared" si="34"/>
        <v>"harm":"Machine",</v>
      </c>
      <c r="CT52" s="11" t="str">
        <f t="shared" si="35"/>
        <v>"date":"20120229"</v>
      </c>
      <c r="CU52" s="11" t="str">
        <f t="shared" si="36"/>
        <v>}]},</v>
      </c>
      <c r="CV52" s="30" t="s">
        <v>931</v>
      </c>
      <c r="CW52" s="11" t="str">
        <f t="shared" si="37"/>
        <v>{"hwah":"9950.270361",</v>
      </c>
      <c r="CX52" s="11" t="str">
        <f t="shared" si="38"/>
        <v>"hwahs":"944.5459082",</v>
      </c>
      <c r="CY52" s="11" t="str">
        <f t="shared" si="39"/>
        <v>"hmah":"0.278890588",</v>
      </c>
      <c r="CZ52" s="11" t="str">
        <f t="shared" si="40"/>
        <v>"hmahs":"0.011686621",</v>
      </c>
      <c r="DA52" s="11" t="str">
        <f t="shared" si="41"/>
        <v/>
      </c>
      <c r="DB52" s="11" t="str">
        <f t="shared" si="42"/>
        <v/>
      </c>
      <c r="DC52" s="11" t="str">
        <f t="shared" si="43"/>
        <v>"chtx":"2.707244163",</v>
      </c>
      <c r="DD52" s="11" t="str">
        <f t="shared" si="44"/>
        <v>"chtxs":"0.130359932",</v>
      </c>
      <c r="DE52" s="11" t="s">
        <v>935</v>
      </c>
      <c r="DF52" s="32" t="str">
        <f t="shared" si="58"/>
        <v>BRA_2011_21175</v>
      </c>
      <c r="DG52" s="30" t="str">
        <f t="shared" si="45"/>
        <v>{</v>
      </c>
      <c r="DH52" s="11" t="str">
        <f t="shared" si="46"/>
        <v>{</v>
      </c>
      <c r="DI52" s="11" t="str">
        <f t="shared" si="47"/>
        <v/>
      </c>
      <c r="DJ52" s="11" t="str">
        <f>IF(AT52&lt;&gt;"",""""&amp;LOWER(AT$3) &amp;""":"""&amp;DX52&amp;""",","")</f>
        <v/>
      </c>
      <c r="DK52" s="11" t="str">
        <f t="shared" si="48"/>
        <v/>
      </c>
      <c r="DL52" s="11" t="str">
        <f t="shared" si="49"/>
        <v/>
      </c>
      <c r="DM52" s="11" t="str">
        <f t="shared" si="50"/>
        <v/>
      </c>
      <c r="DN52" s="11" t="str">
        <f t="shared" si="51"/>
        <v/>
      </c>
      <c r="DO52" s="11" t="str">
        <f t="shared" si="52"/>
        <v/>
      </c>
      <c r="DP52" s="11" t="str">
        <f t="shared" si="53"/>
        <v/>
      </c>
      <c r="DQ52" s="11" t="str">
        <f t="shared" si="54"/>
        <v/>
      </c>
      <c r="DT52" s="2" t="str">
        <f t="shared" si="55"/>
        <v/>
      </c>
      <c r="DU52" s="2" t="str">
        <f>IF(COUNTIF($DT$3:DT51,"="&amp;DT52)=0,AT52&amp;"","")</f>
        <v/>
      </c>
      <c r="DV52" s="2" t="str">
        <f>IF(DU52&lt;&gt;"", COUNTIF($DU$3:DU51,"="&amp;DU52), "")</f>
        <v/>
      </c>
      <c r="DW52" s="2">
        <f>IF(OR(DU52&lt;&gt;"",AT52=""), COUNTIF($DU$3:DU51,"="&amp;DU52), VLOOKUP(DT52,$DT$3:DV51,3,FALSE))</f>
        <v>0</v>
      </c>
      <c r="DX52" s="2" t="str">
        <f t="shared" si="59"/>
        <v/>
      </c>
    </row>
    <row r="53" spans="1:128">
      <c r="A53" s="2" t="s">
        <v>893</v>
      </c>
      <c r="B53" s="17" t="s">
        <v>244</v>
      </c>
      <c r="C53" s="18">
        <v>1</v>
      </c>
      <c r="D53" s="17" t="s">
        <v>159</v>
      </c>
      <c r="E53" s="17" t="s">
        <v>160</v>
      </c>
      <c r="F53" s="17" t="s">
        <v>245</v>
      </c>
      <c r="G53" s="19">
        <v>4844461949311</v>
      </c>
      <c r="H53" s="17" t="s">
        <v>140</v>
      </c>
      <c r="I53" s="17" t="s">
        <v>141</v>
      </c>
      <c r="J53" s="18"/>
      <c r="K53" s="18">
        <v>-18.95861665</v>
      </c>
      <c r="L53" s="18">
        <v>-48.29219192</v>
      </c>
      <c r="M53" s="17" t="s">
        <v>58</v>
      </c>
      <c r="N53" s="17"/>
      <c r="O53" s="18">
        <v>866</v>
      </c>
      <c r="P53" s="17" t="s">
        <v>59</v>
      </c>
      <c r="Q53" s="17" t="s">
        <v>234</v>
      </c>
      <c r="R53" s="17" t="s">
        <v>61</v>
      </c>
      <c r="S53" s="17" t="s">
        <v>62</v>
      </c>
      <c r="T53" s="17"/>
      <c r="U53" s="18">
        <v>2011</v>
      </c>
      <c r="V53" s="17" t="s">
        <v>246</v>
      </c>
      <c r="W53" s="17" t="s">
        <v>247</v>
      </c>
      <c r="X53" s="17"/>
      <c r="Y53" s="17" t="s">
        <v>65</v>
      </c>
      <c r="Z53" s="17" t="s">
        <v>66</v>
      </c>
      <c r="AA53" s="17" t="s">
        <v>67</v>
      </c>
      <c r="AB53" s="17" t="s">
        <v>68</v>
      </c>
      <c r="AC53" s="17">
        <v>7.5041686047000002</v>
      </c>
      <c r="AD53" s="18">
        <v>50</v>
      </c>
      <c r="AE53" s="20">
        <v>114.9255186</v>
      </c>
      <c r="AF53" s="19">
        <v>9711.206322</v>
      </c>
      <c r="AG53" s="19">
        <v>824.31038520000004</v>
      </c>
      <c r="AH53" s="21">
        <v>23.73527558</v>
      </c>
      <c r="AI53" s="22">
        <v>0.237352756</v>
      </c>
      <c r="AJ53" s="22">
        <v>1.1021680000000001E-2</v>
      </c>
      <c r="AK53" s="18">
        <v>140</v>
      </c>
      <c r="AL53" s="17"/>
      <c r="AM53" s="17"/>
      <c r="AN53" s="17"/>
      <c r="AO53" s="17"/>
      <c r="AP53" s="18">
        <v>2.8374999999999999</v>
      </c>
      <c r="AQ53" s="18">
        <v>9.6539385000000005E-2</v>
      </c>
      <c r="AR53" s="17"/>
      <c r="AS53" s="17"/>
      <c r="AT53" s="41"/>
      <c r="AU53" s="17"/>
      <c r="AV53" s="17"/>
      <c r="AW53" s="17"/>
      <c r="AX53" s="17"/>
      <c r="AY53" s="17"/>
      <c r="AZ53" s="17"/>
      <c r="BA53" s="17"/>
      <c r="BC53" s="34" t="str">
        <f t="shared" si="56"/>
        <v>20111021</v>
      </c>
      <c r="BD53" s="34" t="str">
        <f t="shared" si="57"/>
        <v>20120403</v>
      </c>
      <c r="BE53" s="2" t="s">
        <v>937</v>
      </c>
      <c r="BF53" s="11" t="str">
        <f t="shared" si="0"/>
        <v>{"exname":"BRA_2011_21177",</v>
      </c>
      <c r="BG53" s="11" t="str">
        <f t="shared" si="1"/>
        <v>"exp_dur":"1",</v>
      </c>
      <c r="BH53" s="11" t="str">
        <f t="shared" si="2"/>
        <v>"local_name":"Uberlandia, BRA",</v>
      </c>
      <c r="BI53" s="11" t="str">
        <f t="shared" si="3"/>
        <v>"local_id":"MGUB",</v>
      </c>
      <c r="BJ53" s="11" t="str">
        <f t="shared" si="4"/>
        <v>"fl_name":"UB03",</v>
      </c>
      <c r="BK53" s="11" t="str">
        <f t="shared" si="5"/>
        <v>"id_field":"4844461949311",</v>
      </c>
      <c r="BL53" s="11" t="str">
        <f t="shared" si="6"/>
        <v>"fl_loc_1":"BRA",</v>
      </c>
      <c r="BM53" s="11" t="str">
        <f t="shared" si="7"/>
        <v>"fl_loc_2":"MGE",</v>
      </c>
      <c r="BN53" s="11" t="str">
        <f t="shared" si="8"/>
        <v/>
      </c>
      <c r="BO53" s="11" t="str">
        <f t="shared" si="9"/>
        <v>"fl_lat":"-18.95861665",</v>
      </c>
      <c r="BP53" s="11" t="str">
        <f t="shared" si="10"/>
        <v>"fl_long":"-48.29219192",</v>
      </c>
      <c r="BQ53" s="11" t="str">
        <f t="shared" si="11"/>
        <v>"mon_loc_source":"Monsanto",</v>
      </c>
      <c r="BR53" s="11" t="str">
        <f t="shared" si="12"/>
        <v/>
      </c>
      <c r="BS53" s="11" t="str">
        <f t="shared" si="13"/>
        <v>"flele":"866",</v>
      </c>
      <c r="BT53" s="11" t="str">
        <f t="shared" si="14"/>
        <v>"cr_system":"Conventional Corn",</v>
      </c>
      <c r="BU53" s="11" t="str">
        <f t="shared" si="15"/>
        <v>"irrig":"N",</v>
      </c>
      <c r="BV53" s="11" t="str">
        <f t="shared" si="16"/>
        <v/>
      </c>
      <c r="BW53" s="11" t="str">
        <f t="shared" si="17"/>
        <v>"mon_planting_year":"2011",</v>
      </c>
      <c r="BX53" s="11" t="str">
        <f t="shared" si="18"/>
        <v/>
      </c>
      <c r="BY53" s="11" t="str">
        <f t="shared" si="19"/>
        <v>"mon_hacom":"Grain",</v>
      </c>
      <c r="BZ53" s="11" t="str">
        <f t="shared" si="20"/>
        <v>"mon_expt_type":"Research",</v>
      </c>
      <c r="CA53" s="11" t="str">
        <f t="shared" si="21"/>
        <v>"mon_expt_stage":"Pre-Commercial 3",</v>
      </c>
      <c r="CB53" s="11" t="str">
        <f t="shared" si="22"/>
        <v>"mon_yld_be":"114.9255186",</v>
      </c>
      <c r="CC53" s="11" t="str">
        <f t="shared" si="23"/>
        <v>"mon_mst":"23.73527558",</v>
      </c>
      <c r="CD53" s="11" t="str">
        <f t="shared" si="24"/>
        <v/>
      </c>
      <c r="CE53" s="11" t="str">
        <f t="shared" si="25"/>
        <v/>
      </c>
      <c r="CF53" s="11" t="str">
        <f>IF(AT53&lt;&gt;"",""""&amp;LOWER(AT$3) &amp;""":"""&amp;DX53&amp;""",","")</f>
        <v/>
      </c>
      <c r="CG53" s="11" t="str">
        <f>"""mon_wst_info1"":"""&amp;VLOOKUP(B53,Weather!B53:N574,11,FALSE)&amp;""","</f>
        <v>"mon_wst_info1":"821075|0 - 10 km",</v>
      </c>
      <c r="CH53" s="11" t="str">
        <f>"""mon_wst_info2"":"""&amp;VLOOKUP(B53,Weather!B53:N574,12,FALSE)&amp;""","</f>
        <v>"mon_wst_info2":"835253|0 - 10 km",</v>
      </c>
      <c r="CI53" s="11" t="str">
        <f>"""mon_wst_info3"":"""&amp;VLOOKUP(B53,Weather!B53:N574,13,FALSE)&amp;""","</f>
        <v>"mon_wst_info3":"835760|&gt; 100 km",</v>
      </c>
      <c r="CJ53" s="11" t="str">
        <f t="shared" si="26"/>
        <v/>
      </c>
      <c r="CK53" s="30" t="s">
        <v>958</v>
      </c>
      <c r="CL53" s="11" t="str">
        <f t="shared" si="27"/>
        <v>{"event":"planting","crid":"MAZ",</v>
      </c>
      <c r="CM53" s="11" t="str">
        <f t="shared" si="28"/>
        <v>"date":"20111021",</v>
      </c>
      <c r="CN53" s="11" t="str">
        <f t="shared" si="29"/>
        <v>"cul_id":"2011_RM140_TestMean",</v>
      </c>
      <c r="CO53" s="11" t="str">
        <f t="shared" si="30"/>
        <v>"plpoe":"7.5041686047",</v>
      </c>
      <c r="CP53" s="11" t="str">
        <f t="shared" si="31"/>
        <v>"plrs":"50",</v>
      </c>
      <c r="CQ53" s="11" t="str">
        <f t="shared" si="32"/>
        <v>"rm":"140"},</v>
      </c>
      <c r="CR53" s="11" t="str">
        <f t="shared" si="33"/>
        <v>{"event":"harvest",</v>
      </c>
      <c r="CS53" s="11" t="str">
        <f t="shared" si="34"/>
        <v>"harm":"Machine",</v>
      </c>
      <c r="CT53" s="11" t="str">
        <f t="shared" si="35"/>
        <v>"date":"20120403"</v>
      </c>
      <c r="CU53" s="11" t="str">
        <f t="shared" si="36"/>
        <v>}]},</v>
      </c>
      <c r="CV53" s="30" t="s">
        <v>931</v>
      </c>
      <c r="CW53" s="11" t="str">
        <f t="shared" si="37"/>
        <v>{"hwah":"9711.206322",</v>
      </c>
      <c r="CX53" s="11" t="str">
        <f t="shared" si="38"/>
        <v>"hwahs":"824.3103852",</v>
      </c>
      <c r="CY53" s="11" t="str">
        <f t="shared" si="39"/>
        <v>"hmah":"0.237352756",</v>
      </c>
      <c r="CZ53" s="11" t="str">
        <f t="shared" si="40"/>
        <v>"hmahs":"0.01102168",</v>
      </c>
      <c r="DA53" s="11" t="str">
        <f t="shared" si="41"/>
        <v/>
      </c>
      <c r="DB53" s="11" t="str">
        <f t="shared" si="42"/>
        <v/>
      </c>
      <c r="DC53" s="11" t="str">
        <f t="shared" si="43"/>
        <v>"chtx":"2.8375",</v>
      </c>
      <c r="DD53" s="11" t="str">
        <f t="shared" si="44"/>
        <v>"chtxs":"0.096539385",</v>
      </c>
      <c r="DE53" s="11" t="s">
        <v>935</v>
      </c>
      <c r="DF53" s="32" t="str">
        <f t="shared" si="58"/>
        <v>BRA_2011_21177</v>
      </c>
      <c r="DG53" s="30" t="str">
        <f t="shared" si="45"/>
        <v>{</v>
      </c>
      <c r="DH53" s="11" t="str">
        <f t="shared" si="46"/>
        <v>{</v>
      </c>
      <c r="DI53" s="11" t="str">
        <f t="shared" si="47"/>
        <v/>
      </c>
      <c r="DJ53" s="11" t="str">
        <f>IF(AT53&lt;&gt;"",""""&amp;LOWER(AT$3) &amp;""":"""&amp;DX53&amp;""",","")</f>
        <v/>
      </c>
      <c r="DK53" s="11" t="str">
        <f t="shared" si="48"/>
        <v/>
      </c>
      <c r="DL53" s="11" t="str">
        <f t="shared" si="49"/>
        <v/>
      </c>
      <c r="DM53" s="11" t="str">
        <f t="shared" si="50"/>
        <v/>
      </c>
      <c r="DN53" s="11" t="str">
        <f t="shared" si="51"/>
        <v/>
      </c>
      <c r="DO53" s="11" t="str">
        <f t="shared" si="52"/>
        <v/>
      </c>
      <c r="DP53" s="11" t="str">
        <f t="shared" si="53"/>
        <v/>
      </c>
      <c r="DQ53" s="11" t="str">
        <f t="shared" si="54"/>
        <v/>
      </c>
      <c r="DT53" s="2" t="str">
        <f t="shared" si="55"/>
        <v/>
      </c>
      <c r="DU53" s="2" t="str">
        <f>IF(COUNTIF($DT$3:DT52,"="&amp;DT53)=0,AT53&amp;"","")</f>
        <v/>
      </c>
      <c r="DV53" s="2" t="str">
        <f>IF(DU53&lt;&gt;"", COUNTIF($DU$3:DU52,"="&amp;DU53), "")</f>
        <v/>
      </c>
      <c r="DW53" s="2">
        <f>IF(OR(DU53&lt;&gt;"",AT53=""), COUNTIF($DU$3:DU52,"="&amp;DU53), VLOOKUP(DT53,$DT$3:DV52,3,FALSE))</f>
        <v>0</v>
      </c>
      <c r="DX53" s="2" t="str">
        <f t="shared" si="59"/>
        <v/>
      </c>
    </row>
    <row r="54" spans="1:128">
      <c r="A54" s="2" t="s">
        <v>893</v>
      </c>
      <c r="B54" s="17" t="s">
        <v>248</v>
      </c>
      <c r="C54" s="18">
        <v>1</v>
      </c>
      <c r="D54" s="17" t="s">
        <v>159</v>
      </c>
      <c r="E54" s="17" t="s">
        <v>160</v>
      </c>
      <c r="F54" s="17" t="s">
        <v>212</v>
      </c>
      <c r="G54" s="19">
        <v>4835970646399</v>
      </c>
      <c r="H54" s="17" t="s">
        <v>140</v>
      </c>
      <c r="I54" s="17" t="s">
        <v>141</v>
      </c>
      <c r="J54" s="18"/>
      <c r="K54" s="18">
        <v>-18.95861665</v>
      </c>
      <c r="L54" s="18">
        <v>-48.29219192</v>
      </c>
      <c r="M54" s="17" t="s">
        <v>58</v>
      </c>
      <c r="N54" s="17"/>
      <c r="O54" s="18">
        <v>866</v>
      </c>
      <c r="P54" s="17" t="s">
        <v>59</v>
      </c>
      <c r="Q54" s="17" t="s">
        <v>234</v>
      </c>
      <c r="R54" s="17" t="s">
        <v>61</v>
      </c>
      <c r="S54" s="17" t="s">
        <v>62</v>
      </c>
      <c r="T54" s="17"/>
      <c r="U54" s="18">
        <v>2011</v>
      </c>
      <c r="V54" s="17" t="s">
        <v>249</v>
      </c>
      <c r="W54" s="17" t="s">
        <v>250</v>
      </c>
      <c r="X54" s="17"/>
      <c r="Y54" s="17" t="s">
        <v>65</v>
      </c>
      <c r="Z54" s="17" t="s">
        <v>66</v>
      </c>
      <c r="AA54" s="17" t="s">
        <v>67</v>
      </c>
      <c r="AB54" s="17" t="s">
        <v>68</v>
      </c>
      <c r="AC54" s="17">
        <v>7.5267441860000002</v>
      </c>
      <c r="AD54" s="18">
        <v>50</v>
      </c>
      <c r="AE54" s="20">
        <v>133.35554769999999</v>
      </c>
      <c r="AF54" s="19">
        <v>11268.54378</v>
      </c>
      <c r="AG54" s="19">
        <v>864.58024230000001</v>
      </c>
      <c r="AH54" s="21">
        <v>29.610297670000001</v>
      </c>
      <c r="AI54" s="22">
        <v>0.29610297699999999</v>
      </c>
      <c r="AJ54" s="22">
        <v>1.4668662000000001E-2</v>
      </c>
      <c r="AK54" s="18">
        <v>140</v>
      </c>
      <c r="AL54" s="17"/>
      <c r="AM54" s="17"/>
      <c r="AN54" s="17"/>
      <c r="AO54" s="17"/>
      <c r="AP54" s="18">
        <v>2.6593604649999998</v>
      </c>
      <c r="AQ54" s="18">
        <v>8.9865246999999995E-2</v>
      </c>
      <c r="AR54" s="17"/>
      <c r="AS54" s="17"/>
      <c r="AT54" s="41"/>
      <c r="AU54" s="17"/>
      <c r="AV54" s="17"/>
      <c r="AW54" s="17"/>
      <c r="AX54" s="17"/>
      <c r="AY54" s="17"/>
      <c r="AZ54" s="17"/>
      <c r="BA54" s="17"/>
      <c r="BC54" s="34" t="str">
        <f t="shared" si="56"/>
        <v>20110921</v>
      </c>
      <c r="BD54" s="34" t="str">
        <f t="shared" si="57"/>
        <v>20120220</v>
      </c>
      <c r="BE54" s="2" t="s">
        <v>937</v>
      </c>
      <c r="BF54" s="11" t="str">
        <f t="shared" si="0"/>
        <v>{"exname":"BRA_2011_21178",</v>
      </c>
      <c r="BG54" s="11" t="str">
        <f t="shared" si="1"/>
        <v>"exp_dur":"1",</v>
      </c>
      <c r="BH54" s="11" t="str">
        <f t="shared" si="2"/>
        <v>"local_name":"Uberlandia, BRA",</v>
      </c>
      <c r="BI54" s="11" t="str">
        <f t="shared" si="3"/>
        <v>"local_id":"MGUB",</v>
      </c>
      <c r="BJ54" s="11" t="str">
        <f t="shared" si="4"/>
        <v>"fl_name":"UB1E",</v>
      </c>
      <c r="BK54" s="11" t="str">
        <f t="shared" si="5"/>
        <v>"id_field":"4835970646399",</v>
      </c>
      <c r="BL54" s="11" t="str">
        <f t="shared" si="6"/>
        <v>"fl_loc_1":"BRA",</v>
      </c>
      <c r="BM54" s="11" t="str">
        <f t="shared" si="7"/>
        <v>"fl_loc_2":"MGE",</v>
      </c>
      <c r="BN54" s="11" t="str">
        <f t="shared" si="8"/>
        <v/>
      </c>
      <c r="BO54" s="11" t="str">
        <f t="shared" si="9"/>
        <v>"fl_lat":"-18.95861665",</v>
      </c>
      <c r="BP54" s="11" t="str">
        <f t="shared" si="10"/>
        <v>"fl_long":"-48.29219192",</v>
      </c>
      <c r="BQ54" s="11" t="str">
        <f t="shared" si="11"/>
        <v>"mon_loc_source":"Monsanto",</v>
      </c>
      <c r="BR54" s="11" t="str">
        <f t="shared" si="12"/>
        <v/>
      </c>
      <c r="BS54" s="11" t="str">
        <f t="shared" si="13"/>
        <v>"flele":"866",</v>
      </c>
      <c r="BT54" s="11" t="str">
        <f t="shared" si="14"/>
        <v>"cr_system":"Conventional Corn",</v>
      </c>
      <c r="BU54" s="11" t="str">
        <f t="shared" si="15"/>
        <v>"irrig":"N",</v>
      </c>
      <c r="BV54" s="11" t="str">
        <f t="shared" si="16"/>
        <v/>
      </c>
      <c r="BW54" s="11" t="str">
        <f t="shared" si="17"/>
        <v>"mon_planting_year":"2011",</v>
      </c>
      <c r="BX54" s="11" t="str">
        <f t="shared" si="18"/>
        <v/>
      </c>
      <c r="BY54" s="11" t="str">
        <f t="shared" si="19"/>
        <v>"mon_hacom":"Grain",</v>
      </c>
      <c r="BZ54" s="11" t="str">
        <f t="shared" si="20"/>
        <v>"mon_expt_type":"Research",</v>
      </c>
      <c r="CA54" s="11" t="str">
        <f t="shared" si="21"/>
        <v>"mon_expt_stage":"Pre-Commercial 3",</v>
      </c>
      <c r="CB54" s="11" t="str">
        <f t="shared" si="22"/>
        <v>"mon_yld_be":"133.3555477",</v>
      </c>
      <c r="CC54" s="11" t="str">
        <f t="shared" si="23"/>
        <v>"mon_mst":"29.61029767",</v>
      </c>
      <c r="CD54" s="11" t="str">
        <f t="shared" si="24"/>
        <v/>
      </c>
      <c r="CE54" s="11" t="str">
        <f t="shared" si="25"/>
        <v/>
      </c>
      <c r="CF54" s="11" t="str">
        <f>IF(AT54&lt;&gt;"",""""&amp;LOWER(AT$3) &amp;""":"""&amp;DX54&amp;""",","")</f>
        <v/>
      </c>
      <c r="CG54" s="11" t="str">
        <f>"""mon_wst_info1"":"""&amp;VLOOKUP(B54,Weather!B54:N575,11,FALSE)&amp;""","</f>
        <v>"mon_wst_info1":"821075|0 - 10 km",</v>
      </c>
      <c r="CH54" s="11" t="str">
        <f>"""mon_wst_info2"":"""&amp;VLOOKUP(B54,Weather!B54:N575,12,FALSE)&amp;""","</f>
        <v>"mon_wst_info2":"835253|0 - 10 km",</v>
      </c>
      <c r="CI54" s="11" t="str">
        <f>"""mon_wst_info3"":"""&amp;VLOOKUP(B54,Weather!B54:N575,13,FALSE)&amp;""","</f>
        <v>"mon_wst_info3":"835760|&gt; 100 km",</v>
      </c>
      <c r="CJ54" s="11" t="str">
        <f t="shared" si="26"/>
        <v/>
      </c>
      <c r="CK54" s="30" t="s">
        <v>958</v>
      </c>
      <c r="CL54" s="11" t="str">
        <f t="shared" si="27"/>
        <v>{"event":"planting","crid":"MAZ",</v>
      </c>
      <c r="CM54" s="11" t="str">
        <f t="shared" si="28"/>
        <v>"date":"20110921",</v>
      </c>
      <c r="CN54" s="11" t="str">
        <f t="shared" si="29"/>
        <v>"cul_id":"2011_RM140_TestMean",</v>
      </c>
      <c r="CO54" s="11" t="str">
        <f t="shared" si="30"/>
        <v>"plpoe":"7.526744186",</v>
      </c>
      <c r="CP54" s="11" t="str">
        <f t="shared" si="31"/>
        <v>"plrs":"50",</v>
      </c>
      <c r="CQ54" s="11" t="str">
        <f t="shared" si="32"/>
        <v>"rm":"140"},</v>
      </c>
      <c r="CR54" s="11" t="str">
        <f t="shared" si="33"/>
        <v>{"event":"harvest",</v>
      </c>
      <c r="CS54" s="11" t="str">
        <f t="shared" si="34"/>
        <v>"harm":"Machine",</v>
      </c>
      <c r="CT54" s="11" t="str">
        <f t="shared" si="35"/>
        <v>"date":"20120220"</v>
      </c>
      <c r="CU54" s="11" t="str">
        <f t="shared" si="36"/>
        <v>}]},</v>
      </c>
      <c r="CV54" s="30" t="s">
        <v>931</v>
      </c>
      <c r="CW54" s="11" t="str">
        <f t="shared" si="37"/>
        <v>{"hwah":"11268.54378",</v>
      </c>
      <c r="CX54" s="11" t="str">
        <f t="shared" si="38"/>
        <v>"hwahs":"864.5802423",</v>
      </c>
      <c r="CY54" s="11" t="str">
        <f t="shared" si="39"/>
        <v>"hmah":"0.296102977",</v>
      </c>
      <c r="CZ54" s="11" t="str">
        <f t="shared" si="40"/>
        <v>"hmahs":"0.014668662",</v>
      </c>
      <c r="DA54" s="11" t="str">
        <f t="shared" si="41"/>
        <v/>
      </c>
      <c r="DB54" s="11" t="str">
        <f t="shared" si="42"/>
        <v/>
      </c>
      <c r="DC54" s="11" t="str">
        <f t="shared" si="43"/>
        <v>"chtx":"2.659360465",</v>
      </c>
      <c r="DD54" s="11" t="str">
        <f t="shared" si="44"/>
        <v>"chtxs":"0.089865247",</v>
      </c>
      <c r="DE54" s="11" t="s">
        <v>935</v>
      </c>
      <c r="DF54" s="32" t="str">
        <f t="shared" si="58"/>
        <v>BRA_2011_21178</v>
      </c>
      <c r="DG54" s="30" t="str">
        <f t="shared" si="45"/>
        <v>{</v>
      </c>
      <c r="DH54" s="11" t="str">
        <f t="shared" si="46"/>
        <v>{</v>
      </c>
      <c r="DI54" s="11" t="str">
        <f t="shared" si="47"/>
        <v/>
      </c>
      <c r="DJ54" s="11" t="str">
        <f>IF(AT54&lt;&gt;"",""""&amp;LOWER(AT$3) &amp;""":"""&amp;DX54&amp;""",","")</f>
        <v/>
      </c>
      <c r="DK54" s="11" t="str">
        <f t="shared" si="48"/>
        <v/>
      </c>
      <c r="DL54" s="11" t="str">
        <f t="shared" si="49"/>
        <v/>
      </c>
      <c r="DM54" s="11" t="str">
        <f t="shared" si="50"/>
        <v/>
      </c>
      <c r="DN54" s="11" t="str">
        <f t="shared" si="51"/>
        <v/>
      </c>
      <c r="DO54" s="11" t="str">
        <f t="shared" si="52"/>
        <v/>
      </c>
      <c r="DP54" s="11" t="str">
        <f t="shared" si="53"/>
        <v/>
      </c>
      <c r="DQ54" s="11" t="str">
        <f t="shared" si="54"/>
        <v/>
      </c>
      <c r="DT54" s="2" t="str">
        <f t="shared" si="55"/>
        <v/>
      </c>
      <c r="DU54" s="2" t="str">
        <f>IF(COUNTIF($DT$3:DT53,"="&amp;DT54)=0,AT54&amp;"","")</f>
        <v/>
      </c>
      <c r="DV54" s="2" t="str">
        <f>IF(DU54&lt;&gt;"", COUNTIF($DU$3:DU53,"="&amp;DU54), "")</f>
        <v/>
      </c>
      <c r="DW54" s="2">
        <f>IF(OR(DU54&lt;&gt;"",AT54=""), COUNTIF($DU$3:DU53,"="&amp;DU54), VLOOKUP(DT54,$DT$3:DV53,3,FALSE))</f>
        <v>0</v>
      </c>
      <c r="DX54" s="2" t="str">
        <f t="shared" si="59"/>
        <v/>
      </c>
    </row>
    <row r="55" spans="1:128">
      <c r="A55" s="2" t="s">
        <v>893</v>
      </c>
      <c r="B55" s="17" t="s">
        <v>251</v>
      </c>
      <c r="C55" s="18">
        <v>1</v>
      </c>
      <c r="D55" s="17" t="s">
        <v>159</v>
      </c>
      <c r="E55" s="17" t="s">
        <v>160</v>
      </c>
      <c r="F55" s="17" t="s">
        <v>216</v>
      </c>
      <c r="G55" s="19">
        <v>4835970974079</v>
      </c>
      <c r="H55" s="17" t="s">
        <v>140</v>
      </c>
      <c r="I55" s="17" t="s">
        <v>141</v>
      </c>
      <c r="J55" s="18"/>
      <c r="K55" s="18">
        <v>-18.95861665</v>
      </c>
      <c r="L55" s="18">
        <v>-48.29219192</v>
      </c>
      <c r="M55" s="17" t="s">
        <v>58</v>
      </c>
      <c r="N55" s="17"/>
      <c r="O55" s="18">
        <v>866</v>
      </c>
      <c r="P55" s="17" t="s">
        <v>59</v>
      </c>
      <c r="Q55" s="17" t="s">
        <v>234</v>
      </c>
      <c r="R55" s="17" t="s">
        <v>61</v>
      </c>
      <c r="S55" s="17" t="s">
        <v>62</v>
      </c>
      <c r="T55" s="17"/>
      <c r="U55" s="18">
        <v>2011</v>
      </c>
      <c r="V55" s="17" t="s">
        <v>252</v>
      </c>
      <c r="W55" s="17" t="s">
        <v>253</v>
      </c>
      <c r="X55" s="17"/>
      <c r="Y55" s="17" t="s">
        <v>65</v>
      </c>
      <c r="Z55" s="17" t="s">
        <v>66</v>
      </c>
      <c r="AA55" s="17" t="s">
        <v>67</v>
      </c>
      <c r="AB55" s="17" t="s">
        <v>68</v>
      </c>
      <c r="AC55" s="17">
        <v>7.3145348837000004</v>
      </c>
      <c r="AD55" s="18">
        <v>50</v>
      </c>
      <c r="AE55" s="20">
        <v>130.34336049999999</v>
      </c>
      <c r="AF55" s="19">
        <v>11014.01396</v>
      </c>
      <c r="AG55" s="19">
        <v>955.1776059</v>
      </c>
      <c r="AH55" s="21">
        <v>30.711046509999999</v>
      </c>
      <c r="AI55" s="22">
        <v>0.307110465</v>
      </c>
      <c r="AJ55" s="22">
        <v>1.5635435999999999E-2</v>
      </c>
      <c r="AK55" s="18">
        <v>140</v>
      </c>
      <c r="AL55" s="17"/>
      <c r="AM55" s="17"/>
      <c r="AN55" s="17"/>
      <c r="AO55" s="17"/>
      <c r="AP55" s="18">
        <v>2.9101744190000001</v>
      </c>
      <c r="AQ55" s="18">
        <v>0.127381889</v>
      </c>
      <c r="AR55" s="17"/>
      <c r="AS55" s="17"/>
      <c r="AT55" s="41"/>
      <c r="AU55" s="17"/>
      <c r="AV55" s="17"/>
      <c r="AW55" s="17"/>
      <c r="AX55" s="17"/>
      <c r="AY55" s="17"/>
      <c r="AZ55" s="17"/>
      <c r="BA55" s="17"/>
      <c r="BC55" s="34" t="str">
        <f t="shared" si="56"/>
        <v>20111025</v>
      </c>
      <c r="BD55" s="34" t="str">
        <f t="shared" si="57"/>
        <v>20120318</v>
      </c>
      <c r="BE55" s="2" t="s">
        <v>937</v>
      </c>
      <c r="BF55" s="11" t="str">
        <f t="shared" si="0"/>
        <v>{"exname":"BRA_2011_21179",</v>
      </c>
      <c r="BG55" s="11" t="str">
        <f t="shared" si="1"/>
        <v>"exp_dur":"1",</v>
      </c>
      <c r="BH55" s="11" t="str">
        <f t="shared" si="2"/>
        <v>"local_name":"Uberlandia, BRA",</v>
      </c>
      <c r="BI55" s="11" t="str">
        <f t="shared" si="3"/>
        <v>"local_id":"MGUB",</v>
      </c>
      <c r="BJ55" s="11" t="str">
        <f t="shared" si="4"/>
        <v>"fl_name":"UB2E",</v>
      </c>
      <c r="BK55" s="11" t="str">
        <f t="shared" si="5"/>
        <v>"id_field":"4835970974079",</v>
      </c>
      <c r="BL55" s="11" t="str">
        <f t="shared" si="6"/>
        <v>"fl_loc_1":"BRA",</v>
      </c>
      <c r="BM55" s="11" t="str">
        <f t="shared" si="7"/>
        <v>"fl_loc_2":"MGE",</v>
      </c>
      <c r="BN55" s="11" t="str">
        <f t="shared" si="8"/>
        <v/>
      </c>
      <c r="BO55" s="11" t="str">
        <f t="shared" si="9"/>
        <v>"fl_lat":"-18.95861665",</v>
      </c>
      <c r="BP55" s="11" t="str">
        <f t="shared" si="10"/>
        <v>"fl_long":"-48.29219192",</v>
      </c>
      <c r="BQ55" s="11" t="str">
        <f t="shared" si="11"/>
        <v>"mon_loc_source":"Monsanto",</v>
      </c>
      <c r="BR55" s="11" t="str">
        <f t="shared" si="12"/>
        <v/>
      </c>
      <c r="BS55" s="11" t="str">
        <f t="shared" si="13"/>
        <v>"flele":"866",</v>
      </c>
      <c r="BT55" s="11" t="str">
        <f t="shared" si="14"/>
        <v>"cr_system":"Conventional Corn",</v>
      </c>
      <c r="BU55" s="11" t="str">
        <f t="shared" si="15"/>
        <v>"irrig":"N",</v>
      </c>
      <c r="BV55" s="11" t="str">
        <f t="shared" si="16"/>
        <v/>
      </c>
      <c r="BW55" s="11" t="str">
        <f t="shared" si="17"/>
        <v>"mon_planting_year":"2011",</v>
      </c>
      <c r="BX55" s="11" t="str">
        <f t="shared" si="18"/>
        <v/>
      </c>
      <c r="BY55" s="11" t="str">
        <f t="shared" si="19"/>
        <v>"mon_hacom":"Grain",</v>
      </c>
      <c r="BZ55" s="11" t="str">
        <f t="shared" si="20"/>
        <v>"mon_expt_type":"Research",</v>
      </c>
      <c r="CA55" s="11" t="str">
        <f t="shared" si="21"/>
        <v>"mon_expt_stage":"Pre-Commercial 3",</v>
      </c>
      <c r="CB55" s="11" t="str">
        <f t="shared" si="22"/>
        <v>"mon_yld_be":"130.3433605",</v>
      </c>
      <c r="CC55" s="11" t="str">
        <f t="shared" si="23"/>
        <v>"mon_mst":"30.71104651",</v>
      </c>
      <c r="CD55" s="11" t="str">
        <f t="shared" si="24"/>
        <v/>
      </c>
      <c r="CE55" s="11" t="str">
        <f t="shared" si="25"/>
        <v/>
      </c>
      <c r="CF55" s="11" t="str">
        <f>IF(AT55&lt;&gt;"",""""&amp;LOWER(AT$3) &amp;""":"""&amp;DX55&amp;""",","")</f>
        <v/>
      </c>
      <c r="CG55" s="11" t="str">
        <f>"""mon_wst_info1"":"""&amp;VLOOKUP(B55,Weather!B55:N576,11,FALSE)&amp;""","</f>
        <v>"mon_wst_info1":"821075|0 - 10 km",</v>
      </c>
      <c r="CH55" s="11" t="str">
        <f>"""mon_wst_info2"":"""&amp;VLOOKUP(B55,Weather!B55:N576,12,FALSE)&amp;""","</f>
        <v>"mon_wst_info2":"835253|0 - 10 km",</v>
      </c>
      <c r="CI55" s="11" t="str">
        <f>"""mon_wst_info3"":"""&amp;VLOOKUP(B55,Weather!B55:N576,13,FALSE)&amp;""","</f>
        <v>"mon_wst_info3":"835760|&gt; 100 km",</v>
      </c>
      <c r="CJ55" s="11" t="str">
        <f t="shared" si="26"/>
        <v/>
      </c>
      <c r="CK55" s="30" t="s">
        <v>958</v>
      </c>
      <c r="CL55" s="11" t="str">
        <f t="shared" si="27"/>
        <v>{"event":"planting","crid":"MAZ",</v>
      </c>
      <c r="CM55" s="11" t="str">
        <f t="shared" si="28"/>
        <v>"date":"20111025",</v>
      </c>
      <c r="CN55" s="11" t="str">
        <f t="shared" si="29"/>
        <v>"cul_id":"2011_RM140_TestMean",</v>
      </c>
      <c r="CO55" s="11" t="str">
        <f t="shared" si="30"/>
        <v>"plpoe":"7.3145348837",</v>
      </c>
      <c r="CP55" s="11" t="str">
        <f t="shared" si="31"/>
        <v>"plrs":"50",</v>
      </c>
      <c r="CQ55" s="11" t="str">
        <f t="shared" si="32"/>
        <v>"rm":"140"},</v>
      </c>
      <c r="CR55" s="11" t="str">
        <f t="shared" si="33"/>
        <v>{"event":"harvest",</v>
      </c>
      <c r="CS55" s="11" t="str">
        <f t="shared" si="34"/>
        <v>"harm":"Machine",</v>
      </c>
      <c r="CT55" s="11" t="str">
        <f t="shared" si="35"/>
        <v>"date":"20120318"</v>
      </c>
      <c r="CU55" s="11" t="str">
        <f t="shared" si="36"/>
        <v>}]},</v>
      </c>
      <c r="CV55" s="30" t="s">
        <v>931</v>
      </c>
      <c r="CW55" s="11" t="str">
        <f t="shared" si="37"/>
        <v>{"hwah":"11014.01396",</v>
      </c>
      <c r="CX55" s="11" t="str">
        <f t="shared" si="38"/>
        <v>"hwahs":"955.1776059",</v>
      </c>
      <c r="CY55" s="11" t="str">
        <f t="shared" si="39"/>
        <v>"hmah":"0.307110465",</v>
      </c>
      <c r="CZ55" s="11" t="str">
        <f t="shared" si="40"/>
        <v>"hmahs":"0.015635436",</v>
      </c>
      <c r="DA55" s="11" t="str">
        <f t="shared" si="41"/>
        <v/>
      </c>
      <c r="DB55" s="11" t="str">
        <f t="shared" si="42"/>
        <v/>
      </c>
      <c r="DC55" s="11" t="str">
        <f t="shared" si="43"/>
        <v>"chtx":"2.910174419",</v>
      </c>
      <c r="DD55" s="11" t="str">
        <f t="shared" si="44"/>
        <v>"chtxs":"0.127381889",</v>
      </c>
      <c r="DE55" s="11" t="s">
        <v>935</v>
      </c>
      <c r="DF55" s="32" t="str">
        <f t="shared" si="58"/>
        <v>BRA_2011_21179</v>
      </c>
      <c r="DG55" s="30" t="str">
        <f t="shared" si="45"/>
        <v>{</v>
      </c>
      <c r="DH55" s="11" t="str">
        <f t="shared" si="46"/>
        <v>{</v>
      </c>
      <c r="DI55" s="11" t="str">
        <f t="shared" si="47"/>
        <v/>
      </c>
      <c r="DJ55" s="11" t="str">
        <f>IF(AT55&lt;&gt;"",""""&amp;LOWER(AT$3) &amp;""":"""&amp;DX55&amp;""",","")</f>
        <v/>
      </c>
      <c r="DK55" s="11" t="str">
        <f t="shared" si="48"/>
        <v/>
      </c>
      <c r="DL55" s="11" t="str">
        <f t="shared" si="49"/>
        <v/>
      </c>
      <c r="DM55" s="11" t="str">
        <f t="shared" si="50"/>
        <v/>
      </c>
      <c r="DN55" s="11" t="str">
        <f t="shared" si="51"/>
        <v/>
      </c>
      <c r="DO55" s="11" t="str">
        <f t="shared" si="52"/>
        <v/>
      </c>
      <c r="DP55" s="11" t="str">
        <f t="shared" si="53"/>
        <v/>
      </c>
      <c r="DQ55" s="11" t="str">
        <f t="shared" si="54"/>
        <v/>
      </c>
      <c r="DT55" s="2" t="str">
        <f t="shared" si="55"/>
        <v/>
      </c>
      <c r="DU55" s="2" t="str">
        <f>IF(COUNTIF($DT$3:DT54,"="&amp;DT55)=0,AT55&amp;"","")</f>
        <v/>
      </c>
      <c r="DV55" s="2" t="str">
        <f>IF(DU55&lt;&gt;"", COUNTIF($DU$3:DU54,"="&amp;DU55), "")</f>
        <v/>
      </c>
      <c r="DW55" s="2">
        <f>IF(OR(DU55&lt;&gt;"",AT55=""), COUNTIF($DU$3:DU54,"="&amp;DU55), VLOOKUP(DT55,$DT$3:DV54,3,FALSE))</f>
        <v>0</v>
      </c>
      <c r="DX55" s="2" t="str">
        <f t="shared" si="59"/>
        <v/>
      </c>
    </row>
    <row r="56" spans="1:128">
      <c r="A56" s="2" t="s">
        <v>893</v>
      </c>
      <c r="B56" s="17" t="s">
        <v>254</v>
      </c>
      <c r="C56" s="18">
        <v>1</v>
      </c>
      <c r="D56" s="17" t="s">
        <v>255</v>
      </c>
      <c r="E56" s="17" t="s">
        <v>256</v>
      </c>
      <c r="F56" s="17" t="s">
        <v>257</v>
      </c>
      <c r="G56" s="19">
        <v>3509082784134</v>
      </c>
      <c r="H56" s="17" t="s">
        <v>258</v>
      </c>
      <c r="I56" s="17" t="s">
        <v>259</v>
      </c>
      <c r="J56" s="18"/>
      <c r="K56" s="18">
        <v>43.541134100000001</v>
      </c>
      <c r="L56" s="18">
        <v>-1.2090463549999999</v>
      </c>
      <c r="M56" s="17" t="s">
        <v>58</v>
      </c>
      <c r="N56" s="17"/>
      <c r="O56" s="18">
        <v>50</v>
      </c>
      <c r="P56" s="17" t="s">
        <v>59</v>
      </c>
      <c r="Q56" s="17" t="s">
        <v>260</v>
      </c>
      <c r="R56" s="17" t="s">
        <v>61</v>
      </c>
      <c r="S56" s="17" t="s">
        <v>62</v>
      </c>
      <c r="T56" s="17"/>
      <c r="U56" s="18">
        <v>2007</v>
      </c>
      <c r="V56" s="17" t="s">
        <v>261</v>
      </c>
      <c r="W56" s="17" t="s">
        <v>262</v>
      </c>
      <c r="X56" s="17" t="s">
        <v>59</v>
      </c>
      <c r="Y56" s="17" t="s">
        <v>65</v>
      </c>
      <c r="Z56" s="17" t="s">
        <v>66</v>
      </c>
      <c r="AA56" s="17" t="s">
        <v>67</v>
      </c>
      <c r="AB56" s="17" t="s">
        <v>68</v>
      </c>
      <c r="AC56" s="17">
        <v>7.9379735</v>
      </c>
      <c r="AD56" s="18">
        <v>80</v>
      </c>
      <c r="AE56" s="20">
        <v>159.08723599999999</v>
      </c>
      <c r="AF56" s="19">
        <v>13442.871440000001</v>
      </c>
      <c r="AG56" s="19">
        <v>762.89049709999995</v>
      </c>
      <c r="AH56" s="21">
        <v>30.574375</v>
      </c>
      <c r="AI56" s="22">
        <v>0.30574374999999998</v>
      </c>
      <c r="AJ56" s="22">
        <v>1.4061311999999999E-2</v>
      </c>
      <c r="AK56" s="18">
        <v>105</v>
      </c>
      <c r="AL56" s="17"/>
      <c r="AM56" s="17"/>
      <c r="AN56" s="17"/>
      <c r="AO56" s="17"/>
      <c r="AP56" s="17"/>
      <c r="AQ56" s="17"/>
      <c r="AR56" s="17"/>
      <c r="AS56" s="17"/>
      <c r="AT56" s="41"/>
      <c r="AU56" s="17"/>
      <c r="AV56" s="17"/>
      <c r="AW56" s="17"/>
      <c r="AX56" s="17"/>
      <c r="AY56" s="17"/>
      <c r="AZ56" s="17"/>
      <c r="BA56" s="17"/>
      <c r="BC56" s="34" t="str">
        <f t="shared" si="56"/>
        <v>20070511</v>
      </c>
      <c r="BD56" s="34" t="str">
        <f t="shared" si="57"/>
        <v>20071025</v>
      </c>
      <c r="BE56" s="2" t="s">
        <v>937</v>
      </c>
      <c r="BF56" s="11" t="str">
        <f t="shared" si="0"/>
        <v>{"exname":"FRA_2007_1074",</v>
      </c>
      <c r="BG56" s="11" t="str">
        <f t="shared" si="1"/>
        <v>"exp_dur":"1",</v>
      </c>
      <c r="BH56" s="11" t="str">
        <f t="shared" si="2"/>
        <v>"local_name":"St Etienne D`Orthe, FRA",</v>
      </c>
      <c r="BI56" s="11" t="str">
        <f t="shared" si="3"/>
        <v>"local_id":"AQSD",</v>
      </c>
      <c r="BJ56" s="11" t="str">
        <f t="shared" si="4"/>
        <v>"fl_name":"SE02",</v>
      </c>
      <c r="BK56" s="11" t="str">
        <f t="shared" si="5"/>
        <v>"id_field":"3509082784134",</v>
      </c>
      <c r="BL56" s="11" t="str">
        <f t="shared" si="6"/>
        <v>"fl_loc_1":"FRA",</v>
      </c>
      <c r="BM56" s="11" t="str">
        <f t="shared" si="7"/>
        <v>"fl_loc_2":"AQT",</v>
      </c>
      <c r="BN56" s="11" t="str">
        <f t="shared" si="8"/>
        <v/>
      </c>
      <c r="BO56" s="11" t="str">
        <f t="shared" si="9"/>
        <v>"fl_lat":"43.5411341",</v>
      </c>
      <c r="BP56" s="11" t="str">
        <f t="shared" si="10"/>
        <v>"fl_long":"-1.209046355",</v>
      </c>
      <c r="BQ56" s="11" t="str">
        <f t="shared" si="11"/>
        <v>"mon_loc_source":"Monsanto",</v>
      </c>
      <c r="BR56" s="11" t="str">
        <f t="shared" si="12"/>
        <v/>
      </c>
      <c r="BS56" s="11" t="str">
        <f t="shared" si="13"/>
        <v>"flele":"50",</v>
      </c>
      <c r="BT56" s="11" t="str">
        <f t="shared" si="14"/>
        <v>"cr_system":"Conventional Corn",</v>
      </c>
      <c r="BU56" s="11" t="str">
        <f t="shared" si="15"/>
        <v>"irrig":"N",</v>
      </c>
      <c r="BV56" s="11" t="str">
        <f t="shared" si="16"/>
        <v/>
      </c>
      <c r="BW56" s="11" t="str">
        <f t="shared" si="17"/>
        <v>"mon_planting_year":"2007",</v>
      </c>
      <c r="BX56" s="11" t="str">
        <f t="shared" si="18"/>
        <v>"initial_conditions":{"icpcr":"MAZ"},</v>
      </c>
      <c r="BY56" s="11" t="str">
        <f t="shared" si="19"/>
        <v>"mon_hacom":"Grain",</v>
      </c>
      <c r="BZ56" s="11" t="str">
        <f t="shared" si="20"/>
        <v>"mon_expt_type":"Research",</v>
      </c>
      <c r="CA56" s="11" t="str">
        <f t="shared" si="21"/>
        <v>"mon_expt_stage":"Pre-Commercial 3",</v>
      </c>
      <c r="CB56" s="11" t="str">
        <f t="shared" si="22"/>
        <v>"mon_yld_be":"159.087236",</v>
      </c>
      <c r="CC56" s="11" t="str">
        <f t="shared" si="23"/>
        <v>"mon_mst":"30.574375",</v>
      </c>
      <c r="CD56" s="11" t="str">
        <f t="shared" si="24"/>
        <v/>
      </c>
      <c r="CE56" s="11" t="str">
        <f t="shared" si="25"/>
        <v/>
      </c>
      <c r="CF56" s="11" t="str">
        <f>IF(AT56&lt;&gt;"",""""&amp;LOWER(AT$3) &amp;""":"""&amp;DX56&amp;""",","")</f>
        <v/>
      </c>
      <c r="CG56" s="11" t="str">
        <f>"""mon_wst_info1"":"""&amp;VLOOKUP(B56,Weather!B56:N577,11,FALSE)&amp;""","</f>
        <v>"mon_wst_info1":"076000|25 - 50 km",</v>
      </c>
      <c r="CH56" s="11" t="str">
        <f>"""mon_wst_info2"":"""&amp;VLOOKUP(B56,Weather!B56:N577,12,FALSE)&amp;""","</f>
        <v>"mon_wst_info2":"076020|25 - 50 km",</v>
      </c>
      <c r="CI56" s="11" t="str">
        <f>"""mon_wst_info3"":"""&amp;VLOOKUP(B56,Weather!B56:N577,13,FALSE)&amp;""","</f>
        <v>"mon_wst_info3":"076030|10 - 25 km",</v>
      </c>
      <c r="CJ56" s="11" t="str">
        <f t="shared" si="26"/>
        <v/>
      </c>
      <c r="CK56" s="30" t="s">
        <v>958</v>
      </c>
      <c r="CL56" s="11" t="str">
        <f t="shared" si="27"/>
        <v>{"event":"planting","crid":"MAZ",</v>
      </c>
      <c r="CM56" s="11" t="str">
        <f t="shared" si="28"/>
        <v>"date":"20070511",</v>
      </c>
      <c r="CN56" s="11" t="str">
        <f t="shared" si="29"/>
        <v>"cul_id":"2007_RM105_TestMean",</v>
      </c>
      <c r="CO56" s="11" t="str">
        <f t="shared" si="30"/>
        <v>"plpoe":"7.9379735",</v>
      </c>
      <c r="CP56" s="11" t="str">
        <f t="shared" si="31"/>
        <v>"plrs":"80",</v>
      </c>
      <c r="CQ56" s="11" t="str">
        <f t="shared" si="32"/>
        <v>"rm":"105"},</v>
      </c>
      <c r="CR56" s="11" t="str">
        <f t="shared" si="33"/>
        <v>{"event":"harvest",</v>
      </c>
      <c r="CS56" s="11" t="str">
        <f t="shared" si="34"/>
        <v>"harm":"Machine",</v>
      </c>
      <c r="CT56" s="11" t="str">
        <f t="shared" si="35"/>
        <v>"date":"20071025"</v>
      </c>
      <c r="CU56" s="11" t="str">
        <f t="shared" si="36"/>
        <v>}]},</v>
      </c>
      <c r="CV56" s="30" t="s">
        <v>931</v>
      </c>
      <c r="CW56" s="11" t="str">
        <f t="shared" si="37"/>
        <v>{"hwah":"13442.87144",</v>
      </c>
      <c r="CX56" s="11" t="str">
        <f t="shared" si="38"/>
        <v>"hwahs":"762.8904971",</v>
      </c>
      <c r="CY56" s="11" t="str">
        <f t="shared" si="39"/>
        <v>"hmah":"0.30574375",</v>
      </c>
      <c r="CZ56" s="11" t="str">
        <f t="shared" si="40"/>
        <v>"hmahs":"0.014061312",</v>
      </c>
      <c r="DA56" s="11" t="str">
        <f t="shared" si="41"/>
        <v/>
      </c>
      <c r="DB56" s="11" t="str">
        <f t="shared" si="42"/>
        <v/>
      </c>
      <c r="DC56" s="11" t="str">
        <f t="shared" si="43"/>
        <v/>
      </c>
      <c r="DD56" s="11" t="str">
        <f t="shared" si="44"/>
        <v/>
      </c>
      <c r="DE56" s="11" t="s">
        <v>935</v>
      </c>
      <c r="DF56" s="32" t="str">
        <f t="shared" si="58"/>
        <v>FRA_2007_1074</v>
      </c>
      <c r="DG56" s="30" t="str">
        <f t="shared" si="45"/>
        <v>{</v>
      </c>
      <c r="DH56" s="11" t="str">
        <f t="shared" si="46"/>
        <v>{</v>
      </c>
      <c r="DI56" s="11" t="str">
        <f t="shared" si="47"/>
        <v/>
      </c>
      <c r="DJ56" s="11" t="str">
        <f>IF(AT56&lt;&gt;"",""""&amp;LOWER(AT$3) &amp;""":"""&amp;DX56&amp;""",","")</f>
        <v/>
      </c>
      <c r="DK56" s="11" t="str">
        <f t="shared" si="48"/>
        <v/>
      </c>
      <c r="DL56" s="11" t="str">
        <f t="shared" si="49"/>
        <v/>
      </c>
      <c r="DM56" s="11" t="str">
        <f t="shared" si="50"/>
        <v/>
      </c>
      <c r="DN56" s="11" t="str">
        <f t="shared" si="51"/>
        <v/>
      </c>
      <c r="DO56" s="11" t="str">
        <f t="shared" si="52"/>
        <v/>
      </c>
      <c r="DP56" s="11" t="str">
        <f t="shared" si="53"/>
        <v/>
      </c>
      <c r="DQ56" s="11" t="str">
        <f t="shared" si="54"/>
        <v/>
      </c>
      <c r="DT56" s="2" t="str">
        <f t="shared" si="55"/>
        <v/>
      </c>
      <c r="DU56" s="2" t="str">
        <f>IF(COUNTIF($DT$3:DT55,"="&amp;DT56)=0,AT56&amp;"","")</f>
        <v/>
      </c>
      <c r="DV56" s="2" t="str">
        <f>IF(DU56&lt;&gt;"", COUNTIF($DU$3:DU55,"="&amp;DU56), "")</f>
        <v/>
      </c>
      <c r="DW56" s="2">
        <f>IF(OR(DU56&lt;&gt;"",AT56=""), COUNTIF($DU$3:DU55,"="&amp;DU56), VLOOKUP(DT56,$DT$3:DV55,3,FALSE))</f>
        <v>0</v>
      </c>
      <c r="DX56" s="2" t="str">
        <f t="shared" si="59"/>
        <v/>
      </c>
    </row>
    <row r="57" spans="1:128">
      <c r="A57" s="2" t="s">
        <v>893</v>
      </c>
      <c r="B57" s="17" t="s">
        <v>263</v>
      </c>
      <c r="C57" s="18">
        <v>1</v>
      </c>
      <c r="D57" s="17" t="s">
        <v>255</v>
      </c>
      <c r="E57" s="17" t="s">
        <v>256</v>
      </c>
      <c r="F57" s="17" t="s">
        <v>257</v>
      </c>
      <c r="G57" s="19">
        <v>3509082784134</v>
      </c>
      <c r="H57" s="17" t="s">
        <v>258</v>
      </c>
      <c r="I57" s="17" t="s">
        <v>259</v>
      </c>
      <c r="J57" s="18"/>
      <c r="K57" s="18">
        <v>43.541134100000001</v>
      </c>
      <c r="L57" s="18">
        <v>-1.2090463549999999</v>
      </c>
      <c r="M57" s="17" t="s">
        <v>58</v>
      </c>
      <c r="N57" s="17"/>
      <c r="O57" s="18">
        <v>50</v>
      </c>
      <c r="P57" s="17" t="s">
        <v>59</v>
      </c>
      <c r="Q57" s="17" t="s">
        <v>264</v>
      </c>
      <c r="R57" s="17" t="s">
        <v>61</v>
      </c>
      <c r="S57" s="17" t="s">
        <v>62</v>
      </c>
      <c r="T57" s="17"/>
      <c r="U57" s="18">
        <v>2007</v>
      </c>
      <c r="V57" s="17" t="s">
        <v>261</v>
      </c>
      <c r="W57" s="17" t="s">
        <v>262</v>
      </c>
      <c r="X57" s="17" t="s">
        <v>59</v>
      </c>
      <c r="Y57" s="17" t="s">
        <v>65</v>
      </c>
      <c r="Z57" s="17" t="s">
        <v>66</v>
      </c>
      <c r="AA57" s="17" t="s">
        <v>67</v>
      </c>
      <c r="AB57" s="17" t="s">
        <v>68</v>
      </c>
      <c r="AC57" s="17">
        <v>7.95</v>
      </c>
      <c r="AD57" s="18">
        <v>80</v>
      </c>
      <c r="AE57" s="20">
        <v>157.03823600000001</v>
      </c>
      <c r="AF57" s="19">
        <v>13269.730939999999</v>
      </c>
      <c r="AG57" s="19">
        <v>907.51052949999996</v>
      </c>
      <c r="AH57" s="21">
        <v>34.818333000000003</v>
      </c>
      <c r="AI57" s="22">
        <v>0.34818333000000001</v>
      </c>
      <c r="AJ57" s="22">
        <v>1.5483544E-2</v>
      </c>
      <c r="AK57" s="18">
        <v>110</v>
      </c>
      <c r="AL57" s="17"/>
      <c r="AM57" s="17"/>
      <c r="AN57" s="17"/>
      <c r="AO57" s="17"/>
      <c r="AP57" s="17"/>
      <c r="AQ57" s="17"/>
      <c r="AR57" s="17"/>
      <c r="AS57" s="17"/>
      <c r="AT57" s="41"/>
      <c r="AU57" s="17"/>
      <c r="AV57" s="17"/>
      <c r="AW57" s="17"/>
      <c r="AX57" s="17"/>
      <c r="AY57" s="17"/>
      <c r="AZ57" s="17"/>
      <c r="BA57" s="17"/>
      <c r="BC57" s="34" t="str">
        <f t="shared" si="56"/>
        <v>20070511</v>
      </c>
      <c r="BD57" s="34" t="str">
        <f t="shared" si="57"/>
        <v>20071025</v>
      </c>
      <c r="BE57" s="2" t="s">
        <v>937</v>
      </c>
      <c r="BF57" s="11" t="str">
        <f t="shared" si="0"/>
        <v>{"exname":"FRA_2007_1075",</v>
      </c>
      <c r="BG57" s="11" t="str">
        <f t="shared" si="1"/>
        <v>"exp_dur":"1",</v>
      </c>
      <c r="BH57" s="11" t="str">
        <f t="shared" si="2"/>
        <v>"local_name":"St Etienne D`Orthe, FRA",</v>
      </c>
      <c r="BI57" s="11" t="str">
        <f t="shared" si="3"/>
        <v>"local_id":"AQSD",</v>
      </c>
      <c r="BJ57" s="11" t="str">
        <f t="shared" si="4"/>
        <v>"fl_name":"SE02",</v>
      </c>
      <c r="BK57" s="11" t="str">
        <f t="shared" si="5"/>
        <v>"id_field":"3509082784134",</v>
      </c>
      <c r="BL57" s="11" t="str">
        <f t="shared" si="6"/>
        <v>"fl_loc_1":"FRA",</v>
      </c>
      <c r="BM57" s="11" t="str">
        <f t="shared" si="7"/>
        <v>"fl_loc_2":"AQT",</v>
      </c>
      <c r="BN57" s="11" t="str">
        <f t="shared" si="8"/>
        <v/>
      </c>
      <c r="BO57" s="11" t="str">
        <f t="shared" si="9"/>
        <v>"fl_lat":"43.5411341",</v>
      </c>
      <c r="BP57" s="11" t="str">
        <f t="shared" si="10"/>
        <v>"fl_long":"-1.209046355",</v>
      </c>
      <c r="BQ57" s="11" t="str">
        <f t="shared" si="11"/>
        <v>"mon_loc_source":"Monsanto",</v>
      </c>
      <c r="BR57" s="11" t="str">
        <f t="shared" si="12"/>
        <v/>
      </c>
      <c r="BS57" s="11" t="str">
        <f t="shared" si="13"/>
        <v>"flele":"50",</v>
      </c>
      <c r="BT57" s="11" t="str">
        <f t="shared" si="14"/>
        <v>"cr_system":"Conventional Corn",</v>
      </c>
      <c r="BU57" s="11" t="str">
        <f t="shared" si="15"/>
        <v>"irrig":"N",</v>
      </c>
      <c r="BV57" s="11" t="str">
        <f t="shared" si="16"/>
        <v/>
      </c>
      <c r="BW57" s="11" t="str">
        <f t="shared" si="17"/>
        <v>"mon_planting_year":"2007",</v>
      </c>
      <c r="BX57" s="11" t="str">
        <f t="shared" si="18"/>
        <v>"initial_conditions":{"icpcr":"MAZ"},</v>
      </c>
      <c r="BY57" s="11" t="str">
        <f t="shared" si="19"/>
        <v>"mon_hacom":"Grain",</v>
      </c>
      <c r="BZ57" s="11" t="str">
        <f t="shared" si="20"/>
        <v>"mon_expt_type":"Research",</v>
      </c>
      <c r="CA57" s="11" t="str">
        <f t="shared" si="21"/>
        <v>"mon_expt_stage":"Pre-Commercial 3",</v>
      </c>
      <c r="CB57" s="11" t="str">
        <f t="shared" si="22"/>
        <v>"mon_yld_be":"157.038236",</v>
      </c>
      <c r="CC57" s="11" t="str">
        <f t="shared" si="23"/>
        <v>"mon_mst":"34.818333",</v>
      </c>
      <c r="CD57" s="11" t="str">
        <f t="shared" si="24"/>
        <v/>
      </c>
      <c r="CE57" s="11" t="str">
        <f t="shared" si="25"/>
        <v/>
      </c>
      <c r="CF57" s="11" t="str">
        <f>IF(AT57&lt;&gt;"",""""&amp;LOWER(AT$3) &amp;""":"""&amp;DX57&amp;""",","")</f>
        <v/>
      </c>
      <c r="CG57" s="11" t="str">
        <f>"""mon_wst_info1"":"""&amp;VLOOKUP(B57,Weather!B57:N578,11,FALSE)&amp;""","</f>
        <v>"mon_wst_info1":"076000|25 - 50 km",</v>
      </c>
      <c r="CH57" s="11" t="str">
        <f>"""mon_wst_info2"":"""&amp;VLOOKUP(B57,Weather!B57:N578,12,FALSE)&amp;""","</f>
        <v>"mon_wst_info2":"076020|25 - 50 km",</v>
      </c>
      <c r="CI57" s="11" t="str">
        <f>"""mon_wst_info3"":"""&amp;VLOOKUP(B57,Weather!B57:N578,13,FALSE)&amp;""","</f>
        <v>"mon_wst_info3":"076030|10 - 25 km",</v>
      </c>
      <c r="CJ57" s="11" t="str">
        <f t="shared" si="26"/>
        <v/>
      </c>
      <c r="CK57" s="30" t="s">
        <v>958</v>
      </c>
      <c r="CL57" s="11" t="str">
        <f t="shared" si="27"/>
        <v>{"event":"planting","crid":"MAZ",</v>
      </c>
      <c r="CM57" s="11" t="str">
        <f t="shared" si="28"/>
        <v>"date":"20070511",</v>
      </c>
      <c r="CN57" s="11" t="str">
        <f t="shared" si="29"/>
        <v>"cul_id":"2007_RM110_TestMean",</v>
      </c>
      <c r="CO57" s="11" t="str">
        <f t="shared" si="30"/>
        <v>"plpoe":"7.95",</v>
      </c>
      <c r="CP57" s="11" t="str">
        <f t="shared" si="31"/>
        <v>"plrs":"80",</v>
      </c>
      <c r="CQ57" s="11" t="str">
        <f t="shared" si="32"/>
        <v>"rm":"110"},</v>
      </c>
      <c r="CR57" s="11" t="str">
        <f t="shared" si="33"/>
        <v>{"event":"harvest",</v>
      </c>
      <c r="CS57" s="11" t="str">
        <f t="shared" si="34"/>
        <v>"harm":"Machine",</v>
      </c>
      <c r="CT57" s="11" t="str">
        <f t="shared" si="35"/>
        <v>"date":"20071025"</v>
      </c>
      <c r="CU57" s="11" t="str">
        <f t="shared" si="36"/>
        <v>}]},</v>
      </c>
      <c r="CV57" s="30" t="s">
        <v>931</v>
      </c>
      <c r="CW57" s="11" t="str">
        <f t="shared" si="37"/>
        <v>{"hwah":"13269.73094",</v>
      </c>
      <c r="CX57" s="11" t="str">
        <f t="shared" si="38"/>
        <v>"hwahs":"907.5105295",</v>
      </c>
      <c r="CY57" s="11" t="str">
        <f t="shared" si="39"/>
        <v>"hmah":"0.34818333",</v>
      </c>
      <c r="CZ57" s="11" t="str">
        <f t="shared" si="40"/>
        <v>"hmahs":"0.015483544",</v>
      </c>
      <c r="DA57" s="11" t="str">
        <f t="shared" si="41"/>
        <v/>
      </c>
      <c r="DB57" s="11" t="str">
        <f t="shared" si="42"/>
        <v/>
      </c>
      <c r="DC57" s="11" t="str">
        <f t="shared" si="43"/>
        <v/>
      </c>
      <c r="DD57" s="11" t="str">
        <f t="shared" si="44"/>
        <v/>
      </c>
      <c r="DE57" s="11" t="s">
        <v>935</v>
      </c>
      <c r="DF57" s="32" t="str">
        <f t="shared" si="58"/>
        <v>FRA_2007_1075</v>
      </c>
      <c r="DG57" s="30" t="str">
        <f t="shared" si="45"/>
        <v>{</v>
      </c>
      <c r="DH57" s="11" t="str">
        <f t="shared" si="46"/>
        <v>{</v>
      </c>
      <c r="DI57" s="11" t="str">
        <f t="shared" si="47"/>
        <v/>
      </c>
      <c r="DJ57" s="11" t="str">
        <f>IF(AT57&lt;&gt;"",""""&amp;LOWER(AT$3) &amp;""":"""&amp;DX57&amp;""",","")</f>
        <v/>
      </c>
      <c r="DK57" s="11" t="str">
        <f t="shared" si="48"/>
        <v/>
      </c>
      <c r="DL57" s="11" t="str">
        <f t="shared" si="49"/>
        <v/>
      </c>
      <c r="DM57" s="11" t="str">
        <f t="shared" si="50"/>
        <v/>
      </c>
      <c r="DN57" s="11" t="str">
        <f t="shared" si="51"/>
        <v/>
      </c>
      <c r="DO57" s="11" t="str">
        <f t="shared" si="52"/>
        <v/>
      </c>
      <c r="DP57" s="11" t="str">
        <f t="shared" si="53"/>
        <v/>
      </c>
      <c r="DQ57" s="11" t="str">
        <f t="shared" si="54"/>
        <v/>
      </c>
      <c r="DT57" s="2" t="str">
        <f t="shared" si="55"/>
        <v/>
      </c>
      <c r="DU57" s="2" t="str">
        <f>IF(COUNTIF($DT$3:DT56,"="&amp;DT57)=0,AT57&amp;"","")</f>
        <v/>
      </c>
      <c r="DV57" s="2" t="str">
        <f>IF(DU57&lt;&gt;"", COUNTIF($DU$3:DU56,"="&amp;DU57), "")</f>
        <v/>
      </c>
      <c r="DW57" s="2">
        <f>IF(OR(DU57&lt;&gt;"",AT57=""), COUNTIF($DU$3:DU56,"="&amp;DU57), VLOOKUP(DT57,$DT$3:DV56,3,FALSE))</f>
        <v>0</v>
      </c>
      <c r="DX57" s="2" t="str">
        <f t="shared" si="59"/>
        <v/>
      </c>
    </row>
    <row r="58" spans="1:128">
      <c r="A58" s="2" t="s">
        <v>893</v>
      </c>
      <c r="B58" s="17" t="s">
        <v>265</v>
      </c>
      <c r="C58" s="18">
        <v>1</v>
      </c>
      <c r="D58" s="17" t="s">
        <v>266</v>
      </c>
      <c r="E58" s="17" t="s">
        <v>267</v>
      </c>
      <c r="F58" s="17" t="s">
        <v>268</v>
      </c>
      <c r="G58" s="19">
        <v>3434269507974</v>
      </c>
      <c r="H58" s="17" t="s">
        <v>258</v>
      </c>
      <c r="I58" s="17" t="s">
        <v>259</v>
      </c>
      <c r="J58" s="18"/>
      <c r="K58" s="18">
        <v>43.541134100000001</v>
      </c>
      <c r="L58" s="18">
        <v>-1.2923793560000001</v>
      </c>
      <c r="M58" s="17" t="s">
        <v>58</v>
      </c>
      <c r="N58" s="17"/>
      <c r="O58" s="18">
        <v>50</v>
      </c>
      <c r="P58" s="17" t="s">
        <v>59</v>
      </c>
      <c r="Q58" s="17" t="s">
        <v>260</v>
      </c>
      <c r="R58" s="17" t="s">
        <v>61</v>
      </c>
      <c r="S58" s="17" t="s">
        <v>62</v>
      </c>
      <c r="T58" s="17"/>
      <c r="U58" s="18">
        <v>2007</v>
      </c>
      <c r="V58" s="17" t="s">
        <v>269</v>
      </c>
      <c r="W58" s="17" t="s">
        <v>270</v>
      </c>
      <c r="X58" s="17"/>
      <c r="Y58" s="17" t="s">
        <v>65</v>
      </c>
      <c r="Z58" s="17" t="s">
        <v>66</v>
      </c>
      <c r="AA58" s="17" t="s">
        <v>67</v>
      </c>
      <c r="AB58" s="17" t="s">
        <v>68</v>
      </c>
      <c r="AC58" s="17">
        <v>6.6335227000000003</v>
      </c>
      <c r="AD58" s="18">
        <v>80</v>
      </c>
      <c r="AE58" s="20">
        <v>116.866147</v>
      </c>
      <c r="AF58" s="19">
        <v>9875.1894219999995</v>
      </c>
      <c r="AG58" s="19">
        <v>620.57354020000002</v>
      </c>
      <c r="AH58" s="21">
        <v>32.125</v>
      </c>
      <c r="AI58" s="22">
        <v>0.32124999999999998</v>
      </c>
      <c r="AJ58" s="22">
        <v>1.7637040999999999E-2</v>
      </c>
      <c r="AK58" s="18">
        <v>105</v>
      </c>
      <c r="AL58" s="17"/>
      <c r="AM58" s="17"/>
      <c r="AN58" s="17"/>
      <c r="AO58" s="17"/>
      <c r="AP58" s="17"/>
      <c r="AQ58" s="17"/>
      <c r="AR58" s="17"/>
      <c r="AS58" s="17"/>
      <c r="AT58" s="41"/>
      <c r="AU58" s="17"/>
      <c r="AV58" s="17"/>
      <c r="AW58" s="17"/>
      <c r="AX58" s="17"/>
      <c r="AY58" s="17"/>
      <c r="AZ58" s="17"/>
      <c r="BA58" s="17"/>
      <c r="BC58" s="34" t="str">
        <f t="shared" si="56"/>
        <v>20070524</v>
      </c>
      <c r="BD58" s="34" t="str">
        <f t="shared" si="57"/>
        <v>20071106</v>
      </c>
      <c r="BE58" s="2" t="s">
        <v>937</v>
      </c>
      <c r="BF58" s="11" t="str">
        <f t="shared" si="0"/>
        <v>{"exname":"FRA_2007_1076",</v>
      </c>
      <c r="BG58" s="11" t="str">
        <f t="shared" si="1"/>
        <v>"exp_dur":"1",</v>
      </c>
      <c r="BH58" s="11" t="str">
        <f t="shared" si="2"/>
        <v>"local_name":"St Martin De Hinx, FRA",</v>
      </c>
      <c r="BI58" s="11" t="str">
        <f t="shared" si="3"/>
        <v>"local_id":"AQSH",</v>
      </c>
      <c r="BJ58" s="11" t="str">
        <f t="shared" si="4"/>
        <v>"fl_name":"ST",</v>
      </c>
      <c r="BK58" s="11" t="str">
        <f t="shared" si="5"/>
        <v>"id_field":"3434269507974",</v>
      </c>
      <c r="BL58" s="11" t="str">
        <f t="shared" si="6"/>
        <v>"fl_loc_1":"FRA",</v>
      </c>
      <c r="BM58" s="11" t="str">
        <f t="shared" si="7"/>
        <v>"fl_loc_2":"AQT",</v>
      </c>
      <c r="BN58" s="11" t="str">
        <f t="shared" si="8"/>
        <v/>
      </c>
      <c r="BO58" s="11" t="str">
        <f t="shared" si="9"/>
        <v>"fl_lat":"43.5411341",</v>
      </c>
      <c r="BP58" s="11" t="str">
        <f t="shared" si="10"/>
        <v>"fl_long":"-1.292379356",</v>
      </c>
      <c r="BQ58" s="11" t="str">
        <f t="shared" si="11"/>
        <v>"mon_loc_source":"Monsanto",</v>
      </c>
      <c r="BR58" s="11" t="str">
        <f t="shared" si="12"/>
        <v/>
      </c>
      <c r="BS58" s="11" t="str">
        <f t="shared" si="13"/>
        <v>"flele":"50",</v>
      </c>
      <c r="BT58" s="11" t="str">
        <f t="shared" si="14"/>
        <v>"cr_system":"Conventional Corn",</v>
      </c>
      <c r="BU58" s="11" t="str">
        <f t="shared" si="15"/>
        <v>"irrig":"N",</v>
      </c>
      <c r="BV58" s="11" t="str">
        <f t="shared" si="16"/>
        <v/>
      </c>
      <c r="BW58" s="11" t="str">
        <f t="shared" si="17"/>
        <v>"mon_planting_year":"2007",</v>
      </c>
      <c r="BX58" s="11" t="str">
        <f t="shared" si="18"/>
        <v/>
      </c>
      <c r="BY58" s="11" t="str">
        <f t="shared" si="19"/>
        <v>"mon_hacom":"Grain",</v>
      </c>
      <c r="BZ58" s="11" t="str">
        <f t="shared" si="20"/>
        <v>"mon_expt_type":"Research",</v>
      </c>
      <c r="CA58" s="11" t="str">
        <f t="shared" si="21"/>
        <v>"mon_expt_stage":"Pre-Commercial 3",</v>
      </c>
      <c r="CB58" s="11" t="str">
        <f t="shared" si="22"/>
        <v>"mon_yld_be":"116.866147",</v>
      </c>
      <c r="CC58" s="11" t="str">
        <f t="shared" si="23"/>
        <v>"mon_mst":"32.125",</v>
      </c>
      <c r="CD58" s="11" t="str">
        <f t="shared" si="24"/>
        <v/>
      </c>
      <c r="CE58" s="11" t="str">
        <f t="shared" si="25"/>
        <v/>
      </c>
      <c r="CF58" s="11" t="str">
        <f>IF(AT58&lt;&gt;"",""""&amp;LOWER(AT$3) &amp;""":"""&amp;DX58&amp;""",","")</f>
        <v/>
      </c>
      <c r="CG58" s="11" t="str">
        <f>"""mon_wst_info1"":"""&amp;VLOOKUP(B58,Weather!B58:N579,11,FALSE)&amp;""","</f>
        <v>"mon_wst_info1":"076000|25 - 50 km",</v>
      </c>
      <c r="CH58" s="11" t="str">
        <f>"""mon_wst_info2"":"""&amp;VLOOKUP(B58,Weather!B58:N579,12,FALSE)&amp;""","</f>
        <v>"mon_wst_info2":"076020|10 - 25 km",</v>
      </c>
      <c r="CI58" s="11" t="str">
        <f>"""mon_wst_info3"":"""&amp;VLOOKUP(B58,Weather!B58:N579,13,FALSE)&amp;""","</f>
        <v>"mon_wst_info3":"076030|10 - 25 km",</v>
      </c>
      <c r="CJ58" s="11" t="str">
        <f t="shared" si="26"/>
        <v/>
      </c>
      <c r="CK58" s="30" t="s">
        <v>958</v>
      </c>
      <c r="CL58" s="11" t="str">
        <f t="shared" si="27"/>
        <v>{"event":"planting","crid":"MAZ",</v>
      </c>
      <c r="CM58" s="11" t="str">
        <f t="shared" si="28"/>
        <v>"date":"20070524",</v>
      </c>
      <c r="CN58" s="11" t="str">
        <f t="shared" si="29"/>
        <v>"cul_id":"2007_RM105_TestMean",</v>
      </c>
      <c r="CO58" s="11" t="str">
        <f t="shared" si="30"/>
        <v>"plpoe":"6.6335227",</v>
      </c>
      <c r="CP58" s="11" t="str">
        <f t="shared" si="31"/>
        <v>"plrs":"80",</v>
      </c>
      <c r="CQ58" s="11" t="str">
        <f t="shared" si="32"/>
        <v>"rm":"105"},</v>
      </c>
      <c r="CR58" s="11" t="str">
        <f t="shared" si="33"/>
        <v>{"event":"harvest",</v>
      </c>
      <c r="CS58" s="11" t="str">
        <f t="shared" si="34"/>
        <v>"harm":"Machine",</v>
      </c>
      <c r="CT58" s="11" t="str">
        <f t="shared" si="35"/>
        <v>"date":"20071106"</v>
      </c>
      <c r="CU58" s="11" t="str">
        <f t="shared" si="36"/>
        <v>}]},</v>
      </c>
      <c r="CV58" s="30" t="s">
        <v>931</v>
      </c>
      <c r="CW58" s="11" t="str">
        <f t="shared" si="37"/>
        <v>{"hwah":"9875.189422",</v>
      </c>
      <c r="CX58" s="11" t="str">
        <f t="shared" si="38"/>
        <v>"hwahs":"620.5735402",</v>
      </c>
      <c r="CY58" s="11" t="str">
        <f t="shared" si="39"/>
        <v>"hmah":"0.32125",</v>
      </c>
      <c r="CZ58" s="11" t="str">
        <f t="shared" si="40"/>
        <v>"hmahs":"0.017637041",</v>
      </c>
      <c r="DA58" s="11" t="str">
        <f t="shared" si="41"/>
        <v/>
      </c>
      <c r="DB58" s="11" t="str">
        <f t="shared" si="42"/>
        <v/>
      </c>
      <c r="DC58" s="11" t="str">
        <f t="shared" si="43"/>
        <v/>
      </c>
      <c r="DD58" s="11" t="str">
        <f t="shared" si="44"/>
        <v/>
      </c>
      <c r="DE58" s="11" t="s">
        <v>935</v>
      </c>
      <c r="DF58" s="32" t="str">
        <f t="shared" si="58"/>
        <v>FRA_2007_1076</v>
      </c>
      <c r="DG58" s="30" t="str">
        <f t="shared" si="45"/>
        <v>{</v>
      </c>
      <c r="DH58" s="11" t="str">
        <f t="shared" si="46"/>
        <v>{</v>
      </c>
      <c r="DI58" s="11" t="str">
        <f t="shared" si="47"/>
        <v/>
      </c>
      <c r="DJ58" s="11" t="str">
        <f>IF(AT58&lt;&gt;"",""""&amp;LOWER(AT$3) &amp;""":"""&amp;DX58&amp;""",","")</f>
        <v/>
      </c>
      <c r="DK58" s="11" t="str">
        <f t="shared" si="48"/>
        <v/>
      </c>
      <c r="DL58" s="11" t="str">
        <f t="shared" si="49"/>
        <v/>
      </c>
      <c r="DM58" s="11" t="str">
        <f t="shared" si="50"/>
        <v/>
      </c>
      <c r="DN58" s="11" t="str">
        <f t="shared" si="51"/>
        <v/>
      </c>
      <c r="DO58" s="11" t="str">
        <f t="shared" si="52"/>
        <v/>
      </c>
      <c r="DP58" s="11" t="str">
        <f t="shared" si="53"/>
        <v/>
      </c>
      <c r="DQ58" s="11" t="str">
        <f t="shared" si="54"/>
        <v/>
      </c>
      <c r="DT58" s="2" t="str">
        <f t="shared" si="55"/>
        <v/>
      </c>
      <c r="DU58" s="2" t="str">
        <f>IF(COUNTIF($DT$3:DT57,"="&amp;DT58)=0,AT58&amp;"","")</f>
        <v/>
      </c>
      <c r="DV58" s="2" t="str">
        <f>IF(DU58&lt;&gt;"", COUNTIF($DU$3:DU57,"="&amp;DU58), "")</f>
        <v/>
      </c>
      <c r="DW58" s="2">
        <f>IF(OR(DU58&lt;&gt;"",AT58=""), COUNTIF($DU$3:DU57,"="&amp;DU58), VLOOKUP(DT58,$DT$3:DV57,3,FALSE))</f>
        <v>0</v>
      </c>
      <c r="DX58" s="2" t="str">
        <f t="shared" si="59"/>
        <v/>
      </c>
    </row>
    <row r="59" spans="1:128">
      <c r="A59" s="2" t="s">
        <v>893</v>
      </c>
      <c r="B59" s="17" t="s">
        <v>271</v>
      </c>
      <c r="C59" s="18">
        <v>1</v>
      </c>
      <c r="D59" s="17" t="s">
        <v>266</v>
      </c>
      <c r="E59" s="17" t="s">
        <v>267</v>
      </c>
      <c r="F59" s="17" t="s">
        <v>268</v>
      </c>
      <c r="G59" s="19">
        <v>3434269507974</v>
      </c>
      <c r="H59" s="17" t="s">
        <v>258</v>
      </c>
      <c r="I59" s="17" t="s">
        <v>259</v>
      </c>
      <c r="J59" s="18"/>
      <c r="K59" s="18">
        <v>43.541134100000001</v>
      </c>
      <c r="L59" s="18">
        <v>-1.2923793560000001</v>
      </c>
      <c r="M59" s="17" t="s">
        <v>58</v>
      </c>
      <c r="N59" s="17"/>
      <c r="O59" s="18">
        <v>50</v>
      </c>
      <c r="P59" s="17" t="s">
        <v>59</v>
      </c>
      <c r="Q59" s="17" t="s">
        <v>264</v>
      </c>
      <c r="R59" s="17" t="s">
        <v>61</v>
      </c>
      <c r="S59" s="17" t="s">
        <v>62</v>
      </c>
      <c r="T59" s="17"/>
      <c r="U59" s="18">
        <v>2007</v>
      </c>
      <c r="V59" s="17" t="s">
        <v>269</v>
      </c>
      <c r="W59" s="17" t="s">
        <v>270</v>
      </c>
      <c r="X59" s="17"/>
      <c r="Y59" s="17" t="s">
        <v>65</v>
      </c>
      <c r="Z59" s="17" t="s">
        <v>66</v>
      </c>
      <c r="AA59" s="17" t="s">
        <v>67</v>
      </c>
      <c r="AB59" s="17" t="s">
        <v>68</v>
      </c>
      <c r="AC59" s="17">
        <v>6.8418561000000002</v>
      </c>
      <c r="AD59" s="18">
        <v>80</v>
      </c>
      <c r="AE59" s="20">
        <v>119.48583499999999</v>
      </c>
      <c r="AF59" s="19">
        <v>10096.55306</v>
      </c>
      <c r="AG59" s="19">
        <v>611.45349850000002</v>
      </c>
      <c r="AH59" s="21">
        <v>34.720832999999999</v>
      </c>
      <c r="AI59" s="22">
        <v>0.34720833000000001</v>
      </c>
      <c r="AJ59" s="22">
        <v>1.8117920999999999E-2</v>
      </c>
      <c r="AK59" s="18">
        <v>110</v>
      </c>
      <c r="AL59" s="17"/>
      <c r="AM59" s="17"/>
      <c r="AN59" s="17"/>
      <c r="AO59" s="17"/>
      <c r="AP59" s="17"/>
      <c r="AQ59" s="17"/>
      <c r="AR59" s="17"/>
      <c r="AS59" s="17"/>
      <c r="AT59" s="41"/>
      <c r="AU59" s="17"/>
      <c r="AV59" s="17"/>
      <c r="AW59" s="17"/>
      <c r="AX59" s="17"/>
      <c r="AY59" s="17"/>
      <c r="AZ59" s="17"/>
      <c r="BA59" s="17"/>
      <c r="BC59" s="34" t="str">
        <f t="shared" si="56"/>
        <v>20070524</v>
      </c>
      <c r="BD59" s="34" t="str">
        <f t="shared" si="57"/>
        <v>20071106</v>
      </c>
      <c r="BE59" s="2" t="s">
        <v>937</v>
      </c>
      <c r="BF59" s="11" t="str">
        <f t="shared" si="0"/>
        <v>{"exname":"FRA_2007_1077",</v>
      </c>
      <c r="BG59" s="11" t="str">
        <f t="shared" si="1"/>
        <v>"exp_dur":"1",</v>
      </c>
      <c r="BH59" s="11" t="str">
        <f t="shared" si="2"/>
        <v>"local_name":"St Martin De Hinx, FRA",</v>
      </c>
      <c r="BI59" s="11" t="str">
        <f t="shared" si="3"/>
        <v>"local_id":"AQSH",</v>
      </c>
      <c r="BJ59" s="11" t="str">
        <f t="shared" si="4"/>
        <v>"fl_name":"ST",</v>
      </c>
      <c r="BK59" s="11" t="str">
        <f t="shared" si="5"/>
        <v>"id_field":"3434269507974",</v>
      </c>
      <c r="BL59" s="11" t="str">
        <f t="shared" si="6"/>
        <v>"fl_loc_1":"FRA",</v>
      </c>
      <c r="BM59" s="11" t="str">
        <f t="shared" si="7"/>
        <v>"fl_loc_2":"AQT",</v>
      </c>
      <c r="BN59" s="11" t="str">
        <f t="shared" si="8"/>
        <v/>
      </c>
      <c r="BO59" s="11" t="str">
        <f t="shared" si="9"/>
        <v>"fl_lat":"43.5411341",</v>
      </c>
      <c r="BP59" s="11" t="str">
        <f t="shared" si="10"/>
        <v>"fl_long":"-1.292379356",</v>
      </c>
      <c r="BQ59" s="11" t="str">
        <f t="shared" si="11"/>
        <v>"mon_loc_source":"Monsanto",</v>
      </c>
      <c r="BR59" s="11" t="str">
        <f t="shared" si="12"/>
        <v/>
      </c>
      <c r="BS59" s="11" t="str">
        <f t="shared" si="13"/>
        <v>"flele":"50",</v>
      </c>
      <c r="BT59" s="11" t="str">
        <f t="shared" si="14"/>
        <v>"cr_system":"Conventional Corn",</v>
      </c>
      <c r="BU59" s="11" t="str">
        <f t="shared" si="15"/>
        <v>"irrig":"N",</v>
      </c>
      <c r="BV59" s="11" t="str">
        <f t="shared" si="16"/>
        <v/>
      </c>
      <c r="BW59" s="11" t="str">
        <f t="shared" si="17"/>
        <v>"mon_planting_year":"2007",</v>
      </c>
      <c r="BX59" s="11" t="str">
        <f t="shared" si="18"/>
        <v/>
      </c>
      <c r="BY59" s="11" t="str">
        <f t="shared" si="19"/>
        <v>"mon_hacom":"Grain",</v>
      </c>
      <c r="BZ59" s="11" t="str">
        <f t="shared" si="20"/>
        <v>"mon_expt_type":"Research",</v>
      </c>
      <c r="CA59" s="11" t="str">
        <f t="shared" si="21"/>
        <v>"mon_expt_stage":"Pre-Commercial 3",</v>
      </c>
      <c r="CB59" s="11" t="str">
        <f t="shared" si="22"/>
        <v>"mon_yld_be":"119.485835",</v>
      </c>
      <c r="CC59" s="11" t="str">
        <f t="shared" si="23"/>
        <v>"mon_mst":"34.720833",</v>
      </c>
      <c r="CD59" s="11" t="str">
        <f t="shared" si="24"/>
        <v/>
      </c>
      <c r="CE59" s="11" t="str">
        <f t="shared" si="25"/>
        <v/>
      </c>
      <c r="CF59" s="11" t="str">
        <f>IF(AT59&lt;&gt;"",""""&amp;LOWER(AT$3) &amp;""":"""&amp;DX59&amp;""",","")</f>
        <v/>
      </c>
      <c r="CG59" s="11" t="str">
        <f>"""mon_wst_info1"":"""&amp;VLOOKUP(B59,Weather!B59:N580,11,FALSE)&amp;""","</f>
        <v>"mon_wst_info1":"076000|25 - 50 km",</v>
      </c>
      <c r="CH59" s="11" t="str">
        <f>"""mon_wst_info2"":"""&amp;VLOOKUP(B59,Weather!B59:N580,12,FALSE)&amp;""","</f>
        <v>"mon_wst_info2":"076020|10 - 25 km",</v>
      </c>
      <c r="CI59" s="11" t="str">
        <f>"""mon_wst_info3"":"""&amp;VLOOKUP(B59,Weather!B59:N580,13,FALSE)&amp;""","</f>
        <v>"mon_wst_info3":"076030|10 - 25 km",</v>
      </c>
      <c r="CJ59" s="11" t="str">
        <f t="shared" si="26"/>
        <v/>
      </c>
      <c r="CK59" s="30" t="s">
        <v>958</v>
      </c>
      <c r="CL59" s="11" t="str">
        <f t="shared" si="27"/>
        <v>{"event":"planting","crid":"MAZ",</v>
      </c>
      <c r="CM59" s="11" t="str">
        <f t="shared" si="28"/>
        <v>"date":"20070524",</v>
      </c>
      <c r="CN59" s="11" t="str">
        <f t="shared" si="29"/>
        <v>"cul_id":"2007_RM110_TestMean",</v>
      </c>
      <c r="CO59" s="11" t="str">
        <f t="shared" si="30"/>
        <v>"plpoe":"6.8418561",</v>
      </c>
      <c r="CP59" s="11" t="str">
        <f t="shared" si="31"/>
        <v>"plrs":"80",</v>
      </c>
      <c r="CQ59" s="11" t="str">
        <f t="shared" si="32"/>
        <v>"rm":"110"},</v>
      </c>
      <c r="CR59" s="11" t="str">
        <f t="shared" si="33"/>
        <v>{"event":"harvest",</v>
      </c>
      <c r="CS59" s="11" t="str">
        <f t="shared" si="34"/>
        <v>"harm":"Machine",</v>
      </c>
      <c r="CT59" s="11" t="str">
        <f t="shared" si="35"/>
        <v>"date":"20071106"</v>
      </c>
      <c r="CU59" s="11" t="str">
        <f t="shared" si="36"/>
        <v>}]},</v>
      </c>
      <c r="CV59" s="30" t="s">
        <v>931</v>
      </c>
      <c r="CW59" s="11" t="str">
        <f t="shared" si="37"/>
        <v>{"hwah":"10096.55306",</v>
      </c>
      <c r="CX59" s="11" t="str">
        <f t="shared" si="38"/>
        <v>"hwahs":"611.4534985",</v>
      </c>
      <c r="CY59" s="11" t="str">
        <f t="shared" si="39"/>
        <v>"hmah":"0.34720833",</v>
      </c>
      <c r="CZ59" s="11" t="str">
        <f t="shared" si="40"/>
        <v>"hmahs":"0.018117921",</v>
      </c>
      <c r="DA59" s="11" t="str">
        <f t="shared" si="41"/>
        <v/>
      </c>
      <c r="DB59" s="11" t="str">
        <f t="shared" si="42"/>
        <v/>
      </c>
      <c r="DC59" s="11" t="str">
        <f t="shared" si="43"/>
        <v/>
      </c>
      <c r="DD59" s="11" t="str">
        <f t="shared" si="44"/>
        <v/>
      </c>
      <c r="DE59" s="11" t="s">
        <v>935</v>
      </c>
      <c r="DF59" s="32" t="str">
        <f t="shared" si="58"/>
        <v>FRA_2007_1077</v>
      </c>
      <c r="DG59" s="30" t="str">
        <f t="shared" si="45"/>
        <v>{</v>
      </c>
      <c r="DH59" s="11" t="str">
        <f t="shared" si="46"/>
        <v>{</v>
      </c>
      <c r="DI59" s="11" t="str">
        <f t="shared" si="47"/>
        <v/>
      </c>
      <c r="DJ59" s="11" t="str">
        <f>IF(AT59&lt;&gt;"",""""&amp;LOWER(AT$3) &amp;""":"""&amp;DX59&amp;""",","")</f>
        <v/>
      </c>
      <c r="DK59" s="11" t="str">
        <f t="shared" si="48"/>
        <v/>
      </c>
      <c r="DL59" s="11" t="str">
        <f t="shared" si="49"/>
        <v/>
      </c>
      <c r="DM59" s="11" t="str">
        <f t="shared" si="50"/>
        <v/>
      </c>
      <c r="DN59" s="11" t="str">
        <f t="shared" si="51"/>
        <v/>
      </c>
      <c r="DO59" s="11" t="str">
        <f t="shared" si="52"/>
        <v/>
      </c>
      <c r="DP59" s="11" t="str">
        <f t="shared" si="53"/>
        <v/>
      </c>
      <c r="DQ59" s="11" t="str">
        <f t="shared" si="54"/>
        <v/>
      </c>
      <c r="DT59" s="2" t="str">
        <f t="shared" si="55"/>
        <v/>
      </c>
      <c r="DU59" s="2" t="str">
        <f>IF(COUNTIF($DT$3:DT58,"="&amp;DT59)=0,AT59&amp;"","")</f>
        <v/>
      </c>
      <c r="DV59" s="2" t="str">
        <f>IF(DU59&lt;&gt;"", COUNTIF($DU$3:DU58,"="&amp;DU59), "")</f>
        <v/>
      </c>
      <c r="DW59" s="2">
        <f>IF(OR(DU59&lt;&gt;"",AT59=""), COUNTIF($DU$3:DU58,"="&amp;DU59), VLOOKUP(DT59,$DT$3:DV58,3,FALSE))</f>
        <v>0</v>
      </c>
      <c r="DX59" s="2" t="str">
        <f t="shared" si="59"/>
        <v/>
      </c>
    </row>
    <row r="60" spans="1:128">
      <c r="A60" s="2" t="s">
        <v>893</v>
      </c>
      <c r="B60" s="17" t="s">
        <v>272</v>
      </c>
      <c r="C60" s="18">
        <v>1</v>
      </c>
      <c r="D60" s="17" t="s">
        <v>255</v>
      </c>
      <c r="E60" s="17" t="s">
        <v>256</v>
      </c>
      <c r="F60" s="17" t="s">
        <v>273</v>
      </c>
      <c r="G60" s="19">
        <v>4428278661510</v>
      </c>
      <c r="H60" s="17" t="s">
        <v>258</v>
      </c>
      <c r="I60" s="17" t="s">
        <v>259</v>
      </c>
      <c r="J60" s="18"/>
      <c r="K60" s="18">
        <v>43.541134100000001</v>
      </c>
      <c r="L60" s="18">
        <v>-1.2090463549999999</v>
      </c>
      <c r="M60" s="17" t="s">
        <v>58</v>
      </c>
      <c r="N60" s="17"/>
      <c r="O60" s="18">
        <v>50</v>
      </c>
      <c r="P60" s="17" t="s">
        <v>59</v>
      </c>
      <c r="Q60" s="17" t="s">
        <v>274</v>
      </c>
      <c r="R60" s="17" t="s">
        <v>61</v>
      </c>
      <c r="S60" s="17" t="s">
        <v>62</v>
      </c>
      <c r="T60" s="17"/>
      <c r="U60" s="18">
        <v>2008</v>
      </c>
      <c r="V60" s="17" t="s">
        <v>275</v>
      </c>
      <c r="W60" s="17" t="s">
        <v>276</v>
      </c>
      <c r="X60" s="17"/>
      <c r="Y60" s="17" t="s">
        <v>65</v>
      </c>
      <c r="Z60" s="17" t="s">
        <v>66</v>
      </c>
      <c r="AA60" s="17" t="s">
        <v>67</v>
      </c>
      <c r="AB60" s="17" t="s">
        <v>68</v>
      </c>
      <c r="AC60" s="17">
        <v>7.8858902000000004</v>
      </c>
      <c r="AD60" s="18">
        <v>80</v>
      </c>
      <c r="AE60" s="20">
        <v>133.26842199999999</v>
      </c>
      <c r="AF60" s="19">
        <v>11261.18166</v>
      </c>
      <c r="AG60" s="19">
        <v>689.01851680000004</v>
      </c>
      <c r="AH60" s="21">
        <v>31.001249999999999</v>
      </c>
      <c r="AI60" s="22">
        <v>0.31001250000000002</v>
      </c>
      <c r="AJ60" s="22">
        <v>1.9307761E-2</v>
      </c>
      <c r="AK60" s="18">
        <v>105</v>
      </c>
      <c r="AL60" s="17"/>
      <c r="AM60" s="17"/>
      <c r="AN60" s="17"/>
      <c r="AO60" s="17"/>
      <c r="AP60" s="17"/>
      <c r="AQ60" s="17"/>
      <c r="AR60" s="17"/>
      <c r="AS60" s="17"/>
      <c r="AT60" s="41"/>
      <c r="AU60" s="17"/>
      <c r="AV60" s="17"/>
      <c r="AW60" s="17"/>
      <c r="AX60" s="17"/>
      <c r="AY60" s="17"/>
      <c r="AZ60" s="17"/>
      <c r="BA60" s="17"/>
      <c r="BC60" s="34" t="str">
        <f t="shared" si="56"/>
        <v>20080508</v>
      </c>
      <c r="BD60" s="34" t="str">
        <f t="shared" si="57"/>
        <v>20081009</v>
      </c>
      <c r="BE60" s="2" t="s">
        <v>937</v>
      </c>
      <c r="BF60" s="11" t="str">
        <f t="shared" si="0"/>
        <v>{"exname":"FRA_2008_5194",</v>
      </c>
      <c r="BG60" s="11" t="str">
        <f t="shared" si="1"/>
        <v>"exp_dur":"1",</v>
      </c>
      <c r="BH60" s="11" t="str">
        <f t="shared" si="2"/>
        <v>"local_name":"St Etienne D`Orthe, FRA",</v>
      </c>
      <c r="BI60" s="11" t="str">
        <f t="shared" si="3"/>
        <v>"local_id":"AQSD",</v>
      </c>
      <c r="BJ60" s="11" t="str">
        <f t="shared" si="4"/>
        <v>"fl_name":"SE01",</v>
      </c>
      <c r="BK60" s="11" t="str">
        <f t="shared" si="5"/>
        <v>"id_field":"4428278661510",</v>
      </c>
      <c r="BL60" s="11" t="str">
        <f t="shared" si="6"/>
        <v>"fl_loc_1":"FRA",</v>
      </c>
      <c r="BM60" s="11" t="str">
        <f t="shared" si="7"/>
        <v>"fl_loc_2":"AQT",</v>
      </c>
      <c r="BN60" s="11" t="str">
        <f t="shared" si="8"/>
        <v/>
      </c>
      <c r="BO60" s="11" t="str">
        <f t="shared" si="9"/>
        <v>"fl_lat":"43.5411341",</v>
      </c>
      <c r="BP60" s="11" t="str">
        <f t="shared" si="10"/>
        <v>"fl_long":"-1.209046355",</v>
      </c>
      <c r="BQ60" s="11" t="str">
        <f t="shared" si="11"/>
        <v>"mon_loc_source":"Monsanto",</v>
      </c>
      <c r="BR60" s="11" t="str">
        <f t="shared" si="12"/>
        <v/>
      </c>
      <c r="BS60" s="11" t="str">
        <f t="shared" si="13"/>
        <v>"flele":"50",</v>
      </c>
      <c r="BT60" s="11" t="str">
        <f t="shared" si="14"/>
        <v>"cr_system":"Conventional Corn",</v>
      </c>
      <c r="BU60" s="11" t="str">
        <f t="shared" si="15"/>
        <v>"irrig":"N",</v>
      </c>
      <c r="BV60" s="11" t="str">
        <f t="shared" si="16"/>
        <v/>
      </c>
      <c r="BW60" s="11" t="str">
        <f t="shared" si="17"/>
        <v>"mon_planting_year":"2008",</v>
      </c>
      <c r="BX60" s="11" t="str">
        <f t="shared" si="18"/>
        <v/>
      </c>
      <c r="BY60" s="11" t="str">
        <f t="shared" si="19"/>
        <v>"mon_hacom":"Grain",</v>
      </c>
      <c r="BZ60" s="11" t="str">
        <f t="shared" si="20"/>
        <v>"mon_expt_type":"Research",</v>
      </c>
      <c r="CA60" s="11" t="str">
        <f t="shared" si="21"/>
        <v>"mon_expt_stage":"Pre-Commercial 3",</v>
      </c>
      <c r="CB60" s="11" t="str">
        <f t="shared" si="22"/>
        <v>"mon_yld_be":"133.268422",</v>
      </c>
      <c r="CC60" s="11" t="str">
        <f t="shared" si="23"/>
        <v>"mon_mst":"31.00125",</v>
      </c>
      <c r="CD60" s="11" t="str">
        <f t="shared" si="24"/>
        <v/>
      </c>
      <c r="CE60" s="11" t="str">
        <f t="shared" si="25"/>
        <v/>
      </c>
      <c r="CF60" s="11" t="str">
        <f>IF(AT60&lt;&gt;"",""""&amp;LOWER(AT$3) &amp;""":"""&amp;DX60&amp;""",","")</f>
        <v/>
      </c>
      <c r="CG60" s="11" t="str">
        <f>"""mon_wst_info1"":"""&amp;VLOOKUP(B60,Weather!B60:N581,11,FALSE)&amp;""","</f>
        <v>"mon_wst_info1":"076000|25 - 50 km",</v>
      </c>
      <c r="CH60" s="11" t="str">
        <f>"""mon_wst_info2"":"""&amp;VLOOKUP(B60,Weather!B60:N581,12,FALSE)&amp;""","</f>
        <v>"mon_wst_info2":"076020|25 - 50 km",</v>
      </c>
      <c r="CI60" s="11" t="str">
        <f>"""mon_wst_info3"":"""&amp;VLOOKUP(B60,Weather!B60:N581,13,FALSE)&amp;""","</f>
        <v>"mon_wst_info3":"076030|10 - 25 km",</v>
      </c>
      <c r="CJ60" s="11" t="str">
        <f t="shared" si="26"/>
        <v/>
      </c>
      <c r="CK60" s="30" t="s">
        <v>958</v>
      </c>
      <c r="CL60" s="11" t="str">
        <f t="shared" si="27"/>
        <v>{"event":"planting","crid":"MAZ",</v>
      </c>
      <c r="CM60" s="11" t="str">
        <f t="shared" si="28"/>
        <v>"date":"20080508",</v>
      </c>
      <c r="CN60" s="11" t="str">
        <f t="shared" si="29"/>
        <v>"cul_id":"2008_RM105_TestMean",</v>
      </c>
      <c r="CO60" s="11" t="str">
        <f t="shared" si="30"/>
        <v>"plpoe":"7.8858902",</v>
      </c>
      <c r="CP60" s="11" t="str">
        <f t="shared" si="31"/>
        <v>"plrs":"80",</v>
      </c>
      <c r="CQ60" s="11" t="str">
        <f t="shared" si="32"/>
        <v>"rm":"105"},</v>
      </c>
      <c r="CR60" s="11" t="str">
        <f t="shared" si="33"/>
        <v>{"event":"harvest",</v>
      </c>
      <c r="CS60" s="11" t="str">
        <f t="shared" si="34"/>
        <v>"harm":"Machine",</v>
      </c>
      <c r="CT60" s="11" t="str">
        <f t="shared" si="35"/>
        <v>"date":"20081009"</v>
      </c>
      <c r="CU60" s="11" t="str">
        <f t="shared" si="36"/>
        <v>}]},</v>
      </c>
      <c r="CV60" s="30" t="s">
        <v>931</v>
      </c>
      <c r="CW60" s="11" t="str">
        <f t="shared" si="37"/>
        <v>{"hwah":"11261.18166",</v>
      </c>
      <c r="CX60" s="11" t="str">
        <f t="shared" si="38"/>
        <v>"hwahs":"689.0185168",</v>
      </c>
      <c r="CY60" s="11" t="str">
        <f t="shared" si="39"/>
        <v>"hmah":"0.3100125",</v>
      </c>
      <c r="CZ60" s="11" t="str">
        <f t="shared" si="40"/>
        <v>"hmahs":"0.019307761",</v>
      </c>
      <c r="DA60" s="11" t="str">
        <f t="shared" si="41"/>
        <v/>
      </c>
      <c r="DB60" s="11" t="str">
        <f t="shared" si="42"/>
        <v/>
      </c>
      <c r="DC60" s="11" t="str">
        <f t="shared" si="43"/>
        <v/>
      </c>
      <c r="DD60" s="11" t="str">
        <f t="shared" si="44"/>
        <v/>
      </c>
      <c r="DE60" s="11" t="s">
        <v>935</v>
      </c>
      <c r="DF60" s="32" t="str">
        <f t="shared" si="58"/>
        <v>FRA_2008_5194</v>
      </c>
      <c r="DG60" s="30" t="str">
        <f t="shared" si="45"/>
        <v>{</v>
      </c>
      <c r="DH60" s="11" t="str">
        <f t="shared" si="46"/>
        <v>{</v>
      </c>
      <c r="DI60" s="11" t="str">
        <f t="shared" si="47"/>
        <v/>
      </c>
      <c r="DJ60" s="11" t="str">
        <f>IF(AT60&lt;&gt;"",""""&amp;LOWER(AT$3) &amp;""":"""&amp;DX60&amp;""",","")</f>
        <v/>
      </c>
      <c r="DK60" s="11" t="str">
        <f t="shared" si="48"/>
        <v/>
      </c>
      <c r="DL60" s="11" t="str">
        <f t="shared" si="49"/>
        <v/>
      </c>
      <c r="DM60" s="11" t="str">
        <f t="shared" si="50"/>
        <v/>
      </c>
      <c r="DN60" s="11" t="str">
        <f t="shared" si="51"/>
        <v/>
      </c>
      <c r="DO60" s="11" t="str">
        <f t="shared" si="52"/>
        <v/>
      </c>
      <c r="DP60" s="11" t="str">
        <f t="shared" si="53"/>
        <v/>
      </c>
      <c r="DQ60" s="11" t="str">
        <f t="shared" si="54"/>
        <v/>
      </c>
      <c r="DT60" s="2" t="str">
        <f t="shared" si="55"/>
        <v/>
      </c>
      <c r="DU60" s="2" t="str">
        <f>IF(COUNTIF($DT$3:DT59,"="&amp;DT60)=0,AT60&amp;"","")</f>
        <v/>
      </c>
      <c r="DV60" s="2" t="str">
        <f>IF(DU60&lt;&gt;"", COUNTIF($DU$3:DU59,"="&amp;DU60), "")</f>
        <v/>
      </c>
      <c r="DW60" s="2">
        <f>IF(OR(DU60&lt;&gt;"",AT60=""), COUNTIF($DU$3:DU59,"="&amp;DU60), VLOOKUP(DT60,$DT$3:DV59,3,FALSE))</f>
        <v>0</v>
      </c>
      <c r="DX60" s="2" t="str">
        <f t="shared" si="59"/>
        <v/>
      </c>
    </row>
    <row r="61" spans="1:128">
      <c r="A61" s="2" t="s">
        <v>893</v>
      </c>
      <c r="B61" s="17" t="s">
        <v>277</v>
      </c>
      <c r="C61" s="18">
        <v>1</v>
      </c>
      <c r="D61" s="17" t="s">
        <v>255</v>
      </c>
      <c r="E61" s="17" t="s">
        <v>256</v>
      </c>
      <c r="F61" s="17" t="s">
        <v>273</v>
      </c>
      <c r="G61" s="19">
        <v>4428278661510</v>
      </c>
      <c r="H61" s="17" t="s">
        <v>258</v>
      </c>
      <c r="I61" s="17" t="s">
        <v>259</v>
      </c>
      <c r="J61" s="18"/>
      <c r="K61" s="18">
        <v>43.541134100000001</v>
      </c>
      <c r="L61" s="18">
        <v>-1.2090463549999999</v>
      </c>
      <c r="M61" s="17" t="s">
        <v>58</v>
      </c>
      <c r="N61" s="17"/>
      <c r="O61" s="18">
        <v>50</v>
      </c>
      <c r="P61" s="17" t="s">
        <v>59</v>
      </c>
      <c r="Q61" s="17" t="s">
        <v>278</v>
      </c>
      <c r="R61" s="17" t="s">
        <v>61</v>
      </c>
      <c r="S61" s="17" t="s">
        <v>62</v>
      </c>
      <c r="T61" s="17"/>
      <c r="U61" s="18">
        <v>2008</v>
      </c>
      <c r="V61" s="17" t="s">
        <v>275</v>
      </c>
      <c r="W61" s="17" t="s">
        <v>276</v>
      </c>
      <c r="X61" s="17"/>
      <c r="Y61" s="17" t="s">
        <v>65</v>
      </c>
      <c r="Z61" s="17" t="s">
        <v>66</v>
      </c>
      <c r="AA61" s="17" t="s">
        <v>67</v>
      </c>
      <c r="AB61" s="17" t="s">
        <v>68</v>
      </c>
      <c r="AC61" s="17">
        <v>7.9758522999999997</v>
      </c>
      <c r="AD61" s="18">
        <v>80</v>
      </c>
      <c r="AE61" s="20">
        <v>126.255785</v>
      </c>
      <c r="AF61" s="19">
        <v>10668.61383</v>
      </c>
      <c r="AG61" s="19">
        <v>729.35352809999995</v>
      </c>
      <c r="AH61" s="21">
        <v>37.773125</v>
      </c>
      <c r="AI61" s="22">
        <v>0.37773125000000002</v>
      </c>
      <c r="AJ61" s="22">
        <v>2.6863527000000002E-2</v>
      </c>
      <c r="AK61" s="18">
        <v>110</v>
      </c>
      <c r="AL61" s="17"/>
      <c r="AM61" s="17"/>
      <c r="AN61" s="17"/>
      <c r="AO61" s="17"/>
      <c r="AP61" s="17"/>
      <c r="AQ61" s="17"/>
      <c r="AR61" s="17"/>
      <c r="AS61" s="17"/>
      <c r="AT61" s="41"/>
      <c r="AU61" s="17"/>
      <c r="AV61" s="17"/>
      <c r="AW61" s="17"/>
      <c r="AX61" s="17"/>
      <c r="AY61" s="17"/>
      <c r="AZ61" s="17"/>
      <c r="BA61" s="17"/>
      <c r="BC61" s="34" t="str">
        <f t="shared" si="56"/>
        <v>20080508</v>
      </c>
      <c r="BD61" s="34" t="str">
        <f t="shared" si="57"/>
        <v>20081009</v>
      </c>
      <c r="BE61" s="2" t="s">
        <v>937</v>
      </c>
      <c r="BF61" s="11" t="str">
        <f t="shared" si="0"/>
        <v>{"exname":"FRA_2008_5195",</v>
      </c>
      <c r="BG61" s="11" t="str">
        <f t="shared" si="1"/>
        <v>"exp_dur":"1",</v>
      </c>
      <c r="BH61" s="11" t="str">
        <f t="shared" si="2"/>
        <v>"local_name":"St Etienne D`Orthe, FRA",</v>
      </c>
      <c r="BI61" s="11" t="str">
        <f t="shared" si="3"/>
        <v>"local_id":"AQSD",</v>
      </c>
      <c r="BJ61" s="11" t="str">
        <f t="shared" si="4"/>
        <v>"fl_name":"SE01",</v>
      </c>
      <c r="BK61" s="11" t="str">
        <f t="shared" si="5"/>
        <v>"id_field":"4428278661510",</v>
      </c>
      <c r="BL61" s="11" t="str">
        <f t="shared" si="6"/>
        <v>"fl_loc_1":"FRA",</v>
      </c>
      <c r="BM61" s="11" t="str">
        <f t="shared" si="7"/>
        <v>"fl_loc_2":"AQT",</v>
      </c>
      <c r="BN61" s="11" t="str">
        <f t="shared" si="8"/>
        <v/>
      </c>
      <c r="BO61" s="11" t="str">
        <f t="shared" si="9"/>
        <v>"fl_lat":"43.5411341",</v>
      </c>
      <c r="BP61" s="11" t="str">
        <f t="shared" si="10"/>
        <v>"fl_long":"-1.209046355",</v>
      </c>
      <c r="BQ61" s="11" t="str">
        <f t="shared" si="11"/>
        <v>"mon_loc_source":"Monsanto",</v>
      </c>
      <c r="BR61" s="11" t="str">
        <f t="shared" si="12"/>
        <v/>
      </c>
      <c r="BS61" s="11" t="str">
        <f t="shared" si="13"/>
        <v>"flele":"50",</v>
      </c>
      <c r="BT61" s="11" t="str">
        <f t="shared" si="14"/>
        <v>"cr_system":"Conventional Corn",</v>
      </c>
      <c r="BU61" s="11" t="str">
        <f t="shared" si="15"/>
        <v>"irrig":"N",</v>
      </c>
      <c r="BV61" s="11" t="str">
        <f t="shared" si="16"/>
        <v/>
      </c>
      <c r="BW61" s="11" t="str">
        <f t="shared" si="17"/>
        <v>"mon_planting_year":"2008",</v>
      </c>
      <c r="BX61" s="11" t="str">
        <f t="shared" si="18"/>
        <v/>
      </c>
      <c r="BY61" s="11" t="str">
        <f t="shared" si="19"/>
        <v>"mon_hacom":"Grain",</v>
      </c>
      <c r="BZ61" s="11" t="str">
        <f t="shared" si="20"/>
        <v>"mon_expt_type":"Research",</v>
      </c>
      <c r="CA61" s="11" t="str">
        <f t="shared" si="21"/>
        <v>"mon_expt_stage":"Pre-Commercial 3",</v>
      </c>
      <c r="CB61" s="11" t="str">
        <f t="shared" si="22"/>
        <v>"mon_yld_be":"126.255785",</v>
      </c>
      <c r="CC61" s="11" t="str">
        <f t="shared" si="23"/>
        <v>"mon_mst":"37.773125",</v>
      </c>
      <c r="CD61" s="11" t="str">
        <f t="shared" si="24"/>
        <v/>
      </c>
      <c r="CE61" s="11" t="str">
        <f t="shared" si="25"/>
        <v/>
      </c>
      <c r="CF61" s="11" t="str">
        <f>IF(AT61&lt;&gt;"",""""&amp;LOWER(AT$3) &amp;""":"""&amp;DX61&amp;""",","")</f>
        <v/>
      </c>
      <c r="CG61" s="11" t="str">
        <f>"""mon_wst_info1"":"""&amp;VLOOKUP(B61,Weather!B61:N582,11,FALSE)&amp;""","</f>
        <v>"mon_wst_info1":"076000|25 - 50 km",</v>
      </c>
      <c r="CH61" s="11" t="str">
        <f>"""mon_wst_info2"":"""&amp;VLOOKUP(B61,Weather!B61:N582,12,FALSE)&amp;""","</f>
        <v>"mon_wst_info2":"076020|25 - 50 km",</v>
      </c>
      <c r="CI61" s="11" t="str">
        <f>"""mon_wst_info3"":"""&amp;VLOOKUP(B61,Weather!B61:N582,13,FALSE)&amp;""","</f>
        <v>"mon_wst_info3":"076030|10 - 25 km",</v>
      </c>
      <c r="CJ61" s="11" t="str">
        <f t="shared" si="26"/>
        <v/>
      </c>
      <c r="CK61" s="30" t="s">
        <v>958</v>
      </c>
      <c r="CL61" s="11" t="str">
        <f t="shared" si="27"/>
        <v>{"event":"planting","crid":"MAZ",</v>
      </c>
      <c r="CM61" s="11" t="str">
        <f t="shared" si="28"/>
        <v>"date":"20080508",</v>
      </c>
      <c r="CN61" s="11" t="str">
        <f t="shared" si="29"/>
        <v>"cul_id":"2008_RM110_TestMean",</v>
      </c>
      <c r="CO61" s="11" t="str">
        <f t="shared" si="30"/>
        <v>"plpoe":"7.9758523",</v>
      </c>
      <c r="CP61" s="11" t="str">
        <f t="shared" si="31"/>
        <v>"plrs":"80",</v>
      </c>
      <c r="CQ61" s="11" t="str">
        <f t="shared" si="32"/>
        <v>"rm":"110"},</v>
      </c>
      <c r="CR61" s="11" t="str">
        <f t="shared" si="33"/>
        <v>{"event":"harvest",</v>
      </c>
      <c r="CS61" s="11" t="str">
        <f t="shared" si="34"/>
        <v>"harm":"Machine",</v>
      </c>
      <c r="CT61" s="11" t="str">
        <f t="shared" si="35"/>
        <v>"date":"20081009"</v>
      </c>
      <c r="CU61" s="11" t="str">
        <f t="shared" si="36"/>
        <v>}]},</v>
      </c>
      <c r="CV61" s="30" t="s">
        <v>931</v>
      </c>
      <c r="CW61" s="11" t="str">
        <f t="shared" si="37"/>
        <v>{"hwah":"10668.61383",</v>
      </c>
      <c r="CX61" s="11" t="str">
        <f t="shared" si="38"/>
        <v>"hwahs":"729.3535281",</v>
      </c>
      <c r="CY61" s="11" t="str">
        <f t="shared" si="39"/>
        <v>"hmah":"0.37773125",</v>
      </c>
      <c r="CZ61" s="11" t="str">
        <f t="shared" si="40"/>
        <v>"hmahs":"0.026863527",</v>
      </c>
      <c r="DA61" s="11" t="str">
        <f t="shared" si="41"/>
        <v/>
      </c>
      <c r="DB61" s="11" t="str">
        <f t="shared" si="42"/>
        <v/>
      </c>
      <c r="DC61" s="11" t="str">
        <f t="shared" si="43"/>
        <v/>
      </c>
      <c r="DD61" s="11" t="str">
        <f t="shared" si="44"/>
        <v/>
      </c>
      <c r="DE61" s="11" t="s">
        <v>935</v>
      </c>
      <c r="DF61" s="32" t="str">
        <f t="shared" si="58"/>
        <v>FRA_2008_5195</v>
      </c>
      <c r="DG61" s="30" t="str">
        <f t="shared" si="45"/>
        <v>{</v>
      </c>
      <c r="DH61" s="11" t="str">
        <f t="shared" si="46"/>
        <v>{</v>
      </c>
      <c r="DI61" s="11" t="str">
        <f t="shared" si="47"/>
        <v/>
      </c>
      <c r="DJ61" s="11" t="str">
        <f>IF(AT61&lt;&gt;"",""""&amp;LOWER(AT$3) &amp;""":"""&amp;DX61&amp;""",","")</f>
        <v/>
      </c>
      <c r="DK61" s="11" t="str">
        <f t="shared" si="48"/>
        <v/>
      </c>
      <c r="DL61" s="11" t="str">
        <f t="shared" si="49"/>
        <v/>
      </c>
      <c r="DM61" s="11" t="str">
        <f t="shared" si="50"/>
        <v/>
      </c>
      <c r="DN61" s="11" t="str">
        <f t="shared" si="51"/>
        <v/>
      </c>
      <c r="DO61" s="11" t="str">
        <f t="shared" si="52"/>
        <v/>
      </c>
      <c r="DP61" s="11" t="str">
        <f t="shared" si="53"/>
        <v/>
      </c>
      <c r="DQ61" s="11" t="str">
        <f t="shared" si="54"/>
        <v/>
      </c>
      <c r="DT61" s="2" t="str">
        <f t="shared" si="55"/>
        <v/>
      </c>
      <c r="DU61" s="2" t="str">
        <f>IF(COUNTIF($DT$3:DT60,"="&amp;DT61)=0,AT61&amp;"","")</f>
        <v/>
      </c>
      <c r="DV61" s="2" t="str">
        <f>IF(DU61&lt;&gt;"", COUNTIF($DU$3:DU60,"="&amp;DU61), "")</f>
        <v/>
      </c>
      <c r="DW61" s="2">
        <f>IF(OR(DU61&lt;&gt;"",AT61=""), COUNTIF($DU$3:DU60,"="&amp;DU61), VLOOKUP(DT61,$DT$3:DV60,3,FALSE))</f>
        <v>0</v>
      </c>
      <c r="DX61" s="2" t="str">
        <f t="shared" si="59"/>
        <v/>
      </c>
    </row>
    <row r="62" spans="1:128">
      <c r="A62" s="2" t="s">
        <v>893</v>
      </c>
      <c r="B62" s="17" t="s">
        <v>279</v>
      </c>
      <c r="C62" s="18">
        <v>1</v>
      </c>
      <c r="D62" s="17" t="s">
        <v>266</v>
      </c>
      <c r="E62" s="17" t="s">
        <v>267</v>
      </c>
      <c r="F62" s="17" t="s">
        <v>268</v>
      </c>
      <c r="G62" s="19">
        <v>4431816229254</v>
      </c>
      <c r="H62" s="17" t="s">
        <v>258</v>
      </c>
      <c r="I62" s="17" t="s">
        <v>259</v>
      </c>
      <c r="J62" s="18"/>
      <c r="K62" s="18">
        <v>43.541134100000001</v>
      </c>
      <c r="L62" s="18">
        <v>-1.2923793560000001</v>
      </c>
      <c r="M62" s="17" t="s">
        <v>58</v>
      </c>
      <c r="N62" s="17"/>
      <c r="O62" s="18">
        <v>50</v>
      </c>
      <c r="P62" s="17" t="s">
        <v>59</v>
      </c>
      <c r="Q62" s="17" t="s">
        <v>274</v>
      </c>
      <c r="R62" s="17" t="s">
        <v>61</v>
      </c>
      <c r="S62" s="17" t="s">
        <v>62</v>
      </c>
      <c r="T62" s="17"/>
      <c r="U62" s="18">
        <v>2008</v>
      </c>
      <c r="V62" s="17" t="s">
        <v>280</v>
      </c>
      <c r="W62" s="17" t="s">
        <v>281</v>
      </c>
      <c r="X62" s="17"/>
      <c r="Y62" s="17" t="s">
        <v>65</v>
      </c>
      <c r="Z62" s="17" t="s">
        <v>66</v>
      </c>
      <c r="AA62" s="17" t="s">
        <v>67</v>
      </c>
      <c r="AB62" s="17" t="s">
        <v>68</v>
      </c>
      <c r="AC62" s="17">
        <v>8.18</v>
      </c>
      <c r="AD62" s="18">
        <v>80</v>
      </c>
      <c r="AE62" s="20">
        <v>108.207033</v>
      </c>
      <c r="AF62" s="19">
        <v>9143.4942890000002</v>
      </c>
      <c r="AG62" s="19">
        <v>499.58837369999998</v>
      </c>
      <c r="AH62" s="21">
        <v>25.495833000000001</v>
      </c>
      <c r="AI62" s="22">
        <v>0.25495833000000001</v>
      </c>
      <c r="AJ62" s="22">
        <v>9.8255619999999995E-3</v>
      </c>
      <c r="AK62" s="18">
        <v>105</v>
      </c>
      <c r="AL62" s="17"/>
      <c r="AM62" s="17"/>
      <c r="AN62" s="17"/>
      <c r="AO62" s="17"/>
      <c r="AP62" s="17"/>
      <c r="AQ62" s="17"/>
      <c r="AR62" s="17"/>
      <c r="AS62" s="17"/>
      <c r="AT62" s="41"/>
      <c r="AU62" s="17"/>
      <c r="AV62" s="17"/>
      <c r="AW62" s="17"/>
      <c r="AX62" s="17"/>
      <c r="AY62" s="17"/>
      <c r="AZ62" s="17"/>
      <c r="BA62" s="17"/>
      <c r="BC62" s="34" t="str">
        <f t="shared" si="56"/>
        <v>20080507</v>
      </c>
      <c r="BD62" s="34" t="str">
        <f t="shared" si="57"/>
        <v>20081021</v>
      </c>
      <c r="BE62" s="2" t="s">
        <v>937</v>
      </c>
      <c r="BF62" s="11" t="str">
        <f t="shared" si="0"/>
        <v>{"exname":"FRA_2008_5196",</v>
      </c>
      <c r="BG62" s="11" t="str">
        <f t="shared" si="1"/>
        <v>"exp_dur":"1",</v>
      </c>
      <c r="BH62" s="11" t="str">
        <f t="shared" si="2"/>
        <v>"local_name":"St Martin De Hinx, FRA",</v>
      </c>
      <c r="BI62" s="11" t="str">
        <f t="shared" si="3"/>
        <v>"local_id":"AQSH",</v>
      </c>
      <c r="BJ62" s="11" t="str">
        <f t="shared" si="4"/>
        <v>"fl_name":"ST",</v>
      </c>
      <c r="BK62" s="11" t="str">
        <f t="shared" si="5"/>
        <v>"id_field":"4431816229254",</v>
      </c>
      <c r="BL62" s="11" t="str">
        <f t="shared" si="6"/>
        <v>"fl_loc_1":"FRA",</v>
      </c>
      <c r="BM62" s="11" t="str">
        <f t="shared" si="7"/>
        <v>"fl_loc_2":"AQT",</v>
      </c>
      <c r="BN62" s="11" t="str">
        <f t="shared" si="8"/>
        <v/>
      </c>
      <c r="BO62" s="11" t="str">
        <f t="shared" si="9"/>
        <v>"fl_lat":"43.5411341",</v>
      </c>
      <c r="BP62" s="11" t="str">
        <f t="shared" si="10"/>
        <v>"fl_long":"-1.292379356",</v>
      </c>
      <c r="BQ62" s="11" t="str">
        <f t="shared" si="11"/>
        <v>"mon_loc_source":"Monsanto",</v>
      </c>
      <c r="BR62" s="11" t="str">
        <f t="shared" si="12"/>
        <v/>
      </c>
      <c r="BS62" s="11" t="str">
        <f t="shared" si="13"/>
        <v>"flele":"50",</v>
      </c>
      <c r="BT62" s="11" t="str">
        <f t="shared" si="14"/>
        <v>"cr_system":"Conventional Corn",</v>
      </c>
      <c r="BU62" s="11" t="str">
        <f t="shared" si="15"/>
        <v>"irrig":"N",</v>
      </c>
      <c r="BV62" s="11" t="str">
        <f t="shared" si="16"/>
        <v/>
      </c>
      <c r="BW62" s="11" t="str">
        <f t="shared" si="17"/>
        <v>"mon_planting_year":"2008",</v>
      </c>
      <c r="BX62" s="11" t="str">
        <f t="shared" si="18"/>
        <v/>
      </c>
      <c r="BY62" s="11" t="str">
        <f t="shared" si="19"/>
        <v>"mon_hacom":"Grain",</v>
      </c>
      <c r="BZ62" s="11" t="str">
        <f t="shared" si="20"/>
        <v>"mon_expt_type":"Research",</v>
      </c>
      <c r="CA62" s="11" t="str">
        <f t="shared" si="21"/>
        <v>"mon_expt_stage":"Pre-Commercial 3",</v>
      </c>
      <c r="CB62" s="11" t="str">
        <f t="shared" si="22"/>
        <v>"mon_yld_be":"108.207033",</v>
      </c>
      <c r="CC62" s="11" t="str">
        <f t="shared" si="23"/>
        <v>"mon_mst":"25.495833",</v>
      </c>
      <c r="CD62" s="11" t="str">
        <f t="shared" si="24"/>
        <v/>
      </c>
      <c r="CE62" s="11" t="str">
        <f t="shared" si="25"/>
        <v/>
      </c>
      <c r="CF62" s="11" t="str">
        <f>IF(AT62&lt;&gt;"",""""&amp;LOWER(AT$3) &amp;""":"""&amp;DX62&amp;""",","")</f>
        <v/>
      </c>
      <c r="CG62" s="11" t="str">
        <f>"""mon_wst_info1"":"""&amp;VLOOKUP(B62,Weather!B62:N583,11,FALSE)&amp;""","</f>
        <v>"mon_wst_info1":"076000|25 - 50 km",</v>
      </c>
      <c r="CH62" s="11" t="str">
        <f>"""mon_wst_info2"":"""&amp;VLOOKUP(B62,Weather!B62:N583,12,FALSE)&amp;""","</f>
        <v>"mon_wst_info2":"076020|10 - 25 km",</v>
      </c>
      <c r="CI62" s="11" t="str">
        <f>"""mon_wst_info3"":"""&amp;VLOOKUP(B62,Weather!B62:N583,13,FALSE)&amp;""","</f>
        <v>"mon_wst_info3":"076030|10 - 25 km",</v>
      </c>
      <c r="CJ62" s="11" t="str">
        <f t="shared" si="26"/>
        <v/>
      </c>
      <c r="CK62" s="30" t="s">
        <v>958</v>
      </c>
      <c r="CL62" s="11" t="str">
        <f t="shared" si="27"/>
        <v>{"event":"planting","crid":"MAZ",</v>
      </c>
      <c r="CM62" s="11" t="str">
        <f t="shared" si="28"/>
        <v>"date":"20080507",</v>
      </c>
      <c r="CN62" s="11" t="str">
        <f t="shared" si="29"/>
        <v>"cul_id":"2008_RM105_TestMean",</v>
      </c>
      <c r="CO62" s="11" t="str">
        <f t="shared" si="30"/>
        <v>"plpoe":"8.18",</v>
      </c>
      <c r="CP62" s="11" t="str">
        <f t="shared" si="31"/>
        <v>"plrs":"80",</v>
      </c>
      <c r="CQ62" s="11" t="str">
        <f t="shared" si="32"/>
        <v>"rm":"105"},</v>
      </c>
      <c r="CR62" s="11" t="str">
        <f t="shared" si="33"/>
        <v>{"event":"harvest",</v>
      </c>
      <c r="CS62" s="11" t="str">
        <f t="shared" si="34"/>
        <v>"harm":"Machine",</v>
      </c>
      <c r="CT62" s="11" t="str">
        <f t="shared" si="35"/>
        <v>"date":"20081021"</v>
      </c>
      <c r="CU62" s="11" t="str">
        <f t="shared" si="36"/>
        <v>}]},</v>
      </c>
      <c r="CV62" s="30" t="s">
        <v>931</v>
      </c>
      <c r="CW62" s="11" t="str">
        <f t="shared" si="37"/>
        <v>{"hwah":"9143.494289",</v>
      </c>
      <c r="CX62" s="11" t="str">
        <f t="shared" si="38"/>
        <v>"hwahs":"499.5883737",</v>
      </c>
      <c r="CY62" s="11" t="str">
        <f t="shared" si="39"/>
        <v>"hmah":"0.25495833",</v>
      </c>
      <c r="CZ62" s="11" t="str">
        <f t="shared" si="40"/>
        <v>"hmahs":"0.009825562",</v>
      </c>
      <c r="DA62" s="11" t="str">
        <f t="shared" si="41"/>
        <v/>
      </c>
      <c r="DB62" s="11" t="str">
        <f t="shared" si="42"/>
        <v/>
      </c>
      <c r="DC62" s="11" t="str">
        <f t="shared" si="43"/>
        <v/>
      </c>
      <c r="DD62" s="11" t="str">
        <f t="shared" si="44"/>
        <v/>
      </c>
      <c r="DE62" s="11" t="s">
        <v>935</v>
      </c>
      <c r="DF62" s="32" t="str">
        <f t="shared" si="58"/>
        <v>FRA_2008_5196</v>
      </c>
      <c r="DG62" s="30" t="str">
        <f t="shared" si="45"/>
        <v>{</v>
      </c>
      <c r="DH62" s="11" t="str">
        <f t="shared" si="46"/>
        <v>{</v>
      </c>
      <c r="DI62" s="11" t="str">
        <f t="shared" si="47"/>
        <v/>
      </c>
      <c r="DJ62" s="11" t="str">
        <f>IF(AT62&lt;&gt;"",""""&amp;LOWER(AT$3) &amp;""":"""&amp;DX62&amp;""",","")</f>
        <v/>
      </c>
      <c r="DK62" s="11" t="str">
        <f t="shared" si="48"/>
        <v/>
      </c>
      <c r="DL62" s="11" t="str">
        <f t="shared" si="49"/>
        <v/>
      </c>
      <c r="DM62" s="11" t="str">
        <f t="shared" si="50"/>
        <v/>
      </c>
      <c r="DN62" s="11" t="str">
        <f t="shared" si="51"/>
        <v/>
      </c>
      <c r="DO62" s="11" t="str">
        <f t="shared" si="52"/>
        <v/>
      </c>
      <c r="DP62" s="11" t="str">
        <f t="shared" si="53"/>
        <v/>
      </c>
      <c r="DQ62" s="11" t="str">
        <f t="shared" si="54"/>
        <v/>
      </c>
      <c r="DT62" s="2" t="str">
        <f t="shared" si="55"/>
        <v/>
      </c>
      <c r="DU62" s="2" t="str">
        <f>IF(COUNTIF($DT$3:DT61,"="&amp;DT62)=0,AT62&amp;"","")</f>
        <v/>
      </c>
      <c r="DV62" s="2" t="str">
        <f>IF(DU62&lt;&gt;"", COUNTIF($DU$3:DU61,"="&amp;DU62), "")</f>
        <v/>
      </c>
      <c r="DW62" s="2">
        <f>IF(OR(DU62&lt;&gt;"",AT62=""), COUNTIF($DU$3:DU61,"="&amp;DU62), VLOOKUP(DT62,$DT$3:DV61,3,FALSE))</f>
        <v>0</v>
      </c>
      <c r="DX62" s="2" t="str">
        <f t="shared" si="59"/>
        <v/>
      </c>
    </row>
    <row r="63" spans="1:128">
      <c r="A63" s="2" t="s">
        <v>893</v>
      </c>
      <c r="B63" s="17" t="s">
        <v>282</v>
      </c>
      <c r="C63" s="18">
        <v>1</v>
      </c>
      <c r="D63" s="17" t="s">
        <v>266</v>
      </c>
      <c r="E63" s="17" t="s">
        <v>267</v>
      </c>
      <c r="F63" s="17" t="s">
        <v>268</v>
      </c>
      <c r="G63" s="19">
        <v>4431816229254</v>
      </c>
      <c r="H63" s="17" t="s">
        <v>258</v>
      </c>
      <c r="I63" s="17" t="s">
        <v>259</v>
      </c>
      <c r="J63" s="18"/>
      <c r="K63" s="18">
        <v>43.541134100000001</v>
      </c>
      <c r="L63" s="18">
        <v>-1.2923793560000001</v>
      </c>
      <c r="M63" s="17" t="s">
        <v>58</v>
      </c>
      <c r="N63" s="17"/>
      <c r="O63" s="18">
        <v>50</v>
      </c>
      <c r="P63" s="17" t="s">
        <v>59</v>
      </c>
      <c r="Q63" s="17" t="s">
        <v>278</v>
      </c>
      <c r="R63" s="17" t="s">
        <v>61</v>
      </c>
      <c r="S63" s="17" t="s">
        <v>62</v>
      </c>
      <c r="T63" s="17"/>
      <c r="U63" s="18">
        <v>2008</v>
      </c>
      <c r="V63" s="17" t="s">
        <v>280</v>
      </c>
      <c r="W63" s="17" t="s">
        <v>281</v>
      </c>
      <c r="X63" s="17"/>
      <c r="Y63" s="17" t="s">
        <v>65</v>
      </c>
      <c r="Z63" s="17" t="s">
        <v>66</v>
      </c>
      <c r="AA63" s="17" t="s">
        <v>67</v>
      </c>
      <c r="AB63" s="17" t="s">
        <v>68</v>
      </c>
      <c r="AC63" s="17">
        <v>8.18</v>
      </c>
      <c r="AD63" s="18">
        <v>80</v>
      </c>
      <c r="AE63" s="20">
        <v>114.513238</v>
      </c>
      <c r="AF63" s="19">
        <v>9676.3686109999999</v>
      </c>
      <c r="AG63" s="19">
        <v>635.66100459999996</v>
      </c>
      <c r="AH63" s="21">
        <v>29.05</v>
      </c>
      <c r="AI63" s="22">
        <v>0.29049999999999998</v>
      </c>
      <c r="AJ63" s="22">
        <v>2.0533642000000001E-2</v>
      </c>
      <c r="AK63" s="18">
        <v>110</v>
      </c>
      <c r="AL63" s="17"/>
      <c r="AM63" s="17"/>
      <c r="AN63" s="17"/>
      <c r="AO63" s="17"/>
      <c r="AP63" s="17"/>
      <c r="AQ63" s="17"/>
      <c r="AR63" s="17"/>
      <c r="AS63" s="17"/>
      <c r="AT63" s="41"/>
      <c r="AU63" s="17"/>
      <c r="AV63" s="17"/>
      <c r="AW63" s="17"/>
      <c r="AX63" s="17"/>
      <c r="AY63" s="17"/>
      <c r="AZ63" s="17"/>
      <c r="BA63" s="17"/>
      <c r="BC63" s="34" t="str">
        <f t="shared" si="56"/>
        <v>20080507</v>
      </c>
      <c r="BD63" s="34" t="str">
        <f t="shared" si="57"/>
        <v>20081021</v>
      </c>
      <c r="BE63" s="2" t="s">
        <v>937</v>
      </c>
      <c r="BF63" s="11" t="str">
        <f t="shared" si="0"/>
        <v>{"exname":"FRA_2008_5197",</v>
      </c>
      <c r="BG63" s="11" t="str">
        <f t="shared" si="1"/>
        <v>"exp_dur":"1",</v>
      </c>
      <c r="BH63" s="11" t="str">
        <f t="shared" si="2"/>
        <v>"local_name":"St Martin De Hinx, FRA",</v>
      </c>
      <c r="BI63" s="11" t="str">
        <f t="shared" si="3"/>
        <v>"local_id":"AQSH",</v>
      </c>
      <c r="BJ63" s="11" t="str">
        <f t="shared" si="4"/>
        <v>"fl_name":"ST",</v>
      </c>
      <c r="BK63" s="11" t="str">
        <f t="shared" si="5"/>
        <v>"id_field":"4431816229254",</v>
      </c>
      <c r="BL63" s="11" t="str">
        <f t="shared" si="6"/>
        <v>"fl_loc_1":"FRA",</v>
      </c>
      <c r="BM63" s="11" t="str">
        <f t="shared" si="7"/>
        <v>"fl_loc_2":"AQT",</v>
      </c>
      <c r="BN63" s="11" t="str">
        <f t="shared" si="8"/>
        <v/>
      </c>
      <c r="BO63" s="11" t="str">
        <f t="shared" si="9"/>
        <v>"fl_lat":"43.5411341",</v>
      </c>
      <c r="BP63" s="11" t="str">
        <f t="shared" si="10"/>
        <v>"fl_long":"-1.292379356",</v>
      </c>
      <c r="BQ63" s="11" t="str">
        <f t="shared" si="11"/>
        <v>"mon_loc_source":"Monsanto",</v>
      </c>
      <c r="BR63" s="11" t="str">
        <f t="shared" si="12"/>
        <v/>
      </c>
      <c r="BS63" s="11" t="str">
        <f t="shared" si="13"/>
        <v>"flele":"50",</v>
      </c>
      <c r="BT63" s="11" t="str">
        <f t="shared" si="14"/>
        <v>"cr_system":"Conventional Corn",</v>
      </c>
      <c r="BU63" s="11" t="str">
        <f t="shared" si="15"/>
        <v>"irrig":"N",</v>
      </c>
      <c r="BV63" s="11" t="str">
        <f t="shared" si="16"/>
        <v/>
      </c>
      <c r="BW63" s="11" t="str">
        <f t="shared" si="17"/>
        <v>"mon_planting_year":"2008",</v>
      </c>
      <c r="BX63" s="11" t="str">
        <f t="shared" si="18"/>
        <v/>
      </c>
      <c r="BY63" s="11" t="str">
        <f t="shared" si="19"/>
        <v>"mon_hacom":"Grain",</v>
      </c>
      <c r="BZ63" s="11" t="str">
        <f t="shared" si="20"/>
        <v>"mon_expt_type":"Research",</v>
      </c>
      <c r="CA63" s="11" t="str">
        <f t="shared" si="21"/>
        <v>"mon_expt_stage":"Pre-Commercial 3",</v>
      </c>
      <c r="CB63" s="11" t="str">
        <f t="shared" si="22"/>
        <v>"mon_yld_be":"114.513238",</v>
      </c>
      <c r="CC63" s="11" t="str">
        <f t="shared" si="23"/>
        <v>"mon_mst":"29.05",</v>
      </c>
      <c r="CD63" s="11" t="str">
        <f t="shared" si="24"/>
        <v/>
      </c>
      <c r="CE63" s="11" t="str">
        <f t="shared" si="25"/>
        <v/>
      </c>
      <c r="CF63" s="11" t="str">
        <f>IF(AT63&lt;&gt;"",""""&amp;LOWER(AT$3) &amp;""":"""&amp;DX63&amp;""",","")</f>
        <v/>
      </c>
      <c r="CG63" s="11" t="str">
        <f>"""mon_wst_info1"":"""&amp;VLOOKUP(B63,Weather!B63:N584,11,FALSE)&amp;""","</f>
        <v>"mon_wst_info1":"076000|25 - 50 km",</v>
      </c>
      <c r="CH63" s="11" t="str">
        <f>"""mon_wst_info2"":"""&amp;VLOOKUP(B63,Weather!B63:N584,12,FALSE)&amp;""","</f>
        <v>"mon_wst_info2":"076020|10 - 25 km",</v>
      </c>
      <c r="CI63" s="11" t="str">
        <f>"""mon_wst_info3"":"""&amp;VLOOKUP(B63,Weather!B63:N584,13,FALSE)&amp;""","</f>
        <v>"mon_wst_info3":"076030|10 - 25 km",</v>
      </c>
      <c r="CJ63" s="11" t="str">
        <f t="shared" si="26"/>
        <v/>
      </c>
      <c r="CK63" s="30" t="s">
        <v>958</v>
      </c>
      <c r="CL63" s="11" t="str">
        <f t="shared" si="27"/>
        <v>{"event":"planting","crid":"MAZ",</v>
      </c>
      <c r="CM63" s="11" t="str">
        <f t="shared" si="28"/>
        <v>"date":"20080507",</v>
      </c>
      <c r="CN63" s="11" t="str">
        <f t="shared" si="29"/>
        <v>"cul_id":"2008_RM110_TestMean",</v>
      </c>
      <c r="CO63" s="11" t="str">
        <f t="shared" si="30"/>
        <v>"plpoe":"8.18",</v>
      </c>
      <c r="CP63" s="11" t="str">
        <f t="shared" si="31"/>
        <v>"plrs":"80",</v>
      </c>
      <c r="CQ63" s="11" t="str">
        <f t="shared" si="32"/>
        <v>"rm":"110"},</v>
      </c>
      <c r="CR63" s="11" t="str">
        <f t="shared" si="33"/>
        <v>{"event":"harvest",</v>
      </c>
      <c r="CS63" s="11" t="str">
        <f t="shared" si="34"/>
        <v>"harm":"Machine",</v>
      </c>
      <c r="CT63" s="11" t="str">
        <f t="shared" si="35"/>
        <v>"date":"20081021"</v>
      </c>
      <c r="CU63" s="11" t="str">
        <f t="shared" si="36"/>
        <v>}]},</v>
      </c>
      <c r="CV63" s="30" t="s">
        <v>931</v>
      </c>
      <c r="CW63" s="11" t="str">
        <f t="shared" si="37"/>
        <v>{"hwah":"9676.368611",</v>
      </c>
      <c r="CX63" s="11" t="str">
        <f t="shared" si="38"/>
        <v>"hwahs":"635.6610046",</v>
      </c>
      <c r="CY63" s="11" t="str">
        <f t="shared" si="39"/>
        <v>"hmah":"0.2905",</v>
      </c>
      <c r="CZ63" s="11" t="str">
        <f t="shared" si="40"/>
        <v>"hmahs":"0.020533642",</v>
      </c>
      <c r="DA63" s="11" t="str">
        <f t="shared" si="41"/>
        <v/>
      </c>
      <c r="DB63" s="11" t="str">
        <f t="shared" si="42"/>
        <v/>
      </c>
      <c r="DC63" s="11" t="str">
        <f t="shared" si="43"/>
        <v/>
      </c>
      <c r="DD63" s="11" t="str">
        <f t="shared" si="44"/>
        <v/>
      </c>
      <c r="DE63" s="11" t="s">
        <v>935</v>
      </c>
      <c r="DF63" s="32" t="str">
        <f t="shared" si="58"/>
        <v>FRA_2008_5197</v>
      </c>
      <c r="DG63" s="30" t="str">
        <f t="shared" si="45"/>
        <v>{</v>
      </c>
      <c r="DH63" s="11" t="str">
        <f t="shared" si="46"/>
        <v>{</v>
      </c>
      <c r="DI63" s="11" t="str">
        <f t="shared" si="47"/>
        <v/>
      </c>
      <c r="DJ63" s="11" t="str">
        <f>IF(AT63&lt;&gt;"",""""&amp;LOWER(AT$3) &amp;""":"""&amp;DX63&amp;""",","")</f>
        <v/>
      </c>
      <c r="DK63" s="11" t="str">
        <f t="shared" si="48"/>
        <v/>
      </c>
      <c r="DL63" s="11" t="str">
        <f t="shared" si="49"/>
        <v/>
      </c>
      <c r="DM63" s="11" t="str">
        <f t="shared" si="50"/>
        <v/>
      </c>
      <c r="DN63" s="11" t="str">
        <f t="shared" si="51"/>
        <v/>
      </c>
      <c r="DO63" s="11" t="str">
        <f t="shared" si="52"/>
        <v/>
      </c>
      <c r="DP63" s="11" t="str">
        <f t="shared" si="53"/>
        <v/>
      </c>
      <c r="DQ63" s="11" t="str">
        <f t="shared" si="54"/>
        <v/>
      </c>
      <c r="DT63" s="2" t="str">
        <f t="shared" si="55"/>
        <v/>
      </c>
      <c r="DU63" s="2" t="str">
        <f>IF(COUNTIF($DT$3:DT62,"="&amp;DT63)=0,AT63&amp;"","")</f>
        <v/>
      </c>
      <c r="DV63" s="2" t="str">
        <f>IF(DU63&lt;&gt;"", COUNTIF($DU$3:DU62,"="&amp;DU63), "")</f>
        <v/>
      </c>
      <c r="DW63" s="2">
        <f>IF(OR(DU63&lt;&gt;"",AT63=""), COUNTIF($DU$3:DU62,"="&amp;DU63), VLOOKUP(DT63,$DT$3:DV62,3,FALSE))</f>
        <v>0</v>
      </c>
      <c r="DX63" s="2" t="str">
        <f t="shared" si="59"/>
        <v/>
      </c>
    </row>
    <row r="64" spans="1:128">
      <c r="A64" s="2" t="s">
        <v>893</v>
      </c>
      <c r="B64" s="17" t="s">
        <v>283</v>
      </c>
      <c r="C64" s="18">
        <v>1</v>
      </c>
      <c r="D64" s="17" t="s">
        <v>255</v>
      </c>
      <c r="E64" s="17" t="s">
        <v>256</v>
      </c>
      <c r="F64" s="17" t="s">
        <v>273</v>
      </c>
      <c r="G64" s="19">
        <v>6430835343750</v>
      </c>
      <c r="H64" s="17" t="s">
        <v>258</v>
      </c>
      <c r="I64" s="17" t="s">
        <v>259</v>
      </c>
      <c r="J64" s="18"/>
      <c r="K64" s="18">
        <v>43.541134100000001</v>
      </c>
      <c r="L64" s="18">
        <v>-1.2090463549999999</v>
      </c>
      <c r="M64" s="17" t="s">
        <v>58</v>
      </c>
      <c r="N64" s="17"/>
      <c r="O64" s="18">
        <v>50</v>
      </c>
      <c r="P64" s="17" t="s">
        <v>59</v>
      </c>
      <c r="Q64" s="17" t="s">
        <v>284</v>
      </c>
      <c r="R64" s="17" t="s">
        <v>61</v>
      </c>
      <c r="S64" s="17" t="s">
        <v>62</v>
      </c>
      <c r="T64" s="17"/>
      <c r="U64" s="18">
        <v>2009</v>
      </c>
      <c r="V64" s="17" t="s">
        <v>285</v>
      </c>
      <c r="W64" s="17" t="s">
        <v>199</v>
      </c>
      <c r="X64" s="17"/>
      <c r="Y64" s="17" t="s">
        <v>65</v>
      </c>
      <c r="Z64" s="17" t="s">
        <v>66</v>
      </c>
      <c r="AA64" s="17" t="s">
        <v>67</v>
      </c>
      <c r="AB64" s="17" t="s">
        <v>68</v>
      </c>
      <c r="AC64" s="17">
        <v>7.7272727000000003</v>
      </c>
      <c r="AD64" s="18">
        <v>80</v>
      </c>
      <c r="AE64" s="20">
        <v>130.85509999999999</v>
      </c>
      <c r="AF64" s="19">
        <v>11057.255950000001</v>
      </c>
      <c r="AG64" s="19">
        <v>455.47652160000001</v>
      </c>
      <c r="AH64" s="21">
        <v>24.731129030000002</v>
      </c>
      <c r="AI64" s="22">
        <v>0.24731128999999999</v>
      </c>
      <c r="AJ64" s="22">
        <v>6.9089039999999996E-3</v>
      </c>
      <c r="AK64" s="18">
        <v>105</v>
      </c>
      <c r="AL64" s="17"/>
      <c r="AM64" s="17"/>
      <c r="AN64" s="17"/>
      <c r="AO64" s="17"/>
      <c r="AP64" s="18">
        <v>2.6419354839999998</v>
      </c>
      <c r="AQ64" s="18">
        <v>8.1748368000000002E-2</v>
      </c>
      <c r="AR64" s="17"/>
      <c r="AS64" s="17"/>
      <c r="AT64" s="41"/>
      <c r="AU64" s="17"/>
      <c r="AV64" s="17"/>
      <c r="AW64" s="17"/>
      <c r="AX64" s="17"/>
      <c r="AY64" s="17"/>
      <c r="AZ64" s="17"/>
      <c r="BA64" s="17"/>
      <c r="BC64" s="34" t="str">
        <f t="shared" si="56"/>
        <v>20090506</v>
      </c>
      <c r="BD64" s="34" t="str">
        <f t="shared" si="57"/>
        <v>20091006</v>
      </c>
      <c r="BE64" s="2" t="s">
        <v>937</v>
      </c>
      <c r="BF64" s="11" t="str">
        <f t="shared" si="0"/>
        <v>{"exname":"FRA_2009_9586",</v>
      </c>
      <c r="BG64" s="11" t="str">
        <f t="shared" si="1"/>
        <v>"exp_dur":"1",</v>
      </c>
      <c r="BH64" s="11" t="str">
        <f t="shared" si="2"/>
        <v>"local_name":"St Etienne D`Orthe, FRA",</v>
      </c>
      <c r="BI64" s="11" t="str">
        <f t="shared" si="3"/>
        <v>"local_id":"AQSD",</v>
      </c>
      <c r="BJ64" s="11" t="str">
        <f t="shared" si="4"/>
        <v>"fl_name":"SE01",</v>
      </c>
      <c r="BK64" s="11" t="str">
        <f t="shared" si="5"/>
        <v>"id_field":"6430835343750",</v>
      </c>
      <c r="BL64" s="11" t="str">
        <f t="shared" si="6"/>
        <v>"fl_loc_1":"FRA",</v>
      </c>
      <c r="BM64" s="11" t="str">
        <f t="shared" si="7"/>
        <v>"fl_loc_2":"AQT",</v>
      </c>
      <c r="BN64" s="11" t="str">
        <f t="shared" si="8"/>
        <v/>
      </c>
      <c r="BO64" s="11" t="str">
        <f t="shared" si="9"/>
        <v>"fl_lat":"43.5411341",</v>
      </c>
      <c r="BP64" s="11" t="str">
        <f t="shared" si="10"/>
        <v>"fl_long":"-1.209046355",</v>
      </c>
      <c r="BQ64" s="11" t="str">
        <f t="shared" si="11"/>
        <v>"mon_loc_source":"Monsanto",</v>
      </c>
      <c r="BR64" s="11" t="str">
        <f t="shared" si="12"/>
        <v/>
      </c>
      <c r="BS64" s="11" t="str">
        <f t="shared" si="13"/>
        <v>"flele":"50",</v>
      </c>
      <c r="BT64" s="11" t="str">
        <f t="shared" si="14"/>
        <v>"cr_system":"Conventional Corn",</v>
      </c>
      <c r="BU64" s="11" t="str">
        <f t="shared" si="15"/>
        <v>"irrig":"N",</v>
      </c>
      <c r="BV64" s="11" t="str">
        <f t="shared" si="16"/>
        <v/>
      </c>
      <c r="BW64" s="11" t="str">
        <f t="shared" si="17"/>
        <v>"mon_planting_year":"2009",</v>
      </c>
      <c r="BX64" s="11" t="str">
        <f t="shared" si="18"/>
        <v/>
      </c>
      <c r="BY64" s="11" t="str">
        <f t="shared" si="19"/>
        <v>"mon_hacom":"Grain",</v>
      </c>
      <c r="BZ64" s="11" t="str">
        <f t="shared" si="20"/>
        <v>"mon_expt_type":"Research",</v>
      </c>
      <c r="CA64" s="11" t="str">
        <f t="shared" si="21"/>
        <v>"mon_expt_stage":"Pre-Commercial 3",</v>
      </c>
      <c r="CB64" s="11" t="str">
        <f t="shared" si="22"/>
        <v>"mon_yld_be":"130.8551",</v>
      </c>
      <c r="CC64" s="11" t="str">
        <f t="shared" si="23"/>
        <v>"mon_mst":"24.73112903",</v>
      </c>
      <c r="CD64" s="11" t="str">
        <f t="shared" si="24"/>
        <v/>
      </c>
      <c r="CE64" s="11" t="str">
        <f t="shared" si="25"/>
        <v/>
      </c>
      <c r="CF64" s="11" t="str">
        <f>IF(AT64&lt;&gt;"",""""&amp;LOWER(AT$3) &amp;""":"""&amp;DX64&amp;""",","")</f>
        <v/>
      </c>
      <c r="CG64" s="11" t="str">
        <f>"""mon_wst_info1"":"""&amp;VLOOKUP(B64,Weather!B64:N585,11,FALSE)&amp;""","</f>
        <v>"mon_wst_info1":"076000|25 - 50 km",</v>
      </c>
      <c r="CH64" s="11" t="str">
        <f>"""mon_wst_info2"":"""&amp;VLOOKUP(B64,Weather!B64:N585,12,FALSE)&amp;""","</f>
        <v>"mon_wst_info2":"076020|25 - 50 km",</v>
      </c>
      <c r="CI64" s="11" t="str">
        <f>"""mon_wst_info3"":"""&amp;VLOOKUP(B64,Weather!B64:N585,13,FALSE)&amp;""","</f>
        <v>"mon_wst_info3":"076030|10 - 25 km",</v>
      </c>
      <c r="CJ64" s="11" t="str">
        <f t="shared" si="26"/>
        <v/>
      </c>
      <c r="CK64" s="30" t="s">
        <v>958</v>
      </c>
      <c r="CL64" s="11" t="str">
        <f t="shared" si="27"/>
        <v>{"event":"planting","crid":"MAZ",</v>
      </c>
      <c r="CM64" s="11" t="str">
        <f t="shared" si="28"/>
        <v>"date":"20090506",</v>
      </c>
      <c r="CN64" s="11" t="str">
        <f t="shared" si="29"/>
        <v>"cul_id":"2009_RM105_TestMean",</v>
      </c>
      <c r="CO64" s="11" t="str">
        <f t="shared" si="30"/>
        <v>"plpoe":"7.7272727",</v>
      </c>
      <c r="CP64" s="11" t="str">
        <f t="shared" si="31"/>
        <v>"plrs":"80",</v>
      </c>
      <c r="CQ64" s="11" t="str">
        <f t="shared" si="32"/>
        <v>"rm":"105"},</v>
      </c>
      <c r="CR64" s="11" t="str">
        <f t="shared" si="33"/>
        <v>{"event":"harvest",</v>
      </c>
      <c r="CS64" s="11" t="str">
        <f t="shared" si="34"/>
        <v>"harm":"Machine",</v>
      </c>
      <c r="CT64" s="11" t="str">
        <f t="shared" si="35"/>
        <v>"date":"20091006"</v>
      </c>
      <c r="CU64" s="11" t="str">
        <f t="shared" si="36"/>
        <v>}]},</v>
      </c>
      <c r="CV64" s="30" t="s">
        <v>931</v>
      </c>
      <c r="CW64" s="11" t="str">
        <f t="shared" si="37"/>
        <v>{"hwah":"11057.25595",</v>
      </c>
      <c r="CX64" s="11" t="str">
        <f t="shared" si="38"/>
        <v>"hwahs":"455.4765216",</v>
      </c>
      <c r="CY64" s="11" t="str">
        <f t="shared" si="39"/>
        <v>"hmah":"0.24731129",</v>
      </c>
      <c r="CZ64" s="11" t="str">
        <f t="shared" si="40"/>
        <v>"hmahs":"0.006908904",</v>
      </c>
      <c r="DA64" s="11" t="str">
        <f t="shared" si="41"/>
        <v/>
      </c>
      <c r="DB64" s="11" t="str">
        <f t="shared" si="42"/>
        <v/>
      </c>
      <c r="DC64" s="11" t="str">
        <f t="shared" si="43"/>
        <v>"chtx":"2.641935484",</v>
      </c>
      <c r="DD64" s="11" t="str">
        <f t="shared" si="44"/>
        <v>"chtxs":"0.081748368",</v>
      </c>
      <c r="DE64" s="11" t="s">
        <v>935</v>
      </c>
      <c r="DF64" s="32" t="str">
        <f t="shared" si="58"/>
        <v>FRA_2009_9586</v>
      </c>
      <c r="DG64" s="30" t="str">
        <f t="shared" si="45"/>
        <v>{</v>
      </c>
      <c r="DH64" s="11" t="str">
        <f t="shared" si="46"/>
        <v>{</v>
      </c>
      <c r="DI64" s="11" t="str">
        <f t="shared" si="47"/>
        <v/>
      </c>
      <c r="DJ64" s="11" t="str">
        <f>IF(AT64&lt;&gt;"",""""&amp;LOWER(AT$3) &amp;""":"""&amp;DX64&amp;""",","")</f>
        <v/>
      </c>
      <c r="DK64" s="11" t="str">
        <f t="shared" si="48"/>
        <v/>
      </c>
      <c r="DL64" s="11" t="str">
        <f t="shared" si="49"/>
        <v/>
      </c>
      <c r="DM64" s="11" t="str">
        <f t="shared" si="50"/>
        <v/>
      </c>
      <c r="DN64" s="11" t="str">
        <f t="shared" si="51"/>
        <v/>
      </c>
      <c r="DO64" s="11" t="str">
        <f t="shared" si="52"/>
        <v/>
      </c>
      <c r="DP64" s="11" t="str">
        <f t="shared" si="53"/>
        <v/>
      </c>
      <c r="DQ64" s="11" t="str">
        <f t="shared" si="54"/>
        <v/>
      </c>
      <c r="DT64" s="2" t="str">
        <f t="shared" si="55"/>
        <v/>
      </c>
      <c r="DU64" s="2" t="str">
        <f>IF(COUNTIF($DT$3:DT63,"="&amp;DT64)=0,AT64&amp;"","")</f>
        <v/>
      </c>
      <c r="DV64" s="2" t="str">
        <f>IF(DU64&lt;&gt;"", COUNTIF($DU$3:DU63,"="&amp;DU64), "")</f>
        <v/>
      </c>
      <c r="DW64" s="2">
        <f>IF(OR(DU64&lt;&gt;"",AT64=""), COUNTIF($DU$3:DU63,"="&amp;DU64), VLOOKUP(DT64,$DT$3:DV63,3,FALSE))</f>
        <v>0</v>
      </c>
      <c r="DX64" s="2" t="str">
        <f t="shared" si="59"/>
        <v/>
      </c>
    </row>
    <row r="65" spans="1:128">
      <c r="A65" s="2" t="s">
        <v>893</v>
      </c>
      <c r="B65" s="17" t="s">
        <v>286</v>
      </c>
      <c r="C65" s="18">
        <v>1</v>
      </c>
      <c r="D65" s="17" t="s">
        <v>255</v>
      </c>
      <c r="E65" s="17" t="s">
        <v>256</v>
      </c>
      <c r="F65" s="17" t="s">
        <v>273</v>
      </c>
      <c r="G65" s="19">
        <v>6430835343750</v>
      </c>
      <c r="H65" s="17" t="s">
        <v>258</v>
      </c>
      <c r="I65" s="17" t="s">
        <v>259</v>
      </c>
      <c r="J65" s="18"/>
      <c r="K65" s="18">
        <v>43.541134100000001</v>
      </c>
      <c r="L65" s="18">
        <v>-1.2090463549999999</v>
      </c>
      <c r="M65" s="17" t="s">
        <v>58</v>
      </c>
      <c r="N65" s="17"/>
      <c r="O65" s="18">
        <v>50</v>
      </c>
      <c r="P65" s="17" t="s">
        <v>59</v>
      </c>
      <c r="Q65" s="17" t="s">
        <v>287</v>
      </c>
      <c r="R65" s="17" t="s">
        <v>61</v>
      </c>
      <c r="S65" s="17" t="s">
        <v>62</v>
      </c>
      <c r="T65" s="17"/>
      <c r="U65" s="18">
        <v>2009</v>
      </c>
      <c r="V65" s="17" t="s">
        <v>285</v>
      </c>
      <c r="W65" s="17" t="s">
        <v>199</v>
      </c>
      <c r="X65" s="17"/>
      <c r="Y65" s="17" t="s">
        <v>65</v>
      </c>
      <c r="Z65" s="17" t="s">
        <v>66</v>
      </c>
      <c r="AA65" s="17" t="s">
        <v>67</v>
      </c>
      <c r="AB65" s="17" t="s">
        <v>68</v>
      </c>
      <c r="AC65" s="17">
        <v>7.6631206452000002</v>
      </c>
      <c r="AD65" s="18">
        <v>80</v>
      </c>
      <c r="AE65" s="20">
        <v>124.8278742</v>
      </c>
      <c r="AF65" s="19">
        <v>10547.95537</v>
      </c>
      <c r="AG65" s="19">
        <v>570.03521839999996</v>
      </c>
      <c r="AH65" s="21">
        <v>25.93409355</v>
      </c>
      <c r="AI65" s="22">
        <v>0.25934093499999999</v>
      </c>
      <c r="AJ65" s="22">
        <v>1.8576398000000001E-2</v>
      </c>
      <c r="AK65" s="18">
        <v>110</v>
      </c>
      <c r="AL65" s="17"/>
      <c r="AM65" s="17"/>
      <c r="AN65" s="17"/>
      <c r="AO65" s="17"/>
      <c r="AP65" s="18">
        <v>2.577419355</v>
      </c>
      <c r="AQ65" s="18">
        <v>8.8354126000000005E-2</v>
      </c>
      <c r="AR65" s="17"/>
      <c r="AS65" s="17"/>
      <c r="AT65" s="41"/>
      <c r="AU65" s="17"/>
      <c r="AV65" s="17"/>
      <c r="AW65" s="17"/>
      <c r="AX65" s="17"/>
      <c r="AY65" s="17"/>
      <c r="AZ65" s="17"/>
      <c r="BA65" s="17"/>
      <c r="BC65" s="34" t="str">
        <f t="shared" si="56"/>
        <v>20090506</v>
      </c>
      <c r="BD65" s="34" t="str">
        <f t="shared" si="57"/>
        <v>20091006</v>
      </c>
      <c r="BE65" s="2" t="s">
        <v>937</v>
      </c>
      <c r="BF65" s="11" t="str">
        <f t="shared" si="0"/>
        <v>{"exname":"FRA_2009_9587",</v>
      </c>
      <c r="BG65" s="11" t="str">
        <f t="shared" si="1"/>
        <v>"exp_dur":"1",</v>
      </c>
      <c r="BH65" s="11" t="str">
        <f t="shared" si="2"/>
        <v>"local_name":"St Etienne D`Orthe, FRA",</v>
      </c>
      <c r="BI65" s="11" t="str">
        <f t="shared" si="3"/>
        <v>"local_id":"AQSD",</v>
      </c>
      <c r="BJ65" s="11" t="str">
        <f t="shared" si="4"/>
        <v>"fl_name":"SE01",</v>
      </c>
      <c r="BK65" s="11" t="str">
        <f t="shared" si="5"/>
        <v>"id_field":"6430835343750",</v>
      </c>
      <c r="BL65" s="11" t="str">
        <f t="shared" si="6"/>
        <v>"fl_loc_1":"FRA",</v>
      </c>
      <c r="BM65" s="11" t="str">
        <f t="shared" si="7"/>
        <v>"fl_loc_2":"AQT",</v>
      </c>
      <c r="BN65" s="11" t="str">
        <f t="shared" si="8"/>
        <v/>
      </c>
      <c r="BO65" s="11" t="str">
        <f t="shared" si="9"/>
        <v>"fl_lat":"43.5411341",</v>
      </c>
      <c r="BP65" s="11" t="str">
        <f t="shared" si="10"/>
        <v>"fl_long":"-1.209046355",</v>
      </c>
      <c r="BQ65" s="11" t="str">
        <f t="shared" si="11"/>
        <v>"mon_loc_source":"Monsanto",</v>
      </c>
      <c r="BR65" s="11" t="str">
        <f t="shared" si="12"/>
        <v/>
      </c>
      <c r="BS65" s="11" t="str">
        <f t="shared" si="13"/>
        <v>"flele":"50",</v>
      </c>
      <c r="BT65" s="11" t="str">
        <f t="shared" si="14"/>
        <v>"cr_system":"Conventional Corn",</v>
      </c>
      <c r="BU65" s="11" t="str">
        <f t="shared" si="15"/>
        <v>"irrig":"N",</v>
      </c>
      <c r="BV65" s="11" t="str">
        <f t="shared" si="16"/>
        <v/>
      </c>
      <c r="BW65" s="11" t="str">
        <f t="shared" si="17"/>
        <v>"mon_planting_year":"2009",</v>
      </c>
      <c r="BX65" s="11" t="str">
        <f t="shared" si="18"/>
        <v/>
      </c>
      <c r="BY65" s="11" t="str">
        <f t="shared" si="19"/>
        <v>"mon_hacom":"Grain",</v>
      </c>
      <c r="BZ65" s="11" t="str">
        <f t="shared" si="20"/>
        <v>"mon_expt_type":"Research",</v>
      </c>
      <c r="CA65" s="11" t="str">
        <f t="shared" si="21"/>
        <v>"mon_expt_stage":"Pre-Commercial 3",</v>
      </c>
      <c r="CB65" s="11" t="str">
        <f t="shared" si="22"/>
        <v>"mon_yld_be":"124.8278742",</v>
      </c>
      <c r="CC65" s="11" t="str">
        <f t="shared" si="23"/>
        <v>"mon_mst":"25.93409355",</v>
      </c>
      <c r="CD65" s="11" t="str">
        <f t="shared" si="24"/>
        <v/>
      </c>
      <c r="CE65" s="11" t="str">
        <f t="shared" si="25"/>
        <v/>
      </c>
      <c r="CF65" s="11" t="str">
        <f>IF(AT65&lt;&gt;"",""""&amp;LOWER(AT$3) &amp;""":"""&amp;DX65&amp;""",","")</f>
        <v/>
      </c>
      <c r="CG65" s="11" t="str">
        <f>"""mon_wst_info1"":"""&amp;VLOOKUP(B65,Weather!B65:N586,11,FALSE)&amp;""","</f>
        <v>"mon_wst_info1":"076000|25 - 50 km",</v>
      </c>
      <c r="CH65" s="11" t="str">
        <f>"""mon_wst_info2"":"""&amp;VLOOKUP(B65,Weather!B65:N586,12,FALSE)&amp;""","</f>
        <v>"mon_wst_info2":"076020|25 - 50 km",</v>
      </c>
      <c r="CI65" s="11" t="str">
        <f>"""mon_wst_info3"":"""&amp;VLOOKUP(B65,Weather!B65:N586,13,FALSE)&amp;""","</f>
        <v>"mon_wst_info3":"076030|10 - 25 km",</v>
      </c>
      <c r="CJ65" s="11" t="str">
        <f t="shared" si="26"/>
        <v/>
      </c>
      <c r="CK65" s="30" t="s">
        <v>958</v>
      </c>
      <c r="CL65" s="11" t="str">
        <f t="shared" si="27"/>
        <v>{"event":"planting","crid":"MAZ",</v>
      </c>
      <c r="CM65" s="11" t="str">
        <f t="shared" si="28"/>
        <v>"date":"20090506",</v>
      </c>
      <c r="CN65" s="11" t="str">
        <f t="shared" si="29"/>
        <v>"cul_id":"2009_RM110_TestMean",</v>
      </c>
      <c r="CO65" s="11" t="str">
        <f t="shared" si="30"/>
        <v>"plpoe":"7.6631206452",</v>
      </c>
      <c r="CP65" s="11" t="str">
        <f t="shared" si="31"/>
        <v>"plrs":"80",</v>
      </c>
      <c r="CQ65" s="11" t="str">
        <f t="shared" si="32"/>
        <v>"rm":"110"},</v>
      </c>
      <c r="CR65" s="11" t="str">
        <f t="shared" si="33"/>
        <v>{"event":"harvest",</v>
      </c>
      <c r="CS65" s="11" t="str">
        <f t="shared" si="34"/>
        <v>"harm":"Machine",</v>
      </c>
      <c r="CT65" s="11" t="str">
        <f t="shared" si="35"/>
        <v>"date":"20091006"</v>
      </c>
      <c r="CU65" s="11" t="str">
        <f t="shared" si="36"/>
        <v>}]},</v>
      </c>
      <c r="CV65" s="30" t="s">
        <v>931</v>
      </c>
      <c r="CW65" s="11" t="str">
        <f t="shared" si="37"/>
        <v>{"hwah":"10547.95537",</v>
      </c>
      <c r="CX65" s="11" t="str">
        <f t="shared" si="38"/>
        <v>"hwahs":"570.0352184",</v>
      </c>
      <c r="CY65" s="11" t="str">
        <f t="shared" si="39"/>
        <v>"hmah":"0.259340935",</v>
      </c>
      <c r="CZ65" s="11" t="str">
        <f t="shared" si="40"/>
        <v>"hmahs":"0.018576398",</v>
      </c>
      <c r="DA65" s="11" t="str">
        <f t="shared" si="41"/>
        <v/>
      </c>
      <c r="DB65" s="11" t="str">
        <f t="shared" si="42"/>
        <v/>
      </c>
      <c r="DC65" s="11" t="str">
        <f t="shared" si="43"/>
        <v>"chtx":"2.577419355",</v>
      </c>
      <c r="DD65" s="11" t="str">
        <f t="shared" si="44"/>
        <v>"chtxs":"0.088354126",</v>
      </c>
      <c r="DE65" s="11" t="s">
        <v>935</v>
      </c>
      <c r="DF65" s="32" t="str">
        <f t="shared" si="58"/>
        <v>FRA_2009_9587</v>
      </c>
      <c r="DG65" s="30" t="str">
        <f t="shared" si="45"/>
        <v>{</v>
      </c>
      <c r="DH65" s="11" t="str">
        <f t="shared" si="46"/>
        <v>{</v>
      </c>
      <c r="DI65" s="11" t="str">
        <f t="shared" si="47"/>
        <v/>
      </c>
      <c r="DJ65" s="11" t="str">
        <f>IF(AT65&lt;&gt;"",""""&amp;LOWER(AT$3) &amp;""":"""&amp;DX65&amp;""",","")</f>
        <v/>
      </c>
      <c r="DK65" s="11" t="str">
        <f t="shared" si="48"/>
        <v/>
      </c>
      <c r="DL65" s="11" t="str">
        <f t="shared" si="49"/>
        <v/>
      </c>
      <c r="DM65" s="11" t="str">
        <f t="shared" si="50"/>
        <v/>
      </c>
      <c r="DN65" s="11" t="str">
        <f t="shared" si="51"/>
        <v/>
      </c>
      <c r="DO65" s="11" t="str">
        <f t="shared" si="52"/>
        <v/>
      </c>
      <c r="DP65" s="11" t="str">
        <f t="shared" si="53"/>
        <v/>
      </c>
      <c r="DQ65" s="11" t="str">
        <f t="shared" si="54"/>
        <v/>
      </c>
      <c r="DT65" s="2" t="str">
        <f t="shared" si="55"/>
        <v/>
      </c>
      <c r="DU65" s="2" t="str">
        <f>IF(COUNTIF($DT$3:DT64,"="&amp;DT65)=0,AT65&amp;"","")</f>
        <v/>
      </c>
      <c r="DV65" s="2" t="str">
        <f>IF(DU65&lt;&gt;"", COUNTIF($DU$3:DU64,"="&amp;DU65), "")</f>
        <v/>
      </c>
      <c r="DW65" s="2">
        <f>IF(OR(DU65&lt;&gt;"",AT65=""), COUNTIF($DU$3:DU64,"="&amp;DU65), VLOOKUP(DT65,$DT$3:DV64,3,FALSE))</f>
        <v>0</v>
      </c>
      <c r="DX65" s="2" t="str">
        <f t="shared" si="59"/>
        <v/>
      </c>
    </row>
    <row r="66" spans="1:128">
      <c r="A66" s="2" t="s">
        <v>893</v>
      </c>
      <c r="B66" s="17" t="s">
        <v>288</v>
      </c>
      <c r="C66" s="18">
        <v>1</v>
      </c>
      <c r="D66" s="17" t="s">
        <v>266</v>
      </c>
      <c r="E66" s="17" t="s">
        <v>267</v>
      </c>
      <c r="F66" s="17" t="s">
        <v>268</v>
      </c>
      <c r="G66" s="19">
        <v>6431641698694</v>
      </c>
      <c r="H66" s="17" t="s">
        <v>258</v>
      </c>
      <c r="I66" s="17" t="s">
        <v>259</v>
      </c>
      <c r="J66" s="18"/>
      <c r="K66" s="18">
        <v>43.541134100000001</v>
      </c>
      <c r="L66" s="18">
        <v>-1.2923793560000001</v>
      </c>
      <c r="M66" s="17" t="s">
        <v>58</v>
      </c>
      <c r="N66" s="17"/>
      <c r="O66" s="18">
        <v>50</v>
      </c>
      <c r="P66" s="17" t="s">
        <v>59</v>
      </c>
      <c r="Q66" s="17" t="s">
        <v>284</v>
      </c>
      <c r="R66" s="17" t="s">
        <v>61</v>
      </c>
      <c r="S66" s="17" t="s">
        <v>62</v>
      </c>
      <c r="T66" s="17"/>
      <c r="U66" s="18">
        <v>2009</v>
      </c>
      <c r="V66" s="17"/>
      <c r="W66" s="17"/>
      <c r="X66" s="17"/>
      <c r="Y66" s="17"/>
      <c r="Z66" s="17" t="s">
        <v>66</v>
      </c>
      <c r="AA66" s="17" t="s">
        <v>67</v>
      </c>
      <c r="AB66" s="17" t="s">
        <v>68</v>
      </c>
      <c r="AC66" s="17">
        <v>7.2653983871000003</v>
      </c>
      <c r="AD66" s="18">
        <v>80</v>
      </c>
      <c r="AE66" s="20">
        <v>135.09736770000001</v>
      </c>
      <c r="AF66" s="19">
        <v>11415.727569999999</v>
      </c>
      <c r="AG66" s="19">
        <v>573.14661739999997</v>
      </c>
      <c r="AH66" s="21">
        <v>30.004838710000001</v>
      </c>
      <c r="AI66" s="22">
        <v>0.30004838700000003</v>
      </c>
      <c r="AJ66" s="22">
        <v>7.4681039999999997E-3</v>
      </c>
      <c r="AK66" s="18">
        <v>105</v>
      </c>
      <c r="AL66" s="17"/>
      <c r="AM66" s="17"/>
      <c r="AN66" s="17"/>
      <c r="AO66" s="17"/>
      <c r="AP66" s="17"/>
      <c r="AQ66" s="17"/>
      <c r="AR66" s="17"/>
      <c r="AS66" s="17"/>
      <c r="AT66" s="41"/>
      <c r="AU66" s="17"/>
      <c r="AV66" s="17"/>
      <c r="AW66" s="17"/>
      <c r="AX66" s="17"/>
      <c r="AY66" s="17"/>
      <c r="AZ66" s="17"/>
      <c r="BA66" s="17"/>
      <c r="BC66" s="34" t="str">
        <f t="shared" si="56"/>
        <v/>
      </c>
      <c r="BD66" s="34" t="str">
        <f t="shared" si="57"/>
        <v/>
      </c>
      <c r="BE66" s="2" t="s">
        <v>937</v>
      </c>
      <c r="BF66" s="11" t="str">
        <f t="shared" si="0"/>
        <v>{"exname":"FRA_2009_9588",</v>
      </c>
      <c r="BG66" s="11" t="str">
        <f t="shared" si="1"/>
        <v>"exp_dur":"1",</v>
      </c>
      <c r="BH66" s="11" t="str">
        <f t="shared" si="2"/>
        <v>"local_name":"St Martin De Hinx, FRA",</v>
      </c>
      <c r="BI66" s="11" t="str">
        <f t="shared" si="3"/>
        <v>"local_id":"AQSH",</v>
      </c>
      <c r="BJ66" s="11" t="str">
        <f t="shared" si="4"/>
        <v>"fl_name":"ST",</v>
      </c>
      <c r="BK66" s="11" t="str">
        <f t="shared" si="5"/>
        <v>"id_field":"6431641698694",</v>
      </c>
      <c r="BL66" s="11" t="str">
        <f t="shared" si="6"/>
        <v>"fl_loc_1":"FRA",</v>
      </c>
      <c r="BM66" s="11" t="str">
        <f t="shared" si="7"/>
        <v>"fl_loc_2":"AQT",</v>
      </c>
      <c r="BN66" s="11" t="str">
        <f t="shared" si="8"/>
        <v/>
      </c>
      <c r="BO66" s="11" t="str">
        <f t="shared" si="9"/>
        <v>"fl_lat":"43.5411341",</v>
      </c>
      <c r="BP66" s="11" t="str">
        <f t="shared" si="10"/>
        <v>"fl_long":"-1.292379356",</v>
      </c>
      <c r="BQ66" s="11" t="str">
        <f t="shared" si="11"/>
        <v>"mon_loc_source":"Monsanto",</v>
      </c>
      <c r="BR66" s="11" t="str">
        <f t="shared" si="12"/>
        <v/>
      </c>
      <c r="BS66" s="11" t="str">
        <f t="shared" si="13"/>
        <v>"flele":"50",</v>
      </c>
      <c r="BT66" s="11" t="str">
        <f t="shared" si="14"/>
        <v>"cr_system":"Conventional Corn",</v>
      </c>
      <c r="BU66" s="11" t="str">
        <f t="shared" si="15"/>
        <v>"irrig":"N",</v>
      </c>
      <c r="BV66" s="11" t="str">
        <f t="shared" si="16"/>
        <v/>
      </c>
      <c r="BW66" s="11" t="str">
        <f t="shared" si="17"/>
        <v>"mon_planting_year":"2009",</v>
      </c>
      <c r="BX66" s="11" t="str">
        <f t="shared" si="18"/>
        <v/>
      </c>
      <c r="BY66" s="11" t="str">
        <f t="shared" si="19"/>
        <v>"mon_hacom":"Grain",</v>
      </c>
      <c r="BZ66" s="11" t="str">
        <f t="shared" si="20"/>
        <v>"mon_expt_type":"Research",</v>
      </c>
      <c r="CA66" s="11" t="str">
        <f t="shared" si="21"/>
        <v>"mon_expt_stage":"Pre-Commercial 3",</v>
      </c>
      <c r="CB66" s="11" t="str">
        <f t="shared" si="22"/>
        <v>"mon_yld_be":"135.0973677",</v>
      </c>
      <c r="CC66" s="11" t="str">
        <f t="shared" si="23"/>
        <v>"mon_mst":"30.00483871",</v>
      </c>
      <c r="CD66" s="11" t="str">
        <f t="shared" si="24"/>
        <v/>
      </c>
      <c r="CE66" s="11" t="str">
        <f t="shared" si="25"/>
        <v/>
      </c>
      <c r="CF66" s="11" t="str">
        <f>IF(AT66&lt;&gt;"",""""&amp;LOWER(AT$3) &amp;""":"""&amp;DX66&amp;""",","")</f>
        <v/>
      </c>
      <c r="CG66" s="11" t="str">
        <f>"""mon_wst_info1"":"""&amp;VLOOKUP(B66,Weather!B66:N587,11,FALSE)&amp;""","</f>
        <v>"mon_wst_info1":"076000|25 - 50 km",</v>
      </c>
      <c r="CH66" s="11" t="str">
        <f>"""mon_wst_info2"":"""&amp;VLOOKUP(B66,Weather!B66:N587,12,FALSE)&amp;""","</f>
        <v>"mon_wst_info2":"076020|10 - 25 km",</v>
      </c>
      <c r="CI66" s="11" t="str">
        <f>"""mon_wst_info3"":"""&amp;VLOOKUP(B66,Weather!B66:N587,13,FALSE)&amp;""","</f>
        <v>"mon_wst_info3":"076030|10 - 25 km",</v>
      </c>
      <c r="CJ66" s="11" t="str">
        <f t="shared" si="26"/>
        <v/>
      </c>
      <c r="CK66" s="30" t="s">
        <v>958</v>
      </c>
      <c r="CL66" s="11" t="str">
        <f t="shared" si="27"/>
        <v>{"event":"planting","crid":"MAZ",</v>
      </c>
      <c r="CM66" s="11" t="str">
        <f t="shared" si="28"/>
        <v/>
      </c>
      <c r="CN66" s="11" t="str">
        <f t="shared" si="29"/>
        <v>"cul_id":"2009_RM105_TestMean",</v>
      </c>
      <c r="CO66" s="11" t="str">
        <f t="shared" si="30"/>
        <v>"plpoe":"7.2653983871",</v>
      </c>
      <c r="CP66" s="11" t="str">
        <f t="shared" si="31"/>
        <v>"plrs":"80",</v>
      </c>
      <c r="CQ66" s="11" t="str">
        <f t="shared" si="32"/>
        <v>"rm":"105"},</v>
      </c>
      <c r="CR66" s="11" t="str">
        <f t="shared" si="33"/>
        <v/>
      </c>
      <c r="CS66" s="11" t="str">
        <f t="shared" si="34"/>
        <v/>
      </c>
      <c r="CT66" s="11" t="str">
        <f t="shared" si="35"/>
        <v/>
      </c>
      <c r="CU66" s="11" t="str">
        <f t="shared" si="36"/>
        <v>]},</v>
      </c>
      <c r="CV66" s="30" t="s">
        <v>931</v>
      </c>
      <c r="CW66" s="11" t="str">
        <f t="shared" si="37"/>
        <v>{"hwah":"11415.72757",</v>
      </c>
      <c r="CX66" s="11" t="str">
        <f t="shared" si="38"/>
        <v>"hwahs":"573.1466174",</v>
      </c>
      <c r="CY66" s="11" t="str">
        <f t="shared" si="39"/>
        <v>"hmah":"0.300048387",</v>
      </c>
      <c r="CZ66" s="11" t="str">
        <f t="shared" si="40"/>
        <v>"hmahs":"0.007468104",</v>
      </c>
      <c r="DA66" s="11" t="str">
        <f t="shared" si="41"/>
        <v/>
      </c>
      <c r="DB66" s="11" t="str">
        <f t="shared" si="42"/>
        <v/>
      </c>
      <c r="DC66" s="11" t="str">
        <f t="shared" si="43"/>
        <v/>
      </c>
      <c r="DD66" s="11" t="str">
        <f t="shared" si="44"/>
        <v/>
      </c>
      <c r="DE66" s="11" t="s">
        <v>935</v>
      </c>
      <c r="DF66" s="32" t="str">
        <f t="shared" si="58"/>
        <v>FRA_2009_9588</v>
      </c>
      <c r="DG66" s="30" t="str">
        <f t="shared" si="45"/>
        <v>{</v>
      </c>
      <c r="DH66" s="11" t="str">
        <f t="shared" si="46"/>
        <v>{</v>
      </c>
      <c r="DI66" s="11" t="str">
        <f t="shared" si="47"/>
        <v/>
      </c>
      <c r="DJ66" s="11" t="str">
        <f>IF(AT66&lt;&gt;"",""""&amp;LOWER(AT$3) &amp;""":"""&amp;DX66&amp;""",","")</f>
        <v/>
      </c>
      <c r="DK66" s="11" t="str">
        <f t="shared" si="48"/>
        <v/>
      </c>
      <c r="DL66" s="11" t="str">
        <f t="shared" si="49"/>
        <v/>
      </c>
      <c r="DM66" s="11" t="str">
        <f t="shared" si="50"/>
        <v/>
      </c>
      <c r="DN66" s="11" t="str">
        <f t="shared" si="51"/>
        <v/>
      </c>
      <c r="DO66" s="11" t="str">
        <f t="shared" si="52"/>
        <v/>
      </c>
      <c r="DP66" s="11" t="str">
        <f t="shared" si="53"/>
        <v/>
      </c>
      <c r="DQ66" s="11" t="str">
        <f t="shared" si="54"/>
        <v/>
      </c>
      <c r="DT66" s="2" t="str">
        <f t="shared" si="55"/>
        <v/>
      </c>
      <c r="DU66" s="2" t="str">
        <f>IF(COUNTIF($DT$3:DT65,"="&amp;DT66)=0,AT66&amp;"","")</f>
        <v/>
      </c>
      <c r="DV66" s="2" t="str">
        <f>IF(DU66&lt;&gt;"", COUNTIF($DU$3:DU65,"="&amp;DU66), "")</f>
        <v/>
      </c>
      <c r="DW66" s="2">
        <f>IF(OR(DU66&lt;&gt;"",AT66=""), COUNTIF($DU$3:DU65,"="&amp;DU66), VLOOKUP(DT66,$DT$3:DV65,3,FALSE))</f>
        <v>0</v>
      </c>
      <c r="DX66" s="2" t="str">
        <f t="shared" si="59"/>
        <v/>
      </c>
    </row>
    <row r="67" spans="1:128">
      <c r="A67" s="2" t="s">
        <v>893</v>
      </c>
      <c r="B67" s="17" t="s">
        <v>289</v>
      </c>
      <c r="C67" s="18">
        <v>1</v>
      </c>
      <c r="D67" s="17" t="s">
        <v>266</v>
      </c>
      <c r="E67" s="17" t="s">
        <v>267</v>
      </c>
      <c r="F67" s="17" t="s">
        <v>268</v>
      </c>
      <c r="G67" s="19">
        <v>6431641698694</v>
      </c>
      <c r="H67" s="17" t="s">
        <v>258</v>
      </c>
      <c r="I67" s="17" t="s">
        <v>259</v>
      </c>
      <c r="J67" s="18"/>
      <c r="K67" s="18">
        <v>43.541134100000001</v>
      </c>
      <c r="L67" s="18">
        <v>-1.2923793560000001</v>
      </c>
      <c r="M67" s="17" t="s">
        <v>58</v>
      </c>
      <c r="N67" s="17"/>
      <c r="O67" s="18">
        <v>50</v>
      </c>
      <c r="P67" s="17" t="s">
        <v>59</v>
      </c>
      <c r="Q67" s="17" t="s">
        <v>287</v>
      </c>
      <c r="R67" s="17" t="s">
        <v>61</v>
      </c>
      <c r="S67" s="17" t="s">
        <v>62</v>
      </c>
      <c r="T67" s="17"/>
      <c r="U67" s="18">
        <v>2009</v>
      </c>
      <c r="V67" s="17"/>
      <c r="W67" s="17"/>
      <c r="X67" s="17"/>
      <c r="Y67" s="17"/>
      <c r="Z67" s="17" t="s">
        <v>66</v>
      </c>
      <c r="AA67" s="17" t="s">
        <v>67</v>
      </c>
      <c r="AB67" s="17" t="s">
        <v>68</v>
      </c>
      <c r="AC67" s="17">
        <v>7.2379058064999997</v>
      </c>
      <c r="AD67" s="18">
        <v>80</v>
      </c>
      <c r="AE67" s="20">
        <v>133.7328</v>
      </c>
      <c r="AF67" s="19">
        <v>11300.4216</v>
      </c>
      <c r="AG67" s="19">
        <v>452.44262199999997</v>
      </c>
      <c r="AH67" s="21">
        <v>32.200000000000003</v>
      </c>
      <c r="AI67" s="22">
        <v>0.32200000000000001</v>
      </c>
      <c r="AJ67" s="22">
        <v>1.7855438000000001E-2</v>
      </c>
      <c r="AK67" s="18">
        <v>110</v>
      </c>
      <c r="AL67" s="17"/>
      <c r="AM67" s="17"/>
      <c r="AN67" s="17"/>
      <c r="AO67" s="17"/>
      <c r="AP67" s="17"/>
      <c r="AQ67" s="17"/>
      <c r="AR67" s="17"/>
      <c r="AS67" s="17"/>
      <c r="AT67" s="41"/>
      <c r="AU67" s="17"/>
      <c r="AV67" s="17"/>
      <c r="AW67" s="17"/>
      <c r="AX67" s="17"/>
      <c r="AY67" s="17"/>
      <c r="AZ67" s="17"/>
      <c r="BA67" s="17"/>
      <c r="BC67" s="34" t="str">
        <f t="shared" si="56"/>
        <v/>
      </c>
      <c r="BD67" s="34" t="str">
        <f t="shared" si="57"/>
        <v/>
      </c>
      <c r="BE67" s="2" t="s">
        <v>937</v>
      </c>
      <c r="BF67" s="11" t="str">
        <f t="shared" si="0"/>
        <v>{"exname":"FRA_2009_9589",</v>
      </c>
      <c r="BG67" s="11" t="str">
        <f t="shared" si="1"/>
        <v>"exp_dur":"1",</v>
      </c>
      <c r="BH67" s="11" t="str">
        <f t="shared" si="2"/>
        <v>"local_name":"St Martin De Hinx, FRA",</v>
      </c>
      <c r="BI67" s="11" t="str">
        <f t="shared" si="3"/>
        <v>"local_id":"AQSH",</v>
      </c>
      <c r="BJ67" s="11" t="str">
        <f t="shared" si="4"/>
        <v>"fl_name":"ST",</v>
      </c>
      <c r="BK67" s="11" t="str">
        <f t="shared" si="5"/>
        <v>"id_field":"6431641698694",</v>
      </c>
      <c r="BL67" s="11" t="str">
        <f t="shared" si="6"/>
        <v>"fl_loc_1":"FRA",</v>
      </c>
      <c r="BM67" s="11" t="str">
        <f t="shared" si="7"/>
        <v>"fl_loc_2":"AQT",</v>
      </c>
      <c r="BN67" s="11" t="str">
        <f t="shared" si="8"/>
        <v/>
      </c>
      <c r="BO67" s="11" t="str">
        <f t="shared" si="9"/>
        <v>"fl_lat":"43.5411341",</v>
      </c>
      <c r="BP67" s="11" t="str">
        <f t="shared" si="10"/>
        <v>"fl_long":"-1.292379356",</v>
      </c>
      <c r="BQ67" s="11" t="str">
        <f t="shared" si="11"/>
        <v>"mon_loc_source":"Monsanto",</v>
      </c>
      <c r="BR67" s="11" t="str">
        <f t="shared" si="12"/>
        <v/>
      </c>
      <c r="BS67" s="11" t="str">
        <f t="shared" si="13"/>
        <v>"flele":"50",</v>
      </c>
      <c r="BT67" s="11" t="str">
        <f t="shared" si="14"/>
        <v>"cr_system":"Conventional Corn",</v>
      </c>
      <c r="BU67" s="11" t="str">
        <f t="shared" si="15"/>
        <v>"irrig":"N",</v>
      </c>
      <c r="BV67" s="11" t="str">
        <f t="shared" si="16"/>
        <v/>
      </c>
      <c r="BW67" s="11" t="str">
        <f t="shared" si="17"/>
        <v>"mon_planting_year":"2009",</v>
      </c>
      <c r="BX67" s="11" t="str">
        <f t="shared" si="18"/>
        <v/>
      </c>
      <c r="BY67" s="11" t="str">
        <f t="shared" si="19"/>
        <v>"mon_hacom":"Grain",</v>
      </c>
      <c r="BZ67" s="11" t="str">
        <f t="shared" si="20"/>
        <v>"mon_expt_type":"Research",</v>
      </c>
      <c r="CA67" s="11" t="str">
        <f t="shared" si="21"/>
        <v>"mon_expt_stage":"Pre-Commercial 3",</v>
      </c>
      <c r="CB67" s="11" t="str">
        <f t="shared" si="22"/>
        <v>"mon_yld_be":"133.7328",</v>
      </c>
      <c r="CC67" s="11" t="str">
        <f t="shared" si="23"/>
        <v>"mon_mst":"32.2",</v>
      </c>
      <c r="CD67" s="11" t="str">
        <f t="shared" si="24"/>
        <v/>
      </c>
      <c r="CE67" s="11" t="str">
        <f t="shared" si="25"/>
        <v/>
      </c>
      <c r="CF67" s="11" t="str">
        <f>IF(AT67&lt;&gt;"",""""&amp;LOWER(AT$3) &amp;""":"""&amp;DX67&amp;""",","")</f>
        <v/>
      </c>
      <c r="CG67" s="11" t="str">
        <f>"""mon_wst_info1"":"""&amp;VLOOKUP(B67,Weather!B67:N588,11,FALSE)&amp;""","</f>
        <v>"mon_wst_info1":"076000|25 - 50 km",</v>
      </c>
      <c r="CH67" s="11" t="str">
        <f>"""mon_wst_info2"":"""&amp;VLOOKUP(B67,Weather!B67:N588,12,FALSE)&amp;""","</f>
        <v>"mon_wst_info2":"076020|10 - 25 km",</v>
      </c>
      <c r="CI67" s="11" t="str">
        <f>"""mon_wst_info3"":"""&amp;VLOOKUP(B67,Weather!B67:N588,13,FALSE)&amp;""","</f>
        <v>"mon_wst_info3":"076030|10 - 25 km",</v>
      </c>
      <c r="CJ67" s="11" t="str">
        <f t="shared" si="26"/>
        <v/>
      </c>
      <c r="CK67" s="30" t="s">
        <v>958</v>
      </c>
      <c r="CL67" s="11" t="str">
        <f t="shared" si="27"/>
        <v>{"event":"planting","crid":"MAZ",</v>
      </c>
      <c r="CM67" s="11" t="str">
        <f t="shared" si="28"/>
        <v/>
      </c>
      <c r="CN67" s="11" t="str">
        <f t="shared" si="29"/>
        <v>"cul_id":"2009_RM110_TestMean",</v>
      </c>
      <c r="CO67" s="11" t="str">
        <f t="shared" si="30"/>
        <v>"plpoe":"7.2379058065",</v>
      </c>
      <c r="CP67" s="11" t="str">
        <f t="shared" si="31"/>
        <v>"plrs":"80",</v>
      </c>
      <c r="CQ67" s="11" t="str">
        <f t="shared" si="32"/>
        <v>"rm":"110"},</v>
      </c>
      <c r="CR67" s="11" t="str">
        <f t="shared" si="33"/>
        <v/>
      </c>
      <c r="CS67" s="11" t="str">
        <f t="shared" si="34"/>
        <v/>
      </c>
      <c r="CT67" s="11" t="str">
        <f t="shared" si="35"/>
        <v/>
      </c>
      <c r="CU67" s="11" t="str">
        <f t="shared" si="36"/>
        <v>]},</v>
      </c>
      <c r="CV67" s="30" t="s">
        <v>931</v>
      </c>
      <c r="CW67" s="11" t="str">
        <f t="shared" si="37"/>
        <v>{"hwah":"11300.4216",</v>
      </c>
      <c r="CX67" s="11" t="str">
        <f t="shared" si="38"/>
        <v>"hwahs":"452.442622",</v>
      </c>
      <c r="CY67" s="11" t="str">
        <f t="shared" si="39"/>
        <v>"hmah":"0.322",</v>
      </c>
      <c r="CZ67" s="11" t="str">
        <f t="shared" si="40"/>
        <v>"hmahs":"0.017855438",</v>
      </c>
      <c r="DA67" s="11" t="str">
        <f t="shared" si="41"/>
        <v/>
      </c>
      <c r="DB67" s="11" t="str">
        <f t="shared" si="42"/>
        <v/>
      </c>
      <c r="DC67" s="11" t="str">
        <f t="shared" si="43"/>
        <v/>
      </c>
      <c r="DD67" s="11" t="str">
        <f t="shared" si="44"/>
        <v/>
      </c>
      <c r="DE67" s="11" t="s">
        <v>935</v>
      </c>
      <c r="DF67" s="32" t="str">
        <f t="shared" si="58"/>
        <v>FRA_2009_9589</v>
      </c>
      <c r="DG67" s="30" t="str">
        <f t="shared" si="45"/>
        <v>{</v>
      </c>
      <c r="DH67" s="11" t="str">
        <f t="shared" si="46"/>
        <v>{</v>
      </c>
      <c r="DI67" s="11" t="str">
        <f t="shared" si="47"/>
        <v/>
      </c>
      <c r="DJ67" s="11" t="str">
        <f>IF(AT67&lt;&gt;"",""""&amp;LOWER(AT$3) &amp;""":"""&amp;DX67&amp;""",","")</f>
        <v/>
      </c>
      <c r="DK67" s="11" t="str">
        <f t="shared" si="48"/>
        <v/>
      </c>
      <c r="DL67" s="11" t="str">
        <f t="shared" si="49"/>
        <v/>
      </c>
      <c r="DM67" s="11" t="str">
        <f t="shared" si="50"/>
        <v/>
      </c>
      <c r="DN67" s="11" t="str">
        <f t="shared" si="51"/>
        <v/>
      </c>
      <c r="DO67" s="11" t="str">
        <f t="shared" si="52"/>
        <v/>
      </c>
      <c r="DP67" s="11" t="str">
        <f t="shared" si="53"/>
        <v/>
      </c>
      <c r="DQ67" s="11" t="str">
        <f t="shared" si="54"/>
        <v/>
      </c>
      <c r="DT67" s="2" t="str">
        <f t="shared" si="55"/>
        <v/>
      </c>
      <c r="DU67" s="2" t="str">
        <f>IF(COUNTIF($DT$3:DT66,"="&amp;DT67)=0,AT67&amp;"","")</f>
        <v/>
      </c>
      <c r="DV67" s="2" t="str">
        <f>IF(DU67&lt;&gt;"", COUNTIF($DU$3:DU66,"="&amp;DU67), "")</f>
        <v/>
      </c>
      <c r="DW67" s="2">
        <f>IF(OR(DU67&lt;&gt;"",AT67=""), COUNTIF($DU$3:DU66,"="&amp;DU67), VLOOKUP(DT67,$DT$3:DV66,3,FALSE))</f>
        <v>0</v>
      </c>
      <c r="DX67" s="2" t="str">
        <f t="shared" si="59"/>
        <v/>
      </c>
    </row>
    <row r="68" spans="1:128">
      <c r="A68" s="2" t="s">
        <v>893</v>
      </c>
      <c r="B68" s="17" t="s">
        <v>290</v>
      </c>
      <c r="C68" s="18">
        <v>1</v>
      </c>
      <c r="D68" s="17" t="s">
        <v>266</v>
      </c>
      <c r="E68" s="17" t="s">
        <v>267</v>
      </c>
      <c r="F68" s="17" t="s">
        <v>268</v>
      </c>
      <c r="G68" s="19">
        <v>7860323352966</v>
      </c>
      <c r="H68" s="17" t="s">
        <v>258</v>
      </c>
      <c r="I68" s="17" t="s">
        <v>259</v>
      </c>
      <c r="J68" s="18"/>
      <c r="K68" s="18">
        <v>43.541134100000001</v>
      </c>
      <c r="L68" s="18">
        <v>-1.2923793560000001</v>
      </c>
      <c r="M68" s="17" t="s">
        <v>58</v>
      </c>
      <c r="N68" s="17"/>
      <c r="O68" s="18">
        <v>50</v>
      </c>
      <c r="P68" s="17" t="s">
        <v>59</v>
      </c>
      <c r="Q68" s="17" t="s">
        <v>291</v>
      </c>
      <c r="R68" s="17" t="s">
        <v>61</v>
      </c>
      <c r="S68" s="17" t="s">
        <v>62</v>
      </c>
      <c r="T68" s="17"/>
      <c r="U68" s="18">
        <v>2010</v>
      </c>
      <c r="V68" s="17" t="s">
        <v>292</v>
      </c>
      <c r="W68" s="17" t="s">
        <v>293</v>
      </c>
      <c r="X68" s="17"/>
      <c r="Y68" s="17" t="s">
        <v>65</v>
      </c>
      <c r="Z68" s="17" t="s">
        <v>66</v>
      </c>
      <c r="AA68" s="17" t="s">
        <v>67</v>
      </c>
      <c r="AB68" s="17" t="s">
        <v>68</v>
      </c>
      <c r="AC68" s="17">
        <v>7.2727272999999997</v>
      </c>
      <c r="AD68" s="18">
        <v>80</v>
      </c>
      <c r="AE68" s="20">
        <v>147.70089250000001</v>
      </c>
      <c r="AF68" s="19">
        <v>12480.725420000001</v>
      </c>
      <c r="AG68" s="19">
        <v>488.0242184</v>
      </c>
      <c r="AH68" s="21">
        <v>29.725000000000001</v>
      </c>
      <c r="AI68" s="22">
        <v>0.29725000000000001</v>
      </c>
      <c r="AJ68" s="22">
        <v>1.3136366E-2</v>
      </c>
      <c r="AK68" s="18">
        <v>105</v>
      </c>
      <c r="AL68" s="17"/>
      <c r="AM68" s="17"/>
      <c r="AN68" s="17"/>
      <c r="AO68" s="17"/>
      <c r="AP68" s="17"/>
      <c r="AQ68" s="17"/>
      <c r="AR68" s="17"/>
      <c r="AS68" s="17"/>
      <c r="AT68" s="41"/>
      <c r="AU68" s="17"/>
      <c r="AV68" s="17"/>
      <c r="AW68" s="17"/>
      <c r="AX68" s="17"/>
      <c r="AY68" s="17"/>
      <c r="AZ68" s="17"/>
      <c r="BA68" s="17"/>
      <c r="BC68" s="34" t="str">
        <f t="shared" si="56"/>
        <v>20100505</v>
      </c>
      <c r="BD68" s="34" t="str">
        <f t="shared" si="57"/>
        <v>20101026</v>
      </c>
      <c r="BE68" s="2" t="s">
        <v>937</v>
      </c>
      <c r="BF68" s="11" t="str">
        <f t="shared" ref="BF68:BF131" si="60">"{"&amp;IF(B68&lt;&gt;"",""""&amp;LOWER(B$3) &amp;""":"""&amp;B68&amp;""",","")</f>
        <v>{"exname":"FRA_2010_14427",</v>
      </c>
      <c r="BG68" s="11" t="str">
        <f t="shared" ref="BG68:BG131" si="61">IF(C68&lt;&gt;"",""""&amp;LOWER(C$3) &amp;""":"""&amp;C68&amp;""",","")</f>
        <v>"exp_dur":"1",</v>
      </c>
      <c r="BH68" s="11" t="str">
        <f t="shared" ref="BH68:BH131" si="62">IF(D68&lt;&gt;"",""""&amp;LOWER(D$3) &amp;""":"""&amp;D68&amp;""",","")</f>
        <v>"local_name":"St Martin De Hinx, FRA",</v>
      </c>
      <c r="BI68" s="11" t="str">
        <f t="shared" ref="BI68:BI131" si="63">IF(E68&lt;&gt;"",""""&amp;LOWER(E$3) &amp;""":"""&amp;E68&amp;""",","")</f>
        <v>"local_id":"AQSH",</v>
      </c>
      <c r="BJ68" s="11" t="str">
        <f t="shared" ref="BJ68:BJ131" si="64">IF(F68&lt;&gt;"",""""&amp;LOWER(F$3) &amp;""":"""&amp;F68&amp;""",","")</f>
        <v>"fl_name":"ST",</v>
      </c>
      <c r="BK68" s="11" t="str">
        <f t="shared" ref="BK68:BK131" si="65">IF(G68&lt;&gt;"",""""&amp;LOWER(G$3) &amp;""":"""&amp;G68&amp;""",","")</f>
        <v>"id_field":"7860323352966",</v>
      </c>
      <c r="BL68" s="11" t="str">
        <f t="shared" ref="BL68:BL131" si="66">IF(H68&lt;&gt;"",""""&amp;LOWER(H$3) &amp;""":"""&amp;H68&amp;""",","")</f>
        <v>"fl_loc_1":"FRA",</v>
      </c>
      <c r="BM68" s="11" t="str">
        <f t="shared" ref="BM68:BM131" si="67">IF(I68&lt;&gt;"",""""&amp;LOWER(I$3) &amp;""":"""&amp;I68&amp;""",","")</f>
        <v>"fl_loc_2":"AQT",</v>
      </c>
      <c r="BN68" s="11" t="str">
        <f t="shared" ref="BN68:BN131" si="68">IF(J68&lt;&gt;"",""""&amp;LOWER(J$3) &amp;""":"""&amp;J68&amp;""",","")</f>
        <v/>
      </c>
      <c r="BO68" s="11" t="str">
        <f t="shared" ref="BO68:BO131" si="69">IF(K68&lt;&gt;"",""""&amp;LOWER(K$3) &amp;""":"""&amp;K68&amp;""",","")</f>
        <v>"fl_lat":"43.5411341",</v>
      </c>
      <c r="BP68" s="11" t="str">
        <f t="shared" ref="BP68:BP131" si="70">IF(L68&lt;&gt;"",""""&amp;LOWER(L$3) &amp;""":"""&amp;L68&amp;""",","")</f>
        <v>"fl_long":"-1.292379356",</v>
      </c>
      <c r="BQ68" s="11" t="str">
        <f t="shared" ref="BQ68:BQ131" si="71">IF(M68&lt;&gt;"",""""&amp;LOWER(M$3) &amp;""":"""&amp;M68&amp;""",","")</f>
        <v>"mon_loc_source":"Monsanto",</v>
      </c>
      <c r="BR68" s="11" t="str">
        <f t="shared" ref="BR68:BR131" si="72">IF(N68&lt;&gt;"",""""&amp;LOWER(N$3) &amp;""":"""&amp;N68&amp;""",","")</f>
        <v/>
      </c>
      <c r="BS68" s="11" t="str">
        <f t="shared" ref="BS68:BS131" si="73">IF(O68&lt;&gt;"",""""&amp;LOWER(O$3) &amp;""":"""&amp;O68&amp;""",","")</f>
        <v>"flele":"50",</v>
      </c>
      <c r="BT68" s="11" t="str">
        <f t="shared" ref="BT68:BT131" si="74">IF(R68&lt;&gt;"",""""&amp;LOWER(R$3) &amp;""":"""&amp;R68&amp;""",","")</f>
        <v>"cr_system":"Conventional Corn",</v>
      </c>
      <c r="BU68" s="11" t="str">
        <f t="shared" ref="BU68:BU131" si="75">IF(S68&lt;&gt;"",""""&amp;LOWER(S$3) &amp;""":"""&amp;S68&amp;""",","")</f>
        <v>"irrig":"N",</v>
      </c>
      <c r="BV68" s="11" t="str">
        <f t="shared" ref="BV68:BV131" si="76">IF(T68&lt;&gt;"",""""&amp;LOWER(T$3) &amp;""":"""&amp;T68&amp;""",","")</f>
        <v/>
      </c>
      <c r="BW68" s="11" t="str">
        <f t="shared" ref="BW68:BW131" si="77">IF(U68&lt;&gt;"",""""&amp;LOWER(U$3) &amp;""":"""&amp;U68&amp;""",","")</f>
        <v>"mon_planting_year":"2010",</v>
      </c>
      <c r="BX68" s="11" t="str">
        <f t="shared" ref="BX68:BX131" si="78">IF(X68&lt;&gt;"","""initial_conditions"":{"""&amp;LOWER(X$3) &amp;""":"""&amp;X68&amp;"""},","")</f>
        <v/>
      </c>
      <c r="BY68" s="11" t="str">
        <f t="shared" ref="BY68:BY131" si="79">IF(Z68&lt;&gt;"",""""&amp;LOWER(Z$3) &amp;""":"""&amp;Z68&amp;""",","")</f>
        <v>"mon_hacom":"Grain",</v>
      </c>
      <c r="BZ68" s="11" t="str">
        <f t="shared" ref="BZ68:BZ131" si="80">IF(AA68&lt;&gt;"",""""&amp;LOWER(AA$3) &amp;""":"""&amp;AA68&amp;""",","")</f>
        <v>"mon_expt_type":"Research",</v>
      </c>
      <c r="CA68" s="11" t="str">
        <f t="shared" ref="CA68:CA131" si="81">IF(AB68&lt;&gt;"",""""&amp;LOWER(AB$3) &amp;""":"""&amp;AB68&amp;""",","")</f>
        <v>"mon_expt_stage":"Pre-Commercial 3",</v>
      </c>
      <c r="CB68" s="11" t="str">
        <f t="shared" ref="CB68:CB131" si="82">IF(AE68&lt;&gt;"",""""&amp;LOWER(AE$3) &amp;""":"""&amp;ROUND(AE68,8)&amp;""",","")</f>
        <v>"mon_yld_be":"147.7008925",</v>
      </c>
      <c r="CC68" s="11" t="str">
        <f t="shared" ref="CC68:CC131" si="83">IF(AH68&lt;&gt;"",""""&amp;LOWER(AH$3) &amp;""":"""&amp;ROUND(AH68,8)&amp;""",","")</f>
        <v>"mon_mst":"29.725",</v>
      </c>
      <c r="CD68" s="11" t="str">
        <f t="shared" ref="CD68:CD131" si="84">IF(AL68&lt;&gt;"",""""&amp;LOWER(AL$3) &amp;""":"""&amp;AL68&amp;""",","")</f>
        <v/>
      </c>
      <c r="CE68" s="11" t="str">
        <f t="shared" ref="CE68:CE131" si="85">IF(AM68&lt;&gt;"",""""&amp;LOWER(AM$3) &amp;""":"""&amp;AM68&amp;""",","")</f>
        <v/>
      </c>
      <c r="CF68" s="11" t="str">
        <f>IF(AT68&lt;&gt;"",""""&amp;LOWER(AT$3) &amp;""":"""&amp;DX68&amp;""",","")</f>
        <v/>
      </c>
      <c r="CG68" s="11" t="str">
        <f>"""mon_wst_info1"":"""&amp;VLOOKUP(B68,Weather!B68:N589,11,FALSE)&amp;""","</f>
        <v>"mon_wst_info1":"076000|25 - 50 km",</v>
      </c>
      <c r="CH68" s="11" t="str">
        <f>"""mon_wst_info2"":"""&amp;VLOOKUP(B68,Weather!B68:N589,12,FALSE)&amp;""","</f>
        <v>"mon_wst_info2":"076020|10 - 25 km",</v>
      </c>
      <c r="CI68" s="11" t="str">
        <f>"""mon_wst_info3"":"""&amp;VLOOKUP(B68,Weather!B68:N589,13,FALSE)&amp;""","</f>
        <v>"mon_wst_info3":"076030|10 - 25 km",</v>
      </c>
      <c r="CJ68" s="11" t="str">
        <f t="shared" ref="CJ68:CJ131" si="86">IF(AND(AR68&lt;&gt;"", AT68=""),""""&amp;"mon_"&amp;LOWER(AR$3) &amp;""":"""&amp;AR68&amp;""",","")</f>
        <v/>
      </c>
      <c r="CK68" s="30" t="s">
        <v>958</v>
      </c>
      <c r="CL68" s="11" t="str">
        <f t="shared" ref="CL68:CL131" si="87">"{""event"":""planting"","&amp;IF(P68&lt;&gt;"",""""&amp;LOWER(P$3) &amp;""":"""&amp;P68&amp;""",","")</f>
        <v>{"event":"planting","crid":"MAZ",</v>
      </c>
      <c r="CM68" s="11" t="str">
        <f t="shared" ref="CM68:CM131" si="88">IF(V68&lt;&gt;"",""""&amp;LOWER(V$3) &amp;""":"""&amp;BC68&amp;""",","")</f>
        <v>"date":"20100505",</v>
      </c>
      <c r="CN68" s="11" t="str">
        <f t="shared" ref="CN68:CN131" si="89">IF(Q68&lt;&gt;"",""""&amp;LOWER(Q$3) &amp;""":"""&amp;Q68&amp;""",","")</f>
        <v>"cul_id":"2010_RM105_TestMean",</v>
      </c>
      <c r="CO68" s="11" t="str">
        <f t="shared" ref="CO68:CO131" si="90">IF(AC68&lt;&gt;"",""""&amp;LOWER(AC$3) &amp;""":"""&amp;AC68&amp;""",","")</f>
        <v>"plpoe":"7.2727273",</v>
      </c>
      <c r="CP68" s="11" t="str">
        <f t="shared" ref="CP68:CP131" si="91">IF(AD68&lt;&gt;"",""""&amp;LOWER(AD$3) &amp;""":"""&amp;AD68&amp;""",","")</f>
        <v>"plrs":"80",</v>
      </c>
      <c r="CQ68" s="11" t="str">
        <f t="shared" ref="CQ68:CQ131" si="92">IF(AK68&lt;&gt;"",""""&amp;LOWER(AK$3) &amp;""":"""&amp;AK68&amp;"""","")&amp;"},"</f>
        <v>"rm":"105"},</v>
      </c>
      <c r="CR68" s="11" t="str">
        <f t="shared" ref="CR68:CR131" si="93">IF(AND(CS68="",CT68=""), "", "{""event"":""harvest"",")</f>
        <v>{"event":"harvest",</v>
      </c>
      <c r="CS68" s="11" t="str">
        <f t="shared" ref="CS68:CS131" si="94">IF(Y68&lt;&gt;"",""""&amp;LOWER(Y$3) &amp;""":"""&amp;Y68&amp;""",", "")</f>
        <v>"harm":"Machine",</v>
      </c>
      <c r="CT68" s="11" t="str">
        <f t="shared" ref="CT68:CT131" si="95">IF(W68&lt;&gt;"",""""&amp;LOWER(W$3) &amp;""":"""&amp;BD68&amp;"""","")</f>
        <v>"date":"20101026"</v>
      </c>
      <c r="CU68" s="11" t="str">
        <f t="shared" ref="CU68:CU131" si="96">IF(AND(CS68="",CT68=""), "]},", "}]},")</f>
        <v>}]},</v>
      </c>
      <c r="CV68" s="30" t="s">
        <v>931</v>
      </c>
      <c r="CW68" s="11" t="str">
        <f t="shared" ref="CW68:CW131" si="97">"{"&amp;IF(AF68&lt;&gt;"",""""&amp;LOWER(AF$3) &amp;""":"""&amp;AF68&amp;""",","")</f>
        <v>{"hwah":"12480.72542",</v>
      </c>
      <c r="CX68" s="11" t="str">
        <f t="shared" ref="CX68:CX131" si="98">IF(AG68&lt;&gt;"",""""&amp;LOWER(AG$3) &amp;""":"""&amp;AG68&amp;""",","")</f>
        <v>"hwahs":"488.0242184",</v>
      </c>
      <c r="CY68" s="11" t="str">
        <f t="shared" ref="CY68:CY131" si="99">IF(AI68&lt;&gt;"",""""&amp;LOWER(AI$3) &amp;""":"""&amp;AI68&amp;""",","")</f>
        <v>"hmah":"0.29725",</v>
      </c>
      <c r="CZ68" s="11" t="str">
        <f t="shared" ref="CZ68:CZ131" si="100">IF(AJ68&lt;&gt;"",""""&amp;LOWER(AJ$3) &amp;""":"""&amp;AJ68&amp;""",","")</f>
        <v>"hmahs":"0.013136366",</v>
      </c>
      <c r="DA68" s="11" t="str">
        <f t="shared" ref="DA68:DA131" si="101">IF(AN68&lt;&gt;"",""""&amp;LOWER(AN$3) &amp;""":"""&amp;AN68&amp;""",","")</f>
        <v/>
      </c>
      <c r="DB68" s="11" t="str">
        <f t="shared" ref="DB68:DB131" si="102">IF(AO68&lt;&gt;"",""""&amp;LOWER(AO$3) &amp;""":"""&amp;AO68&amp;""",","")</f>
        <v/>
      </c>
      <c r="DC68" s="11" t="str">
        <f t="shared" ref="DC68:DC131" si="103">IF(AP68&lt;&gt;"",""""&amp;LOWER(AP$3) &amp;""":"""&amp;AP68&amp;""",","")</f>
        <v/>
      </c>
      <c r="DD68" s="11" t="str">
        <f t="shared" ref="DD68:DD131" si="104">IF(AQ68&lt;&gt;"",""""&amp;LOWER(AQ$3) &amp;""":"""&amp;AQ68&amp;""",","")</f>
        <v/>
      </c>
      <c r="DE68" s="11" t="s">
        <v>935</v>
      </c>
      <c r="DF68" s="32" t="str">
        <f t="shared" si="58"/>
        <v>FRA_2010_14427</v>
      </c>
      <c r="DG68" s="30" t="str">
        <f t="shared" ref="DG68:DG131" si="105">DH68&amp;DI68&amp;DJ68&amp;DK68&amp;DL68&amp;DM68&amp;DN68&amp;DO68&amp;DP68&amp;DQ68</f>
        <v>{</v>
      </c>
      <c r="DH68" s="11" t="str">
        <f t="shared" ref="DH68:DH131" si="106">"{"&amp;IF(AR68&lt;&gt;"",""""&amp;LOWER(AR$3) &amp;""":"""&amp;AR68&amp;""",","")</f>
        <v>{</v>
      </c>
      <c r="DI68" s="11" t="str">
        <f t="shared" ref="DI68:DI131" si="107">IF(AS68&lt;&gt;"",""""&amp;LOWER(AS$3) &amp;""":"""&amp;AS68&amp;""",","")</f>
        <v/>
      </c>
      <c r="DJ68" s="11" t="str">
        <f>IF(AT68&lt;&gt;"",""""&amp;LOWER(AT$3) &amp;""":"""&amp;DX68&amp;""",","")</f>
        <v/>
      </c>
      <c r="DK68" s="11" t="str">
        <f t="shared" ref="DK68:DK131" si="108">IF(AU68&lt;&gt;"",""""&amp;LOWER(AU$3) &amp;""":"""&amp;AU68&amp;""",","")</f>
        <v/>
      </c>
      <c r="DL68" s="11" t="str">
        <f t="shared" ref="DL68:DL131" si="109">IF(AV68&lt;&gt;"",""""&amp;LOWER(AV$3) &amp;""":"""&amp;AV68&amp;""",","")</f>
        <v/>
      </c>
      <c r="DM68" s="11" t="str">
        <f t="shared" ref="DM68:DM131" si="110">IF(AW68&lt;&gt;"",""""&amp;LOWER(AW$3) &amp;""":"""&amp;AW68&amp;""",","")</f>
        <v/>
      </c>
      <c r="DN68" s="11" t="str">
        <f t="shared" ref="DN68:DN131" si="111">IF(AX68&lt;&gt;"",""""&amp;LOWER(AX$3) &amp;""":"""&amp;AX68&amp;""",","")</f>
        <v/>
      </c>
      <c r="DO68" s="11" t="str">
        <f t="shared" ref="DO68:DO131" si="112">IF(AY68&lt;&gt;"",""""&amp;LOWER(AY$3) &amp;""":"""&amp;AY68&amp;""",","")</f>
        <v/>
      </c>
      <c r="DP68" s="11" t="str">
        <f t="shared" ref="DP68:DP131" si="113">IF(AZ68&lt;&gt;"",""""&amp;LOWER(AZ$3) &amp;""":"""&amp;AZ68&amp;""",","")</f>
        <v/>
      </c>
      <c r="DQ68" s="11" t="str">
        <f t="shared" ref="DQ68:DQ131" si="114">IF(BA68&lt;&gt;"",""""&amp;LOWER(BA$3) &amp;""":"""&amp;BA68&amp;""",","")</f>
        <v/>
      </c>
      <c r="DT68" s="2" t="str">
        <f t="shared" ref="DT68:DT131" si="115">AR68&amp;AS68&amp;AT68</f>
        <v/>
      </c>
      <c r="DU68" s="2" t="str">
        <f>IF(COUNTIF($DT$3:DT67,"="&amp;DT68)=0,AT68&amp;"","")</f>
        <v/>
      </c>
      <c r="DV68" s="2" t="str">
        <f>IF(DU68&lt;&gt;"", COUNTIF($DU$3:DU67,"="&amp;DU68), "")</f>
        <v/>
      </c>
      <c r="DW68" s="2">
        <f>IF(OR(DU68&lt;&gt;"",AT68=""), COUNTIF($DU$3:DU67,"="&amp;DU68), VLOOKUP(DT68,$DT$3:DV67,3,FALSE))</f>
        <v>0</v>
      </c>
      <c r="DX68" s="2" t="str">
        <f t="shared" si="59"/>
        <v/>
      </c>
    </row>
    <row r="69" spans="1:128">
      <c r="A69" s="2" t="s">
        <v>893</v>
      </c>
      <c r="B69" s="17" t="s">
        <v>294</v>
      </c>
      <c r="C69" s="18">
        <v>1</v>
      </c>
      <c r="D69" s="17" t="s">
        <v>266</v>
      </c>
      <c r="E69" s="17" t="s">
        <v>267</v>
      </c>
      <c r="F69" s="17" t="s">
        <v>268</v>
      </c>
      <c r="G69" s="19">
        <v>7860323352966</v>
      </c>
      <c r="H69" s="17" t="s">
        <v>258</v>
      </c>
      <c r="I69" s="17" t="s">
        <v>259</v>
      </c>
      <c r="J69" s="18"/>
      <c r="K69" s="18">
        <v>43.541134100000001</v>
      </c>
      <c r="L69" s="18">
        <v>-1.2923793560000001</v>
      </c>
      <c r="M69" s="17" t="s">
        <v>58</v>
      </c>
      <c r="N69" s="17"/>
      <c r="O69" s="18">
        <v>50</v>
      </c>
      <c r="P69" s="17" t="s">
        <v>59</v>
      </c>
      <c r="Q69" s="17" t="s">
        <v>295</v>
      </c>
      <c r="R69" s="17" t="s">
        <v>61</v>
      </c>
      <c r="S69" s="17" t="s">
        <v>62</v>
      </c>
      <c r="T69" s="17"/>
      <c r="U69" s="18">
        <v>2010</v>
      </c>
      <c r="V69" s="17" t="s">
        <v>292</v>
      </c>
      <c r="W69" s="17" t="s">
        <v>293</v>
      </c>
      <c r="X69" s="17"/>
      <c r="Y69" s="17" t="s">
        <v>65</v>
      </c>
      <c r="Z69" s="17" t="s">
        <v>66</v>
      </c>
      <c r="AA69" s="17" t="s">
        <v>67</v>
      </c>
      <c r="AB69" s="17" t="s">
        <v>68</v>
      </c>
      <c r="AC69" s="17">
        <v>7.267995</v>
      </c>
      <c r="AD69" s="18">
        <v>80</v>
      </c>
      <c r="AE69" s="20">
        <v>148.94006250000001</v>
      </c>
      <c r="AF69" s="19">
        <v>12585.43528</v>
      </c>
      <c r="AG69" s="19">
        <v>606.53335059999995</v>
      </c>
      <c r="AH69" s="21">
        <v>32.556249999999999</v>
      </c>
      <c r="AI69" s="22">
        <v>0.32556249999999998</v>
      </c>
      <c r="AJ69" s="22">
        <v>1.4030489E-2</v>
      </c>
      <c r="AK69" s="18">
        <v>110</v>
      </c>
      <c r="AL69" s="17"/>
      <c r="AM69" s="17"/>
      <c r="AN69" s="17"/>
      <c r="AO69" s="17"/>
      <c r="AP69" s="17"/>
      <c r="AQ69" s="17"/>
      <c r="AR69" s="17"/>
      <c r="AS69" s="17"/>
      <c r="AT69" s="41"/>
      <c r="AU69" s="17"/>
      <c r="AV69" s="17"/>
      <c r="AW69" s="17"/>
      <c r="AX69" s="17"/>
      <c r="AY69" s="17"/>
      <c r="AZ69" s="17"/>
      <c r="BA69" s="17"/>
      <c r="BC69" s="34" t="str">
        <f t="shared" ref="BC69:BC132" si="116">MID(V69,7,4)&amp;MID(V69,4,2)&amp;LEFT(V69,2)</f>
        <v>20100505</v>
      </c>
      <c r="BD69" s="34" t="str">
        <f t="shared" ref="BD69:BD132" si="117">MID(W69,7,4)&amp;MID(W69,4,2)&amp;LEFT(W69,2)</f>
        <v>20101026</v>
      </c>
      <c r="BE69" s="2" t="s">
        <v>937</v>
      </c>
      <c r="BF69" s="11" t="str">
        <f t="shared" si="60"/>
        <v>{"exname":"FRA_2010_14428",</v>
      </c>
      <c r="BG69" s="11" t="str">
        <f t="shared" si="61"/>
        <v>"exp_dur":"1",</v>
      </c>
      <c r="BH69" s="11" t="str">
        <f t="shared" si="62"/>
        <v>"local_name":"St Martin De Hinx, FRA",</v>
      </c>
      <c r="BI69" s="11" t="str">
        <f t="shared" si="63"/>
        <v>"local_id":"AQSH",</v>
      </c>
      <c r="BJ69" s="11" t="str">
        <f t="shared" si="64"/>
        <v>"fl_name":"ST",</v>
      </c>
      <c r="BK69" s="11" t="str">
        <f t="shared" si="65"/>
        <v>"id_field":"7860323352966",</v>
      </c>
      <c r="BL69" s="11" t="str">
        <f t="shared" si="66"/>
        <v>"fl_loc_1":"FRA",</v>
      </c>
      <c r="BM69" s="11" t="str">
        <f t="shared" si="67"/>
        <v>"fl_loc_2":"AQT",</v>
      </c>
      <c r="BN69" s="11" t="str">
        <f t="shared" si="68"/>
        <v/>
      </c>
      <c r="BO69" s="11" t="str">
        <f t="shared" si="69"/>
        <v>"fl_lat":"43.5411341",</v>
      </c>
      <c r="BP69" s="11" t="str">
        <f t="shared" si="70"/>
        <v>"fl_long":"-1.292379356",</v>
      </c>
      <c r="BQ69" s="11" t="str">
        <f t="shared" si="71"/>
        <v>"mon_loc_source":"Monsanto",</v>
      </c>
      <c r="BR69" s="11" t="str">
        <f t="shared" si="72"/>
        <v/>
      </c>
      <c r="BS69" s="11" t="str">
        <f t="shared" si="73"/>
        <v>"flele":"50",</v>
      </c>
      <c r="BT69" s="11" t="str">
        <f t="shared" si="74"/>
        <v>"cr_system":"Conventional Corn",</v>
      </c>
      <c r="BU69" s="11" t="str">
        <f t="shared" si="75"/>
        <v>"irrig":"N",</v>
      </c>
      <c r="BV69" s="11" t="str">
        <f t="shared" si="76"/>
        <v/>
      </c>
      <c r="BW69" s="11" t="str">
        <f t="shared" si="77"/>
        <v>"mon_planting_year":"2010",</v>
      </c>
      <c r="BX69" s="11" t="str">
        <f t="shared" si="78"/>
        <v/>
      </c>
      <c r="BY69" s="11" t="str">
        <f t="shared" si="79"/>
        <v>"mon_hacom":"Grain",</v>
      </c>
      <c r="BZ69" s="11" t="str">
        <f t="shared" si="80"/>
        <v>"mon_expt_type":"Research",</v>
      </c>
      <c r="CA69" s="11" t="str">
        <f t="shared" si="81"/>
        <v>"mon_expt_stage":"Pre-Commercial 3",</v>
      </c>
      <c r="CB69" s="11" t="str">
        <f t="shared" si="82"/>
        <v>"mon_yld_be":"148.9400625",</v>
      </c>
      <c r="CC69" s="11" t="str">
        <f t="shared" si="83"/>
        <v>"mon_mst":"32.55625",</v>
      </c>
      <c r="CD69" s="11" t="str">
        <f t="shared" si="84"/>
        <v/>
      </c>
      <c r="CE69" s="11" t="str">
        <f t="shared" si="85"/>
        <v/>
      </c>
      <c r="CF69" s="11" t="str">
        <f>IF(AT69&lt;&gt;"",""""&amp;LOWER(AT$3) &amp;""":"""&amp;DX69&amp;""",","")</f>
        <v/>
      </c>
      <c r="CG69" s="11" t="str">
        <f>"""mon_wst_info1"":"""&amp;VLOOKUP(B69,Weather!B69:N590,11,FALSE)&amp;""","</f>
        <v>"mon_wst_info1":"076000|25 - 50 km",</v>
      </c>
      <c r="CH69" s="11" t="str">
        <f>"""mon_wst_info2"":"""&amp;VLOOKUP(B69,Weather!B69:N590,12,FALSE)&amp;""","</f>
        <v>"mon_wst_info2":"076020|10 - 25 km",</v>
      </c>
      <c r="CI69" s="11" t="str">
        <f>"""mon_wst_info3"":"""&amp;VLOOKUP(B69,Weather!B69:N590,13,FALSE)&amp;""","</f>
        <v>"mon_wst_info3":"076030|10 - 25 km",</v>
      </c>
      <c r="CJ69" s="11" t="str">
        <f t="shared" si="86"/>
        <v/>
      </c>
      <c r="CK69" s="30" t="s">
        <v>958</v>
      </c>
      <c r="CL69" s="11" t="str">
        <f t="shared" si="87"/>
        <v>{"event":"planting","crid":"MAZ",</v>
      </c>
      <c r="CM69" s="11" t="str">
        <f t="shared" si="88"/>
        <v>"date":"20100505",</v>
      </c>
      <c r="CN69" s="11" t="str">
        <f t="shared" si="89"/>
        <v>"cul_id":"2010_RM110_TestMean",</v>
      </c>
      <c r="CO69" s="11" t="str">
        <f t="shared" si="90"/>
        <v>"plpoe":"7.267995",</v>
      </c>
      <c r="CP69" s="11" t="str">
        <f t="shared" si="91"/>
        <v>"plrs":"80",</v>
      </c>
      <c r="CQ69" s="11" t="str">
        <f t="shared" si="92"/>
        <v>"rm":"110"},</v>
      </c>
      <c r="CR69" s="11" t="str">
        <f t="shared" si="93"/>
        <v>{"event":"harvest",</v>
      </c>
      <c r="CS69" s="11" t="str">
        <f t="shared" si="94"/>
        <v>"harm":"Machine",</v>
      </c>
      <c r="CT69" s="11" t="str">
        <f t="shared" si="95"/>
        <v>"date":"20101026"</v>
      </c>
      <c r="CU69" s="11" t="str">
        <f t="shared" si="96"/>
        <v>}]},</v>
      </c>
      <c r="CV69" s="30" t="s">
        <v>931</v>
      </c>
      <c r="CW69" s="11" t="str">
        <f t="shared" si="97"/>
        <v>{"hwah":"12585.43528",</v>
      </c>
      <c r="CX69" s="11" t="str">
        <f t="shared" si="98"/>
        <v>"hwahs":"606.5333506",</v>
      </c>
      <c r="CY69" s="11" t="str">
        <f t="shared" si="99"/>
        <v>"hmah":"0.3255625",</v>
      </c>
      <c r="CZ69" s="11" t="str">
        <f t="shared" si="100"/>
        <v>"hmahs":"0.014030489",</v>
      </c>
      <c r="DA69" s="11" t="str">
        <f t="shared" si="101"/>
        <v/>
      </c>
      <c r="DB69" s="11" t="str">
        <f t="shared" si="102"/>
        <v/>
      </c>
      <c r="DC69" s="11" t="str">
        <f t="shared" si="103"/>
        <v/>
      </c>
      <c r="DD69" s="11" t="str">
        <f t="shared" si="104"/>
        <v/>
      </c>
      <c r="DE69" s="11" t="s">
        <v>935</v>
      </c>
      <c r="DF69" s="32" t="str">
        <f t="shared" ref="DF69:DF132" si="118">B69</f>
        <v>FRA_2010_14428</v>
      </c>
      <c r="DG69" s="30" t="str">
        <f t="shared" si="105"/>
        <v>{</v>
      </c>
      <c r="DH69" s="11" t="str">
        <f t="shared" si="106"/>
        <v>{</v>
      </c>
      <c r="DI69" s="11" t="str">
        <f t="shared" si="107"/>
        <v/>
      </c>
      <c r="DJ69" s="11" t="str">
        <f>IF(AT69&lt;&gt;"",""""&amp;LOWER(AT$3) &amp;""":"""&amp;DX69&amp;""",","")</f>
        <v/>
      </c>
      <c r="DK69" s="11" t="str">
        <f t="shared" si="108"/>
        <v/>
      </c>
      <c r="DL69" s="11" t="str">
        <f t="shared" si="109"/>
        <v/>
      </c>
      <c r="DM69" s="11" t="str">
        <f t="shared" si="110"/>
        <v/>
      </c>
      <c r="DN69" s="11" t="str">
        <f t="shared" si="111"/>
        <v/>
      </c>
      <c r="DO69" s="11" t="str">
        <f t="shared" si="112"/>
        <v/>
      </c>
      <c r="DP69" s="11" t="str">
        <f t="shared" si="113"/>
        <v/>
      </c>
      <c r="DQ69" s="11" t="str">
        <f t="shared" si="114"/>
        <v/>
      </c>
      <c r="DT69" s="2" t="str">
        <f t="shared" si="115"/>
        <v/>
      </c>
      <c r="DU69" s="2" t="str">
        <f>IF(COUNTIF($DT$3:DT68,"="&amp;DT69)=0,AT69&amp;"","")</f>
        <v/>
      </c>
      <c r="DV69" s="2" t="str">
        <f>IF(DU69&lt;&gt;"", COUNTIF($DU$3:DU68,"="&amp;DU69), "")</f>
        <v/>
      </c>
      <c r="DW69" s="2">
        <f>IF(OR(DU69&lt;&gt;"",AT69=""), COUNTIF($DU$3:DU68,"="&amp;DU69), VLOOKUP(DT69,$DT$3:DV68,3,FALSE))</f>
        <v>0</v>
      </c>
      <c r="DX69" s="2" t="str">
        <f t="shared" ref="DX69:DX132" si="119">IF(DW69&gt;0,AT69&amp;"_"&amp;DW69,""&amp;AT69)</f>
        <v/>
      </c>
    </row>
    <row r="70" spans="1:128">
      <c r="A70" s="2" t="s">
        <v>893</v>
      </c>
      <c r="B70" s="17" t="s">
        <v>296</v>
      </c>
      <c r="C70" s="18">
        <v>1</v>
      </c>
      <c r="D70" s="17" t="s">
        <v>297</v>
      </c>
      <c r="E70" s="17" t="s">
        <v>298</v>
      </c>
      <c r="F70" s="17" t="s">
        <v>299</v>
      </c>
      <c r="G70" s="19">
        <v>9771674763654</v>
      </c>
      <c r="H70" s="17" t="s">
        <v>258</v>
      </c>
      <c r="I70" s="17" t="s">
        <v>259</v>
      </c>
      <c r="J70" s="18"/>
      <c r="K70" s="18">
        <v>43.541134100000001</v>
      </c>
      <c r="L70" s="18">
        <v>-1.1257133539999999</v>
      </c>
      <c r="M70" s="17" t="s">
        <v>58</v>
      </c>
      <c r="N70" s="17"/>
      <c r="O70" s="18">
        <v>4</v>
      </c>
      <c r="P70" s="17" t="s">
        <v>59</v>
      </c>
      <c r="Q70" s="17" t="s">
        <v>300</v>
      </c>
      <c r="R70" s="17" t="s">
        <v>61</v>
      </c>
      <c r="S70" s="17" t="s">
        <v>62</v>
      </c>
      <c r="T70" s="17"/>
      <c r="U70" s="18">
        <v>2011</v>
      </c>
      <c r="V70" s="17" t="s">
        <v>301</v>
      </c>
      <c r="W70" s="17" t="s">
        <v>302</v>
      </c>
      <c r="X70" s="17"/>
      <c r="Y70" s="17" t="s">
        <v>65</v>
      </c>
      <c r="Z70" s="17" t="s">
        <v>66</v>
      </c>
      <c r="AA70" s="17" t="s">
        <v>67</v>
      </c>
      <c r="AB70" s="17" t="s">
        <v>68</v>
      </c>
      <c r="AC70" s="17"/>
      <c r="AD70" s="18">
        <v>80</v>
      </c>
      <c r="AE70" s="20">
        <v>153.48199099999999</v>
      </c>
      <c r="AF70" s="19">
        <v>12969.22824</v>
      </c>
      <c r="AG70" s="19">
        <v>505.37851439999997</v>
      </c>
      <c r="AH70" s="21">
        <v>25.394531000000001</v>
      </c>
      <c r="AI70" s="22">
        <v>0.25394530999999998</v>
      </c>
      <c r="AJ70" s="22">
        <v>6.9111219999999996E-3</v>
      </c>
      <c r="AK70" s="18">
        <v>100</v>
      </c>
      <c r="AL70" s="17"/>
      <c r="AM70" s="17"/>
      <c r="AN70" s="17"/>
      <c r="AO70" s="17"/>
      <c r="AP70" s="17"/>
      <c r="AQ70" s="17"/>
      <c r="AR70" s="17"/>
      <c r="AS70" s="17"/>
      <c r="AT70" s="41"/>
      <c r="AU70" s="17"/>
      <c r="AV70" s="17"/>
      <c r="AW70" s="17"/>
      <c r="AX70" s="17"/>
      <c r="AY70" s="17"/>
      <c r="AZ70" s="17"/>
      <c r="BA70" s="17"/>
      <c r="BC70" s="34" t="str">
        <f t="shared" si="116"/>
        <v>20110420</v>
      </c>
      <c r="BD70" s="34" t="str">
        <f t="shared" si="117"/>
        <v>20110922</v>
      </c>
      <c r="BE70" s="2" t="s">
        <v>937</v>
      </c>
      <c r="BF70" s="11" t="str">
        <f t="shared" si="60"/>
        <v>{"exname":"FRA_2011_18274",</v>
      </c>
      <c r="BG70" s="11" t="str">
        <f t="shared" si="61"/>
        <v>"exp_dur":"1",</v>
      </c>
      <c r="BH70" s="11" t="str">
        <f t="shared" si="62"/>
        <v>"local_name":"Orthevielle, FRA",</v>
      </c>
      <c r="BI70" s="11" t="str">
        <f t="shared" si="63"/>
        <v>"local_id":"AQOT",</v>
      </c>
      <c r="BJ70" s="11" t="str">
        <f t="shared" si="64"/>
        <v>"fl_name":"OR01",</v>
      </c>
      <c r="BK70" s="11" t="str">
        <f t="shared" si="65"/>
        <v>"id_field":"9771674763654",</v>
      </c>
      <c r="BL70" s="11" t="str">
        <f t="shared" si="66"/>
        <v>"fl_loc_1":"FRA",</v>
      </c>
      <c r="BM70" s="11" t="str">
        <f t="shared" si="67"/>
        <v>"fl_loc_2":"AQT",</v>
      </c>
      <c r="BN70" s="11" t="str">
        <f t="shared" si="68"/>
        <v/>
      </c>
      <c r="BO70" s="11" t="str">
        <f t="shared" si="69"/>
        <v>"fl_lat":"43.5411341",</v>
      </c>
      <c r="BP70" s="11" t="str">
        <f t="shared" si="70"/>
        <v>"fl_long":"-1.125713354",</v>
      </c>
      <c r="BQ70" s="11" t="str">
        <f t="shared" si="71"/>
        <v>"mon_loc_source":"Monsanto",</v>
      </c>
      <c r="BR70" s="11" t="str">
        <f t="shared" si="72"/>
        <v/>
      </c>
      <c r="BS70" s="11" t="str">
        <f t="shared" si="73"/>
        <v>"flele":"4",</v>
      </c>
      <c r="BT70" s="11" t="str">
        <f t="shared" si="74"/>
        <v>"cr_system":"Conventional Corn",</v>
      </c>
      <c r="BU70" s="11" t="str">
        <f t="shared" si="75"/>
        <v>"irrig":"N",</v>
      </c>
      <c r="BV70" s="11" t="str">
        <f t="shared" si="76"/>
        <v/>
      </c>
      <c r="BW70" s="11" t="str">
        <f t="shared" si="77"/>
        <v>"mon_planting_year":"2011",</v>
      </c>
      <c r="BX70" s="11" t="str">
        <f t="shared" si="78"/>
        <v/>
      </c>
      <c r="BY70" s="11" t="str">
        <f t="shared" si="79"/>
        <v>"mon_hacom":"Grain",</v>
      </c>
      <c r="BZ70" s="11" t="str">
        <f t="shared" si="80"/>
        <v>"mon_expt_type":"Research",</v>
      </c>
      <c r="CA70" s="11" t="str">
        <f t="shared" si="81"/>
        <v>"mon_expt_stage":"Pre-Commercial 3",</v>
      </c>
      <c r="CB70" s="11" t="str">
        <f t="shared" si="82"/>
        <v>"mon_yld_be":"153.481991",</v>
      </c>
      <c r="CC70" s="11" t="str">
        <f t="shared" si="83"/>
        <v>"mon_mst":"25.394531",</v>
      </c>
      <c r="CD70" s="11" t="str">
        <f t="shared" si="84"/>
        <v/>
      </c>
      <c r="CE70" s="11" t="str">
        <f t="shared" si="85"/>
        <v/>
      </c>
      <c r="CF70" s="11" t="str">
        <f>IF(AT70&lt;&gt;"",""""&amp;LOWER(AT$3) &amp;""":"""&amp;DX70&amp;""",","")</f>
        <v/>
      </c>
      <c r="CG70" s="11" t="str">
        <f>"""mon_wst_info1"":"""&amp;VLOOKUP(B70,Weather!B70:N591,11,FALSE)&amp;""","</f>
        <v>"mon_wst_info1":"076000|25 - 50 km",</v>
      </c>
      <c r="CH70" s="11" t="str">
        <f>"""mon_wst_info2"":"""&amp;VLOOKUP(B70,Weather!B70:N591,12,FALSE)&amp;""","</f>
        <v>"mon_wst_info2":"076020|25 - 50 km",</v>
      </c>
      <c r="CI70" s="11" t="str">
        <f>"""mon_wst_info3"":"""&amp;VLOOKUP(B70,Weather!B70:N591,13,FALSE)&amp;""","</f>
        <v>"mon_wst_info3":"076030|10 - 25 km",</v>
      </c>
      <c r="CJ70" s="11" t="str">
        <f t="shared" si="86"/>
        <v/>
      </c>
      <c r="CK70" s="30" t="s">
        <v>958</v>
      </c>
      <c r="CL70" s="11" t="str">
        <f t="shared" si="87"/>
        <v>{"event":"planting","crid":"MAZ",</v>
      </c>
      <c r="CM70" s="11" t="str">
        <f t="shared" si="88"/>
        <v>"date":"20110420",</v>
      </c>
      <c r="CN70" s="11" t="str">
        <f t="shared" si="89"/>
        <v>"cul_id":"2011_RM100_TestMean",</v>
      </c>
      <c r="CO70" s="11" t="str">
        <f t="shared" si="90"/>
        <v/>
      </c>
      <c r="CP70" s="11" t="str">
        <f t="shared" si="91"/>
        <v>"plrs":"80",</v>
      </c>
      <c r="CQ70" s="11" t="str">
        <f t="shared" si="92"/>
        <v>"rm":"100"},</v>
      </c>
      <c r="CR70" s="11" t="str">
        <f t="shared" si="93"/>
        <v>{"event":"harvest",</v>
      </c>
      <c r="CS70" s="11" t="str">
        <f t="shared" si="94"/>
        <v>"harm":"Machine",</v>
      </c>
      <c r="CT70" s="11" t="str">
        <f t="shared" si="95"/>
        <v>"date":"20110922"</v>
      </c>
      <c r="CU70" s="11" t="str">
        <f t="shared" si="96"/>
        <v>}]},</v>
      </c>
      <c r="CV70" s="30" t="s">
        <v>931</v>
      </c>
      <c r="CW70" s="11" t="str">
        <f t="shared" si="97"/>
        <v>{"hwah":"12969.22824",</v>
      </c>
      <c r="CX70" s="11" t="str">
        <f t="shared" si="98"/>
        <v>"hwahs":"505.3785144",</v>
      </c>
      <c r="CY70" s="11" t="str">
        <f t="shared" si="99"/>
        <v>"hmah":"0.25394531",</v>
      </c>
      <c r="CZ70" s="11" t="str">
        <f t="shared" si="100"/>
        <v>"hmahs":"0.006911122",</v>
      </c>
      <c r="DA70" s="11" t="str">
        <f t="shared" si="101"/>
        <v/>
      </c>
      <c r="DB70" s="11" t="str">
        <f t="shared" si="102"/>
        <v/>
      </c>
      <c r="DC70" s="11" t="str">
        <f t="shared" si="103"/>
        <v/>
      </c>
      <c r="DD70" s="11" t="str">
        <f t="shared" si="104"/>
        <v/>
      </c>
      <c r="DE70" s="11" t="s">
        <v>935</v>
      </c>
      <c r="DF70" s="32" t="str">
        <f t="shared" si="118"/>
        <v>FRA_2011_18274</v>
      </c>
      <c r="DG70" s="30" t="str">
        <f t="shared" si="105"/>
        <v>{</v>
      </c>
      <c r="DH70" s="11" t="str">
        <f t="shared" si="106"/>
        <v>{</v>
      </c>
      <c r="DI70" s="11" t="str">
        <f t="shared" si="107"/>
        <v/>
      </c>
      <c r="DJ70" s="11" t="str">
        <f>IF(AT70&lt;&gt;"",""""&amp;LOWER(AT$3) &amp;""":"""&amp;DX70&amp;""",","")</f>
        <v/>
      </c>
      <c r="DK70" s="11" t="str">
        <f t="shared" si="108"/>
        <v/>
      </c>
      <c r="DL70" s="11" t="str">
        <f t="shared" si="109"/>
        <v/>
      </c>
      <c r="DM70" s="11" t="str">
        <f t="shared" si="110"/>
        <v/>
      </c>
      <c r="DN70" s="11" t="str">
        <f t="shared" si="111"/>
        <v/>
      </c>
      <c r="DO70" s="11" t="str">
        <f t="shared" si="112"/>
        <v/>
      </c>
      <c r="DP70" s="11" t="str">
        <f t="shared" si="113"/>
        <v/>
      </c>
      <c r="DQ70" s="11" t="str">
        <f t="shared" si="114"/>
        <v/>
      </c>
      <c r="DT70" s="2" t="str">
        <f t="shared" si="115"/>
        <v/>
      </c>
      <c r="DU70" s="2" t="str">
        <f>IF(COUNTIF($DT$3:DT69,"="&amp;DT70)=0,AT70&amp;"","")</f>
        <v/>
      </c>
      <c r="DV70" s="2" t="str">
        <f>IF(DU70&lt;&gt;"", COUNTIF($DU$3:DU69,"="&amp;DU70), "")</f>
        <v/>
      </c>
      <c r="DW70" s="2">
        <f>IF(OR(DU70&lt;&gt;"",AT70=""), COUNTIF($DU$3:DU69,"="&amp;DU70), VLOOKUP(DT70,$DT$3:DV69,3,FALSE))</f>
        <v>0</v>
      </c>
      <c r="DX70" s="2" t="str">
        <f t="shared" si="119"/>
        <v/>
      </c>
    </row>
    <row r="71" spans="1:128">
      <c r="A71" s="2" t="s">
        <v>893</v>
      </c>
      <c r="B71" s="17" t="s">
        <v>303</v>
      </c>
      <c r="C71" s="18">
        <v>1</v>
      </c>
      <c r="D71" s="17" t="s">
        <v>297</v>
      </c>
      <c r="E71" s="17" t="s">
        <v>298</v>
      </c>
      <c r="F71" s="17" t="s">
        <v>299</v>
      </c>
      <c r="G71" s="19">
        <v>9771674763654</v>
      </c>
      <c r="H71" s="17" t="s">
        <v>258</v>
      </c>
      <c r="I71" s="17" t="s">
        <v>259</v>
      </c>
      <c r="J71" s="18"/>
      <c r="K71" s="18">
        <v>43.541134100000001</v>
      </c>
      <c r="L71" s="18">
        <v>-1.1257133539999999</v>
      </c>
      <c r="M71" s="17" t="s">
        <v>58</v>
      </c>
      <c r="N71" s="17"/>
      <c r="O71" s="18">
        <v>4</v>
      </c>
      <c r="P71" s="17" t="s">
        <v>59</v>
      </c>
      <c r="Q71" s="17" t="s">
        <v>304</v>
      </c>
      <c r="R71" s="17" t="s">
        <v>61</v>
      </c>
      <c r="S71" s="17" t="s">
        <v>62</v>
      </c>
      <c r="T71" s="17"/>
      <c r="U71" s="18">
        <v>2011</v>
      </c>
      <c r="V71" s="17" t="s">
        <v>301</v>
      </c>
      <c r="W71" s="17" t="s">
        <v>302</v>
      </c>
      <c r="X71" s="17"/>
      <c r="Y71" s="17" t="s">
        <v>65</v>
      </c>
      <c r="Z71" s="17" t="s">
        <v>66</v>
      </c>
      <c r="AA71" s="17" t="s">
        <v>67</v>
      </c>
      <c r="AB71" s="17" t="s">
        <v>68</v>
      </c>
      <c r="AC71" s="17">
        <v>8.1597238889000003</v>
      </c>
      <c r="AD71" s="18">
        <v>80</v>
      </c>
      <c r="AE71" s="20">
        <v>149.88183609999999</v>
      </c>
      <c r="AF71" s="19">
        <v>12665.015149999999</v>
      </c>
      <c r="AG71" s="19">
        <v>462.3999063</v>
      </c>
      <c r="AH71" s="21">
        <v>26.64763889</v>
      </c>
      <c r="AI71" s="22">
        <v>0.26647638899999998</v>
      </c>
      <c r="AJ71" s="22">
        <v>9.9607910000000001E-3</v>
      </c>
      <c r="AK71" s="18">
        <v>105</v>
      </c>
      <c r="AL71" s="17"/>
      <c r="AM71" s="17"/>
      <c r="AN71" s="17"/>
      <c r="AO71" s="17"/>
      <c r="AP71" s="17"/>
      <c r="AQ71" s="17"/>
      <c r="AR71" s="17"/>
      <c r="AS71" s="17"/>
      <c r="AT71" s="41"/>
      <c r="AU71" s="17"/>
      <c r="AV71" s="17"/>
      <c r="AW71" s="17"/>
      <c r="AX71" s="17"/>
      <c r="AY71" s="17"/>
      <c r="AZ71" s="17"/>
      <c r="BA71" s="17"/>
      <c r="BC71" s="34" t="str">
        <f t="shared" si="116"/>
        <v>20110420</v>
      </c>
      <c r="BD71" s="34" t="str">
        <f t="shared" si="117"/>
        <v>20110922</v>
      </c>
      <c r="BE71" s="2" t="s">
        <v>937</v>
      </c>
      <c r="BF71" s="11" t="str">
        <f t="shared" si="60"/>
        <v>{"exname":"FRA_2011_18275",</v>
      </c>
      <c r="BG71" s="11" t="str">
        <f t="shared" si="61"/>
        <v>"exp_dur":"1",</v>
      </c>
      <c r="BH71" s="11" t="str">
        <f t="shared" si="62"/>
        <v>"local_name":"Orthevielle, FRA",</v>
      </c>
      <c r="BI71" s="11" t="str">
        <f t="shared" si="63"/>
        <v>"local_id":"AQOT",</v>
      </c>
      <c r="BJ71" s="11" t="str">
        <f t="shared" si="64"/>
        <v>"fl_name":"OR01",</v>
      </c>
      <c r="BK71" s="11" t="str">
        <f t="shared" si="65"/>
        <v>"id_field":"9771674763654",</v>
      </c>
      <c r="BL71" s="11" t="str">
        <f t="shared" si="66"/>
        <v>"fl_loc_1":"FRA",</v>
      </c>
      <c r="BM71" s="11" t="str">
        <f t="shared" si="67"/>
        <v>"fl_loc_2":"AQT",</v>
      </c>
      <c r="BN71" s="11" t="str">
        <f t="shared" si="68"/>
        <v/>
      </c>
      <c r="BO71" s="11" t="str">
        <f t="shared" si="69"/>
        <v>"fl_lat":"43.5411341",</v>
      </c>
      <c r="BP71" s="11" t="str">
        <f t="shared" si="70"/>
        <v>"fl_long":"-1.125713354",</v>
      </c>
      <c r="BQ71" s="11" t="str">
        <f t="shared" si="71"/>
        <v>"mon_loc_source":"Monsanto",</v>
      </c>
      <c r="BR71" s="11" t="str">
        <f t="shared" si="72"/>
        <v/>
      </c>
      <c r="BS71" s="11" t="str">
        <f t="shared" si="73"/>
        <v>"flele":"4",</v>
      </c>
      <c r="BT71" s="11" t="str">
        <f t="shared" si="74"/>
        <v>"cr_system":"Conventional Corn",</v>
      </c>
      <c r="BU71" s="11" t="str">
        <f t="shared" si="75"/>
        <v>"irrig":"N",</v>
      </c>
      <c r="BV71" s="11" t="str">
        <f t="shared" si="76"/>
        <v/>
      </c>
      <c r="BW71" s="11" t="str">
        <f t="shared" si="77"/>
        <v>"mon_planting_year":"2011",</v>
      </c>
      <c r="BX71" s="11" t="str">
        <f t="shared" si="78"/>
        <v/>
      </c>
      <c r="BY71" s="11" t="str">
        <f t="shared" si="79"/>
        <v>"mon_hacom":"Grain",</v>
      </c>
      <c r="BZ71" s="11" t="str">
        <f t="shared" si="80"/>
        <v>"mon_expt_type":"Research",</v>
      </c>
      <c r="CA71" s="11" t="str">
        <f t="shared" si="81"/>
        <v>"mon_expt_stage":"Pre-Commercial 3",</v>
      </c>
      <c r="CB71" s="11" t="str">
        <f t="shared" si="82"/>
        <v>"mon_yld_be":"149.8818361",</v>
      </c>
      <c r="CC71" s="11" t="str">
        <f t="shared" si="83"/>
        <v>"mon_mst":"26.64763889",</v>
      </c>
      <c r="CD71" s="11" t="str">
        <f t="shared" si="84"/>
        <v/>
      </c>
      <c r="CE71" s="11" t="str">
        <f t="shared" si="85"/>
        <v/>
      </c>
      <c r="CF71" s="11" t="str">
        <f>IF(AT71&lt;&gt;"",""""&amp;LOWER(AT$3) &amp;""":"""&amp;DX71&amp;""",","")</f>
        <v/>
      </c>
      <c r="CG71" s="11" t="str">
        <f>"""mon_wst_info1"":"""&amp;VLOOKUP(B71,Weather!B71:N592,11,FALSE)&amp;""","</f>
        <v>"mon_wst_info1":"076000|25 - 50 km",</v>
      </c>
      <c r="CH71" s="11" t="str">
        <f>"""mon_wst_info2"":"""&amp;VLOOKUP(B71,Weather!B71:N592,12,FALSE)&amp;""","</f>
        <v>"mon_wst_info2":"076020|25 - 50 km",</v>
      </c>
      <c r="CI71" s="11" t="str">
        <f>"""mon_wst_info3"":"""&amp;VLOOKUP(B71,Weather!B71:N592,13,FALSE)&amp;""","</f>
        <v>"mon_wst_info3":"076030|10 - 25 km",</v>
      </c>
      <c r="CJ71" s="11" t="str">
        <f t="shared" si="86"/>
        <v/>
      </c>
      <c r="CK71" s="30" t="s">
        <v>958</v>
      </c>
      <c r="CL71" s="11" t="str">
        <f t="shared" si="87"/>
        <v>{"event":"planting","crid":"MAZ",</v>
      </c>
      <c r="CM71" s="11" t="str">
        <f t="shared" si="88"/>
        <v>"date":"20110420",</v>
      </c>
      <c r="CN71" s="11" t="str">
        <f t="shared" si="89"/>
        <v>"cul_id":"2011_RM105_TestMean",</v>
      </c>
      <c r="CO71" s="11" t="str">
        <f t="shared" si="90"/>
        <v>"plpoe":"8.1597238889",</v>
      </c>
      <c r="CP71" s="11" t="str">
        <f t="shared" si="91"/>
        <v>"plrs":"80",</v>
      </c>
      <c r="CQ71" s="11" t="str">
        <f t="shared" si="92"/>
        <v>"rm":"105"},</v>
      </c>
      <c r="CR71" s="11" t="str">
        <f t="shared" si="93"/>
        <v>{"event":"harvest",</v>
      </c>
      <c r="CS71" s="11" t="str">
        <f t="shared" si="94"/>
        <v>"harm":"Machine",</v>
      </c>
      <c r="CT71" s="11" t="str">
        <f t="shared" si="95"/>
        <v>"date":"20110922"</v>
      </c>
      <c r="CU71" s="11" t="str">
        <f t="shared" si="96"/>
        <v>}]},</v>
      </c>
      <c r="CV71" s="30" t="s">
        <v>931</v>
      </c>
      <c r="CW71" s="11" t="str">
        <f t="shared" si="97"/>
        <v>{"hwah":"12665.01515",</v>
      </c>
      <c r="CX71" s="11" t="str">
        <f t="shared" si="98"/>
        <v>"hwahs":"462.3999063",</v>
      </c>
      <c r="CY71" s="11" t="str">
        <f t="shared" si="99"/>
        <v>"hmah":"0.266476389",</v>
      </c>
      <c r="CZ71" s="11" t="str">
        <f t="shared" si="100"/>
        <v>"hmahs":"0.009960791",</v>
      </c>
      <c r="DA71" s="11" t="str">
        <f t="shared" si="101"/>
        <v/>
      </c>
      <c r="DB71" s="11" t="str">
        <f t="shared" si="102"/>
        <v/>
      </c>
      <c r="DC71" s="11" t="str">
        <f t="shared" si="103"/>
        <v/>
      </c>
      <c r="DD71" s="11" t="str">
        <f t="shared" si="104"/>
        <v/>
      </c>
      <c r="DE71" s="11" t="s">
        <v>935</v>
      </c>
      <c r="DF71" s="32" t="str">
        <f t="shared" si="118"/>
        <v>FRA_2011_18275</v>
      </c>
      <c r="DG71" s="30" t="str">
        <f t="shared" si="105"/>
        <v>{</v>
      </c>
      <c r="DH71" s="11" t="str">
        <f t="shared" si="106"/>
        <v>{</v>
      </c>
      <c r="DI71" s="11" t="str">
        <f t="shared" si="107"/>
        <v/>
      </c>
      <c r="DJ71" s="11" t="str">
        <f>IF(AT71&lt;&gt;"",""""&amp;LOWER(AT$3) &amp;""":"""&amp;DX71&amp;""",","")</f>
        <v/>
      </c>
      <c r="DK71" s="11" t="str">
        <f t="shared" si="108"/>
        <v/>
      </c>
      <c r="DL71" s="11" t="str">
        <f t="shared" si="109"/>
        <v/>
      </c>
      <c r="DM71" s="11" t="str">
        <f t="shared" si="110"/>
        <v/>
      </c>
      <c r="DN71" s="11" t="str">
        <f t="shared" si="111"/>
        <v/>
      </c>
      <c r="DO71" s="11" t="str">
        <f t="shared" si="112"/>
        <v/>
      </c>
      <c r="DP71" s="11" t="str">
        <f t="shared" si="113"/>
        <v/>
      </c>
      <c r="DQ71" s="11" t="str">
        <f t="shared" si="114"/>
        <v/>
      </c>
      <c r="DT71" s="2" t="str">
        <f t="shared" si="115"/>
        <v/>
      </c>
      <c r="DU71" s="2" t="str">
        <f>IF(COUNTIF($DT$3:DT70,"="&amp;DT71)=0,AT71&amp;"","")</f>
        <v/>
      </c>
      <c r="DV71" s="2" t="str">
        <f>IF(DU71&lt;&gt;"", COUNTIF($DU$3:DU70,"="&amp;DU71), "")</f>
        <v/>
      </c>
      <c r="DW71" s="2">
        <f>IF(OR(DU71&lt;&gt;"",AT71=""), COUNTIF($DU$3:DU70,"="&amp;DU71), VLOOKUP(DT71,$DT$3:DV70,3,FALSE))</f>
        <v>0</v>
      </c>
      <c r="DX71" s="2" t="str">
        <f t="shared" si="119"/>
        <v/>
      </c>
    </row>
    <row r="72" spans="1:128">
      <c r="A72" s="2" t="s">
        <v>893</v>
      </c>
      <c r="B72" s="17" t="s">
        <v>305</v>
      </c>
      <c r="C72" s="18">
        <v>1</v>
      </c>
      <c r="D72" s="17" t="s">
        <v>297</v>
      </c>
      <c r="E72" s="17" t="s">
        <v>298</v>
      </c>
      <c r="F72" s="17" t="s">
        <v>299</v>
      </c>
      <c r="G72" s="19">
        <v>9771674763654</v>
      </c>
      <c r="H72" s="17" t="s">
        <v>258</v>
      </c>
      <c r="I72" s="17" t="s">
        <v>259</v>
      </c>
      <c r="J72" s="18"/>
      <c r="K72" s="18">
        <v>43.541134100000001</v>
      </c>
      <c r="L72" s="18">
        <v>-1.1257133539999999</v>
      </c>
      <c r="M72" s="17" t="s">
        <v>58</v>
      </c>
      <c r="N72" s="17"/>
      <c r="O72" s="18">
        <v>4</v>
      </c>
      <c r="P72" s="17" t="s">
        <v>59</v>
      </c>
      <c r="Q72" s="17" t="s">
        <v>306</v>
      </c>
      <c r="R72" s="17" t="s">
        <v>61</v>
      </c>
      <c r="S72" s="17" t="s">
        <v>62</v>
      </c>
      <c r="T72" s="17"/>
      <c r="U72" s="18">
        <v>2011</v>
      </c>
      <c r="V72" s="17" t="s">
        <v>301</v>
      </c>
      <c r="W72" s="17" t="s">
        <v>302</v>
      </c>
      <c r="X72" s="17"/>
      <c r="Y72" s="17" t="s">
        <v>65</v>
      </c>
      <c r="Z72" s="17" t="s">
        <v>66</v>
      </c>
      <c r="AA72" s="17" t="s">
        <v>67</v>
      </c>
      <c r="AB72" s="17" t="s">
        <v>68</v>
      </c>
      <c r="AC72" s="17">
        <v>8.1699829167000004</v>
      </c>
      <c r="AD72" s="18">
        <v>80</v>
      </c>
      <c r="AE72" s="20">
        <v>152.67909169999999</v>
      </c>
      <c r="AF72" s="19">
        <v>12901.383250000001</v>
      </c>
      <c r="AG72" s="19">
        <v>680.71691520000002</v>
      </c>
      <c r="AH72" s="21">
        <v>30.611458330000001</v>
      </c>
      <c r="AI72" s="22">
        <v>0.306114583</v>
      </c>
      <c r="AJ72" s="22">
        <v>2.5152658000000001E-2</v>
      </c>
      <c r="AK72" s="18">
        <v>110</v>
      </c>
      <c r="AL72" s="17"/>
      <c r="AM72" s="17"/>
      <c r="AN72" s="17"/>
      <c r="AO72" s="17"/>
      <c r="AP72" s="17"/>
      <c r="AQ72" s="17"/>
      <c r="AR72" s="17"/>
      <c r="AS72" s="17"/>
      <c r="AT72" s="41"/>
      <c r="AU72" s="17"/>
      <c r="AV72" s="17"/>
      <c r="AW72" s="17"/>
      <c r="AX72" s="17"/>
      <c r="AY72" s="17"/>
      <c r="AZ72" s="17"/>
      <c r="BA72" s="17"/>
      <c r="BC72" s="34" t="str">
        <f t="shared" si="116"/>
        <v>20110420</v>
      </c>
      <c r="BD72" s="34" t="str">
        <f t="shared" si="117"/>
        <v>20110922</v>
      </c>
      <c r="BE72" s="2" t="s">
        <v>937</v>
      </c>
      <c r="BF72" s="11" t="str">
        <f t="shared" si="60"/>
        <v>{"exname":"FRA_2011_18276",</v>
      </c>
      <c r="BG72" s="11" t="str">
        <f t="shared" si="61"/>
        <v>"exp_dur":"1",</v>
      </c>
      <c r="BH72" s="11" t="str">
        <f t="shared" si="62"/>
        <v>"local_name":"Orthevielle, FRA",</v>
      </c>
      <c r="BI72" s="11" t="str">
        <f t="shared" si="63"/>
        <v>"local_id":"AQOT",</v>
      </c>
      <c r="BJ72" s="11" t="str">
        <f t="shared" si="64"/>
        <v>"fl_name":"OR01",</v>
      </c>
      <c r="BK72" s="11" t="str">
        <f t="shared" si="65"/>
        <v>"id_field":"9771674763654",</v>
      </c>
      <c r="BL72" s="11" t="str">
        <f t="shared" si="66"/>
        <v>"fl_loc_1":"FRA",</v>
      </c>
      <c r="BM72" s="11" t="str">
        <f t="shared" si="67"/>
        <v>"fl_loc_2":"AQT",</v>
      </c>
      <c r="BN72" s="11" t="str">
        <f t="shared" si="68"/>
        <v/>
      </c>
      <c r="BO72" s="11" t="str">
        <f t="shared" si="69"/>
        <v>"fl_lat":"43.5411341",</v>
      </c>
      <c r="BP72" s="11" t="str">
        <f t="shared" si="70"/>
        <v>"fl_long":"-1.125713354",</v>
      </c>
      <c r="BQ72" s="11" t="str">
        <f t="shared" si="71"/>
        <v>"mon_loc_source":"Monsanto",</v>
      </c>
      <c r="BR72" s="11" t="str">
        <f t="shared" si="72"/>
        <v/>
      </c>
      <c r="BS72" s="11" t="str">
        <f t="shared" si="73"/>
        <v>"flele":"4",</v>
      </c>
      <c r="BT72" s="11" t="str">
        <f t="shared" si="74"/>
        <v>"cr_system":"Conventional Corn",</v>
      </c>
      <c r="BU72" s="11" t="str">
        <f t="shared" si="75"/>
        <v>"irrig":"N",</v>
      </c>
      <c r="BV72" s="11" t="str">
        <f t="shared" si="76"/>
        <v/>
      </c>
      <c r="BW72" s="11" t="str">
        <f t="shared" si="77"/>
        <v>"mon_planting_year":"2011",</v>
      </c>
      <c r="BX72" s="11" t="str">
        <f t="shared" si="78"/>
        <v/>
      </c>
      <c r="BY72" s="11" t="str">
        <f t="shared" si="79"/>
        <v>"mon_hacom":"Grain",</v>
      </c>
      <c r="BZ72" s="11" t="str">
        <f t="shared" si="80"/>
        <v>"mon_expt_type":"Research",</v>
      </c>
      <c r="CA72" s="11" t="str">
        <f t="shared" si="81"/>
        <v>"mon_expt_stage":"Pre-Commercial 3",</v>
      </c>
      <c r="CB72" s="11" t="str">
        <f t="shared" si="82"/>
        <v>"mon_yld_be":"152.6790917",</v>
      </c>
      <c r="CC72" s="11" t="str">
        <f t="shared" si="83"/>
        <v>"mon_mst":"30.61145833",</v>
      </c>
      <c r="CD72" s="11" t="str">
        <f t="shared" si="84"/>
        <v/>
      </c>
      <c r="CE72" s="11" t="str">
        <f t="shared" si="85"/>
        <v/>
      </c>
      <c r="CF72" s="11" t="str">
        <f>IF(AT72&lt;&gt;"",""""&amp;LOWER(AT$3) &amp;""":"""&amp;DX72&amp;""",","")</f>
        <v/>
      </c>
      <c r="CG72" s="11" t="str">
        <f>"""mon_wst_info1"":"""&amp;VLOOKUP(B72,Weather!B72:N593,11,FALSE)&amp;""","</f>
        <v>"mon_wst_info1":"076000|25 - 50 km",</v>
      </c>
      <c r="CH72" s="11" t="str">
        <f>"""mon_wst_info2"":"""&amp;VLOOKUP(B72,Weather!B72:N593,12,FALSE)&amp;""","</f>
        <v>"mon_wst_info2":"076020|25 - 50 km",</v>
      </c>
      <c r="CI72" s="11" t="str">
        <f>"""mon_wst_info3"":"""&amp;VLOOKUP(B72,Weather!B72:N593,13,FALSE)&amp;""","</f>
        <v>"mon_wst_info3":"076030|10 - 25 km",</v>
      </c>
      <c r="CJ72" s="11" t="str">
        <f t="shared" si="86"/>
        <v/>
      </c>
      <c r="CK72" s="30" t="s">
        <v>958</v>
      </c>
      <c r="CL72" s="11" t="str">
        <f t="shared" si="87"/>
        <v>{"event":"planting","crid":"MAZ",</v>
      </c>
      <c r="CM72" s="11" t="str">
        <f t="shared" si="88"/>
        <v>"date":"20110420",</v>
      </c>
      <c r="CN72" s="11" t="str">
        <f t="shared" si="89"/>
        <v>"cul_id":"2011_RM110_TestMean",</v>
      </c>
      <c r="CO72" s="11" t="str">
        <f t="shared" si="90"/>
        <v>"plpoe":"8.1699829167",</v>
      </c>
      <c r="CP72" s="11" t="str">
        <f t="shared" si="91"/>
        <v>"plrs":"80",</v>
      </c>
      <c r="CQ72" s="11" t="str">
        <f t="shared" si="92"/>
        <v>"rm":"110"},</v>
      </c>
      <c r="CR72" s="11" t="str">
        <f t="shared" si="93"/>
        <v>{"event":"harvest",</v>
      </c>
      <c r="CS72" s="11" t="str">
        <f t="shared" si="94"/>
        <v>"harm":"Machine",</v>
      </c>
      <c r="CT72" s="11" t="str">
        <f t="shared" si="95"/>
        <v>"date":"20110922"</v>
      </c>
      <c r="CU72" s="11" t="str">
        <f t="shared" si="96"/>
        <v>}]},</v>
      </c>
      <c r="CV72" s="30" t="s">
        <v>931</v>
      </c>
      <c r="CW72" s="11" t="str">
        <f t="shared" si="97"/>
        <v>{"hwah":"12901.38325",</v>
      </c>
      <c r="CX72" s="11" t="str">
        <f t="shared" si="98"/>
        <v>"hwahs":"680.7169152",</v>
      </c>
      <c r="CY72" s="11" t="str">
        <f t="shared" si="99"/>
        <v>"hmah":"0.306114583",</v>
      </c>
      <c r="CZ72" s="11" t="str">
        <f t="shared" si="100"/>
        <v>"hmahs":"0.025152658",</v>
      </c>
      <c r="DA72" s="11" t="str">
        <f t="shared" si="101"/>
        <v/>
      </c>
      <c r="DB72" s="11" t="str">
        <f t="shared" si="102"/>
        <v/>
      </c>
      <c r="DC72" s="11" t="str">
        <f t="shared" si="103"/>
        <v/>
      </c>
      <c r="DD72" s="11" t="str">
        <f t="shared" si="104"/>
        <v/>
      </c>
      <c r="DE72" s="11" t="s">
        <v>935</v>
      </c>
      <c r="DF72" s="32" t="str">
        <f t="shared" si="118"/>
        <v>FRA_2011_18276</v>
      </c>
      <c r="DG72" s="30" t="str">
        <f t="shared" si="105"/>
        <v>{</v>
      </c>
      <c r="DH72" s="11" t="str">
        <f t="shared" si="106"/>
        <v>{</v>
      </c>
      <c r="DI72" s="11" t="str">
        <f t="shared" si="107"/>
        <v/>
      </c>
      <c r="DJ72" s="11" t="str">
        <f>IF(AT72&lt;&gt;"",""""&amp;LOWER(AT$3) &amp;""":"""&amp;DX72&amp;""",","")</f>
        <v/>
      </c>
      <c r="DK72" s="11" t="str">
        <f t="shared" si="108"/>
        <v/>
      </c>
      <c r="DL72" s="11" t="str">
        <f t="shared" si="109"/>
        <v/>
      </c>
      <c r="DM72" s="11" t="str">
        <f t="shared" si="110"/>
        <v/>
      </c>
      <c r="DN72" s="11" t="str">
        <f t="shared" si="111"/>
        <v/>
      </c>
      <c r="DO72" s="11" t="str">
        <f t="shared" si="112"/>
        <v/>
      </c>
      <c r="DP72" s="11" t="str">
        <f t="shared" si="113"/>
        <v/>
      </c>
      <c r="DQ72" s="11" t="str">
        <f t="shared" si="114"/>
        <v/>
      </c>
      <c r="DT72" s="2" t="str">
        <f t="shared" si="115"/>
        <v/>
      </c>
      <c r="DU72" s="2" t="str">
        <f>IF(COUNTIF($DT$3:DT71,"="&amp;DT72)=0,AT72&amp;"","")</f>
        <v/>
      </c>
      <c r="DV72" s="2" t="str">
        <f>IF(DU72&lt;&gt;"", COUNTIF($DU$3:DU71,"="&amp;DU72), "")</f>
        <v/>
      </c>
      <c r="DW72" s="2">
        <f>IF(OR(DU72&lt;&gt;"",AT72=""), COUNTIF($DU$3:DU71,"="&amp;DU72), VLOOKUP(DT72,$DT$3:DV71,3,FALSE))</f>
        <v>0</v>
      </c>
      <c r="DX72" s="2" t="str">
        <f t="shared" si="119"/>
        <v/>
      </c>
    </row>
    <row r="73" spans="1:128">
      <c r="A73" s="2" t="s">
        <v>893</v>
      </c>
      <c r="B73" s="17" t="s">
        <v>307</v>
      </c>
      <c r="C73" s="18">
        <v>1</v>
      </c>
      <c r="D73" s="17" t="s">
        <v>297</v>
      </c>
      <c r="E73" s="17" t="s">
        <v>298</v>
      </c>
      <c r="F73" s="17" t="s">
        <v>299</v>
      </c>
      <c r="G73" s="19">
        <v>9771674763654</v>
      </c>
      <c r="H73" s="17" t="s">
        <v>258</v>
      </c>
      <c r="I73" s="17" t="s">
        <v>259</v>
      </c>
      <c r="J73" s="18"/>
      <c r="K73" s="18">
        <v>43.541134100000001</v>
      </c>
      <c r="L73" s="18">
        <v>-1.1257133539999999</v>
      </c>
      <c r="M73" s="17" t="s">
        <v>58</v>
      </c>
      <c r="N73" s="17"/>
      <c r="O73" s="18">
        <v>4</v>
      </c>
      <c r="P73" s="17" t="s">
        <v>59</v>
      </c>
      <c r="Q73" s="17" t="s">
        <v>300</v>
      </c>
      <c r="R73" s="17" t="s">
        <v>61</v>
      </c>
      <c r="S73" s="17" t="s">
        <v>62</v>
      </c>
      <c r="T73" s="17"/>
      <c r="U73" s="18">
        <v>2011</v>
      </c>
      <c r="V73" s="17" t="s">
        <v>301</v>
      </c>
      <c r="W73" s="17" t="s">
        <v>302</v>
      </c>
      <c r="X73" s="17"/>
      <c r="Y73" s="17" t="s">
        <v>65</v>
      </c>
      <c r="Z73" s="17" t="s">
        <v>66</v>
      </c>
      <c r="AA73" s="17" t="s">
        <v>67</v>
      </c>
      <c r="AB73" s="17" t="s">
        <v>68</v>
      </c>
      <c r="AC73" s="17">
        <v>8.1818182000000004</v>
      </c>
      <c r="AD73" s="18">
        <v>80</v>
      </c>
      <c r="AE73" s="20">
        <v>153.5870754</v>
      </c>
      <c r="AF73" s="19">
        <v>12978.10787</v>
      </c>
      <c r="AG73" s="19">
        <v>675.84178320000001</v>
      </c>
      <c r="AH73" s="21">
        <v>27.07</v>
      </c>
      <c r="AI73" s="22">
        <v>0.2707</v>
      </c>
      <c r="AJ73" s="22">
        <v>1.8112059E-2</v>
      </c>
      <c r="AK73" s="18">
        <v>100</v>
      </c>
      <c r="AL73" s="17"/>
      <c r="AM73" s="17"/>
      <c r="AN73" s="17"/>
      <c r="AO73" s="17"/>
      <c r="AP73" s="17"/>
      <c r="AQ73" s="17"/>
      <c r="AR73" s="17"/>
      <c r="AS73" s="17"/>
      <c r="AT73" s="41"/>
      <c r="AU73" s="17"/>
      <c r="AV73" s="17"/>
      <c r="AW73" s="17"/>
      <c r="AX73" s="17"/>
      <c r="AY73" s="17"/>
      <c r="AZ73" s="17"/>
      <c r="BA73" s="17"/>
      <c r="BC73" s="34" t="str">
        <f t="shared" si="116"/>
        <v>20110420</v>
      </c>
      <c r="BD73" s="34" t="str">
        <f t="shared" si="117"/>
        <v>20110922</v>
      </c>
      <c r="BE73" s="2" t="s">
        <v>937</v>
      </c>
      <c r="BF73" s="11" t="str">
        <f t="shared" si="60"/>
        <v>{"exname":"FRA_2011_18277",</v>
      </c>
      <c r="BG73" s="11" t="str">
        <f t="shared" si="61"/>
        <v>"exp_dur":"1",</v>
      </c>
      <c r="BH73" s="11" t="str">
        <f t="shared" si="62"/>
        <v>"local_name":"Orthevielle, FRA",</v>
      </c>
      <c r="BI73" s="11" t="str">
        <f t="shared" si="63"/>
        <v>"local_id":"AQOT",</v>
      </c>
      <c r="BJ73" s="11" t="str">
        <f t="shared" si="64"/>
        <v>"fl_name":"OR01",</v>
      </c>
      <c r="BK73" s="11" t="str">
        <f t="shared" si="65"/>
        <v>"id_field":"9771674763654",</v>
      </c>
      <c r="BL73" s="11" t="str">
        <f t="shared" si="66"/>
        <v>"fl_loc_1":"FRA",</v>
      </c>
      <c r="BM73" s="11" t="str">
        <f t="shared" si="67"/>
        <v>"fl_loc_2":"AQT",</v>
      </c>
      <c r="BN73" s="11" t="str">
        <f t="shared" si="68"/>
        <v/>
      </c>
      <c r="BO73" s="11" t="str">
        <f t="shared" si="69"/>
        <v>"fl_lat":"43.5411341",</v>
      </c>
      <c r="BP73" s="11" t="str">
        <f t="shared" si="70"/>
        <v>"fl_long":"-1.125713354",</v>
      </c>
      <c r="BQ73" s="11" t="str">
        <f t="shared" si="71"/>
        <v>"mon_loc_source":"Monsanto",</v>
      </c>
      <c r="BR73" s="11" t="str">
        <f t="shared" si="72"/>
        <v/>
      </c>
      <c r="BS73" s="11" t="str">
        <f t="shared" si="73"/>
        <v>"flele":"4",</v>
      </c>
      <c r="BT73" s="11" t="str">
        <f t="shared" si="74"/>
        <v>"cr_system":"Conventional Corn",</v>
      </c>
      <c r="BU73" s="11" t="str">
        <f t="shared" si="75"/>
        <v>"irrig":"N",</v>
      </c>
      <c r="BV73" s="11" t="str">
        <f t="shared" si="76"/>
        <v/>
      </c>
      <c r="BW73" s="11" t="str">
        <f t="shared" si="77"/>
        <v>"mon_planting_year":"2011",</v>
      </c>
      <c r="BX73" s="11" t="str">
        <f t="shared" si="78"/>
        <v/>
      </c>
      <c r="BY73" s="11" t="str">
        <f t="shared" si="79"/>
        <v>"mon_hacom":"Grain",</v>
      </c>
      <c r="BZ73" s="11" t="str">
        <f t="shared" si="80"/>
        <v>"mon_expt_type":"Research",</v>
      </c>
      <c r="CA73" s="11" t="str">
        <f t="shared" si="81"/>
        <v>"mon_expt_stage":"Pre-Commercial 3",</v>
      </c>
      <c r="CB73" s="11" t="str">
        <f t="shared" si="82"/>
        <v>"mon_yld_be":"153.5870754",</v>
      </c>
      <c r="CC73" s="11" t="str">
        <f t="shared" si="83"/>
        <v>"mon_mst":"27.07",</v>
      </c>
      <c r="CD73" s="11" t="str">
        <f t="shared" si="84"/>
        <v/>
      </c>
      <c r="CE73" s="11" t="str">
        <f t="shared" si="85"/>
        <v/>
      </c>
      <c r="CF73" s="11" t="str">
        <f>IF(AT73&lt;&gt;"",""""&amp;LOWER(AT$3) &amp;""":"""&amp;DX73&amp;""",","")</f>
        <v/>
      </c>
      <c r="CG73" s="11" t="str">
        <f>"""mon_wst_info1"":"""&amp;VLOOKUP(B73,Weather!B73:N594,11,FALSE)&amp;""","</f>
        <v>"mon_wst_info1":"076000|25 - 50 km",</v>
      </c>
      <c r="CH73" s="11" t="str">
        <f>"""mon_wst_info2"":"""&amp;VLOOKUP(B73,Weather!B73:N594,12,FALSE)&amp;""","</f>
        <v>"mon_wst_info2":"076020|25 - 50 km",</v>
      </c>
      <c r="CI73" s="11" t="str">
        <f>"""mon_wst_info3"":"""&amp;VLOOKUP(B73,Weather!B73:N594,13,FALSE)&amp;""","</f>
        <v>"mon_wst_info3":"076030|10 - 25 km",</v>
      </c>
      <c r="CJ73" s="11" t="str">
        <f t="shared" si="86"/>
        <v/>
      </c>
      <c r="CK73" s="30" t="s">
        <v>958</v>
      </c>
      <c r="CL73" s="11" t="str">
        <f t="shared" si="87"/>
        <v>{"event":"planting","crid":"MAZ",</v>
      </c>
      <c r="CM73" s="11" t="str">
        <f t="shared" si="88"/>
        <v>"date":"20110420",</v>
      </c>
      <c r="CN73" s="11" t="str">
        <f t="shared" si="89"/>
        <v>"cul_id":"2011_RM100_TestMean",</v>
      </c>
      <c r="CO73" s="11" t="str">
        <f t="shared" si="90"/>
        <v>"plpoe":"8.1818182",</v>
      </c>
      <c r="CP73" s="11" t="str">
        <f t="shared" si="91"/>
        <v>"plrs":"80",</v>
      </c>
      <c r="CQ73" s="11" t="str">
        <f t="shared" si="92"/>
        <v>"rm":"100"},</v>
      </c>
      <c r="CR73" s="11" t="str">
        <f t="shared" si="93"/>
        <v>{"event":"harvest",</v>
      </c>
      <c r="CS73" s="11" t="str">
        <f t="shared" si="94"/>
        <v>"harm":"Machine",</v>
      </c>
      <c r="CT73" s="11" t="str">
        <f t="shared" si="95"/>
        <v>"date":"20110922"</v>
      </c>
      <c r="CU73" s="11" t="str">
        <f t="shared" si="96"/>
        <v>}]},</v>
      </c>
      <c r="CV73" s="30" t="s">
        <v>931</v>
      </c>
      <c r="CW73" s="11" t="str">
        <f t="shared" si="97"/>
        <v>{"hwah":"12978.10787",</v>
      </c>
      <c r="CX73" s="11" t="str">
        <f t="shared" si="98"/>
        <v>"hwahs":"675.8417832",</v>
      </c>
      <c r="CY73" s="11" t="str">
        <f t="shared" si="99"/>
        <v>"hmah":"0.2707",</v>
      </c>
      <c r="CZ73" s="11" t="str">
        <f t="shared" si="100"/>
        <v>"hmahs":"0.018112059",</v>
      </c>
      <c r="DA73" s="11" t="str">
        <f t="shared" si="101"/>
        <v/>
      </c>
      <c r="DB73" s="11" t="str">
        <f t="shared" si="102"/>
        <v/>
      </c>
      <c r="DC73" s="11" t="str">
        <f t="shared" si="103"/>
        <v/>
      </c>
      <c r="DD73" s="11" t="str">
        <f t="shared" si="104"/>
        <v/>
      </c>
      <c r="DE73" s="11" t="s">
        <v>935</v>
      </c>
      <c r="DF73" s="32" t="str">
        <f t="shared" si="118"/>
        <v>FRA_2011_18277</v>
      </c>
      <c r="DG73" s="30" t="str">
        <f t="shared" si="105"/>
        <v>{</v>
      </c>
      <c r="DH73" s="11" t="str">
        <f t="shared" si="106"/>
        <v>{</v>
      </c>
      <c r="DI73" s="11" t="str">
        <f t="shared" si="107"/>
        <v/>
      </c>
      <c r="DJ73" s="11" t="str">
        <f>IF(AT73&lt;&gt;"",""""&amp;LOWER(AT$3) &amp;""":"""&amp;DX73&amp;""",","")</f>
        <v/>
      </c>
      <c r="DK73" s="11" t="str">
        <f t="shared" si="108"/>
        <v/>
      </c>
      <c r="DL73" s="11" t="str">
        <f t="shared" si="109"/>
        <v/>
      </c>
      <c r="DM73" s="11" t="str">
        <f t="shared" si="110"/>
        <v/>
      </c>
      <c r="DN73" s="11" t="str">
        <f t="shared" si="111"/>
        <v/>
      </c>
      <c r="DO73" s="11" t="str">
        <f t="shared" si="112"/>
        <v/>
      </c>
      <c r="DP73" s="11" t="str">
        <f t="shared" si="113"/>
        <v/>
      </c>
      <c r="DQ73" s="11" t="str">
        <f t="shared" si="114"/>
        <v/>
      </c>
      <c r="DT73" s="2" t="str">
        <f t="shared" si="115"/>
        <v/>
      </c>
      <c r="DU73" s="2" t="str">
        <f>IF(COUNTIF($DT$3:DT72,"="&amp;DT73)=0,AT73&amp;"","")</f>
        <v/>
      </c>
      <c r="DV73" s="2" t="str">
        <f>IF(DU73&lt;&gt;"", COUNTIF($DU$3:DU72,"="&amp;DU73), "")</f>
        <v/>
      </c>
      <c r="DW73" s="2">
        <f>IF(OR(DU73&lt;&gt;"",AT73=""), COUNTIF($DU$3:DU72,"="&amp;DU73), VLOOKUP(DT73,$DT$3:DV72,3,FALSE))</f>
        <v>0</v>
      </c>
      <c r="DX73" s="2" t="str">
        <f t="shared" si="119"/>
        <v/>
      </c>
    </row>
    <row r="74" spans="1:128">
      <c r="A74" s="2" t="s">
        <v>893</v>
      </c>
      <c r="B74" s="17" t="s">
        <v>308</v>
      </c>
      <c r="C74" s="18">
        <v>1</v>
      </c>
      <c r="D74" s="17" t="s">
        <v>297</v>
      </c>
      <c r="E74" s="17" t="s">
        <v>298</v>
      </c>
      <c r="F74" s="17" t="s">
        <v>299</v>
      </c>
      <c r="G74" s="19">
        <v>9771674763654</v>
      </c>
      <c r="H74" s="17" t="s">
        <v>258</v>
      </c>
      <c r="I74" s="17" t="s">
        <v>259</v>
      </c>
      <c r="J74" s="18"/>
      <c r="K74" s="18">
        <v>43.541134100000001</v>
      </c>
      <c r="L74" s="18">
        <v>-1.1257133539999999</v>
      </c>
      <c r="M74" s="17" t="s">
        <v>58</v>
      </c>
      <c r="N74" s="17"/>
      <c r="O74" s="18">
        <v>4</v>
      </c>
      <c r="P74" s="17" t="s">
        <v>59</v>
      </c>
      <c r="Q74" s="17" t="s">
        <v>306</v>
      </c>
      <c r="R74" s="17" t="s">
        <v>61</v>
      </c>
      <c r="S74" s="17" t="s">
        <v>62</v>
      </c>
      <c r="T74" s="17"/>
      <c r="U74" s="18">
        <v>2011</v>
      </c>
      <c r="V74" s="17" t="s">
        <v>301</v>
      </c>
      <c r="W74" s="17" t="s">
        <v>302</v>
      </c>
      <c r="X74" s="17"/>
      <c r="Y74" s="17" t="s">
        <v>65</v>
      </c>
      <c r="Z74" s="17" t="s">
        <v>66</v>
      </c>
      <c r="AA74" s="17" t="s">
        <v>67</v>
      </c>
      <c r="AB74" s="17" t="s">
        <v>68</v>
      </c>
      <c r="AC74" s="17">
        <v>8.1818182000000004</v>
      </c>
      <c r="AD74" s="18">
        <v>80</v>
      </c>
      <c r="AE74" s="20">
        <v>152.0332688</v>
      </c>
      <c r="AF74" s="19">
        <v>12846.81121</v>
      </c>
      <c r="AG74" s="19">
        <v>739.72713150000004</v>
      </c>
      <c r="AH74" s="21">
        <v>30.036249999999999</v>
      </c>
      <c r="AI74" s="22">
        <v>0.30036249999999998</v>
      </c>
      <c r="AJ74" s="22">
        <v>2.2430524E-2</v>
      </c>
      <c r="AK74" s="18">
        <v>110</v>
      </c>
      <c r="AL74" s="17"/>
      <c r="AM74" s="17"/>
      <c r="AN74" s="17"/>
      <c r="AO74" s="17"/>
      <c r="AP74" s="17"/>
      <c r="AQ74" s="17"/>
      <c r="AR74" s="17"/>
      <c r="AS74" s="17"/>
      <c r="AT74" s="41"/>
      <c r="AU74" s="17"/>
      <c r="AV74" s="17"/>
      <c r="AW74" s="17"/>
      <c r="AX74" s="17"/>
      <c r="AY74" s="17"/>
      <c r="AZ74" s="17"/>
      <c r="BA74" s="17"/>
      <c r="BC74" s="34" t="str">
        <f t="shared" si="116"/>
        <v>20110420</v>
      </c>
      <c r="BD74" s="34" t="str">
        <f t="shared" si="117"/>
        <v>20110922</v>
      </c>
      <c r="BE74" s="2" t="s">
        <v>937</v>
      </c>
      <c r="BF74" s="11" t="str">
        <f t="shared" si="60"/>
        <v>{"exname":"FRA_2011_18278",</v>
      </c>
      <c r="BG74" s="11" t="str">
        <f t="shared" si="61"/>
        <v>"exp_dur":"1",</v>
      </c>
      <c r="BH74" s="11" t="str">
        <f t="shared" si="62"/>
        <v>"local_name":"Orthevielle, FRA",</v>
      </c>
      <c r="BI74" s="11" t="str">
        <f t="shared" si="63"/>
        <v>"local_id":"AQOT",</v>
      </c>
      <c r="BJ74" s="11" t="str">
        <f t="shared" si="64"/>
        <v>"fl_name":"OR01",</v>
      </c>
      <c r="BK74" s="11" t="str">
        <f t="shared" si="65"/>
        <v>"id_field":"9771674763654",</v>
      </c>
      <c r="BL74" s="11" t="str">
        <f t="shared" si="66"/>
        <v>"fl_loc_1":"FRA",</v>
      </c>
      <c r="BM74" s="11" t="str">
        <f t="shared" si="67"/>
        <v>"fl_loc_2":"AQT",</v>
      </c>
      <c r="BN74" s="11" t="str">
        <f t="shared" si="68"/>
        <v/>
      </c>
      <c r="BO74" s="11" t="str">
        <f t="shared" si="69"/>
        <v>"fl_lat":"43.5411341",</v>
      </c>
      <c r="BP74" s="11" t="str">
        <f t="shared" si="70"/>
        <v>"fl_long":"-1.125713354",</v>
      </c>
      <c r="BQ74" s="11" t="str">
        <f t="shared" si="71"/>
        <v>"mon_loc_source":"Monsanto",</v>
      </c>
      <c r="BR74" s="11" t="str">
        <f t="shared" si="72"/>
        <v/>
      </c>
      <c r="BS74" s="11" t="str">
        <f t="shared" si="73"/>
        <v>"flele":"4",</v>
      </c>
      <c r="BT74" s="11" t="str">
        <f t="shared" si="74"/>
        <v>"cr_system":"Conventional Corn",</v>
      </c>
      <c r="BU74" s="11" t="str">
        <f t="shared" si="75"/>
        <v>"irrig":"N",</v>
      </c>
      <c r="BV74" s="11" t="str">
        <f t="shared" si="76"/>
        <v/>
      </c>
      <c r="BW74" s="11" t="str">
        <f t="shared" si="77"/>
        <v>"mon_planting_year":"2011",</v>
      </c>
      <c r="BX74" s="11" t="str">
        <f t="shared" si="78"/>
        <v/>
      </c>
      <c r="BY74" s="11" t="str">
        <f t="shared" si="79"/>
        <v>"mon_hacom":"Grain",</v>
      </c>
      <c r="BZ74" s="11" t="str">
        <f t="shared" si="80"/>
        <v>"mon_expt_type":"Research",</v>
      </c>
      <c r="CA74" s="11" t="str">
        <f t="shared" si="81"/>
        <v>"mon_expt_stage":"Pre-Commercial 3",</v>
      </c>
      <c r="CB74" s="11" t="str">
        <f t="shared" si="82"/>
        <v>"mon_yld_be":"152.0332688",</v>
      </c>
      <c r="CC74" s="11" t="str">
        <f t="shared" si="83"/>
        <v>"mon_mst":"30.03625",</v>
      </c>
      <c r="CD74" s="11" t="str">
        <f t="shared" si="84"/>
        <v/>
      </c>
      <c r="CE74" s="11" t="str">
        <f t="shared" si="85"/>
        <v/>
      </c>
      <c r="CF74" s="11" t="str">
        <f>IF(AT74&lt;&gt;"",""""&amp;LOWER(AT$3) &amp;""":"""&amp;DX74&amp;""",","")</f>
        <v/>
      </c>
      <c r="CG74" s="11" t="str">
        <f>"""mon_wst_info1"":"""&amp;VLOOKUP(B74,Weather!B74:N595,11,FALSE)&amp;""","</f>
        <v>"mon_wst_info1":"076000|25 - 50 km",</v>
      </c>
      <c r="CH74" s="11" t="str">
        <f>"""mon_wst_info2"":"""&amp;VLOOKUP(B74,Weather!B74:N595,12,FALSE)&amp;""","</f>
        <v>"mon_wst_info2":"076020|25 - 50 km",</v>
      </c>
      <c r="CI74" s="11" t="str">
        <f>"""mon_wst_info3"":"""&amp;VLOOKUP(B74,Weather!B74:N595,13,FALSE)&amp;""","</f>
        <v>"mon_wst_info3":"076030|10 - 25 km",</v>
      </c>
      <c r="CJ74" s="11" t="str">
        <f t="shared" si="86"/>
        <v/>
      </c>
      <c r="CK74" s="30" t="s">
        <v>958</v>
      </c>
      <c r="CL74" s="11" t="str">
        <f t="shared" si="87"/>
        <v>{"event":"planting","crid":"MAZ",</v>
      </c>
      <c r="CM74" s="11" t="str">
        <f t="shared" si="88"/>
        <v>"date":"20110420",</v>
      </c>
      <c r="CN74" s="11" t="str">
        <f t="shared" si="89"/>
        <v>"cul_id":"2011_RM110_TestMean",</v>
      </c>
      <c r="CO74" s="11" t="str">
        <f t="shared" si="90"/>
        <v>"plpoe":"8.1818182",</v>
      </c>
      <c r="CP74" s="11" t="str">
        <f t="shared" si="91"/>
        <v>"plrs":"80",</v>
      </c>
      <c r="CQ74" s="11" t="str">
        <f t="shared" si="92"/>
        <v>"rm":"110"},</v>
      </c>
      <c r="CR74" s="11" t="str">
        <f t="shared" si="93"/>
        <v>{"event":"harvest",</v>
      </c>
      <c r="CS74" s="11" t="str">
        <f t="shared" si="94"/>
        <v>"harm":"Machine",</v>
      </c>
      <c r="CT74" s="11" t="str">
        <f t="shared" si="95"/>
        <v>"date":"20110922"</v>
      </c>
      <c r="CU74" s="11" t="str">
        <f t="shared" si="96"/>
        <v>}]},</v>
      </c>
      <c r="CV74" s="30" t="s">
        <v>931</v>
      </c>
      <c r="CW74" s="11" t="str">
        <f t="shared" si="97"/>
        <v>{"hwah":"12846.81121",</v>
      </c>
      <c r="CX74" s="11" t="str">
        <f t="shared" si="98"/>
        <v>"hwahs":"739.7271315",</v>
      </c>
      <c r="CY74" s="11" t="str">
        <f t="shared" si="99"/>
        <v>"hmah":"0.3003625",</v>
      </c>
      <c r="CZ74" s="11" t="str">
        <f t="shared" si="100"/>
        <v>"hmahs":"0.022430524",</v>
      </c>
      <c r="DA74" s="11" t="str">
        <f t="shared" si="101"/>
        <v/>
      </c>
      <c r="DB74" s="11" t="str">
        <f t="shared" si="102"/>
        <v/>
      </c>
      <c r="DC74" s="11" t="str">
        <f t="shared" si="103"/>
        <v/>
      </c>
      <c r="DD74" s="11" t="str">
        <f t="shared" si="104"/>
        <v/>
      </c>
      <c r="DE74" s="11" t="s">
        <v>935</v>
      </c>
      <c r="DF74" s="32" t="str">
        <f t="shared" si="118"/>
        <v>FRA_2011_18278</v>
      </c>
      <c r="DG74" s="30" t="str">
        <f t="shared" si="105"/>
        <v>{</v>
      </c>
      <c r="DH74" s="11" t="str">
        <f t="shared" si="106"/>
        <v>{</v>
      </c>
      <c r="DI74" s="11" t="str">
        <f t="shared" si="107"/>
        <v/>
      </c>
      <c r="DJ74" s="11" t="str">
        <f>IF(AT74&lt;&gt;"",""""&amp;LOWER(AT$3) &amp;""":"""&amp;DX74&amp;""",","")</f>
        <v/>
      </c>
      <c r="DK74" s="11" t="str">
        <f t="shared" si="108"/>
        <v/>
      </c>
      <c r="DL74" s="11" t="str">
        <f t="shared" si="109"/>
        <v/>
      </c>
      <c r="DM74" s="11" t="str">
        <f t="shared" si="110"/>
        <v/>
      </c>
      <c r="DN74" s="11" t="str">
        <f t="shared" si="111"/>
        <v/>
      </c>
      <c r="DO74" s="11" t="str">
        <f t="shared" si="112"/>
        <v/>
      </c>
      <c r="DP74" s="11" t="str">
        <f t="shared" si="113"/>
        <v/>
      </c>
      <c r="DQ74" s="11" t="str">
        <f t="shared" si="114"/>
        <v/>
      </c>
      <c r="DT74" s="2" t="str">
        <f t="shared" si="115"/>
        <v/>
      </c>
      <c r="DU74" s="2" t="str">
        <f>IF(COUNTIF($DT$3:DT73,"="&amp;DT74)=0,AT74&amp;"","")</f>
        <v/>
      </c>
      <c r="DV74" s="2" t="str">
        <f>IF(DU74&lt;&gt;"", COUNTIF($DU$3:DU73,"="&amp;DU74), "")</f>
        <v/>
      </c>
      <c r="DW74" s="2">
        <f>IF(OR(DU74&lt;&gt;"",AT74=""), COUNTIF($DU$3:DU73,"="&amp;DU74), VLOOKUP(DT74,$DT$3:DV73,3,FALSE))</f>
        <v>0</v>
      </c>
      <c r="DX74" s="2" t="str">
        <f t="shared" si="119"/>
        <v/>
      </c>
    </row>
    <row r="75" spans="1:128">
      <c r="A75" s="2" t="s">
        <v>893</v>
      </c>
      <c r="B75" s="17" t="s">
        <v>309</v>
      </c>
      <c r="C75" s="18">
        <v>1</v>
      </c>
      <c r="D75" s="17" t="s">
        <v>255</v>
      </c>
      <c r="E75" s="17" t="s">
        <v>256</v>
      </c>
      <c r="F75" s="17" t="s">
        <v>273</v>
      </c>
      <c r="G75" s="19">
        <v>9758247223686</v>
      </c>
      <c r="H75" s="17" t="s">
        <v>258</v>
      </c>
      <c r="I75" s="17" t="s">
        <v>259</v>
      </c>
      <c r="J75" s="18"/>
      <c r="K75" s="18">
        <v>43.541134100000001</v>
      </c>
      <c r="L75" s="18">
        <v>-1.2090463549999999</v>
      </c>
      <c r="M75" s="17" t="s">
        <v>58</v>
      </c>
      <c r="N75" s="17"/>
      <c r="O75" s="18">
        <v>50</v>
      </c>
      <c r="P75" s="17" t="s">
        <v>59</v>
      </c>
      <c r="Q75" s="17" t="s">
        <v>304</v>
      </c>
      <c r="R75" s="17" t="s">
        <v>61</v>
      </c>
      <c r="S75" s="17" t="s">
        <v>62</v>
      </c>
      <c r="T75" s="17"/>
      <c r="U75" s="18">
        <v>2011</v>
      </c>
      <c r="V75" s="17" t="s">
        <v>310</v>
      </c>
      <c r="W75" s="17" t="s">
        <v>311</v>
      </c>
      <c r="X75" s="17"/>
      <c r="Y75" s="17" t="s">
        <v>65</v>
      </c>
      <c r="Z75" s="17" t="s">
        <v>66</v>
      </c>
      <c r="AA75" s="17" t="s">
        <v>67</v>
      </c>
      <c r="AB75" s="17" t="s">
        <v>68</v>
      </c>
      <c r="AC75" s="17">
        <v>7.7272727000000003</v>
      </c>
      <c r="AD75" s="18">
        <v>80</v>
      </c>
      <c r="AE75" s="20">
        <v>129.47554439999999</v>
      </c>
      <c r="AF75" s="19">
        <v>10940.683510000001</v>
      </c>
      <c r="AG75" s="19">
        <v>586.52855499999998</v>
      </c>
      <c r="AH75" s="21">
        <v>24.30430556</v>
      </c>
      <c r="AI75" s="22">
        <v>0.24304305600000001</v>
      </c>
      <c r="AJ75" s="22">
        <v>1.437244E-2</v>
      </c>
      <c r="AK75" s="18">
        <v>105</v>
      </c>
      <c r="AL75" s="17"/>
      <c r="AM75" s="17"/>
      <c r="AN75" s="17"/>
      <c r="AO75" s="17"/>
      <c r="AP75" s="18">
        <v>2.4624999999999999</v>
      </c>
      <c r="AQ75" s="18">
        <v>7.8717396999999995E-2</v>
      </c>
      <c r="AR75" s="17"/>
      <c r="AS75" s="17"/>
      <c r="AT75" s="41"/>
      <c r="AU75" s="17"/>
      <c r="AV75" s="17"/>
      <c r="AW75" s="17"/>
      <c r="AX75" s="17"/>
      <c r="AY75" s="17"/>
      <c r="AZ75" s="17"/>
      <c r="BA75" s="17"/>
      <c r="BC75" s="34" t="str">
        <f t="shared" si="116"/>
        <v>20110503</v>
      </c>
      <c r="BD75" s="34" t="str">
        <f t="shared" si="117"/>
        <v>20111003</v>
      </c>
      <c r="BE75" s="2" t="s">
        <v>937</v>
      </c>
      <c r="BF75" s="11" t="str">
        <f t="shared" si="60"/>
        <v>{"exname":"FRA_2011_18284",</v>
      </c>
      <c r="BG75" s="11" t="str">
        <f t="shared" si="61"/>
        <v>"exp_dur":"1",</v>
      </c>
      <c r="BH75" s="11" t="str">
        <f t="shared" si="62"/>
        <v>"local_name":"St Etienne D`Orthe, FRA",</v>
      </c>
      <c r="BI75" s="11" t="str">
        <f t="shared" si="63"/>
        <v>"local_id":"AQSD",</v>
      </c>
      <c r="BJ75" s="11" t="str">
        <f t="shared" si="64"/>
        <v>"fl_name":"SE01",</v>
      </c>
      <c r="BK75" s="11" t="str">
        <f t="shared" si="65"/>
        <v>"id_field":"9758247223686",</v>
      </c>
      <c r="BL75" s="11" t="str">
        <f t="shared" si="66"/>
        <v>"fl_loc_1":"FRA",</v>
      </c>
      <c r="BM75" s="11" t="str">
        <f t="shared" si="67"/>
        <v>"fl_loc_2":"AQT",</v>
      </c>
      <c r="BN75" s="11" t="str">
        <f t="shared" si="68"/>
        <v/>
      </c>
      <c r="BO75" s="11" t="str">
        <f t="shared" si="69"/>
        <v>"fl_lat":"43.5411341",</v>
      </c>
      <c r="BP75" s="11" t="str">
        <f t="shared" si="70"/>
        <v>"fl_long":"-1.209046355",</v>
      </c>
      <c r="BQ75" s="11" t="str">
        <f t="shared" si="71"/>
        <v>"mon_loc_source":"Monsanto",</v>
      </c>
      <c r="BR75" s="11" t="str">
        <f t="shared" si="72"/>
        <v/>
      </c>
      <c r="BS75" s="11" t="str">
        <f t="shared" si="73"/>
        <v>"flele":"50",</v>
      </c>
      <c r="BT75" s="11" t="str">
        <f t="shared" si="74"/>
        <v>"cr_system":"Conventional Corn",</v>
      </c>
      <c r="BU75" s="11" t="str">
        <f t="shared" si="75"/>
        <v>"irrig":"N",</v>
      </c>
      <c r="BV75" s="11" t="str">
        <f t="shared" si="76"/>
        <v/>
      </c>
      <c r="BW75" s="11" t="str">
        <f t="shared" si="77"/>
        <v>"mon_planting_year":"2011",</v>
      </c>
      <c r="BX75" s="11" t="str">
        <f t="shared" si="78"/>
        <v/>
      </c>
      <c r="BY75" s="11" t="str">
        <f t="shared" si="79"/>
        <v>"mon_hacom":"Grain",</v>
      </c>
      <c r="BZ75" s="11" t="str">
        <f t="shared" si="80"/>
        <v>"mon_expt_type":"Research",</v>
      </c>
      <c r="CA75" s="11" t="str">
        <f t="shared" si="81"/>
        <v>"mon_expt_stage":"Pre-Commercial 3",</v>
      </c>
      <c r="CB75" s="11" t="str">
        <f t="shared" si="82"/>
        <v>"mon_yld_be":"129.4755444",</v>
      </c>
      <c r="CC75" s="11" t="str">
        <f t="shared" si="83"/>
        <v>"mon_mst":"24.30430556",</v>
      </c>
      <c r="CD75" s="11" t="str">
        <f t="shared" si="84"/>
        <v/>
      </c>
      <c r="CE75" s="11" t="str">
        <f t="shared" si="85"/>
        <v/>
      </c>
      <c r="CF75" s="11" t="str">
        <f>IF(AT75&lt;&gt;"",""""&amp;LOWER(AT$3) &amp;""":"""&amp;DX75&amp;""",","")</f>
        <v/>
      </c>
      <c r="CG75" s="11" t="str">
        <f>"""mon_wst_info1"":"""&amp;VLOOKUP(B75,Weather!B75:N596,11,FALSE)&amp;""","</f>
        <v>"mon_wst_info1":"076000|25 - 50 km",</v>
      </c>
      <c r="CH75" s="11" t="str">
        <f>"""mon_wst_info2"":"""&amp;VLOOKUP(B75,Weather!B75:N596,12,FALSE)&amp;""","</f>
        <v>"mon_wst_info2":"076020|25 - 50 km",</v>
      </c>
      <c r="CI75" s="11" t="str">
        <f>"""mon_wst_info3"":"""&amp;VLOOKUP(B75,Weather!B75:N596,13,FALSE)&amp;""","</f>
        <v>"mon_wst_info3":"076030|10 - 25 km",</v>
      </c>
      <c r="CJ75" s="11" t="str">
        <f t="shared" si="86"/>
        <v/>
      </c>
      <c r="CK75" s="30" t="s">
        <v>958</v>
      </c>
      <c r="CL75" s="11" t="str">
        <f t="shared" si="87"/>
        <v>{"event":"planting","crid":"MAZ",</v>
      </c>
      <c r="CM75" s="11" t="str">
        <f t="shared" si="88"/>
        <v>"date":"20110503",</v>
      </c>
      <c r="CN75" s="11" t="str">
        <f t="shared" si="89"/>
        <v>"cul_id":"2011_RM105_TestMean",</v>
      </c>
      <c r="CO75" s="11" t="str">
        <f t="shared" si="90"/>
        <v>"plpoe":"7.7272727",</v>
      </c>
      <c r="CP75" s="11" t="str">
        <f t="shared" si="91"/>
        <v>"plrs":"80",</v>
      </c>
      <c r="CQ75" s="11" t="str">
        <f t="shared" si="92"/>
        <v>"rm":"105"},</v>
      </c>
      <c r="CR75" s="11" t="str">
        <f t="shared" si="93"/>
        <v>{"event":"harvest",</v>
      </c>
      <c r="CS75" s="11" t="str">
        <f t="shared" si="94"/>
        <v>"harm":"Machine",</v>
      </c>
      <c r="CT75" s="11" t="str">
        <f t="shared" si="95"/>
        <v>"date":"20111003"</v>
      </c>
      <c r="CU75" s="11" t="str">
        <f t="shared" si="96"/>
        <v>}]},</v>
      </c>
      <c r="CV75" s="30" t="s">
        <v>931</v>
      </c>
      <c r="CW75" s="11" t="str">
        <f t="shared" si="97"/>
        <v>{"hwah":"10940.68351",</v>
      </c>
      <c r="CX75" s="11" t="str">
        <f t="shared" si="98"/>
        <v>"hwahs":"586.528555",</v>
      </c>
      <c r="CY75" s="11" t="str">
        <f t="shared" si="99"/>
        <v>"hmah":"0.243043056",</v>
      </c>
      <c r="CZ75" s="11" t="str">
        <f t="shared" si="100"/>
        <v>"hmahs":"0.01437244",</v>
      </c>
      <c r="DA75" s="11" t="str">
        <f t="shared" si="101"/>
        <v/>
      </c>
      <c r="DB75" s="11" t="str">
        <f t="shared" si="102"/>
        <v/>
      </c>
      <c r="DC75" s="11" t="str">
        <f t="shared" si="103"/>
        <v>"chtx":"2.4625",</v>
      </c>
      <c r="DD75" s="11" t="str">
        <f t="shared" si="104"/>
        <v>"chtxs":"0.078717397",</v>
      </c>
      <c r="DE75" s="11" t="s">
        <v>935</v>
      </c>
      <c r="DF75" s="32" t="str">
        <f t="shared" si="118"/>
        <v>FRA_2011_18284</v>
      </c>
      <c r="DG75" s="30" t="str">
        <f t="shared" si="105"/>
        <v>{</v>
      </c>
      <c r="DH75" s="11" t="str">
        <f t="shared" si="106"/>
        <v>{</v>
      </c>
      <c r="DI75" s="11" t="str">
        <f t="shared" si="107"/>
        <v/>
      </c>
      <c r="DJ75" s="11" t="str">
        <f>IF(AT75&lt;&gt;"",""""&amp;LOWER(AT$3) &amp;""":"""&amp;DX75&amp;""",","")</f>
        <v/>
      </c>
      <c r="DK75" s="11" t="str">
        <f t="shared" si="108"/>
        <v/>
      </c>
      <c r="DL75" s="11" t="str">
        <f t="shared" si="109"/>
        <v/>
      </c>
      <c r="DM75" s="11" t="str">
        <f t="shared" si="110"/>
        <v/>
      </c>
      <c r="DN75" s="11" t="str">
        <f t="shared" si="111"/>
        <v/>
      </c>
      <c r="DO75" s="11" t="str">
        <f t="shared" si="112"/>
        <v/>
      </c>
      <c r="DP75" s="11" t="str">
        <f t="shared" si="113"/>
        <v/>
      </c>
      <c r="DQ75" s="11" t="str">
        <f t="shared" si="114"/>
        <v/>
      </c>
      <c r="DT75" s="2" t="str">
        <f t="shared" si="115"/>
        <v/>
      </c>
      <c r="DU75" s="2" t="str">
        <f>IF(COUNTIF($DT$3:DT74,"="&amp;DT75)=0,AT75&amp;"","")</f>
        <v/>
      </c>
      <c r="DV75" s="2" t="str">
        <f>IF(DU75&lt;&gt;"", COUNTIF($DU$3:DU74,"="&amp;DU75), "")</f>
        <v/>
      </c>
      <c r="DW75" s="2">
        <f>IF(OR(DU75&lt;&gt;"",AT75=""), COUNTIF($DU$3:DU74,"="&amp;DU75), VLOOKUP(DT75,$DT$3:DV74,3,FALSE))</f>
        <v>0</v>
      </c>
      <c r="DX75" s="2" t="str">
        <f t="shared" si="119"/>
        <v/>
      </c>
    </row>
    <row r="76" spans="1:128">
      <c r="A76" s="2" t="s">
        <v>893</v>
      </c>
      <c r="B76" s="17" t="s">
        <v>312</v>
      </c>
      <c r="C76" s="18">
        <v>1</v>
      </c>
      <c r="D76" s="17" t="s">
        <v>255</v>
      </c>
      <c r="E76" s="17" t="s">
        <v>256</v>
      </c>
      <c r="F76" s="17" t="s">
        <v>273</v>
      </c>
      <c r="G76" s="19">
        <v>9758247223686</v>
      </c>
      <c r="H76" s="17" t="s">
        <v>258</v>
      </c>
      <c r="I76" s="17" t="s">
        <v>259</v>
      </c>
      <c r="J76" s="18"/>
      <c r="K76" s="18">
        <v>43.541134100000001</v>
      </c>
      <c r="L76" s="18">
        <v>-1.2090463549999999</v>
      </c>
      <c r="M76" s="17" t="s">
        <v>58</v>
      </c>
      <c r="N76" s="17"/>
      <c r="O76" s="18">
        <v>50</v>
      </c>
      <c r="P76" s="17" t="s">
        <v>59</v>
      </c>
      <c r="Q76" s="17" t="s">
        <v>306</v>
      </c>
      <c r="R76" s="17" t="s">
        <v>61</v>
      </c>
      <c r="S76" s="17" t="s">
        <v>62</v>
      </c>
      <c r="T76" s="17"/>
      <c r="U76" s="18">
        <v>2011</v>
      </c>
      <c r="V76" s="17" t="s">
        <v>310</v>
      </c>
      <c r="W76" s="17" t="s">
        <v>311</v>
      </c>
      <c r="X76" s="17"/>
      <c r="Y76" s="17" t="s">
        <v>65</v>
      </c>
      <c r="Z76" s="17" t="s">
        <v>66</v>
      </c>
      <c r="AA76" s="17" t="s">
        <v>67</v>
      </c>
      <c r="AB76" s="17" t="s">
        <v>68</v>
      </c>
      <c r="AC76" s="17">
        <v>7.7272727000000003</v>
      </c>
      <c r="AD76" s="18">
        <v>80</v>
      </c>
      <c r="AE76" s="20">
        <v>128.79969579999999</v>
      </c>
      <c r="AF76" s="19">
        <v>10883.5743</v>
      </c>
      <c r="AG76" s="19">
        <v>601.67230110000003</v>
      </c>
      <c r="AH76" s="21">
        <v>25.677916669999998</v>
      </c>
      <c r="AI76" s="22">
        <v>0.25677916699999997</v>
      </c>
      <c r="AJ76" s="22">
        <v>2.5051191E-2</v>
      </c>
      <c r="AK76" s="18">
        <v>110</v>
      </c>
      <c r="AL76" s="17"/>
      <c r="AM76" s="17"/>
      <c r="AN76" s="17"/>
      <c r="AO76" s="17"/>
      <c r="AP76" s="18">
        <v>2.5</v>
      </c>
      <c r="AQ76" s="18">
        <v>6.9156407000000003E-2</v>
      </c>
      <c r="AR76" s="17"/>
      <c r="AS76" s="17"/>
      <c r="AT76" s="41"/>
      <c r="AU76" s="17"/>
      <c r="AV76" s="17"/>
      <c r="AW76" s="17"/>
      <c r="AX76" s="17"/>
      <c r="AY76" s="17"/>
      <c r="AZ76" s="17"/>
      <c r="BA76" s="17"/>
      <c r="BC76" s="34" t="str">
        <f t="shared" si="116"/>
        <v>20110503</v>
      </c>
      <c r="BD76" s="34" t="str">
        <f t="shared" si="117"/>
        <v>20111003</v>
      </c>
      <c r="BE76" s="2" t="s">
        <v>937</v>
      </c>
      <c r="BF76" s="11" t="str">
        <f t="shared" si="60"/>
        <v>{"exname":"FRA_2011_18285",</v>
      </c>
      <c r="BG76" s="11" t="str">
        <f t="shared" si="61"/>
        <v>"exp_dur":"1",</v>
      </c>
      <c r="BH76" s="11" t="str">
        <f t="shared" si="62"/>
        <v>"local_name":"St Etienne D`Orthe, FRA",</v>
      </c>
      <c r="BI76" s="11" t="str">
        <f t="shared" si="63"/>
        <v>"local_id":"AQSD",</v>
      </c>
      <c r="BJ76" s="11" t="str">
        <f t="shared" si="64"/>
        <v>"fl_name":"SE01",</v>
      </c>
      <c r="BK76" s="11" t="str">
        <f t="shared" si="65"/>
        <v>"id_field":"9758247223686",</v>
      </c>
      <c r="BL76" s="11" t="str">
        <f t="shared" si="66"/>
        <v>"fl_loc_1":"FRA",</v>
      </c>
      <c r="BM76" s="11" t="str">
        <f t="shared" si="67"/>
        <v>"fl_loc_2":"AQT",</v>
      </c>
      <c r="BN76" s="11" t="str">
        <f t="shared" si="68"/>
        <v/>
      </c>
      <c r="BO76" s="11" t="str">
        <f t="shared" si="69"/>
        <v>"fl_lat":"43.5411341",</v>
      </c>
      <c r="BP76" s="11" t="str">
        <f t="shared" si="70"/>
        <v>"fl_long":"-1.209046355",</v>
      </c>
      <c r="BQ76" s="11" t="str">
        <f t="shared" si="71"/>
        <v>"mon_loc_source":"Monsanto",</v>
      </c>
      <c r="BR76" s="11" t="str">
        <f t="shared" si="72"/>
        <v/>
      </c>
      <c r="BS76" s="11" t="str">
        <f t="shared" si="73"/>
        <v>"flele":"50",</v>
      </c>
      <c r="BT76" s="11" t="str">
        <f t="shared" si="74"/>
        <v>"cr_system":"Conventional Corn",</v>
      </c>
      <c r="BU76" s="11" t="str">
        <f t="shared" si="75"/>
        <v>"irrig":"N",</v>
      </c>
      <c r="BV76" s="11" t="str">
        <f t="shared" si="76"/>
        <v/>
      </c>
      <c r="BW76" s="11" t="str">
        <f t="shared" si="77"/>
        <v>"mon_planting_year":"2011",</v>
      </c>
      <c r="BX76" s="11" t="str">
        <f t="shared" si="78"/>
        <v/>
      </c>
      <c r="BY76" s="11" t="str">
        <f t="shared" si="79"/>
        <v>"mon_hacom":"Grain",</v>
      </c>
      <c r="BZ76" s="11" t="str">
        <f t="shared" si="80"/>
        <v>"mon_expt_type":"Research",</v>
      </c>
      <c r="CA76" s="11" t="str">
        <f t="shared" si="81"/>
        <v>"mon_expt_stage":"Pre-Commercial 3",</v>
      </c>
      <c r="CB76" s="11" t="str">
        <f t="shared" si="82"/>
        <v>"mon_yld_be":"128.7996958",</v>
      </c>
      <c r="CC76" s="11" t="str">
        <f t="shared" si="83"/>
        <v>"mon_mst":"25.67791667",</v>
      </c>
      <c r="CD76" s="11" t="str">
        <f t="shared" si="84"/>
        <v/>
      </c>
      <c r="CE76" s="11" t="str">
        <f t="shared" si="85"/>
        <v/>
      </c>
      <c r="CF76" s="11" t="str">
        <f>IF(AT76&lt;&gt;"",""""&amp;LOWER(AT$3) &amp;""":"""&amp;DX76&amp;""",","")</f>
        <v/>
      </c>
      <c r="CG76" s="11" t="str">
        <f>"""mon_wst_info1"":"""&amp;VLOOKUP(B76,Weather!B76:N597,11,FALSE)&amp;""","</f>
        <v>"mon_wst_info1":"076000|25 - 50 km",</v>
      </c>
      <c r="CH76" s="11" t="str">
        <f>"""mon_wst_info2"":"""&amp;VLOOKUP(B76,Weather!B76:N597,12,FALSE)&amp;""","</f>
        <v>"mon_wst_info2":"076020|25 - 50 km",</v>
      </c>
      <c r="CI76" s="11" t="str">
        <f>"""mon_wst_info3"":"""&amp;VLOOKUP(B76,Weather!B76:N597,13,FALSE)&amp;""","</f>
        <v>"mon_wst_info3":"076030|10 - 25 km",</v>
      </c>
      <c r="CJ76" s="11" t="str">
        <f t="shared" si="86"/>
        <v/>
      </c>
      <c r="CK76" s="30" t="s">
        <v>958</v>
      </c>
      <c r="CL76" s="11" t="str">
        <f t="shared" si="87"/>
        <v>{"event":"planting","crid":"MAZ",</v>
      </c>
      <c r="CM76" s="11" t="str">
        <f t="shared" si="88"/>
        <v>"date":"20110503",</v>
      </c>
      <c r="CN76" s="11" t="str">
        <f t="shared" si="89"/>
        <v>"cul_id":"2011_RM110_TestMean",</v>
      </c>
      <c r="CO76" s="11" t="str">
        <f t="shared" si="90"/>
        <v>"plpoe":"7.7272727",</v>
      </c>
      <c r="CP76" s="11" t="str">
        <f t="shared" si="91"/>
        <v>"plrs":"80",</v>
      </c>
      <c r="CQ76" s="11" t="str">
        <f t="shared" si="92"/>
        <v>"rm":"110"},</v>
      </c>
      <c r="CR76" s="11" t="str">
        <f t="shared" si="93"/>
        <v>{"event":"harvest",</v>
      </c>
      <c r="CS76" s="11" t="str">
        <f t="shared" si="94"/>
        <v>"harm":"Machine",</v>
      </c>
      <c r="CT76" s="11" t="str">
        <f t="shared" si="95"/>
        <v>"date":"20111003"</v>
      </c>
      <c r="CU76" s="11" t="str">
        <f t="shared" si="96"/>
        <v>}]},</v>
      </c>
      <c r="CV76" s="30" t="s">
        <v>931</v>
      </c>
      <c r="CW76" s="11" t="str">
        <f t="shared" si="97"/>
        <v>{"hwah":"10883.5743",</v>
      </c>
      <c r="CX76" s="11" t="str">
        <f t="shared" si="98"/>
        <v>"hwahs":"601.6723011",</v>
      </c>
      <c r="CY76" s="11" t="str">
        <f t="shared" si="99"/>
        <v>"hmah":"0.256779167",</v>
      </c>
      <c r="CZ76" s="11" t="str">
        <f t="shared" si="100"/>
        <v>"hmahs":"0.025051191",</v>
      </c>
      <c r="DA76" s="11" t="str">
        <f t="shared" si="101"/>
        <v/>
      </c>
      <c r="DB76" s="11" t="str">
        <f t="shared" si="102"/>
        <v/>
      </c>
      <c r="DC76" s="11" t="str">
        <f t="shared" si="103"/>
        <v>"chtx":"2.5",</v>
      </c>
      <c r="DD76" s="11" t="str">
        <f t="shared" si="104"/>
        <v>"chtxs":"0.069156407",</v>
      </c>
      <c r="DE76" s="11" t="s">
        <v>935</v>
      </c>
      <c r="DF76" s="32" t="str">
        <f t="shared" si="118"/>
        <v>FRA_2011_18285</v>
      </c>
      <c r="DG76" s="30" t="str">
        <f t="shared" si="105"/>
        <v>{</v>
      </c>
      <c r="DH76" s="11" t="str">
        <f t="shared" si="106"/>
        <v>{</v>
      </c>
      <c r="DI76" s="11" t="str">
        <f t="shared" si="107"/>
        <v/>
      </c>
      <c r="DJ76" s="11" t="str">
        <f>IF(AT76&lt;&gt;"",""""&amp;LOWER(AT$3) &amp;""":"""&amp;DX76&amp;""",","")</f>
        <v/>
      </c>
      <c r="DK76" s="11" t="str">
        <f t="shared" si="108"/>
        <v/>
      </c>
      <c r="DL76" s="11" t="str">
        <f t="shared" si="109"/>
        <v/>
      </c>
      <c r="DM76" s="11" t="str">
        <f t="shared" si="110"/>
        <v/>
      </c>
      <c r="DN76" s="11" t="str">
        <f t="shared" si="111"/>
        <v/>
      </c>
      <c r="DO76" s="11" t="str">
        <f t="shared" si="112"/>
        <v/>
      </c>
      <c r="DP76" s="11" t="str">
        <f t="shared" si="113"/>
        <v/>
      </c>
      <c r="DQ76" s="11" t="str">
        <f t="shared" si="114"/>
        <v/>
      </c>
      <c r="DT76" s="2" t="str">
        <f t="shared" si="115"/>
        <v/>
      </c>
      <c r="DU76" s="2" t="str">
        <f>IF(COUNTIF($DT$3:DT75,"="&amp;DT76)=0,AT76&amp;"","")</f>
        <v/>
      </c>
      <c r="DV76" s="2" t="str">
        <f>IF(DU76&lt;&gt;"", COUNTIF($DU$3:DU75,"="&amp;DU76), "")</f>
        <v/>
      </c>
      <c r="DW76" s="2">
        <f>IF(OR(DU76&lt;&gt;"",AT76=""), COUNTIF($DU$3:DU75,"="&amp;DU76), VLOOKUP(DT76,$DT$3:DV75,3,FALSE))</f>
        <v>0</v>
      </c>
      <c r="DX76" s="2" t="str">
        <f t="shared" si="119"/>
        <v/>
      </c>
    </row>
    <row r="77" spans="1:128">
      <c r="A77" s="2" t="s">
        <v>893</v>
      </c>
      <c r="B77" s="17" t="s">
        <v>313</v>
      </c>
      <c r="C77" s="18">
        <v>1</v>
      </c>
      <c r="D77" s="17" t="s">
        <v>255</v>
      </c>
      <c r="E77" s="17" t="s">
        <v>256</v>
      </c>
      <c r="F77" s="17" t="s">
        <v>273</v>
      </c>
      <c r="G77" s="19">
        <v>9758247223686</v>
      </c>
      <c r="H77" s="17" t="s">
        <v>258</v>
      </c>
      <c r="I77" s="17" t="s">
        <v>259</v>
      </c>
      <c r="J77" s="18"/>
      <c r="K77" s="18">
        <v>43.541134100000001</v>
      </c>
      <c r="L77" s="18">
        <v>-1.2090463549999999</v>
      </c>
      <c r="M77" s="17" t="s">
        <v>58</v>
      </c>
      <c r="N77" s="17"/>
      <c r="O77" s="18">
        <v>50</v>
      </c>
      <c r="P77" s="17" t="s">
        <v>59</v>
      </c>
      <c r="Q77" s="17" t="s">
        <v>306</v>
      </c>
      <c r="R77" s="17" t="s">
        <v>61</v>
      </c>
      <c r="S77" s="17" t="s">
        <v>62</v>
      </c>
      <c r="T77" s="17"/>
      <c r="U77" s="18">
        <v>2011</v>
      </c>
      <c r="V77" s="17" t="s">
        <v>310</v>
      </c>
      <c r="W77" s="17" t="s">
        <v>311</v>
      </c>
      <c r="X77" s="17"/>
      <c r="Y77" s="17" t="s">
        <v>65</v>
      </c>
      <c r="Z77" s="17" t="s">
        <v>66</v>
      </c>
      <c r="AA77" s="17" t="s">
        <v>67</v>
      </c>
      <c r="AB77" s="17" t="s">
        <v>68</v>
      </c>
      <c r="AC77" s="17">
        <v>7.7272727000000003</v>
      </c>
      <c r="AD77" s="18">
        <v>80</v>
      </c>
      <c r="AE77" s="20">
        <v>129.68215290000001</v>
      </c>
      <c r="AF77" s="19">
        <v>10958.14192</v>
      </c>
      <c r="AG77" s="19">
        <v>1117.604165</v>
      </c>
      <c r="AH77" s="21">
        <v>25.248750000000001</v>
      </c>
      <c r="AI77" s="22">
        <v>0.25248749999999998</v>
      </c>
      <c r="AJ77" s="22">
        <v>1.4551332E-2</v>
      </c>
      <c r="AK77" s="18">
        <v>110</v>
      </c>
      <c r="AL77" s="17"/>
      <c r="AM77" s="17"/>
      <c r="AN77" s="17"/>
      <c r="AO77" s="17"/>
      <c r="AP77" s="17"/>
      <c r="AQ77" s="17"/>
      <c r="AR77" s="17"/>
      <c r="AS77" s="17"/>
      <c r="AT77" s="41"/>
      <c r="AU77" s="17"/>
      <c r="AV77" s="17"/>
      <c r="AW77" s="17"/>
      <c r="AX77" s="17"/>
      <c r="AY77" s="17"/>
      <c r="AZ77" s="17"/>
      <c r="BA77" s="17"/>
      <c r="BC77" s="34" t="str">
        <f t="shared" si="116"/>
        <v>20110503</v>
      </c>
      <c r="BD77" s="34" t="str">
        <f t="shared" si="117"/>
        <v>20111003</v>
      </c>
      <c r="BE77" s="2" t="s">
        <v>937</v>
      </c>
      <c r="BF77" s="11" t="str">
        <f t="shared" si="60"/>
        <v>{"exname":"FRA_2011_18286",</v>
      </c>
      <c r="BG77" s="11" t="str">
        <f t="shared" si="61"/>
        <v>"exp_dur":"1",</v>
      </c>
      <c r="BH77" s="11" t="str">
        <f t="shared" si="62"/>
        <v>"local_name":"St Etienne D`Orthe, FRA",</v>
      </c>
      <c r="BI77" s="11" t="str">
        <f t="shared" si="63"/>
        <v>"local_id":"AQSD",</v>
      </c>
      <c r="BJ77" s="11" t="str">
        <f t="shared" si="64"/>
        <v>"fl_name":"SE01",</v>
      </c>
      <c r="BK77" s="11" t="str">
        <f t="shared" si="65"/>
        <v>"id_field":"9758247223686",</v>
      </c>
      <c r="BL77" s="11" t="str">
        <f t="shared" si="66"/>
        <v>"fl_loc_1":"FRA",</v>
      </c>
      <c r="BM77" s="11" t="str">
        <f t="shared" si="67"/>
        <v>"fl_loc_2":"AQT",</v>
      </c>
      <c r="BN77" s="11" t="str">
        <f t="shared" si="68"/>
        <v/>
      </c>
      <c r="BO77" s="11" t="str">
        <f t="shared" si="69"/>
        <v>"fl_lat":"43.5411341",</v>
      </c>
      <c r="BP77" s="11" t="str">
        <f t="shared" si="70"/>
        <v>"fl_long":"-1.209046355",</v>
      </c>
      <c r="BQ77" s="11" t="str">
        <f t="shared" si="71"/>
        <v>"mon_loc_source":"Monsanto",</v>
      </c>
      <c r="BR77" s="11" t="str">
        <f t="shared" si="72"/>
        <v/>
      </c>
      <c r="BS77" s="11" t="str">
        <f t="shared" si="73"/>
        <v>"flele":"50",</v>
      </c>
      <c r="BT77" s="11" t="str">
        <f t="shared" si="74"/>
        <v>"cr_system":"Conventional Corn",</v>
      </c>
      <c r="BU77" s="11" t="str">
        <f t="shared" si="75"/>
        <v>"irrig":"N",</v>
      </c>
      <c r="BV77" s="11" t="str">
        <f t="shared" si="76"/>
        <v/>
      </c>
      <c r="BW77" s="11" t="str">
        <f t="shared" si="77"/>
        <v>"mon_planting_year":"2011",</v>
      </c>
      <c r="BX77" s="11" t="str">
        <f t="shared" si="78"/>
        <v/>
      </c>
      <c r="BY77" s="11" t="str">
        <f t="shared" si="79"/>
        <v>"mon_hacom":"Grain",</v>
      </c>
      <c r="BZ77" s="11" t="str">
        <f t="shared" si="80"/>
        <v>"mon_expt_type":"Research",</v>
      </c>
      <c r="CA77" s="11" t="str">
        <f t="shared" si="81"/>
        <v>"mon_expt_stage":"Pre-Commercial 3",</v>
      </c>
      <c r="CB77" s="11" t="str">
        <f t="shared" si="82"/>
        <v>"mon_yld_be":"129.6821529",</v>
      </c>
      <c r="CC77" s="11" t="str">
        <f t="shared" si="83"/>
        <v>"mon_mst":"25.24875",</v>
      </c>
      <c r="CD77" s="11" t="str">
        <f t="shared" si="84"/>
        <v/>
      </c>
      <c r="CE77" s="11" t="str">
        <f t="shared" si="85"/>
        <v/>
      </c>
      <c r="CF77" s="11" t="str">
        <f>IF(AT77&lt;&gt;"",""""&amp;LOWER(AT$3) &amp;""":"""&amp;DX77&amp;""",","")</f>
        <v/>
      </c>
      <c r="CG77" s="11" t="str">
        <f>"""mon_wst_info1"":"""&amp;VLOOKUP(B77,Weather!B77:N598,11,FALSE)&amp;""","</f>
        <v>"mon_wst_info1":"076000|25 - 50 km",</v>
      </c>
      <c r="CH77" s="11" t="str">
        <f>"""mon_wst_info2"":"""&amp;VLOOKUP(B77,Weather!B77:N598,12,FALSE)&amp;""","</f>
        <v>"mon_wst_info2":"076020|25 - 50 km",</v>
      </c>
      <c r="CI77" s="11" t="str">
        <f>"""mon_wst_info3"":"""&amp;VLOOKUP(B77,Weather!B77:N598,13,FALSE)&amp;""","</f>
        <v>"mon_wst_info3":"076030|10 - 25 km",</v>
      </c>
      <c r="CJ77" s="11" t="str">
        <f t="shared" si="86"/>
        <v/>
      </c>
      <c r="CK77" s="30" t="s">
        <v>958</v>
      </c>
      <c r="CL77" s="11" t="str">
        <f t="shared" si="87"/>
        <v>{"event":"planting","crid":"MAZ",</v>
      </c>
      <c r="CM77" s="11" t="str">
        <f t="shared" si="88"/>
        <v>"date":"20110503",</v>
      </c>
      <c r="CN77" s="11" t="str">
        <f t="shared" si="89"/>
        <v>"cul_id":"2011_RM110_TestMean",</v>
      </c>
      <c r="CO77" s="11" t="str">
        <f t="shared" si="90"/>
        <v>"plpoe":"7.7272727",</v>
      </c>
      <c r="CP77" s="11" t="str">
        <f t="shared" si="91"/>
        <v>"plrs":"80",</v>
      </c>
      <c r="CQ77" s="11" t="str">
        <f t="shared" si="92"/>
        <v>"rm":"110"},</v>
      </c>
      <c r="CR77" s="11" t="str">
        <f t="shared" si="93"/>
        <v>{"event":"harvest",</v>
      </c>
      <c r="CS77" s="11" t="str">
        <f t="shared" si="94"/>
        <v>"harm":"Machine",</v>
      </c>
      <c r="CT77" s="11" t="str">
        <f t="shared" si="95"/>
        <v>"date":"20111003"</v>
      </c>
      <c r="CU77" s="11" t="str">
        <f t="shared" si="96"/>
        <v>}]},</v>
      </c>
      <c r="CV77" s="30" t="s">
        <v>931</v>
      </c>
      <c r="CW77" s="11" t="str">
        <f t="shared" si="97"/>
        <v>{"hwah":"10958.14192",</v>
      </c>
      <c r="CX77" s="11" t="str">
        <f t="shared" si="98"/>
        <v>"hwahs":"1117.604165",</v>
      </c>
      <c r="CY77" s="11" t="str">
        <f t="shared" si="99"/>
        <v>"hmah":"0.2524875",</v>
      </c>
      <c r="CZ77" s="11" t="str">
        <f t="shared" si="100"/>
        <v>"hmahs":"0.014551332",</v>
      </c>
      <c r="DA77" s="11" t="str">
        <f t="shared" si="101"/>
        <v/>
      </c>
      <c r="DB77" s="11" t="str">
        <f t="shared" si="102"/>
        <v/>
      </c>
      <c r="DC77" s="11" t="str">
        <f t="shared" si="103"/>
        <v/>
      </c>
      <c r="DD77" s="11" t="str">
        <f t="shared" si="104"/>
        <v/>
      </c>
      <c r="DE77" s="11" t="s">
        <v>935</v>
      </c>
      <c r="DF77" s="32" t="str">
        <f t="shared" si="118"/>
        <v>FRA_2011_18286</v>
      </c>
      <c r="DG77" s="30" t="str">
        <f t="shared" si="105"/>
        <v>{</v>
      </c>
      <c r="DH77" s="11" t="str">
        <f t="shared" si="106"/>
        <v>{</v>
      </c>
      <c r="DI77" s="11" t="str">
        <f t="shared" si="107"/>
        <v/>
      </c>
      <c r="DJ77" s="11" t="str">
        <f>IF(AT77&lt;&gt;"",""""&amp;LOWER(AT$3) &amp;""":"""&amp;DX77&amp;""",","")</f>
        <v/>
      </c>
      <c r="DK77" s="11" t="str">
        <f t="shared" si="108"/>
        <v/>
      </c>
      <c r="DL77" s="11" t="str">
        <f t="shared" si="109"/>
        <v/>
      </c>
      <c r="DM77" s="11" t="str">
        <f t="shared" si="110"/>
        <v/>
      </c>
      <c r="DN77" s="11" t="str">
        <f t="shared" si="111"/>
        <v/>
      </c>
      <c r="DO77" s="11" t="str">
        <f t="shared" si="112"/>
        <v/>
      </c>
      <c r="DP77" s="11" t="str">
        <f t="shared" si="113"/>
        <v/>
      </c>
      <c r="DQ77" s="11" t="str">
        <f t="shared" si="114"/>
        <v/>
      </c>
      <c r="DT77" s="2" t="str">
        <f t="shared" si="115"/>
        <v/>
      </c>
      <c r="DU77" s="2" t="str">
        <f>IF(COUNTIF($DT$3:DT76,"="&amp;DT77)=0,AT77&amp;"","")</f>
        <v/>
      </c>
      <c r="DV77" s="2" t="str">
        <f>IF(DU77&lt;&gt;"", COUNTIF($DU$3:DU76,"="&amp;DU77), "")</f>
        <v/>
      </c>
      <c r="DW77" s="2">
        <f>IF(OR(DU77&lt;&gt;"",AT77=""), COUNTIF($DU$3:DU76,"="&amp;DU77), VLOOKUP(DT77,$DT$3:DV76,3,FALSE))</f>
        <v>0</v>
      </c>
      <c r="DX77" s="2" t="str">
        <f t="shared" si="119"/>
        <v/>
      </c>
    </row>
    <row r="78" spans="1:128">
      <c r="A78" s="2" t="s">
        <v>893</v>
      </c>
      <c r="B78" s="17" t="s">
        <v>314</v>
      </c>
      <c r="C78" s="18">
        <v>1</v>
      </c>
      <c r="D78" s="17" t="s">
        <v>266</v>
      </c>
      <c r="E78" s="17" t="s">
        <v>267</v>
      </c>
      <c r="F78" s="17" t="s">
        <v>268</v>
      </c>
      <c r="G78" s="19">
        <v>9766295241094</v>
      </c>
      <c r="H78" s="17" t="s">
        <v>258</v>
      </c>
      <c r="I78" s="17" t="s">
        <v>259</v>
      </c>
      <c r="J78" s="18"/>
      <c r="K78" s="18">
        <v>43.541134100000001</v>
      </c>
      <c r="L78" s="18">
        <v>-1.2923793560000001</v>
      </c>
      <c r="M78" s="17" t="s">
        <v>58</v>
      </c>
      <c r="N78" s="17"/>
      <c r="O78" s="18">
        <v>50</v>
      </c>
      <c r="P78" s="17" t="s">
        <v>59</v>
      </c>
      <c r="Q78" s="17" t="s">
        <v>304</v>
      </c>
      <c r="R78" s="17" t="s">
        <v>61</v>
      </c>
      <c r="S78" s="17" t="s">
        <v>62</v>
      </c>
      <c r="T78" s="17"/>
      <c r="U78" s="18">
        <v>2011</v>
      </c>
      <c r="V78" s="17" t="s">
        <v>315</v>
      </c>
      <c r="W78" s="17" t="s">
        <v>316</v>
      </c>
      <c r="X78" s="17"/>
      <c r="Y78" s="17" t="s">
        <v>65</v>
      </c>
      <c r="Z78" s="17" t="s">
        <v>66</v>
      </c>
      <c r="AA78" s="17" t="s">
        <v>67</v>
      </c>
      <c r="AB78" s="17" t="s">
        <v>68</v>
      </c>
      <c r="AC78" s="17">
        <v>7.2616816667000004</v>
      </c>
      <c r="AD78" s="18">
        <v>80</v>
      </c>
      <c r="AE78" s="20">
        <v>143.88978059999999</v>
      </c>
      <c r="AF78" s="19">
        <v>12158.686460000001</v>
      </c>
      <c r="AG78" s="19">
        <v>452.75917709999999</v>
      </c>
      <c r="AH78" s="21">
        <v>27.234722219999998</v>
      </c>
      <c r="AI78" s="22">
        <v>0.272347222</v>
      </c>
      <c r="AJ78" s="22">
        <v>2.2760498000000001E-2</v>
      </c>
      <c r="AK78" s="18">
        <v>105</v>
      </c>
      <c r="AL78" s="17"/>
      <c r="AM78" s="17"/>
      <c r="AN78" s="17"/>
      <c r="AO78" s="17"/>
      <c r="AP78" s="17"/>
      <c r="AQ78" s="17"/>
      <c r="AR78" s="17"/>
      <c r="AS78" s="17"/>
      <c r="AT78" s="41"/>
      <c r="AU78" s="17"/>
      <c r="AV78" s="17"/>
      <c r="AW78" s="17"/>
      <c r="AX78" s="17"/>
      <c r="AY78" s="17"/>
      <c r="AZ78" s="17"/>
      <c r="BA78" s="17"/>
      <c r="BC78" s="34" t="str">
        <f t="shared" si="116"/>
        <v>20110501</v>
      </c>
      <c r="BD78" s="34" t="str">
        <f t="shared" si="117"/>
        <v>20111101</v>
      </c>
      <c r="BE78" s="2" t="s">
        <v>937</v>
      </c>
      <c r="BF78" s="11" t="str">
        <f t="shared" si="60"/>
        <v>{"exname":"FRA_2011_18287",</v>
      </c>
      <c r="BG78" s="11" t="str">
        <f t="shared" si="61"/>
        <v>"exp_dur":"1",</v>
      </c>
      <c r="BH78" s="11" t="str">
        <f t="shared" si="62"/>
        <v>"local_name":"St Martin De Hinx, FRA",</v>
      </c>
      <c r="BI78" s="11" t="str">
        <f t="shared" si="63"/>
        <v>"local_id":"AQSH",</v>
      </c>
      <c r="BJ78" s="11" t="str">
        <f t="shared" si="64"/>
        <v>"fl_name":"ST",</v>
      </c>
      <c r="BK78" s="11" t="str">
        <f t="shared" si="65"/>
        <v>"id_field":"9766295241094",</v>
      </c>
      <c r="BL78" s="11" t="str">
        <f t="shared" si="66"/>
        <v>"fl_loc_1":"FRA",</v>
      </c>
      <c r="BM78" s="11" t="str">
        <f t="shared" si="67"/>
        <v>"fl_loc_2":"AQT",</v>
      </c>
      <c r="BN78" s="11" t="str">
        <f t="shared" si="68"/>
        <v/>
      </c>
      <c r="BO78" s="11" t="str">
        <f t="shared" si="69"/>
        <v>"fl_lat":"43.5411341",</v>
      </c>
      <c r="BP78" s="11" t="str">
        <f t="shared" si="70"/>
        <v>"fl_long":"-1.292379356",</v>
      </c>
      <c r="BQ78" s="11" t="str">
        <f t="shared" si="71"/>
        <v>"mon_loc_source":"Monsanto",</v>
      </c>
      <c r="BR78" s="11" t="str">
        <f t="shared" si="72"/>
        <v/>
      </c>
      <c r="BS78" s="11" t="str">
        <f t="shared" si="73"/>
        <v>"flele":"50",</v>
      </c>
      <c r="BT78" s="11" t="str">
        <f t="shared" si="74"/>
        <v>"cr_system":"Conventional Corn",</v>
      </c>
      <c r="BU78" s="11" t="str">
        <f t="shared" si="75"/>
        <v>"irrig":"N",</v>
      </c>
      <c r="BV78" s="11" t="str">
        <f t="shared" si="76"/>
        <v/>
      </c>
      <c r="BW78" s="11" t="str">
        <f t="shared" si="77"/>
        <v>"mon_planting_year":"2011",</v>
      </c>
      <c r="BX78" s="11" t="str">
        <f t="shared" si="78"/>
        <v/>
      </c>
      <c r="BY78" s="11" t="str">
        <f t="shared" si="79"/>
        <v>"mon_hacom":"Grain",</v>
      </c>
      <c r="BZ78" s="11" t="str">
        <f t="shared" si="80"/>
        <v>"mon_expt_type":"Research",</v>
      </c>
      <c r="CA78" s="11" t="str">
        <f t="shared" si="81"/>
        <v>"mon_expt_stage":"Pre-Commercial 3",</v>
      </c>
      <c r="CB78" s="11" t="str">
        <f t="shared" si="82"/>
        <v>"mon_yld_be":"143.8897806",</v>
      </c>
      <c r="CC78" s="11" t="str">
        <f t="shared" si="83"/>
        <v>"mon_mst":"27.23472222",</v>
      </c>
      <c r="CD78" s="11" t="str">
        <f t="shared" si="84"/>
        <v/>
      </c>
      <c r="CE78" s="11" t="str">
        <f t="shared" si="85"/>
        <v/>
      </c>
      <c r="CF78" s="11" t="str">
        <f>IF(AT78&lt;&gt;"",""""&amp;LOWER(AT$3) &amp;""":"""&amp;DX78&amp;""",","")</f>
        <v/>
      </c>
      <c r="CG78" s="11" t="str">
        <f>"""mon_wst_info1"":"""&amp;VLOOKUP(B78,Weather!B78:N599,11,FALSE)&amp;""","</f>
        <v>"mon_wst_info1":"076000|25 - 50 km",</v>
      </c>
      <c r="CH78" s="11" t="str">
        <f>"""mon_wst_info2"":"""&amp;VLOOKUP(B78,Weather!B78:N599,12,FALSE)&amp;""","</f>
        <v>"mon_wst_info2":"076020|10 - 25 km",</v>
      </c>
      <c r="CI78" s="11" t="str">
        <f>"""mon_wst_info3"":"""&amp;VLOOKUP(B78,Weather!B78:N599,13,FALSE)&amp;""","</f>
        <v>"mon_wst_info3":"076030|10 - 25 km",</v>
      </c>
      <c r="CJ78" s="11" t="str">
        <f t="shared" si="86"/>
        <v/>
      </c>
      <c r="CK78" s="30" t="s">
        <v>958</v>
      </c>
      <c r="CL78" s="11" t="str">
        <f t="shared" si="87"/>
        <v>{"event":"planting","crid":"MAZ",</v>
      </c>
      <c r="CM78" s="11" t="str">
        <f t="shared" si="88"/>
        <v>"date":"20110501",</v>
      </c>
      <c r="CN78" s="11" t="str">
        <f t="shared" si="89"/>
        <v>"cul_id":"2011_RM105_TestMean",</v>
      </c>
      <c r="CO78" s="11" t="str">
        <f t="shared" si="90"/>
        <v>"plpoe":"7.2616816667",</v>
      </c>
      <c r="CP78" s="11" t="str">
        <f t="shared" si="91"/>
        <v>"plrs":"80",</v>
      </c>
      <c r="CQ78" s="11" t="str">
        <f t="shared" si="92"/>
        <v>"rm":"105"},</v>
      </c>
      <c r="CR78" s="11" t="str">
        <f t="shared" si="93"/>
        <v>{"event":"harvest",</v>
      </c>
      <c r="CS78" s="11" t="str">
        <f t="shared" si="94"/>
        <v>"harm":"Machine",</v>
      </c>
      <c r="CT78" s="11" t="str">
        <f t="shared" si="95"/>
        <v>"date":"20111101"</v>
      </c>
      <c r="CU78" s="11" t="str">
        <f t="shared" si="96"/>
        <v>}]},</v>
      </c>
      <c r="CV78" s="30" t="s">
        <v>931</v>
      </c>
      <c r="CW78" s="11" t="str">
        <f t="shared" si="97"/>
        <v>{"hwah":"12158.68646",</v>
      </c>
      <c r="CX78" s="11" t="str">
        <f t="shared" si="98"/>
        <v>"hwahs":"452.7591771",</v>
      </c>
      <c r="CY78" s="11" t="str">
        <f t="shared" si="99"/>
        <v>"hmah":"0.272347222",</v>
      </c>
      <c r="CZ78" s="11" t="str">
        <f t="shared" si="100"/>
        <v>"hmahs":"0.022760498",</v>
      </c>
      <c r="DA78" s="11" t="str">
        <f t="shared" si="101"/>
        <v/>
      </c>
      <c r="DB78" s="11" t="str">
        <f t="shared" si="102"/>
        <v/>
      </c>
      <c r="DC78" s="11" t="str">
        <f t="shared" si="103"/>
        <v/>
      </c>
      <c r="DD78" s="11" t="str">
        <f t="shared" si="104"/>
        <v/>
      </c>
      <c r="DE78" s="11" t="s">
        <v>935</v>
      </c>
      <c r="DF78" s="32" t="str">
        <f t="shared" si="118"/>
        <v>FRA_2011_18287</v>
      </c>
      <c r="DG78" s="30" t="str">
        <f t="shared" si="105"/>
        <v>{</v>
      </c>
      <c r="DH78" s="11" t="str">
        <f t="shared" si="106"/>
        <v>{</v>
      </c>
      <c r="DI78" s="11" t="str">
        <f t="shared" si="107"/>
        <v/>
      </c>
      <c r="DJ78" s="11" t="str">
        <f>IF(AT78&lt;&gt;"",""""&amp;LOWER(AT$3) &amp;""":"""&amp;DX78&amp;""",","")</f>
        <v/>
      </c>
      <c r="DK78" s="11" t="str">
        <f t="shared" si="108"/>
        <v/>
      </c>
      <c r="DL78" s="11" t="str">
        <f t="shared" si="109"/>
        <v/>
      </c>
      <c r="DM78" s="11" t="str">
        <f t="shared" si="110"/>
        <v/>
      </c>
      <c r="DN78" s="11" t="str">
        <f t="shared" si="111"/>
        <v/>
      </c>
      <c r="DO78" s="11" t="str">
        <f t="shared" si="112"/>
        <v/>
      </c>
      <c r="DP78" s="11" t="str">
        <f t="shared" si="113"/>
        <v/>
      </c>
      <c r="DQ78" s="11" t="str">
        <f t="shared" si="114"/>
        <v/>
      </c>
      <c r="DT78" s="2" t="str">
        <f t="shared" si="115"/>
        <v/>
      </c>
      <c r="DU78" s="2" t="str">
        <f>IF(COUNTIF($DT$3:DT77,"="&amp;DT78)=0,AT78&amp;"","")</f>
        <v/>
      </c>
      <c r="DV78" s="2" t="str">
        <f>IF(DU78&lt;&gt;"", COUNTIF($DU$3:DU77,"="&amp;DU78), "")</f>
        <v/>
      </c>
      <c r="DW78" s="2">
        <f>IF(OR(DU78&lt;&gt;"",AT78=""), COUNTIF($DU$3:DU77,"="&amp;DU78), VLOOKUP(DT78,$DT$3:DV77,3,FALSE))</f>
        <v>0</v>
      </c>
      <c r="DX78" s="2" t="str">
        <f t="shared" si="119"/>
        <v/>
      </c>
    </row>
    <row r="79" spans="1:128">
      <c r="A79" s="2" t="s">
        <v>893</v>
      </c>
      <c r="B79" s="17" t="s">
        <v>317</v>
      </c>
      <c r="C79" s="18">
        <v>1</v>
      </c>
      <c r="D79" s="17" t="s">
        <v>266</v>
      </c>
      <c r="E79" s="17" t="s">
        <v>267</v>
      </c>
      <c r="F79" s="17" t="s">
        <v>268</v>
      </c>
      <c r="G79" s="19">
        <v>9766295241094</v>
      </c>
      <c r="H79" s="17" t="s">
        <v>258</v>
      </c>
      <c r="I79" s="17" t="s">
        <v>259</v>
      </c>
      <c r="J79" s="18"/>
      <c r="K79" s="18">
        <v>43.541134100000001</v>
      </c>
      <c r="L79" s="18">
        <v>-1.2923793560000001</v>
      </c>
      <c r="M79" s="17" t="s">
        <v>58</v>
      </c>
      <c r="N79" s="17"/>
      <c r="O79" s="18">
        <v>50</v>
      </c>
      <c r="P79" s="17" t="s">
        <v>59</v>
      </c>
      <c r="Q79" s="17" t="s">
        <v>306</v>
      </c>
      <c r="R79" s="17" t="s">
        <v>61</v>
      </c>
      <c r="S79" s="17" t="s">
        <v>62</v>
      </c>
      <c r="T79" s="17"/>
      <c r="U79" s="18">
        <v>2011</v>
      </c>
      <c r="V79" s="17" t="s">
        <v>315</v>
      </c>
      <c r="W79" s="17" t="s">
        <v>316</v>
      </c>
      <c r="X79" s="17"/>
      <c r="Y79" s="17" t="s">
        <v>65</v>
      </c>
      <c r="Z79" s="17" t="s">
        <v>66</v>
      </c>
      <c r="AA79" s="17" t="s">
        <v>67</v>
      </c>
      <c r="AB79" s="17" t="s">
        <v>68</v>
      </c>
      <c r="AC79" s="17">
        <v>7.1685629167</v>
      </c>
      <c r="AD79" s="18">
        <v>80</v>
      </c>
      <c r="AE79" s="20">
        <v>136.0728417</v>
      </c>
      <c r="AF79" s="19">
        <v>11498.155119999999</v>
      </c>
      <c r="AG79" s="19">
        <v>534.94208460000004</v>
      </c>
      <c r="AH79" s="21">
        <v>33.470833329999998</v>
      </c>
      <c r="AI79" s="22">
        <v>0.33470833300000002</v>
      </c>
      <c r="AJ79" s="22">
        <v>2.8325712999999999E-2</v>
      </c>
      <c r="AK79" s="18">
        <v>110</v>
      </c>
      <c r="AL79" s="17"/>
      <c r="AM79" s="17"/>
      <c r="AN79" s="17"/>
      <c r="AO79" s="17"/>
      <c r="AP79" s="17"/>
      <c r="AQ79" s="17"/>
      <c r="AR79" s="17"/>
      <c r="AS79" s="17"/>
      <c r="AT79" s="41"/>
      <c r="AU79" s="17"/>
      <c r="AV79" s="17"/>
      <c r="AW79" s="17"/>
      <c r="AX79" s="17"/>
      <c r="AY79" s="17"/>
      <c r="AZ79" s="17"/>
      <c r="BA79" s="17"/>
      <c r="BC79" s="34" t="str">
        <f t="shared" si="116"/>
        <v>20110501</v>
      </c>
      <c r="BD79" s="34" t="str">
        <f t="shared" si="117"/>
        <v>20111101</v>
      </c>
      <c r="BE79" s="2" t="s">
        <v>937</v>
      </c>
      <c r="BF79" s="11" t="str">
        <f t="shared" si="60"/>
        <v>{"exname":"FRA_2011_18288",</v>
      </c>
      <c r="BG79" s="11" t="str">
        <f t="shared" si="61"/>
        <v>"exp_dur":"1",</v>
      </c>
      <c r="BH79" s="11" t="str">
        <f t="shared" si="62"/>
        <v>"local_name":"St Martin De Hinx, FRA",</v>
      </c>
      <c r="BI79" s="11" t="str">
        <f t="shared" si="63"/>
        <v>"local_id":"AQSH",</v>
      </c>
      <c r="BJ79" s="11" t="str">
        <f t="shared" si="64"/>
        <v>"fl_name":"ST",</v>
      </c>
      <c r="BK79" s="11" t="str">
        <f t="shared" si="65"/>
        <v>"id_field":"9766295241094",</v>
      </c>
      <c r="BL79" s="11" t="str">
        <f t="shared" si="66"/>
        <v>"fl_loc_1":"FRA",</v>
      </c>
      <c r="BM79" s="11" t="str">
        <f t="shared" si="67"/>
        <v>"fl_loc_2":"AQT",</v>
      </c>
      <c r="BN79" s="11" t="str">
        <f t="shared" si="68"/>
        <v/>
      </c>
      <c r="BO79" s="11" t="str">
        <f t="shared" si="69"/>
        <v>"fl_lat":"43.5411341",</v>
      </c>
      <c r="BP79" s="11" t="str">
        <f t="shared" si="70"/>
        <v>"fl_long":"-1.292379356",</v>
      </c>
      <c r="BQ79" s="11" t="str">
        <f t="shared" si="71"/>
        <v>"mon_loc_source":"Monsanto",</v>
      </c>
      <c r="BR79" s="11" t="str">
        <f t="shared" si="72"/>
        <v/>
      </c>
      <c r="BS79" s="11" t="str">
        <f t="shared" si="73"/>
        <v>"flele":"50",</v>
      </c>
      <c r="BT79" s="11" t="str">
        <f t="shared" si="74"/>
        <v>"cr_system":"Conventional Corn",</v>
      </c>
      <c r="BU79" s="11" t="str">
        <f t="shared" si="75"/>
        <v>"irrig":"N",</v>
      </c>
      <c r="BV79" s="11" t="str">
        <f t="shared" si="76"/>
        <v/>
      </c>
      <c r="BW79" s="11" t="str">
        <f t="shared" si="77"/>
        <v>"mon_planting_year":"2011",</v>
      </c>
      <c r="BX79" s="11" t="str">
        <f t="shared" si="78"/>
        <v/>
      </c>
      <c r="BY79" s="11" t="str">
        <f t="shared" si="79"/>
        <v>"mon_hacom":"Grain",</v>
      </c>
      <c r="BZ79" s="11" t="str">
        <f t="shared" si="80"/>
        <v>"mon_expt_type":"Research",</v>
      </c>
      <c r="CA79" s="11" t="str">
        <f t="shared" si="81"/>
        <v>"mon_expt_stage":"Pre-Commercial 3",</v>
      </c>
      <c r="CB79" s="11" t="str">
        <f t="shared" si="82"/>
        <v>"mon_yld_be":"136.0728417",</v>
      </c>
      <c r="CC79" s="11" t="str">
        <f t="shared" si="83"/>
        <v>"mon_mst":"33.47083333",</v>
      </c>
      <c r="CD79" s="11" t="str">
        <f t="shared" si="84"/>
        <v/>
      </c>
      <c r="CE79" s="11" t="str">
        <f t="shared" si="85"/>
        <v/>
      </c>
      <c r="CF79" s="11" t="str">
        <f>IF(AT79&lt;&gt;"",""""&amp;LOWER(AT$3) &amp;""":"""&amp;DX79&amp;""",","")</f>
        <v/>
      </c>
      <c r="CG79" s="11" t="str">
        <f>"""mon_wst_info1"":"""&amp;VLOOKUP(B79,Weather!B79:N600,11,FALSE)&amp;""","</f>
        <v>"mon_wst_info1":"076000|25 - 50 km",</v>
      </c>
      <c r="CH79" s="11" t="str">
        <f>"""mon_wst_info2"":"""&amp;VLOOKUP(B79,Weather!B79:N600,12,FALSE)&amp;""","</f>
        <v>"mon_wst_info2":"076020|10 - 25 km",</v>
      </c>
      <c r="CI79" s="11" t="str">
        <f>"""mon_wst_info3"":"""&amp;VLOOKUP(B79,Weather!B79:N600,13,FALSE)&amp;""","</f>
        <v>"mon_wst_info3":"076030|10 - 25 km",</v>
      </c>
      <c r="CJ79" s="11" t="str">
        <f t="shared" si="86"/>
        <v/>
      </c>
      <c r="CK79" s="30" t="s">
        <v>958</v>
      </c>
      <c r="CL79" s="11" t="str">
        <f t="shared" si="87"/>
        <v>{"event":"planting","crid":"MAZ",</v>
      </c>
      <c r="CM79" s="11" t="str">
        <f t="shared" si="88"/>
        <v>"date":"20110501",</v>
      </c>
      <c r="CN79" s="11" t="str">
        <f t="shared" si="89"/>
        <v>"cul_id":"2011_RM110_TestMean",</v>
      </c>
      <c r="CO79" s="11" t="str">
        <f t="shared" si="90"/>
        <v>"plpoe":"7.1685629167",</v>
      </c>
      <c r="CP79" s="11" t="str">
        <f t="shared" si="91"/>
        <v>"plrs":"80",</v>
      </c>
      <c r="CQ79" s="11" t="str">
        <f t="shared" si="92"/>
        <v>"rm":"110"},</v>
      </c>
      <c r="CR79" s="11" t="str">
        <f t="shared" si="93"/>
        <v>{"event":"harvest",</v>
      </c>
      <c r="CS79" s="11" t="str">
        <f t="shared" si="94"/>
        <v>"harm":"Machine",</v>
      </c>
      <c r="CT79" s="11" t="str">
        <f t="shared" si="95"/>
        <v>"date":"20111101"</v>
      </c>
      <c r="CU79" s="11" t="str">
        <f t="shared" si="96"/>
        <v>}]},</v>
      </c>
      <c r="CV79" s="30" t="s">
        <v>931</v>
      </c>
      <c r="CW79" s="11" t="str">
        <f t="shared" si="97"/>
        <v>{"hwah":"11498.15512",</v>
      </c>
      <c r="CX79" s="11" t="str">
        <f t="shared" si="98"/>
        <v>"hwahs":"534.9420846",</v>
      </c>
      <c r="CY79" s="11" t="str">
        <f t="shared" si="99"/>
        <v>"hmah":"0.334708333",</v>
      </c>
      <c r="CZ79" s="11" t="str">
        <f t="shared" si="100"/>
        <v>"hmahs":"0.028325713",</v>
      </c>
      <c r="DA79" s="11" t="str">
        <f t="shared" si="101"/>
        <v/>
      </c>
      <c r="DB79" s="11" t="str">
        <f t="shared" si="102"/>
        <v/>
      </c>
      <c r="DC79" s="11" t="str">
        <f t="shared" si="103"/>
        <v/>
      </c>
      <c r="DD79" s="11" t="str">
        <f t="shared" si="104"/>
        <v/>
      </c>
      <c r="DE79" s="11" t="s">
        <v>935</v>
      </c>
      <c r="DF79" s="32" t="str">
        <f t="shared" si="118"/>
        <v>FRA_2011_18288</v>
      </c>
      <c r="DG79" s="30" t="str">
        <f t="shared" si="105"/>
        <v>{</v>
      </c>
      <c r="DH79" s="11" t="str">
        <f t="shared" si="106"/>
        <v>{</v>
      </c>
      <c r="DI79" s="11" t="str">
        <f t="shared" si="107"/>
        <v/>
      </c>
      <c r="DJ79" s="11" t="str">
        <f>IF(AT79&lt;&gt;"",""""&amp;LOWER(AT$3) &amp;""":"""&amp;DX79&amp;""",","")</f>
        <v/>
      </c>
      <c r="DK79" s="11" t="str">
        <f t="shared" si="108"/>
        <v/>
      </c>
      <c r="DL79" s="11" t="str">
        <f t="shared" si="109"/>
        <v/>
      </c>
      <c r="DM79" s="11" t="str">
        <f t="shared" si="110"/>
        <v/>
      </c>
      <c r="DN79" s="11" t="str">
        <f t="shared" si="111"/>
        <v/>
      </c>
      <c r="DO79" s="11" t="str">
        <f t="shared" si="112"/>
        <v/>
      </c>
      <c r="DP79" s="11" t="str">
        <f t="shared" si="113"/>
        <v/>
      </c>
      <c r="DQ79" s="11" t="str">
        <f t="shared" si="114"/>
        <v/>
      </c>
      <c r="DT79" s="2" t="str">
        <f t="shared" si="115"/>
        <v/>
      </c>
      <c r="DU79" s="2" t="str">
        <f>IF(COUNTIF($DT$3:DT78,"="&amp;DT79)=0,AT79&amp;"","")</f>
        <v/>
      </c>
      <c r="DV79" s="2" t="str">
        <f>IF(DU79&lt;&gt;"", COUNTIF($DU$3:DU78,"="&amp;DU79), "")</f>
        <v/>
      </c>
      <c r="DW79" s="2">
        <f>IF(OR(DU79&lt;&gt;"",AT79=""), COUNTIF($DU$3:DU78,"="&amp;DU79), VLOOKUP(DT79,$DT$3:DV78,3,FALSE))</f>
        <v>0</v>
      </c>
      <c r="DX79" s="2" t="str">
        <f t="shared" si="119"/>
        <v/>
      </c>
    </row>
    <row r="80" spans="1:128">
      <c r="A80" s="2" t="s">
        <v>893</v>
      </c>
      <c r="B80" s="17" t="s">
        <v>318</v>
      </c>
      <c r="C80" s="18">
        <v>1</v>
      </c>
      <c r="D80" s="17" t="s">
        <v>319</v>
      </c>
      <c r="E80" s="17" t="s">
        <v>320</v>
      </c>
      <c r="F80" s="17" t="s">
        <v>321</v>
      </c>
      <c r="G80" s="19">
        <v>1375024185718</v>
      </c>
      <c r="H80" s="17" t="s">
        <v>322</v>
      </c>
      <c r="I80" s="17" t="s">
        <v>323</v>
      </c>
      <c r="J80" s="18"/>
      <c r="K80" s="18">
        <v>-26.87525174</v>
      </c>
      <c r="L80" s="18">
        <v>28.374168999999998</v>
      </c>
      <c r="M80" s="17" t="s">
        <v>58</v>
      </c>
      <c r="N80" s="17"/>
      <c r="O80" s="18">
        <v>1650</v>
      </c>
      <c r="P80" s="17" t="s">
        <v>59</v>
      </c>
      <c r="Q80" s="17" t="s">
        <v>324</v>
      </c>
      <c r="R80" s="17" t="s">
        <v>61</v>
      </c>
      <c r="S80" s="17" t="s">
        <v>62</v>
      </c>
      <c r="T80" s="17" t="s">
        <v>325</v>
      </c>
      <c r="U80" s="18">
        <v>2007</v>
      </c>
      <c r="V80" s="17" t="s">
        <v>326</v>
      </c>
      <c r="W80" s="17" t="s">
        <v>327</v>
      </c>
      <c r="X80" s="17" t="s">
        <v>328</v>
      </c>
      <c r="Y80" s="17" t="s">
        <v>65</v>
      </c>
      <c r="Z80" s="17" t="s">
        <v>66</v>
      </c>
      <c r="AA80" s="17" t="s">
        <v>67</v>
      </c>
      <c r="AB80" s="17" t="s">
        <v>68</v>
      </c>
      <c r="AC80" s="17">
        <v>1.9962275</v>
      </c>
      <c r="AD80" s="18">
        <v>90</v>
      </c>
      <c r="AE80" s="20">
        <v>68.261022999999994</v>
      </c>
      <c r="AF80" s="19">
        <v>5768.0564439999998</v>
      </c>
      <c r="AG80" s="19">
        <v>587.43287740000005</v>
      </c>
      <c r="AH80" s="21">
        <v>13.805524</v>
      </c>
      <c r="AI80" s="22">
        <v>0.13805524</v>
      </c>
      <c r="AJ80" s="22">
        <v>4.5896720000000004E-3</v>
      </c>
      <c r="AK80" s="18">
        <v>125</v>
      </c>
      <c r="AL80" s="17"/>
      <c r="AM80" s="17"/>
      <c r="AN80" s="17">
        <v>83.514336999999998</v>
      </c>
      <c r="AO80" s="17">
        <v>1.0045220911999999</v>
      </c>
      <c r="AP80" s="17"/>
      <c r="AQ80" s="17"/>
      <c r="AR80" s="17" t="s">
        <v>329</v>
      </c>
      <c r="AS80" s="17"/>
      <c r="AT80" s="41"/>
      <c r="AU80" s="17"/>
      <c r="AV80" s="17"/>
      <c r="AW80" s="17"/>
      <c r="AX80" s="17"/>
      <c r="AY80" s="17"/>
      <c r="AZ80" s="17"/>
      <c r="BA80" s="17"/>
      <c r="BC80" s="34" t="str">
        <f t="shared" si="116"/>
        <v>20071102</v>
      </c>
      <c r="BD80" s="34" t="str">
        <f t="shared" si="117"/>
        <v>20080624</v>
      </c>
      <c r="BE80" s="2" t="s">
        <v>937</v>
      </c>
      <c r="BF80" s="11" t="str">
        <f t="shared" si="60"/>
        <v>{"exname":"ZAF_2007_2657",</v>
      </c>
      <c r="BG80" s="11" t="str">
        <f t="shared" si="61"/>
        <v>"exp_dur":"1",</v>
      </c>
      <c r="BH80" s="11" t="str">
        <f t="shared" si="62"/>
        <v>"local_name":"Petit, ZAF",</v>
      </c>
      <c r="BI80" s="11" t="str">
        <f t="shared" si="63"/>
        <v>"local_id":"GTPE",</v>
      </c>
      <c r="BJ80" s="11" t="str">
        <f t="shared" si="64"/>
        <v>"fl_name":"BF",</v>
      </c>
      <c r="BK80" s="11" t="str">
        <f t="shared" si="65"/>
        <v>"id_field":"1375024185718",</v>
      </c>
      <c r="BL80" s="11" t="str">
        <f t="shared" si="66"/>
        <v>"fl_loc_1":"ZAF",</v>
      </c>
      <c r="BM80" s="11" t="str">
        <f t="shared" si="67"/>
        <v>"fl_loc_2":"GAT",</v>
      </c>
      <c r="BN80" s="11" t="str">
        <f t="shared" si="68"/>
        <v/>
      </c>
      <c r="BO80" s="11" t="str">
        <f t="shared" si="69"/>
        <v>"fl_lat":"-26.87525174",</v>
      </c>
      <c r="BP80" s="11" t="str">
        <f t="shared" si="70"/>
        <v>"fl_long":"28.374169",</v>
      </c>
      <c r="BQ80" s="11" t="str">
        <f t="shared" si="71"/>
        <v>"mon_loc_source":"Monsanto",</v>
      </c>
      <c r="BR80" s="11" t="str">
        <f t="shared" si="72"/>
        <v/>
      </c>
      <c r="BS80" s="11" t="str">
        <f t="shared" si="73"/>
        <v>"flele":"1650",</v>
      </c>
      <c r="BT80" s="11" t="str">
        <f t="shared" si="74"/>
        <v>"cr_system":"Conventional Corn",</v>
      </c>
      <c r="BU80" s="11" t="str">
        <f t="shared" si="75"/>
        <v>"irrig":"N",</v>
      </c>
      <c r="BV80" s="11" t="str">
        <f t="shared" si="76"/>
        <v>"ti_notes":"Conservation: Mulch-Till",</v>
      </c>
      <c r="BW80" s="11" t="str">
        <f t="shared" si="77"/>
        <v>"mon_planting_year":"2007",</v>
      </c>
      <c r="BX80" s="11" t="str">
        <f t="shared" si="78"/>
        <v>"initial_conditions":{"icpcr":"SBN"},</v>
      </c>
      <c r="BY80" s="11" t="str">
        <f t="shared" si="79"/>
        <v>"mon_hacom":"Grain",</v>
      </c>
      <c r="BZ80" s="11" t="str">
        <f t="shared" si="80"/>
        <v>"mon_expt_type":"Research",</v>
      </c>
      <c r="CA80" s="11" t="str">
        <f t="shared" si="81"/>
        <v>"mon_expt_stage":"Pre-Commercial 3",</v>
      </c>
      <c r="CB80" s="11" t="str">
        <f t="shared" si="82"/>
        <v>"mon_yld_be":"68.261023",</v>
      </c>
      <c r="CC80" s="11" t="str">
        <f t="shared" si="83"/>
        <v>"mon_mst":"13.805524",</v>
      </c>
      <c r="CD80" s="11" t="str">
        <f t="shared" si="84"/>
        <v/>
      </c>
      <c r="CE80" s="11" t="str">
        <f t="shared" si="85"/>
        <v/>
      </c>
      <c r="CF80" s="11" t="str">
        <f>IF(AT80&lt;&gt;"",""""&amp;LOWER(AT$3) &amp;""":"""&amp;DX80&amp;""",","")</f>
        <v/>
      </c>
      <c r="CG80" s="11" t="str">
        <f>"""mon_wst_info1"":"""&amp;VLOOKUP(B80,Weather!B80:N601,11,FALSE)&amp;""","</f>
        <v>"mon_wst_info1":"682674|50 - 100 km",</v>
      </c>
      <c r="CH80" s="11" t="str">
        <f>"""mon_wst_info2"":"""&amp;VLOOKUP(B80,Weather!B80:N601,12,FALSE)&amp;""","</f>
        <v>"mon_wst_info2":"683007|50 - 100 km",</v>
      </c>
      <c r="CI80" s="11" t="str">
        <f>"""mon_wst_info3"":"""&amp;VLOOKUP(B80,Weather!B80:N601,13,FALSE)&amp;""","</f>
        <v>"mon_wst_info3":"683620|25 - 50 km",</v>
      </c>
      <c r="CJ80" s="11" t="str">
        <f t="shared" si="86"/>
        <v>"mon_sltx":"CL",</v>
      </c>
      <c r="CK80" s="30" t="s">
        <v>958</v>
      </c>
      <c r="CL80" s="11" t="str">
        <f t="shared" si="87"/>
        <v>{"event":"planting","crid":"MAZ",</v>
      </c>
      <c r="CM80" s="11" t="str">
        <f t="shared" si="88"/>
        <v>"date":"20071102",</v>
      </c>
      <c r="CN80" s="11" t="str">
        <f t="shared" si="89"/>
        <v>"cul_id":"2007_RM125_TestMean",</v>
      </c>
      <c r="CO80" s="11" t="str">
        <f t="shared" si="90"/>
        <v>"plpoe":"1.9962275",</v>
      </c>
      <c r="CP80" s="11" t="str">
        <f t="shared" si="91"/>
        <v>"plrs":"90",</v>
      </c>
      <c r="CQ80" s="11" t="str">
        <f t="shared" si="92"/>
        <v>"rm":"125"},</v>
      </c>
      <c r="CR80" s="11" t="str">
        <f t="shared" si="93"/>
        <v>{"event":"harvest",</v>
      </c>
      <c r="CS80" s="11" t="str">
        <f t="shared" si="94"/>
        <v>"harm":"Machine",</v>
      </c>
      <c r="CT80" s="11" t="str">
        <f t="shared" si="95"/>
        <v>"date":"20080624"</v>
      </c>
      <c r="CU80" s="11" t="str">
        <f t="shared" si="96"/>
        <v>}]},</v>
      </c>
      <c r="CV80" s="30" t="s">
        <v>931</v>
      </c>
      <c r="CW80" s="11" t="str">
        <f t="shared" si="97"/>
        <v>{"hwah":"5768.056444",</v>
      </c>
      <c r="CX80" s="11" t="str">
        <f t="shared" si="98"/>
        <v>"hwahs":"587.4328774",</v>
      </c>
      <c r="CY80" s="11" t="str">
        <f t="shared" si="99"/>
        <v>"hmah":"0.13805524",</v>
      </c>
      <c r="CZ80" s="11" t="str">
        <f t="shared" si="100"/>
        <v>"hmahs":"0.004589672",</v>
      </c>
      <c r="DA80" s="11" t="str">
        <f t="shared" si="101"/>
        <v>"adap":"83.514337",</v>
      </c>
      <c r="DB80" s="11" t="str">
        <f t="shared" si="102"/>
        <v>"adaps":"1.0045220912",</v>
      </c>
      <c r="DC80" s="11" t="str">
        <f t="shared" si="103"/>
        <v/>
      </c>
      <c r="DD80" s="11" t="str">
        <f t="shared" si="104"/>
        <v/>
      </c>
      <c r="DE80" s="11" t="s">
        <v>935</v>
      </c>
      <c r="DF80" s="32" t="str">
        <f t="shared" si="118"/>
        <v>ZAF_2007_2657</v>
      </c>
      <c r="DG80" s="30" t="str">
        <f t="shared" si="105"/>
        <v>{"sltx":"CL",</v>
      </c>
      <c r="DH80" s="11" t="str">
        <f t="shared" si="106"/>
        <v>{"sltx":"CL",</v>
      </c>
      <c r="DI80" s="11" t="str">
        <f t="shared" si="107"/>
        <v/>
      </c>
      <c r="DJ80" s="11" t="str">
        <f>IF(AT80&lt;&gt;"",""""&amp;LOWER(AT$3) &amp;""":"""&amp;DX80&amp;""",","")</f>
        <v/>
      </c>
      <c r="DK80" s="11" t="str">
        <f t="shared" si="108"/>
        <v/>
      </c>
      <c r="DL80" s="11" t="str">
        <f t="shared" si="109"/>
        <v/>
      </c>
      <c r="DM80" s="11" t="str">
        <f t="shared" si="110"/>
        <v/>
      </c>
      <c r="DN80" s="11" t="str">
        <f t="shared" si="111"/>
        <v/>
      </c>
      <c r="DO80" s="11" t="str">
        <f t="shared" si="112"/>
        <v/>
      </c>
      <c r="DP80" s="11" t="str">
        <f t="shared" si="113"/>
        <v/>
      </c>
      <c r="DQ80" s="11" t="str">
        <f t="shared" si="114"/>
        <v/>
      </c>
      <c r="DT80" s="2" t="str">
        <f t="shared" si="115"/>
        <v>CL</v>
      </c>
      <c r="DU80" s="2" t="str">
        <f>IF(COUNTIF($DT$3:DT79,"="&amp;DT80)=0,AT80&amp;"","")</f>
        <v/>
      </c>
      <c r="DV80" s="2" t="str">
        <f>IF(DU80&lt;&gt;"", COUNTIF($DU$3:DU79,"="&amp;DU80), "")</f>
        <v/>
      </c>
      <c r="DW80" s="2">
        <f>IF(OR(DU80&lt;&gt;"",AT80=""), COUNTIF($DU$3:DU79,"="&amp;DU80), VLOOKUP(DT80,$DT$3:DV79,3,FALSE))</f>
        <v>0</v>
      </c>
      <c r="DX80" s="2" t="str">
        <f t="shared" si="119"/>
        <v/>
      </c>
    </row>
    <row r="81" spans="1:128">
      <c r="A81" s="2" t="s">
        <v>893</v>
      </c>
      <c r="B81" s="17" t="s">
        <v>330</v>
      </c>
      <c r="C81" s="18">
        <v>1</v>
      </c>
      <c r="D81" s="17" t="s">
        <v>319</v>
      </c>
      <c r="E81" s="17" t="s">
        <v>320</v>
      </c>
      <c r="F81" s="17" t="s">
        <v>331</v>
      </c>
      <c r="G81" s="19">
        <v>1376215826806</v>
      </c>
      <c r="H81" s="17" t="s">
        <v>322</v>
      </c>
      <c r="I81" s="17" t="s">
        <v>323</v>
      </c>
      <c r="J81" s="18"/>
      <c r="K81" s="18">
        <v>-26.87525174</v>
      </c>
      <c r="L81" s="18">
        <v>28.374168999999998</v>
      </c>
      <c r="M81" s="17" t="s">
        <v>58</v>
      </c>
      <c r="N81" s="17"/>
      <c r="O81" s="18">
        <v>1650</v>
      </c>
      <c r="P81" s="17" t="s">
        <v>59</v>
      </c>
      <c r="Q81" s="17" t="s">
        <v>324</v>
      </c>
      <c r="R81" s="17" t="s">
        <v>61</v>
      </c>
      <c r="S81" s="17" t="s">
        <v>62</v>
      </c>
      <c r="T81" s="17" t="s">
        <v>325</v>
      </c>
      <c r="U81" s="18">
        <v>2007</v>
      </c>
      <c r="V81" s="17" t="s">
        <v>332</v>
      </c>
      <c r="W81" s="17" t="s">
        <v>327</v>
      </c>
      <c r="X81" s="17" t="s">
        <v>328</v>
      </c>
      <c r="Y81" s="17" t="s">
        <v>65</v>
      </c>
      <c r="Z81" s="17" t="s">
        <v>66</v>
      </c>
      <c r="AA81" s="17" t="s">
        <v>67</v>
      </c>
      <c r="AB81" s="17" t="s">
        <v>68</v>
      </c>
      <c r="AC81" s="17">
        <v>2.4847413</v>
      </c>
      <c r="AD81" s="18">
        <v>90</v>
      </c>
      <c r="AE81" s="20">
        <v>71.970707000000004</v>
      </c>
      <c r="AF81" s="19">
        <v>6081.5247419999996</v>
      </c>
      <c r="AG81" s="19">
        <v>795.5187674</v>
      </c>
      <c r="AH81" s="21">
        <v>13.724722</v>
      </c>
      <c r="AI81" s="22">
        <v>0.13724722</v>
      </c>
      <c r="AJ81" s="22">
        <v>6.0680539999999998E-3</v>
      </c>
      <c r="AK81" s="18">
        <v>125</v>
      </c>
      <c r="AL81" s="17"/>
      <c r="AM81" s="17"/>
      <c r="AN81" s="17">
        <v>85.236110999999994</v>
      </c>
      <c r="AO81" s="17">
        <v>0.40507690823999998</v>
      </c>
      <c r="AP81" s="17"/>
      <c r="AQ81" s="17"/>
      <c r="AR81" s="17" t="s">
        <v>329</v>
      </c>
      <c r="AS81" s="17"/>
      <c r="AT81" s="41"/>
      <c r="AU81" s="17"/>
      <c r="AV81" s="17"/>
      <c r="AW81" s="17"/>
      <c r="AX81" s="17"/>
      <c r="AY81" s="17"/>
      <c r="AZ81" s="17"/>
      <c r="BA81" s="17"/>
      <c r="BC81" s="34" t="str">
        <f t="shared" si="116"/>
        <v>20071103</v>
      </c>
      <c r="BD81" s="34" t="str">
        <f t="shared" si="117"/>
        <v>20080624</v>
      </c>
      <c r="BE81" s="2" t="s">
        <v>937</v>
      </c>
      <c r="BF81" s="11" t="str">
        <f t="shared" si="60"/>
        <v>{"exname":"ZAF_2007_2658",</v>
      </c>
      <c r="BG81" s="11" t="str">
        <f t="shared" si="61"/>
        <v>"exp_dur":"1",</v>
      </c>
      <c r="BH81" s="11" t="str">
        <f t="shared" si="62"/>
        <v>"local_name":"Petit, ZAF",</v>
      </c>
      <c r="BI81" s="11" t="str">
        <f t="shared" si="63"/>
        <v>"local_id":"GTPE",</v>
      </c>
      <c r="BJ81" s="11" t="str">
        <f t="shared" si="64"/>
        <v>"fl_name":"BG",</v>
      </c>
      <c r="BK81" s="11" t="str">
        <f t="shared" si="65"/>
        <v>"id_field":"1376215826806",</v>
      </c>
      <c r="BL81" s="11" t="str">
        <f t="shared" si="66"/>
        <v>"fl_loc_1":"ZAF",</v>
      </c>
      <c r="BM81" s="11" t="str">
        <f t="shared" si="67"/>
        <v>"fl_loc_2":"GAT",</v>
      </c>
      <c r="BN81" s="11" t="str">
        <f t="shared" si="68"/>
        <v/>
      </c>
      <c r="BO81" s="11" t="str">
        <f t="shared" si="69"/>
        <v>"fl_lat":"-26.87525174",</v>
      </c>
      <c r="BP81" s="11" t="str">
        <f t="shared" si="70"/>
        <v>"fl_long":"28.374169",</v>
      </c>
      <c r="BQ81" s="11" t="str">
        <f t="shared" si="71"/>
        <v>"mon_loc_source":"Monsanto",</v>
      </c>
      <c r="BR81" s="11" t="str">
        <f t="shared" si="72"/>
        <v/>
      </c>
      <c r="BS81" s="11" t="str">
        <f t="shared" si="73"/>
        <v>"flele":"1650",</v>
      </c>
      <c r="BT81" s="11" t="str">
        <f t="shared" si="74"/>
        <v>"cr_system":"Conventional Corn",</v>
      </c>
      <c r="BU81" s="11" t="str">
        <f t="shared" si="75"/>
        <v>"irrig":"N",</v>
      </c>
      <c r="BV81" s="11" t="str">
        <f t="shared" si="76"/>
        <v>"ti_notes":"Conservation: Mulch-Till",</v>
      </c>
      <c r="BW81" s="11" t="str">
        <f t="shared" si="77"/>
        <v>"mon_planting_year":"2007",</v>
      </c>
      <c r="BX81" s="11" t="str">
        <f t="shared" si="78"/>
        <v>"initial_conditions":{"icpcr":"SBN"},</v>
      </c>
      <c r="BY81" s="11" t="str">
        <f t="shared" si="79"/>
        <v>"mon_hacom":"Grain",</v>
      </c>
      <c r="BZ81" s="11" t="str">
        <f t="shared" si="80"/>
        <v>"mon_expt_type":"Research",</v>
      </c>
      <c r="CA81" s="11" t="str">
        <f t="shared" si="81"/>
        <v>"mon_expt_stage":"Pre-Commercial 3",</v>
      </c>
      <c r="CB81" s="11" t="str">
        <f t="shared" si="82"/>
        <v>"mon_yld_be":"71.970707",</v>
      </c>
      <c r="CC81" s="11" t="str">
        <f t="shared" si="83"/>
        <v>"mon_mst":"13.724722",</v>
      </c>
      <c r="CD81" s="11" t="str">
        <f t="shared" si="84"/>
        <v/>
      </c>
      <c r="CE81" s="11" t="str">
        <f t="shared" si="85"/>
        <v/>
      </c>
      <c r="CF81" s="11" t="str">
        <f>IF(AT81&lt;&gt;"",""""&amp;LOWER(AT$3) &amp;""":"""&amp;DX81&amp;""",","")</f>
        <v/>
      </c>
      <c r="CG81" s="11" t="str">
        <f>"""mon_wst_info1"":"""&amp;VLOOKUP(B81,Weather!B81:N602,11,FALSE)&amp;""","</f>
        <v>"mon_wst_info1":"682674|50 - 100 km",</v>
      </c>
      <c r="CH81" s="11" t="str">
        <f>"""mon_wst_info2"":"""&amp;VLOOKUP(B81,Weather!B81:N602,12,FALSE)&amp;""","</f>
        <v>"mon_wst_info2":"683007|50 - 100 km",</v>
      </c>
      <c r="CI81" s="11" t="str">
        <f>"""mon_wst_info3"":"""&amp;VLOOKUP(B81,Weather!B81:N602,13,FALSE)&amp;""","</f>
        <v>"mon_wst_info3":"683620|25 - 50 km",</v>
      </c>
      <c r="CJ81" s="11" t="str">
        <f t="shared" si="86"/>
        <v>"mon_sltx":"CL",</v>
      </c>
      <c r="CK81" s="30" t="s">
        <v>958</v>
      </c>
      <c r="CL81" s="11" t="str">
        <f t="shared" si="87"/>
        <v>{"event":"planting","crid":"MAZ",</v>
      </c>
      <c r="CM81" s="11" t="str">
        <f t="shared" si="88"/>
        <v>"date":"20071103",</v>
      </c>
      <c r="CN81" s="11" t="str">
        <f t="shared" si="89"/>
        <v>"cul_id":"2007_RM125_TestMean",</v>
      </c>
      <c r="CO81" s="11" t="str">
        <f t="shared" si="90"/>
        <v>"plpoe":"2.4847413",</v>
      </c>
      <c r="CP81" s="11" t="str">
        <f t="shared" si="91"/>
        <v>"plrs":"90",</v>
      </c>
      <c r="CQ81" s="11" t="str">
        <f t="shared" si="92"/>
        <v>"rm":"125"},</v>
      </c>
      <c r="CR81" s="11" t="str">
        <f t="shared" si="93"/>
        <v>{"event":"harvest",</v>
      </c>
      <c r="CS81" s="11" t="str">
        <f t="shared" si="94"/>
        <v>"harm":"Machine",</v>
      </c>
      <c r="CT81" s="11" t="str">
        <f t="shared" si="95"/>
        <v>"date":"20080624"</v>
      </c>
      <c r="CU81" s="11" t="str">
        <f t="shared" si="96"/>
        <v>}]},</v>
      </c>
      <c r="CV81" s="30" t="s">
        <v>931</v>
      </c>
      <c r="CW81" s="11" t="str">
        <f t="shared" si="97"/>
        <v>{"hwah":"6081.524742",</v>
      </c>
      <c r="CX81" s="11" t="str">
        <f t="shared" si="98"/>
        <v>"hwahs":"795.5187674",</v>
      </c>
      <c r="CY81" s="11" t="str">
        <f t="shared" si="99"/>
        <v>"hmah":"0.13724722",</v>
      </c>
      <c r="CZ81" s="11" t="str">
        <f t="shared" si="100"/>
        <v>"hmahs":"0.006068054",</v>
      </c>
      <c r="DA81" s="11" t="str">
        <f t="shared" si="101"/>
        <v>"adap":"85.236111",</v>
      </c>
      <c r="DB81" s="11" t="str">
        <f t="shared" si="102"/>
        <v>"adaps":"0.40507690824",</v>
      </c>
      <c r="DC81" s="11" t="str">
        <f t="shared" si="103"/>
        <v/>
      </c>
      <c r="DD81" s="11" t="str">
        <f t="shared" si="104"/>
        <v/>
      </c>
      <c r="DE81" s="11" t="s">
        <v>935</v>
      </c>
      <c r="DF81" s="32" t="str">
        <f t="shared" si="118"/>
        <v>ZAF_2007_2658</v>
      </c>
      <c r="DG81" s="30" t="str">
        <f t="shared" si="105"/>
        <v>{"sltx":"CL",</v>
      </c>
      <c r="DH81" s="11" t="str">
        <f t="shared" si="106"/>
        <v>{"sltx":"CL",</v>
      </c>
      <c r="DI81" s="11" t="str">
        <f t="shared" si="107"/>
        <v/>
      </c>
      <c r="DJ81" s="11" t="str">
        <f>IF(AT81&lt;&gt;"",""""&amp;LOWER(AT$3) &amp;""":"""&amp;DX81&amp;""",","")</f>
        <v/>
      </c>
      <c r="DK81" s="11" t="str">
        <f t="shared" si="108"/>
        <v/>
      </c>
      <c r="DL81" s="11" t="str">
        <f t="shared" si="109"/>
        <v/>
      </c>
      <c r="DM81" s="11" t="str">
        <f t="shared" si="110"/>
        <v/>
      </c>
      <c r="DN81" s="11" t="str">
        <f t="shared" si="111"/>
        <v/>
      </c>
      <c r="DO81" s="11" t="str">
        <f t="shared" si="112"/>
        <v/>
      </c>
      <c r="DP81" s="11" t="str">
        <f t="shared" si="113"/>
        <v/>
      </c>
      <c r="DQ81" s="11" t="str">
        <f t="shared" si="114"/>
        <v/>
      </c>
      <c r="DT81" s="2" t="str">
        <f t="shared" si="115"/>
        <v>CL</v>
      </c>
      <c r="DU81" s="2" t="str">
        <f>IF(COUNTIF($DT$3:DT80,"="&amp;DT81)=0,AT81&amp;"","")</f>
        <v/>
      </c>
      <c r="DV81" s="2" t="str">
        <f>IF(DU81&lt;&gt;"", COUNTIF($DU$3:DU80,"="&amp;DU81), "")</f>
        <v/>
      </c>
      <c r="DW81" s="2">
        <f>IF(OR(DU81&lt;&gt;"",AT81=""), COUNTIF($DU$3:DU80,"="&amp;DU81), VLOOKUP(DT81,$DT$3:DV80,3,FALSE))</f>
        <v>0</v>
      </c>
      <c r="DX81" s="2" t="str">
        <f t="shared" si="119"/>
        <v/>
      </c>
    </row>
    <row r="82" spans="1:128">
      <c r="A82" s="2" t="s">
        <v>893</v>
      </c>
      <c r="B82" s="17" t="s">
        <v>333</v>
      </c>
      <c r="C82" s="18">
        <v>1</v>
      </c>
      <c r="D82" s="17" t="s">
        <v>334</v>
      </c>
      <c r="E82" s="17" t="s">
        <v>335</v>
      </c>
      <c r="F82" s="17" t="s">
        <v>336</v>
      </c>
      <c r="G82" s="19">
        <v>1368517116278</v>
      </c>
      <c r="H82" s="17" t="s">
        <v>322</v>
      </c>
      <c r="I82" s="17" t="s">
        <v>337</v>
      </c>
      <c r="J82" s="18"/>
      <c r="K82" s="18">
        <v>-26.125254730000002</v>
      </c>
      <c r="L82" s="18">
        <v>28.707501000000001</v>
      </c>
      <c r="M82" s="17" t="s">
        <v>58</v>
      </c>
      <c r="N82" s="17"/>
      <c r="O82" s="18">
        <v>1554</v>
      </c>
      <c r="P82" s="17" t="s">
        <v>59</v>
      </c>
      <c r="Q82" s="17" t="s">
        <v>324</v>
      </c>
      <c r="R82" s="17" t="s">
        <v>61</v>
      </c>
      <c r="S82" s="17" t="s">
        <v>62</v>
      </c>
      <c r="T82" s="17"/>
      <c r="U82" s="18">
        <v>2007</v>
      </c>
      <c r="V82" s="17" t="s">
        <v>338</v>
      </c>
      <c r="W82" s="17" t="s">
        <v>339</v>
      </c>
      <c r="X82" s="17"/>
      <c r="Y82" s="17" t="s">
        <v>65</v>
      </c>
      <c r="Z82" s="17" t="s">
        <v>66</v>
      </c>
      <c r="AA82" s="17" t="s">
        <v>67</v>
      </c>
      <c r="AB82" s="17" t="s">
        <v>68</v>
      </c>
      <c r="AC82" s="17">
        <v>3.3260508</v>
      </c>
      <c r="AD82" s="18">
        <v>75</v>
      </c>
      <c r="AE82" s="20">
        <v>86.095842000000005</v>
      </c>
      <c r="AF82" s="19">
        <v>7275.0986489999996</v>
      </c>
      <c r="AG82" s="19">
        <v>2024.914282</v>
      </c>
      <c r="AH82" s="21">
        <v>13.39625</v>
      </c>
      <c r="AI82" s="22">
        <v>0.13396250000000001</v>
      </c>
      <c r="AJ82" s="22">
        <v>8.77176E-3</v>
      </c>
      <c r="AK82" s="18">
        <v>125</v>
      </c>
      <c r="AL82" s="17"/>
      <c r="AM82" s="17"/>
      <c r="AN82" s="17"/>
      <c r="AO82" s="17"/>
      <c r="AP82" s="17"/>
      <c r="AQ82" s="17"/>
      <c r="AR82" s="17"/>
      <c r="AS82" s="17"/>
      <c r="AT82" s="41"/>
      <c r="AU82" s="17"/>
      <c r="AV82" s="17"/>
      <c r="AW82" s="17"/>
      <c r="AX82" s="17"/>
      <c r="AY82" s="17"/>
      <c r="AZ82" s="17"/>
      <c r="BA82" s="17"/>
      <c r="BC82" s="34" t="str">
        <f t="shared" si="116"/>
        <v>20071119</v>
      </c>
      <c r="BD82" s="34" t="str">
        <f t="shared" si="117"/>
        <v>20080703</v>
      </c>
      <c r="BE82" s="2" t="s">
        <v>937</v>
      </c>
      <c r="BF82" s="11" t="str">
        <f t="shared" si="60"/>
        <v>{"exname":"ZAF_2007_2664",</v>
      </c>
      <c r="BG82" s="11" t="str">
        <f t="shared" si="61"/>
        <v>"exp_dur":"1",</v>
      </c>
      <c r="BH82" s="11" t="str">
        <f t="shared" si="62"/>
        <v>"local_name":"Delmas, ZAF",</v>
      </c>
      <c r="BI82" s="11" t="str">
        <f t="shared" si="63"/>
        <v>"local_id":"ETDE",</v>
      </c>
      <c r="BJ82" s="11" t="str">
        <f t="shared" si="64"/>
        <v>"fl_name":"AA",</v>
      </c>
      <c r="BK82" s="11" t="str">
        <f t="shared" si="65"/>
        <v>"id_field":"1368517116278",</v>
      </c>
      <c r="BL82" s="11" t="str">
        <f t="shared" si="66"/>
        <v>"fl_loc_1":"ZAF",</v>
      </c>
      <c r="BM82" s="11" t="str">
        <f t="shared" si="67"/>
        <v>"fl_loc_2":"MPM",</v>
      </c>
      <c r="BN82" s="11" t="str">
        <f t="shared" si="68"/>
        <v/>
      </c>
      <c r="BO82" s="11" t="str">
        <f t="shared" si="69"/>
        <v>"fl_lat":"-26.12525473",</v>
      </c>
      <c r="BP82" s="11" t="str">
        <f t="shared" si="70"/>
        <v>"fl_long":"28.707501",</v>
      </c>
      <c r="BQ82" s="11" t="str">
        <f t="shared" si="71"/>
        <v>"mon_loc_source":"Monsanto",</v>
      </c>
      <c r="BR82" s="11" t="str">
        <f t="shared" si="72"/>
        <v/>
      </c>
      <c r="BS82" s="11" t="str">
        <f t="shared" si="73"/>
        <v>"flele":"1554",</v>
      </c>
      <c r="BT82" s="11" t="str">
        <f t="shared" si="74"/>
        <v>"cr_system":"Conventional Corn",</v>
      </c>
      <c r="BU82" s="11" t="str">
        <f t="shared" si="75"/>
        <v>"irrig":"N",</v>
      </c>
      <c r="BV82" s="11" t="str">
        <f t="shared" si="76"/>
        <v/>
      </c>
      <c r="BW82" s="11" t="str">
        <f t="shared" si="77"/>
        <v>"mon_planting_year":"2007",</v>
      </c>
      <c r="BX82" s="11" t="str">
        <f t="shared" si="78"/>
        <v/>
      </c>
      <c r="BY82" s="11" t="str">
        <f t="shared" si="79"/>
        <v>"mon_hacom":"Grain",</v>
      </c>
      <c r="BZ82" s="11" t="str">
        <f t="shared" si="80"/>
        <v>"mon_expt_type":"Research",</v>
      </c>
      <c r="CA82" s="11" t="str">
        <f t="shared" si="81"/>
        <v>"mon_expt_stage":"Pre-Commercial 3",</v>
      </c>
      <c r="CB82" s="11" t="str">
        <f t="shared" si="82"/>
        <v>"mon_yld_be":"86.095842",</v>
      </c>
      <c r="CC82" s="11" t="str">
        <f t="shared" si="83"/>
        <v>"mon_mst":"13.39625",</v>
      </c>
      <c r="CD82" s="11" t="str">
        <f t="shared" si="84"/>
        <v/>
      </c>
      <c r="CE82" s="11" t="str">
        <f t="shared" si="85"/>
        <v/>
      </c>
      <c r="CF82" s="11" t="str">
        <f>IF(AT82&lt;&gt;"",""""&amp;LOWER(AT$3) &amp;""":"""&amp;DX82&amp;""",","")</f>
        <v/>
      </c>
      <c r="CG82" s="11" t="str">
        <f>"""mon_wst_info1"":"""&amp;VLOOKUP(B82,Weather!B82:N603,11,FALSE)&amp;""","</f>
        <v>"mon_wst_info1":"682630|25 - 50 km",</v>
      </c>
      <c r="CH82" s="11" t="str">
        <f>"""mon_wst_info2"":"""&amp;VLOOKUP(B82,Weather!B82:N603,12,FALSE)&amp;""","</f>
        <v>"mon_wst_info2":"682674|25 - 50 km",</v>
      </c>
      <c r="CI82" s="11" t="str">
        <f>"""mon_wst_info3"":"""&amp;VLOOKUP(B82,Weather!B82:N603,13,FALSE)&amp;""","</f>
        <v>"mon_wst_info3":"683680|25 - 50 km",</v>
      </c>
      <c r="CJ82" s="11" t="str">
        <f t="shared" si="86"/>
        <v/>
      </c>
      <c r="CK82" s="30" t="s">
        <v>958</v>
      </c>
      <c r="CL82" s="11" t="str">
        <f t="shared" si="87"/>
        <v>{"event":"planting","crid":"MAZ",</v>
      </c>
      <c r="CM82" s="11" t="str">
        <f t="shared" si="88"/>
        <v>"date":"20071119",</v>
      </c>
      <c r="CN82" s="11" t="str">
        <f t="shared" si="89"/>
        <v>"cul_id":"2007_RM125_TestMean",</v>
      </c>
      <c r="CO82" s="11" t="str">
        <f t="shared" si="90"/>
        <v>"plpoe":"3.3260508",</v>
      </c>
      <c r="CP82" s="11" t="str">
        <f t="shared" si="91"/>
        <v>"plrs":"75",</v>
      </c>
      <c r="CQ82" s="11" t="str">
        <f t="shared" si="92"/>
        <v>"rm":"125"},</v>
      </c>
      <c r="CR82" s="11" t="str">
        <f t="shared" si="93"/>
        <v>{"event":"harvest",</v>
      </c>
      <c r="CS82" s="11" t="str">
        <f t="shared" si="94"/>
        <v>"harm":"Machine",</v>
      </c>
      <c r="CT82" s="11" t="str">
        <f t="shared" si="95"/>
        <v>"date":"20080703"</v>
      </c>
      <c r="CU82" s="11" t="str">
        <f t="shared" si="96"/>
        <v>}]},</v>
      </c>
      <c r="CV82" s="30" t="s">
        <v>931</v>
      </c>
      <c r="CW82" s="11" t="str">
        <f t="shared" si="97"/>
        <v>{"hwah":"7275.098649",</v>
      </c>
      <c r="CX82" s="11" t="str">
        <f t="shared" si="98"/>
        <v>"hwahs":"2024.914282",</v>
      </c>
      <c r="CY82" s="11" t="str">
        <f t="shared" si="99"/>
        <v>"hmah":"0.1339625",</v>
      </c>
      <c r="CZ82" s="11" t="str">
        <f t="shared" si="100"/>
        <v>"hmahs":"0.00877176",</v>
      </c>
      <c r="DA82" s="11" t="str">
        <f t="shared" si="101"/>
        <v/>
      </c>
      <c r="DB82" s="11" t="str">
        <f t="shared" si="102"/>
        <v/>
      </c>
      <c r="DC82" s="11" t="str">
        <f t="shared" si="103"/>
        <v/>
      </c>
      <c r="DD82" s="11" t="str">
        <f t="shared" si="104"/>
        <v/>
      </c>
      <c r="DE82" s="11" t="s">
        <v>935</v>
      </c>
      <c r="DF82" s="32" t="str">
        <f t="shared" si="118"/>
        <v>ZAF_2007_2664</v>
      </c>
      <c r="DG82" s="30" t="str">
        <f t="shared" si="105"/>
        <v>{</v>
      </c>
      <c r="DH82" s="11" t="str">
        <f t="shared" si="106"/>
        <v>{</v>
      </c>
      <c r="DI82" s="11" t="str">
        <f t="shared" si="107"/>
        <v/>
      </c>
      <c r="DJ82" s="11" t="str">
        <f>IF(AT82&lt;&gt;"",""""&amp;LOWER(AT$3) &amp;""":"""&amp;DX82&amp;""",","")</f>
        <v/>
      </c>
      <c r="DK82" s="11" t="str">
        <f t="shared" si="108"/>
        <v/>
      </c>
      <c r="DL82" s="11" t="str">
        <f t="shared" si="109"/>
        <v/>
      </c>
      <c r="DM82" s="11" t="str">
        <f t="shared" si="110"/>
        <v/>
      </c>
      <c r="DN82" s="11" t="str">
        <f t="shared" si="111"/>
        <v/>
      </c>
      <c r="DO82" s="11" t="str">
        <f t="shared" si="112"/>
        <v/>
      </c>
      <c r="DP82" s="11" t="str">
        <f t="shared" si="113"/>
        <v/>
      </c>
      <c r="DQ82" s="11" t="str">
        <f t="shared" si="114"/>
        <v/>
      </c>
      <c r="DT82" s="2" t="str">
        <f t="shared" si="115"/>
        <v/>
      </c>
      <c r="DU82" s="2" t="str">
        <f>IF(COUNTIF($DT$3:DT81,"="&amp;DT82)=0,AT82&amp;"","")</f>
        <v/>
      </c>
      <c r="DV82" s="2" t="str">
        <f>IF(DU82&lt;&gt;"", COUNTIF($DU$3:DU81,"="&amp;DU82), "")</f>
        <v/>
      </c>
      <c r="DW82" s="2">
        <f>IF(OR(DU82&lt;&gt;"",AT82=""), COUNTIF($DU$3:DU81,"="&amp;DU82), VLOOKUP(DT82,$DT$3:DV81,3,FALSE))</f>
        <v>0</v>
      </c>
      <c r="DX82" s="2" t="str">
        <f t="shared" si="119"/>
        <v/>
      </c>
    </row>
    <row r="83" spans="1:128">
      <c r="A83" s="2" t="s">
        <v>893</v>
      </c>
      <c r="B83" s="17" t="s">
        <v>340</v>
      </c>
      <c r="C83" s="18">
        <v>1</v>
      </c>
      <c r="D83" s="17" t="s">
        <v>334</v>
      </c>
      <c r="E83" s="17" t="s">
        <v>335</v>
      </c>
      <c r="F83" s="17" t="s">
        <v>341</v>
      </c>
      <c r="G83" s="19">
        <v>1369238798710</v>
      </c>
      <c r="H83" s="17" t="s">
        <v>322</v>
      </c>
      <c r="I83" s="17" t="s">
        <v>337</v>
      </c>
      <c r="J83" s="18"/>
      <c r="K83" s="18">
        <v>-26.125254730000002</v>
      </c>
      <c r="L83" s="18">
        <v>28.707501000000001</v>
      </c>
      <c r="M83" s="17" t="s">
        <v>58</v>
      </c>
      <c r="N83" s="17"/>
      <c r="O83" s="18">
        <v>1554</v>
      </c>
      <c r="P83" s="17" t="s">
        <v>59</v>
      </c>
      <c r="Q83" s="17" t="s">
        <v>324</v>
      </c>
      <c r="R83" s="17" t="s">
        <v>61</v>
      </c>
      <c r="S83" s="17" t="s">
        <v>62</v>
      </c>
      <c r="T83" s="17"/>
      <c r="U83" s="18">
        <v>2007</v>
      </c>
      <c r="V83" s="17" t="s">
        <v>338</v>
      </c>
      <c r="W83" s="17" t="s">
        <v>339</v>
      </c>
      <c r="X83" s="17"/>
      <c r="Y83" s="17" t="s">
        <v>65</v>
      </c>
      <c r="Z83" s="17" t="s">
        <v>66</v>
      </c>
      <c r="AA83" s="17" t="s">
        <v>67</v>
      </c>
      <c r="AB83" s="17" t="s">
        <v>68</v>
      </c>
      <c r="AC83" s="17">
        <v>3.6849770999999998</v>
      </c>
      <c r="AD83" s="18">
        <v>75</v>
      </c>
      <c r="AE83" s="20">
        <v>94.189627000000002</v>
      </c>
      <c r="AF83" s="19">
        <v>7959.0234819999996</v>
      </c>
      <c r="AG83" s="19">
        <v>1220.648379</v>
      </c>
      <c r="AH83" s="21">
        <v>12.035693999999999</v>
      </c>
      <c r="AI83" s="22">
        <v>0.12035694</v>
      </c>
      <c r="AJ83" s="22">
        <v>8.4483230000000006E-3</v>
      </c>
      <c r="AK83" s="18">
        <v>125</v>
      </c>
      <c r="AL83" s="17"/>
      <c r="AM83" s="17"/>
      <c r="AN83" s="17"/>
      <c r="AO83" s="17"/>
      <c r="AP83" s="17"/>
      <c r="AQ83" s="17"/>
      <c r="AR83" s="17"/>
      <c r="AS83" s="17"/>
      <c r="AT83" s="41"/>
      <c r="AU83" s="17"/>
      <c r="AV83" s="17"/>
      <c r="AW83" s="17"/>
      <c r="AX83" s="17"/>
      <c r="AY83" s="17"/>
      <c r="AZ83" s="17"/>
      <c r="BA83" s="17"/>
      <c r="BC83" s="34" t="str">
        <f t="shared" si="116"/>
        <v>20071119</v>
      </c>
      <c r="BD83" s="34" t="str">
        <f t="shared" si="117"/>
        <v>20080703</v>
      </c>
      <c r="BE83" s="2" t="s">
        <v>937</v>
      </c>
      <c r="BF83" s="11" t="str">
        <f t="shared" si="60"/>
        <v>{"exname":"ZAF_2007_2665",</v>
      </c>
      <c r="BG83" s="11" t="str">
        <f t="shared" si="61"/>
        <v>"exp_dur":"1",</v>
      </c>
      <c r="BH83" s="11" t="str">
        <f t="shared" si="62"/>
        <v>"local_name":"Delmas, ZAF",</v>
      </c>
      <c r="BI83" s="11" t="str">
        <f t="shared" si="63"/>
        <v>"local_id":"ETDE",</v>
      </c>
      <c r="BJ83" s="11" t="str">
        <f t="shared" si="64"/>
        <v>"fl_name":"AB",</v>
      </c>
      <c r="BK83" s="11" t="str">
        <f t="shared" si="65"/>
        <v>"id_field":"1369238798710",</v>
      </c>
      <c r="BL83" s="11" t="str">
        <f t="shared" si="66"/>
        <v>"fl_loc_1":"ZAF",</v>
      </c>
      <c r="BM83" s="11" t="str">
        <f t="shared" si="67"/>
        <v>"fl_loc_2":"MPM",</v>
      </c>
      <c r="BN83" s="11" t="str">
        <f t="shared" si="68"/>
        <v/>
      </c>
      <c r="BO83" s="11" t="str">
        <f t="shared" si="69"/>
        <v>"fl_lat":"-26.12525473",</v>
      </c>
      <c r="BP83" s="11" t="str">
        <f t="shared" si="70"/>
        <v>"fl_long":"28.707501",</v>
      </c>
      <c r="BQ83" s="11" t="str">
        <f t="shared" si="71"/>
        <v>"mon_loc_source":"Monsanto",</v>
      </c>
      <c r="BR83" s="11" t="str">
        <f t="shared" si="72"/>
        <v/>
      </c>
      <c r="BS83" s="11" t="str">
        <f t="shared" si="73"/>
        <v>"flele":"1554",</v>
      </c>
      <c r="BT83" s="11" t="str">
        <f t="shared" si="74"/>
        <v>"cr_system":"Conventional Corn",</v>
      </c>
      <c r="BU83" s="11" t="str">
        <f t="shared" si="75"/>
        <v>"irrig":"N",</v>
      </c>
      <c r="BV83" s="11" t="str">
        <f t="shared" si="76"/>
        <v/>
      </c>
      <c r="BW83" s="11" t="str">
        <f t="shared" si="77"/>
        <v>"mon_planting_year":"2007",</v>
      </c>
      <c r="BX83" s="11" t="str">
        <f t="shared" si="78"/>
        <v/>
      </c>
      <c r="BY83" s="11" t="str">
        <f t="shared" si="79"/>
        <v>"mon_hacom":"Grain",</v>
      </c>
      <c r="BZ83" s="11" t="str">
        <f t="shared" si="80"/>
        <v>"mon_expt_type":"Research",</v>
      </c>
      <c r="CA83" s="11" t="str">
        <f t="shared" si="81"/>
        <v>"mon_expt_stage":"Pre-Commercial 3",</v>
      </c>
      <c r="CB83" s="11" t="str">
        <f t="shared" si="82"/>
        <v>"mon_yld_be":"94.189627",</v>
      </c>
      <c r="CC83" s="11" t="str">
        <f t="shared" si="83"/>
        <v>"mon_mst":"12.035694",</v>
      </c>
      <c r="CD83" s="11" t="str">
        <f t="shared" si="84"/>
        <v/>
      </c>
      <c r="CE83" s="11" t="str">
        <f t="shared" si="85"/>
        <v/>
      </c>
      <c r="CF83" s="11" t="str">
        <f>IF(AT83&lt;&gt;"",""""&amp;LOWER(AT$3) &amp;""":"""&amp;DX83&amp;""",","")</f>
        <v/>
      </c>
      <c r="CG83" s="11" t="str">
        <f>"""mon_wst_info1"":"""&amp;VLOOKUP(B83,Weather!B83:N604,11,FALSE)&amp;""","</f>
        <v>"mon_wst_info1":"682630|25 - 50 km",</v>
      </c>
      <c r="CH83" s="11" t="str">
        <f>"""mon_wst_info2"":"""&amp;VLOOKUP(B83,Weather!B83:N604,12,FALSE)&amp;""","</f>
        <v>"mon_wst_info2":"682674|25 - 50 km",</v>
      </c>
      <c r="CI83" s="11" t="str">
        <f>"""mon_wst_info3"":"""&amp;VLOOKUP(B83,Weather!B83:N604,13,FALSE)&amp;""","</f>
        <v>"mon_wst_info3":"683680|25 - 50 km",</v>
      </c>
      <c r="CJ83" s="11" t="str">
        <f t="shared" si="86"/>
        <v/>
      </c>
      <c r="CK83" s="30" t="s">
        <v>958</v>
      </c>
      <c r="CL83" s="11" t="str">
        <f t="shared" si="87"/>
        <v>{"event":"planting","crid":"MAZ",</v>
      </c>
      <c r="CM83" s="11" t="str">
        <f t="shared" si="88"/>
        <v>"date":"20071119",</v>
      </c>
      <c r="CN83" s="11" t="str">
        <f t="shared" si="89"/>
        <v>"cul_id":"2007_RM125_TestMean",</v>
      </c>
      <c r="CO83" s="11" t="str">
        <f t="shared" si="90"/>
        <v>"plpoe":"3.6849771",</v>
      </c>
      <c r="CP83" s="11" t="str">
        <f t="shared" si="91"/>
        <v>"plrs":"75",</v>
      </c>
      <c r="CQ83" s="11" t="str">
        <f t="shared" si="92"/>
        <v>"rm":"125"},</v>
      </c>
      <c r="CR83" s="11" t="str">
        <f t="shared" si="93"/>
        <v>{"event":"harvest",</v>
      </c>
      <c r="CS83" s="11" t="str">
        <f t="shared" si="94"/>
        <v>"harm":"Machine",</v>
      </c>
      <c r="CT83" s="11" t="str">
        <f t="shared" si="95"/>
        <v>"date":"20080703"</v>
      </c>
      <c r="CU83" s="11" t="str">
        <f t="shared" si="96"/>
        <v>}]},</v>
      </c>
      <c r="CV83" s="30" t="s">
        <v>931</v>
      </c>
      <c r="CW83" s="11" t="str">
        <f t="shared" si="97"/>
        <v>{"hwah":"7959.023482",</v>
      </c>
      <c r="CX83" s="11" t="str">
        <f t="shared" si="98"/>
        <v>"hwahs":"1220.648379",</v>
      </c>
      <c r="CY83" s="11" t="str">
        <f t="shared" si="99"/>
        <v>"hmah":"0.12035694",</v>
      </c>
      <c r="CZ83" s="11" t="str">
        <f t="shared" si="100"/>
        <v>"hmahs":"0.008448323",</v>
      </c>
      <c r="DA83" s="11" t="str">
        <f t="shared" si="101"/>
        <v/>
      </c>
      <c r="DB83" s="11" t="str">
        <f t="shared" si="102"/>
        <v/>
      </c>
      <c r="DC83" s="11" t="str">
        <f t="shared" si="103"/>
        <v/>
      </c>
      <c r="DD83" s="11" t="str">
        <f t="shared" si="104"/>
        <v/>
      </c>
      <c r="DE83" s="11" t="s">
        <v>935</v>
      </c>
      <c r="DF83" s="32" t="str">
        <f t="shared" si="118"/>
        <v>ZAF_2007_2665</v>
      </c>
      <c r="DG83" s="30" t="str">
        <f t="shared" si="105"/>
        <v>{</v>
      </c>
      <c r="DH83" s="11" t="str">
        <f t="shared" si="106"/>
        <v>{</v>
      </c>
      <c r="DI83" s="11" t="str">
        <f t="shared" si="107"/>
        <v/>
      </c>
      <c r="DJ83" s="11" t="str">
        <f>IF(AT83&lt;&gt;"",""""&amp;LOWER(AT$3) &amp;""":"""&amp;DX83&amp;""",","")</f>
        <v/>
      </c>
      <c r="DK83" s="11" t="str">
        <f t="shared" si="108"/>
        <v/>
      </c>
      <c r="DL83" s="11" t="str">
        <f t="shared" si="109"/>
        <v/>
      </c>
      <c r="DM83" s="11" t="str">
        <f t="shared" si="110"/>
        <v/>
      </c>
      <c r="DN83" s="11" t="str">
        <f t="shared" si="111"/>
        <v/>
      </c>
      <c r="DO83" s="11" t="str">
        <f t="shared" si="112"/>
        <v/>
      </c>
      <c r="DP83" s="11" t="str">
        <f t="shared" si="113"/>
        <v/>
      </c>
      <c r="DQ83" s="11" t="str">
        <f t="shared" si="114"/>
        <v/>
      </c>
      <c r="DT83" s="2" t="str">
        <f t="shared" si="115"/>
        <v/>
      </c>
      <c r="DU83" s="2" t="str">
        <f>IF(COUNTIF($DT$3:DT82,"="&amp;DT83)=0,AT83&amp;"","")</f>
        <v/>
      </c>
      <c r="DV83" s="2" t="str">
        <f>IF(DU83&lt;&gt;"", COUNTIF($DU$3:DU82,"="&amp;DU83), "")</f>
        <v/>
      </c>
      <c r="DW83" s="2">
        <f>IF(OR(DU83&lt;&gt;"",AT83=""), COUNTIF($DU$3:DU82,"="&amp;DU83), VLOOKUP(DT83,$DT$3:DV82,3,FALSE))</f>
        <v>0</v>
      </c>
      <c r="DX83" s="2" t="str">
        <f t="shared" si="119"/>
        <v/>
      </c>
    </row>
    <row r="84" spans="1:128">
      <c r="A84" s="2" t="s">
        <v>893</v>
      </c>
      <c r="B84" s="17" t="s">
        <v>342</v>
      </c>
      <c r="C84" s="18">
        <v>1</v>
      </c>
      <c r="D84" s="17" t="s">
        <v>319</v>
      </c>
      <c r="E84" s="17" t="s">
        <v>320</v>
      </c>
      <c r="F84" s="17" t="s">
        <v>343</v>
      </c>
      <c r="G84" s="19">
        <v>1774365835638</v>
      </c>
      <c r="H84" s="17" t="s">
        <v>322</v>
      </c>
      <c r="I84" s="17" t="s">
        <v>323</v>
      </c>
      <c r="J84" s="18"/>
      <c r="K84" s="18">
        <v>-26.87525174</v>
      </c>
      <c r="L84" s="18">
        <v>28.374168999999998</v>
      </c>
      <c r="M84" s="17" t="s">
        <v>58</v>
      </c>
      <c r="N84" s="17"/>
      <c r="O84" s="18">
        <v>1650</v>
      </c>
      <c r="P84" s="17" t="s">
        <v>59</v>
      </c>
      <c r="Q84" s="17" t="s">
        <v>344</v>
      </c>
      <c r="R84" s="17" t="s">
        <v>61</v>
      </c>
      <c r="S84" s="17" t="s">
        <v>62</v>
      </c>
      <c r="T84" s="17"/>
      <c r="U84" s="18">
        <v>2008</v>
      </c>
      <c r="V84" s="17" t="s">
        <v>345</v>
      </c>
      <c r="W84" s="17" t="s">
        <v>346</v>
      </c>
      <c r="X84" s="17"/>
      <c r="Y84" s="17" t="s">
        <v>65</v>
      </c>
      <c r="Z84" s="17" t="s">
        <v>66</v>
      </c>
      <c r="AA84" s="17" t="s">
        <v>67</v>
      </c>
      <c r="AB84" s="17" t="s">
        <v>68</v>
      </c>
      <c r="AC84" s="17">
        <v>3.7601620833</v>
      </c>
      <c r="AD84" s="18">
        <v>90</v>
      </c>
      <c r="AE84" s="20">
        <v>124.2764708</v>
      </c>
      <c r="AF84" s="19">
        <v>10501.361790000001</v>
      </c>
      <c r="AG84" s="19">
        <v>708.98222880000003</v>
      </c>
      <c r="AH84" s="21">
        <v>22.333958330000002</v>
      </c>
      <c r="AI84" s="22">
        <v>0.22333958300000001</v>
      </c>
      <c r="AJ84" s="22">
        <v>1.9597565000000001E-2</v>
      </c>
      <c r="AK84" s="18">
        <v>125</v>
      </c>
      <c r="AL84" s="17"/>
      <c r="AM84" s="17"/>
      <c r="AN84" s="17"/>
      <c r="AO84" s="17"/>
      <c r="AP84" s="17"/>
      <c r="AQ84" s="17"/>
      <c r="AR84" s="17"/>
      <c r="AS84" s="17"/>
      <c r="AT84" s="41"/>
      <c r="AU84" s="17"/>
      <c r="AV84" s="17"/>
      <c r="AW84" s="17"/>
      <c r="AX84" s="17"/>
      <c r="AY84" s="17"/>
      <c r="AZ84" s="17"/>
      <c r="BA84" s="17"/>
      <c r="BC84" s="34" t="str">
        <f t="shared" si="116"/>
        <v>20081029</v>
      </c>
      <c r="BD84" s="34" t="str">
        <f t="shared" si="117"/>
        <v>20090423</v>
      </c>
      <c r="BE84" s="2" t="s">
        <v>937</v>
      </c>
      <c r="BF84" s="11" t="str">
        <f t="shared" si="60"/>
        <v>{"exname":"ZAF_2008_6824",</v>
      </c>
      <c r="BG84" s="11" t="str">
        <f t="shared" si="61"/>
        <v>"exp_dur":"1",</v>
      </c>
      <c r="BH84" s="11" t="str">
        <f t="shared" si="62"/>
        <v>"local_name":"Petit, ZAF",</v>
      </c>
      <c r="BI84" s="11" t="str">
        <f t="shared" si="63"/>
        <v>"local_id":"GTPE",</v>
      </c>
      <c r="BJ84" s="11" t="str">
        <f t="shared" si="64"/>
        <v>"fl_name":"BA",</v>
      </c>
      <c r="BK84" s="11" t="str">
        <f t="shared" si="65"/>
        <v>"id_field":"1774365835638",</v>
      </c>
      <c r="BL84" s="11" t="str">
        <f t="shared" si="66"/>
        <v>"fl_loc_1":"ZAF",</v>
      </c>
      <c r="BM84" s="11" t="str">
        <f t="shared" si="67"/>
        <v>"fl_loc_2":"GAT",</v>
      </c>
      <c r="BN84" s="11" t="str">
        <f t="shared" si="68"/>
        <v/>
      </c>
      <c r="BO84" s="11" t="str">
        <f t="shared" si="69"/>
        <v>"fl_lat":"-26.87525174",</v>
      </c>
      <c r="BP84" s="11" t="str">
        <f t="shared" si="70"/>
        <v>"fl_long":"28.374169",</v>
      </c>
      <c r="BQ84" s="11" t="str">
        <f t="shared" si="71"/>
        <v>"mon_loc_source":"Monsanto",</v>
      </c>
      <c r="BR84" s="11" t="str">
        <f t="shared" si="72"/>
        <v/>
      </c>
      <c r="BS84" s="11" t="str">
        <f t="shared" si="73"/>
        <v>"flele":"1650",</v>
      </c>
      <c r="BT84" s="11" t="str">
        <f t="shared" si="74"/>
        <v>"cr_system":"Conventional Corn",</v>
      </c>
      <c r="BU84" s="11" t="str">
        <f t="shared" si="75"/>
        <v>"irrig":"N",</v>
      </c>
      <c r="BV84" s="11" t="str">
        <f t="shared" si="76"/>
        <v/>
      </c>
      <c r="BW84" s="11" t="str">
        <f t="shared" si="77"/>
        <v>"mon_planting_year":"2008",</v>
      </c>
      <c r="BX84" s="11" t="str">
        <f t="shared" si="78"/>
        <v/>
      </c>
      <c r="BY84" s="11" t="str">
        <f t="shared" si="79"/>
        <v>"mon_hacom":"Grain",</v>
      </c>
      <c r="BZ84" s="11" t="str">
        <f t="shared" si="80"/>
        <v>"mon_expt_type":"Research",</v>
      </c>
      <c r="CA84" s="11" t="str">
        <f t="shared" si="81"/>
        <v>"mon_expt_stage":"Pre-Commercial 3",</v>
      </c>
      <c r="CB84" s="11" t="str">
        <f t="shared" si="82"/>
        <v>"mon_yld_be":"124.2764708",</v>
      </c>
      <c r="CC84" s="11" t="str">
        <f t="shared" si="83"/>
        <v>"mon_mst":"22.33395833",</v>
      </c>
      <c r="CD84" s="11" t="str">
        <f t="shared" si="84"/>
        <v/>
      </c>
      <c r="CE84" s="11" t="str">
        <f t="shared" si="85"/>
        <v/>
      </c>
      <c r="CF84" s="11" t="str">
        <f>IF(AT84&lt;&gt;"",""""&amp;LOWER(AT$3) &amp;""":"""&amp;DX84&amp;""",","")</f>
        <v/>
      </c>
      <c r="CG84" s="11" t="str">
        <f>"""mon_wst_info1"":"""&amp;VLOOKUP(B84,Weather!B84:N605,11,FALSE)&amp;""","</f>
        <v>"mon_wst_info1":"682674|50 - 100 km",</v>
      </c>
      <c r="CH84" s="11" t="str">
        <f>"""mon_wst_info2"":"""&amp;VLOOKUP(B84,Weather!B84:N605,12,FALSE)&amp;""","</f>
        <v>"mon_wst_info2":"683007|50 - 100 km",</v>
      </c>
      <c r="CI84" s="11" t="str">
        <f>"""mon_wst_info3"":"""&amp;VLOOKUP(B84,Weather!B84:N605,13,FALSE)&amp;""","</f>
        <v>"mon_wst_info3":"683620|25 - 50 km",</v>
      </c>
      <c r="CJ84" s="11" t="str">
        <f t="shared" si="86"/>
        <v/>
      </c>
      <c r="CK84" s="30" t="s">
        <v>958</v>
      </c>
      <c r="CL84" s="11" t="str">
        <f t="shared" si="87"/>
        <v>{"event":"planting","crid":"MAZ",</v>
      </c>
      <c r="CM84" s="11" t="str">
        <f t="shared" si="88"/>
        <v>"date":"20081029",</v>
      </c>
      <c r="CN84" s="11" t="str">
        <f t="shared" si="89"/>
        <v>"cul_id":"2008_RM125_TestMean",</v>
      </c>
      <c r="CO84" s="11" t="str">
        <f t="shared" si="90"/>
        <v>"plpoe":"3.7601620833",</v>
      </c>
      <c r="CP84" s="11" t="str">
        <f t="shared" si="91"/>
        <v>"plrs":"90",</v>
      </c>
      <c r="CQ84" s="11" t="str">
        <f t="shared" si="92"/>
        <v>"rm":"125"},</v>
      </c>
      <c r="CR84" s="11" t="str">
        <f t="shared" si="93"/>
        <v>{"event":"harvest",</v>
      </c>
      <c r="CS84" s="11" t="str">
        <f t="shared" si="94"/>
        <v>"harm":"Machine",</v>
      </c>
      <c r="CT84" s="11" t="str">
        <f t="shared" si="95"/>
        <v>"date":"20090423"</v>
      </c>
      <c r="CU84" s="11" t="str">
        <f t="shared" si="96"/>
        <v>}]},</v>
      </c>
      <c r="CV84" s="30" t="s">
        <v>931</v>
      </c>
      <c r="CW84" s="11" t="str">
        <f t="shared" si="97"/>
        <v>{"hwah":"10501.36179",</v>
      </c>
      <c r="CX84" s="11" t="str">
        <f t="shared" si="98"/>
        <v>"hwahs":"708.9822288",</v>
      </c>
      <c r="CY84" s="11" t="str">
        <f t="shared" si="99"/>
        <v>"hmah":"0.223339583",</v>
      </c>
      <c r="CZ84" s="11" t="str">
        <f t="shared" si="100"/>
        <v>"hmahs":"0.019597565",</v>
      </c>
      <c r="DA84" s="11" t="str">
        <f t="shared" si="101"/>
        <v/>
      </c>
      <c r="DB84" s="11" t="str">
        <f t="shared" si="102"/>
        <v/>
      </c>
      <c r="DC84" s="11" t="str">
        <f t="shared" si="103"/>
        <v/>
      </c>
      <c r="DD84" s="11" t="str">
        <f t="shared" si="104"/>
        <v/>
      </c>
      <c r="DE84" s="11" t="s">
        <v>935</v>
      </c>
      <c r="DF84" s="32" t="str">
        <f t="shared" si="118"/>
        <v>ZAF_2008_6824</v>
      </c>
      <c r="DG84" s="30" t="str">
        <f t="shared" si="105"/>
        <v>{</v>
      </c>
      <c r="DH84" s="11" t="str">
        <f t="shared" si="106"/>
        <v>{</v>
      </c>
      <c r="DI84" s="11" t="str">
        <f t="shared" si="107"/>
        <v/>
      </c>
      <c r="DJ84" s="11" t="str">
        <f>IF(AT84&lt;&gt;"",""""&amp;LOWER(AT$3) &amp;""":"""&amp;DX84&amp;""",","")</f>
        <v/>
      </c>
      <c r="DK84" s="11" t="str">
        <f t="shared" si="108"/>
        <v/>
      </c>
      <c r="DL84" s="11" t="str">
        <f t="shared" si="109"/>
        <v/>
      </c>
      <c r="DM84" s="11" t="str">
        <f t="shared" si="110"/>
        <v/>
      </c>
      <c r="DN84" s="11" t="str">
        <f t="shared" si="111"/>
        <v/>
      </c>
      <c r="DO84" s="11" t="str">
        <f t="shared" si="112"/>
        <v/>
      </c>
      <c r="DP84" s="11" t="str">
        <f t="shared" si="113"/>
        <v/>
      </c>
      <c r="DQ84" s="11" t="str">
        <f t="shared" si="114"/>
        <v/>
      </c>
      <c r="DT84" s="2" t="str">
        <f t="shared" si="115"/>
        <v/>
      </c>
      <c r="DU84" s="2" t="str">
        <f>IF(COUNTIF($DT$3:DT83,"="&amp;DT84)=0,AT84&amp;"","")</f>
        <v/>
      </c>
      <c r="DV84" s="2" t="str">
        <f>IF(DU84&lt;&gt;"", COUNTIF($DU$3:DU83,"="&amp;DU84), "")</f>
        <v/>
      </c>
      <c r="DW84" s="2">
        <f>IF(OR(DU84&lt;&gt;"",AT84=""), COUNTIF($DU$3:DU83,"="&amp;DU84), VLOOKUP(DT84,$DT$3:DV83,3,FALSE))</f>
        <v>0</v>
      </c>
      <c r="DX84" s="2" t="str">
        <f t="shared" si="119"/>
        <v/>
      </c>
    </row>
    <row r="85" spans="1:128">
      <c r="A85" s="2" t="s">
        <v>893</v>
      </c>
      <c r="B85" s="17" t="s">
        <v>347</v>
      </c>
      <c r="C85" s="18">
        <v>1</v>
      </c>
      <c r="D85" s="17" t="s">
        <v>319</v>
      </c>
      <c r="E85" s="17" t="s">
        <v>320</v>
      </c>
      <c r="F85" s="17" t="s">
        <v>348</v>
      </c>
      <c r="G85" s="19">
        <v>1790278566262</v>
      </c>
      <c r="H85" s="17" t="s">
        <v>322</v>
      </c>
      <c r="I85" s="17" t="s">
        <v>323</v>
      </c>
      <c r="J85" s="18"/>
      <c r="K85" s="18">
        <v>-26.87525174</v>
      </c>
      <c r="L85" s="18">
        <v>28.374168999999998</v>
      </c>
      <c r="M85" s="17" t="s">
        <v>58</v>
      </c>
      <c r="N85" s="17"/>
      <c r="O85" s="18">
        <v>1650</v>
      </c>
      <c r="P85" s="17" t="s">
        <v>59</v>
      </c>
      <c r="Q85" s="17" t="s">
        <v>344</v>
      </c>
      <c r="R85" s="17" t="s">
        <v>61</v>
      </c>
      <c r="S85" s="17" t="s">
        <v>62</v>
      </c>
      <c r="T85" s="17"/>
      <c r="U85" s="18">
        <v>2008</v>
      </c>
      <c r="V85" s="17" t="s">
        <v>345</v>
      </c>
      <c r="W85" s="17" t="s">
        <v>171</v>
      </c>
      <c r="X85" s="17"/>
      <c r="Y85" s="17" t="s">
        <v>65</v>
      </c>
      <c r="Z85" s="17" t="s">
        <v>66</v>
      </c>
      <c r="AA85" s="17" t="s">
        <v>67</v>
      </c>
      <c r="AB85" s="17" t="s">
        <v>68</v>
      </c>
      <c r="AC85" s="17">
        <v>4.0311654167000004</v>
      </c>
      <c r="AD85" s="18">
        <v>90</v>
      </c>
      <c r="AE85" s="20">
        <v>125.6309333</v>
      </c>
      <c r="AF85" s="19">
        <v>10615.81387</v>
      </c>
      <c r="AG85" s="19">
        <v>848.33155880000004</v>
      </c>
      <c r="AH85" s="21">
        <v>20.535</v>
      </c>
      <c r="AI85" s="22">
        <v>0.20535</v>
      </c>
      <c r="AJ85" s="22">
        <v>2.1071029000000002E-2</v>
      </c>
      <c r="AK85" s="18">
        <v>125</v>
      </c>
      <c r="AL85" s="17"/>
      <c r="AM85" s="17"/>
      <c r="AN85" s="17"/>
      <c r="AO85" s="17"/>
      <c r="AP85" s="17"/>
      <c r="AQ85" s="17"/>
      <c r="AR85" s="17"/>
      <c r="AS85" s="17"/>
      <c r="AT85" s="41"/>
      <c r="AU85" s="17"/>
      <c r="AV85" s="17"/>
      <c r="AW85" s="17"/>
      <c r="AX85" s="17"/>
      <c r="AY85" s="17"/>
      <c r="AZ85" s="17"/>
      <c r="BA85" s="17"/>
      <c r="BC85" s="34" t="str">
        <f t="shared" si="116"/>
        <v>20081029</v>
      </c>
      <c r="BD85" s="34" t="str">
        <f t="shared" si="117"/>
        <v>20090422</v>
      </c>
      <c r="BE85" s="2" t="s">
        <v>937</v>
      </c>
      <c r="BF85" s="11" t="str">
        <f t="shared" si="60"/>
        <v>{"exname":"ZAF_2008_6825",</v>
      </c>
      <c r="BG85" s="11" t="str">
        <f t="shared" si="61"/>
        <v>"exp_dur":"1",</v>
      </c>
      <c r="BH85" s="11" t="str">
        <f t="shared" si="62"/>
        <v>"local_name":"Petit, ZAF",</v>
      </c>
      <c r="BI85" s="11" t="str">
        <f t="shared" si="63"/>
        <v>"local_id":"GTPE",</v>
      </c>
      <c r="BJ85" s="11" t="str">
        <f t="shared" si="64"/>
        <v>"fl_name":"BC",</v>
      </c>
      <c r="BK85" s="11" t="str">
        <f t="shared" si="65"/>
        <v>"id_field":"1790278566262",</v>
      </c>
      <c r="BL85" s="11" t="str">
        <f t="shared" si="66"/>
        <v>"fl_loc_1":"ZAF",</v>
      </c>
      <c r="BM85" s="11" t="str">
        <f t="shared" si="67"/>
        <v>"fl_loc_2":"GAT",</v>
      </c>
      <c r="BN85" s="11" t="str">
        <f t="shared" si="68"/>
        <v/>
      </c>
      <c r="BO85" s="11" t="str">
        <f t="shared" si="69"/>
        <v>"fl_lat":"-26.87525174",</v>
      </c>
      <c r="BP85" s="11" t="str">
        <f t="shared" si="70"/>
        <v>"fl_long":"28.374169",</v>
      </c>
      <c r="BQ85" s="11" t="str">
        <f t="shared" si="71"/>
        <v>"mon_loc_source":"Monsanto",</v>
      </c>
      <c r="BR85" s="11" t="str">
        <f t="shared" si="72"/>
        <v/>
      </c>
      <c r="BS85" s="11" t="str">
        <f t="shared" si="73"/>
        <v>"flele":"1650",</v>
      </c>
      <c r="BT85" s="11" t="str">
        <f t="shared" si="74"/>
        <v>"cr_system":"Conventional Corn",</v>
      </c>
      <c r="BU85" s="11" t="str">
        <f t="shared" si="75"/>
        <v>"irrig":"N",</v>
      </c>
      <c r="BV85" s="11" t="str">
        <f t="shared" si="76"/>
        <v/>
      </c>
      <c r="BW85" s="11" t="str">
        <f t="shared" si="77"/>
        <v>"mon_planting_year":"2008",</v>
      </c>
      <c r="BX85" s="11" t="str">
        <f t="shared" si="78"/>
        <v/>
      </c>
      <c r="BY85" s="11" t="str">
        <f t="shared" si="79"/>
        <v>"mon_hacom":"Grain",</v>
      </c>
      <c r="BZ85" s="11" t="str">
        <f t="shared" si="80"/>
        <v>"mon_expt_type":"Research",</v>
      </c>
      <c r="CA85" s="11" t="str">
        <f t="shared" si="81"/>
        <v>"mon_expt_stage":"Pre-Commercial 3",</v>
      </c>
      <c r="CB85" s="11" t="str">
        <f t="shared" si="82"/>
        <v>"mon_yld_be":"125.6309333",</v>
      </c>
      <c r="CC85" s="11" t="str">
        <f t="shared" si="83"/>
        <v>"mon_mst":"20.535",</v>
      </c>
      <c r="CD85" s="11" t="str">
        <f t="shared" si="84"/>
        <v/>
      </c>
      <c r="CE85" s="11" t="str">
        <f t="shared" si="85"/>
        <v/>
      </c>
      <c r="CF85" s="11" t="str">
        <f>IF(AT85&lt;&gt;"",""""&amp;LOWER(AT$3) &amp;""":"""&amp;DX85&amp;""",","")</f>
        <v/>
      </c>
      <c r="CG85" s="11" t="str">
        <f>"""mon_wst_info1"":"""&amp;VLOOKUP(B85,Weather!B85:N606,11,FALSE)&amp;""","</f>
        <v>"mon_wst_info1":"682674|50 - 100 km",</v>
      </c>
      <c r="CH85" s="11" t="str">
        <f>"""mon_wst_info2"":"""&amp;VLOOKUP(B85,Weather!B85:N606,12,FALSE)&amp;""","</f>
        <v>"mon_wst_info2":"683007|50 - 100 km",</v>
      </c>
      <c r="CI85" s="11" t="str">
        <f>"""mon_wst_info3"":"""&amp;VLOOKUP(B85,Weather!B85:N606,13,FALSE)&amp;""","</f>
        <v>"mon_wst_info3":"683620|25 - 50 km",</v>
      </c>
      <c r="CJ85" s="11" t="str">
        <f t="shared" si="86"/>
        <v/>
      </c>
      <c r="CK85" s="30" t="s">
        <v>958</v>
      </c>
      <c r="CL85" s="11" t="str">
        <f t="shared" si="87"/>
        <v>{"event":"planting","crid":"MAZ",</v>
      </c>
      <c r="CM85" s="11" t="str">
        <f t="shared" si="88"/>
        <v>"date":"20081029",</v>
      </c>
      <c r="CN85" s="11" t="str">
        <f t="shared" si="89"/>
        <v>"cul_id":"2008_RM125_TestMean",</v>
      </c>
      <c r="CO85" s="11" t="str">
        <f t="shared" si="90"/>
        <v>"plpoe":"4.0311654167",</v>
      </c>
      <c r="CP85" s="11" t="str">
        <f t="shared" si="91"/>
        <v>"plrs":"90",</v>
      </c>
      <c r="CQ85" s="11" t="str">
        <f t="shared" si="92"/>
        <v>"rm":"125"},</v>
      </c>
      <c r="CR85" s="11" t="str">
        <f t="shared" si="93"/>
        <v>{"event":"harvest",</v>
      </c>
      <c r="CS85" s="11" t="str">
        <f t="shared" si="94"/>
        <v>"harm":"Machine",</v>
      </c>
      <c r="CT85" s="11" t="str">
        <f t="shared" si="95"/>
        <v>"date":"20090422"</v>
      </c>
      <c r="CU85" s="11" t="str">
        <f t="shared" si="96"/>
        <v>}]},</v>
      </c>
      <c r="CV85" s="30" t="s">
        <v>931</v>
      </c>
      <c r="CW85" s="11" t="str">
        <f t="shared" si="97"/>
        <v>{"hwah":"10615.81387",</v>
      </c>
      <c r="CX85" s="11" t="str">
        <f t="shared" si="98"/>
        <v>"hwahs":"848.3315588",</v>
      </c>
      <c r="CY85" s="11" t="str">
        <f t="shared" si="99"/>
        <v>"hmah":"0.20535",</v>
      </c>
      <c r="CZ85" s="11" t="str">
        <f t="shared" si="100"/>
        <v>"hmahs":"0.021071029",</v>
      </c>
      <c r="DA85" s="11" t="str">
        <f t="shared" si="101"/>
        <v/>
      </c>
      <c r="DB85" s="11" t="str">
        <f t="shared" si="102"/>
        <v/>
      </c>
      <c r="DC85" s="11" t="str">
        <f t="shared" si="103"/>
        <v/>
      </c>
      <c r="DD85" s="11" t="str">
        <f t="shared" si="104"/>
        <v/>
      </c>
      <c r="DE85" s="11" t="s">
        <v>935</v>
      </c>
      <c r="DF85" s="32" t="str">
        <f t="shared" si="118"/>
        <v>ZAF_2008_6825</v>
      </c>
      <c r="DG85" s="30" t="str">
        <f t="shared" si="105"/>
        <v>{</v>
      </c>
      <c r="DH85" s="11" t="str">
        <f t="shared" si="106"/>
        <v>{</v>
      </c>
      <c r="DI85" s="11" t="str">
        <f t="shared" si="107"/>
        <v/>
      </c>
      <c r="DJ85" s="11" t="str">
        <f>IF(AT85&lt;&gt;"",""""&amp;LOWER(AT$3) &amp;""":"""&amp;DX85&amp;""",","")</f>
        <v/>
      </c>
      <c r="DK85" s="11" t="str">
        <f t="shared" si="108"/>
        <v/>
      </c>
      <c r="DL85" s="11" t="str">
        <f t="shared" si="109"/>
        <v/>
      </c>
      <c r="DM85" s="11" t="str">
        <f t="shared" si="110"/>
        <v/>
      </c>
      <c r="DN85" s="11" t="str">
        <f t="shared" si="111"/>
        <v/>
      </c>
      <c r="DO85" s="11" t="str">
        <f t="shared" si="112"/>
        <v/>
      </c>
      <c r="DP85" s="11" t="str">
        <f t="shared" si="113"/>
        <v/>
      </c>
      <c r="DQ85" s="11" t="str">
        <f t="shared" si="114"/>
        <v/>
      </c>
      <c r="DT85" s="2" t="str">
        <f t="shared" si="115"/>
        <v/>
      </c>
      <c r="DU85" s="2" t="str">
        <f>IF(COUNTIF($DT$3:DT84,"="&amp;DT85)=0,AT85&amp;"","")</f>
        <v/>
      </c>
      <c r="DV85" s="2" t="str">
        <f>IF(DU85&lt;&gt;"", COUNTIF($DU$3:DU84,"="&amp;DU85), "")</f>
        <v/>
      </c>
      <c r="DW85" s="2">
        <f>IF(OR(DU85&lt;&gt;"",AT85=""), COUNTIF($DU$3:DU84,"="&amp;DU85), VLOOKUP(DT85,$DT$3:DV84,3,FALSE))</f>
        <v>0</v>
      </c>
      <c r="DX85" s="2" t="str">
        <f t="shared" si="119"/>
        <v/>
      </c>
    </row>
    <row r="86" spans="1:128">
      <c r="A86" s="2" t="s">
        <v>893</v>
      </c>
      <c r="B86" s="17" t="s">
        <v>349</v>
      </c>
      <c r="C86" s="18">
        <v>1</v>
      </c>
      <c r="D86" s="17" t="s">
        <v>319</v>
      </c>
      <c r="E86" s="17" t="s">
        <v>320</v>
      </c>
      <c r="F86" s="17" t="s">
        <v>350</v>
      </c>
      <c r="G86" s="19">
        <v>1790865047926</v>
      </c>
      <c r="H86" s="17" t="s">
        <v>322</v>
      </c>
      <c r="I86" s="17" t="s">
        <v>323</v>
      </c>
      <c r="J86" s="18"/>
      <c r="K86" s="18">
        <v>-26.87525174</v>
      </c>
      <c r="L86" s="18">
        <v>28.374168999999998</v>
      </c>
      <c r="M86" s="17" t="s">
        <v>58</v>
      </c>
      <c r="N86" s="17"/>
      <c r="O86" s="18">
        <v>1650</v>
      </c>
      <c r="P86" s="17" t="s">
        <v>59</v>
      </c>
      <c r="Q86" s="17" t="s">
        <v>344</v>
      </c>
      <c r="R86" s="17" t="s">
        <v>61</v>
      </c>
      <c r="S86" s="17" t="s">
        <v>62</v>
      </c>
      <c r="T86" s="17"/>
      <c r="U86" s="18">
        <v>2008</v>
      </c>
      <c r="V86" s="17" t="s">
        <v>351</v>
      </c>
      <c r="W86" s="17" t="s">
        <v>352</v>
      </c>
      <c r="X86" s="17"/>
      <c r="Y86" s="17" t="s">
        <v>65</v>
      </c>
      <c r="Z86" s="17" t="s">
        <v>66</v>
      </c>
      <c r="AA86" s="17" t="s">
        <v>67</v>
      </c>
      <c r="AB86" s="17" t="s">
        <v>68</v>
      </c>
      <c r="AC86" s="17">
        <v>3.6317183332999998</v>
      </c>
      <c r="AD86" s="18">
        <v>90</v>
      </c>
      <c r="AE86" s="20">
        <v>109.2839417</v>
      </c>
      <c r="AF86" s="19">
        <v>9234.4930710000008</v>
      </c>
      <c r="AG86" s="19">
        <v>982.35620180000001</v>
      </c>
      <c r="AH86" s="21">
        <v>19.89875</v>
      </c>
      <c r="AI86" s="22">
        <v>0.19898750000000001</v>
      </c>
      <c r="AJ86" s="22">
        <v>3.2360474E-2</v>
      </c>
      <c r="AK86" s="18">
        <v>125</v>
      </c>
      <c r="AL86" s="17"/>
      <c r="AM86" s="17"/>
      <c r="AN86" s="17"/>
      <c r="AO86" s="17"/>
      <c r="AP86" s="17"/>
      <c r="AQ86" s="17"/>
      <c r="AR86" s="17"/>
      <c r="AS86" s="17"/>
      <c r="AT86" s="41"/>
      <c r="AU86" s="17"/>
      <c r="AV86" s="17"/>
      <c r="AW86" s="17"/>
      <c r="AX86" s="17"/>
      <c r="AY86" s="17"/>
      <c r="AZ86" s="17"/>
      <c r="BA86" s="17"/>
      <c r="BC86" s="34" t="str">
        <f t="shared" si="116"/>
        <v>20081031</v>
      </c>
      <c r="BD86" s="34" t="str">
        <f t="shared" si="117"/>
        <v>20090430</v>
      </c>
      <c r="BE86" s="2" t="s">
        <v>937</v>
      </c>
      <c r="BF86" s="11" t="str">
        <f t="shared" si="60"/>
        <v>{"exname":"ZAF_2008_6826",</v>
      </c>
      <c r="BG86" s="11" t="str">
        <f t="shared" si="61"/>
        <v>"exp_dur":"1",</v>
      </c>
      <c r="BH86" s="11" t="str">
        <f t="shared" si="62"/>
        <v>"local_name":"Petit, ZAF",</v>
      </c>
      <c r="BI86" s="11" t="str">
        <f t="shared" si="63"/>
        <v>"local_id":"GTPE",</v>
      </c>
      <c r="BJ86" s="11" t="str">
        <f t="shared" si="64"/>
        <v>"fl_name":"BJ",</v>
      </c>
      <c r="BK86" s="11" t="str">
        <f t="shared" si="65"/>
        <v>"id_field":"1790865047926",</v>
      </c>
      <c r="BL86" s="11" t="str">
        <f t="shared" si="66"/>
        <v>"fl_loc_1":"ZAF",</v>
      </c>
      <c r="BM86" s="11" t="str">
        <f t="shared" si="67"/>
        <v>"fl_loc_2":"GAT",</v>
      </c>
      <c r="BN86" s="11" t="str">
        <f t="shared" si="68"/>
        <v/>
      </c>
      <c r="BO86" s="11" t="str">
        <f t="shared" si="69"/>
        <v>"fl_lat":"-26.87525174",</v>
      </c>
      <c r="BP86" s="11" t="str">
        <f t="shared" si="70"/>
        <v>"fl_long":"28.374169",</v>
      </c>
      <c r="BQ86" s="11" t="str">
        <f t="shared" si="71"/>
        <v>"mon_loc_source":"Monsanto",</v>
      </c>
      <c r="BR86" s="11" t="str">
        <f t="shared" si="72"/>
        <v/>
      </c>
      <c r="BS86" s="11" t="str">
        <f t="shared" si="73"/>
        <v>"flele":"1650",</v>
      </c>
      <c r="BT86" s="11" t="str">
        <f t="shared" si="74"/>
        <v>"cr_system":"Conventional Corn",</v>
      </c>
      <c r="BU86" s="11" t="str">
        <f t="shared" si="75"/>
        <v>"irrig":"N",</v>
      </c>
      <c r="BV86" s="11" t="str">
        <f t="shared" si="76"/>
        <v/>
      </c>
      <c r="BW86" s="11" t="str">
        <f t="shared" si="77"/>
        <v>"mon_planting_year":"2008",</v>
      </c>
      <c r="BX86" s="11" t="str">
        <f t="shared" si="78"/>
        <v/>
      </c>
      <c r="BY86" s="11" t="str">
        <f t="shared" si="79"/>
        <v>"mon_hacom":"Grain",</v>
      </c>
      <c r="BZ86" s="11" t="str">
        <f t="shared" si="80"/>
        <v>"mon_expt_type":"Research",</v>
      </c>
      <c r="CA86" s="11" t="str">
        <f t="shared" si="81"/>
        <v>"mon_expt_stage":"Pre-Commercial 3",</v>
      </c>
      <c r="CB86" s="11" t="str">
        <f t="shared" si="82"/>
        <v>"mon_yld_be":"109.2839417",</v>
      </c>
      <c r="CC86" s="11" t="str">
        <f t="shared" si="83"/>
        <v>"mon_mst":"19.89875",</v>
      </c>
      <c r="CD86" s="11" t="str">
        <f t="shared" si="84"/>
        <v/>
      </c>
      <c r="CE86" s="11" t="str">
        <f t="shared" si="85"/>
        <v/>
      </c>
      <c r="CF86" s="11" t="str">
        <f>IF(AT86&lt;&gt;"",""""&amp;LOWER(AT$3) &amp;""":"""&amp;DX86&amp;""",","")</f>
        <v/>
      </c>
      <c r="CG86" s="11" t="str">
        <f>"""mon_wst_info1"":"""&amp;VLOOKUP(B86,Weather!B86:N607,11,FALSE)&amp;""","</f>
        <v>"mon_wst_info1":"682674|50 - 100 km",</v>
      </c>
      <c r="CH86" s="11" t="str">
        <f>"""mon_wst_info2"":"""&amp;VLOOKUP(B86,Weather!B86:N607,12,FALSE)&amp;""","</f>
        <v>"mon_wst_info2":"683007|50 - 100 km",</v>
      </c>
      <c r="CI86" s="11" t="str">
        <f>"""mon_wst_info3"":"""&amp;VLOOKUP(B86,Weather!B86:N607,13,FALSE)&amp;""","</f>
        <v>"mon_wst_info3":"683620|25 - 50 km",</v>
      </c>
      <c r="CJ86" s="11" t="str">
        <f t="shared" si="86"/>
        <v/>
      </c>
      <c r="CK86" s="30" t="s">
        <v>958</v>
      </c>
      <c r="CL86" s="11" t="str">
        <f t="shared" si="87"/>
        <v>{"event":"planting","crid":"MAZ",</v>
      </c>
      <c r="CM86" s="11" t="str">
        <f t="shared" si="88"/>
        <v>"date":"20081031",</v>
      </c>
      <c r="CN86" s="11" t="str">
        <f t="shared" si="89"/>
        <v>"cul_id":"2008_RM125_TestMean",</v>
      </c>
      <c r="CO86" s="11" t="str">
        <f t="shared" si="90"/>
        <v>"plpoe":"3.6317183333",</v>
      </c>
      <c r="CP86" s="11" t="str">
        <f t="shared" si="91"/>
        <v>"plrs":"90",</v>
      </c>
      <c r="CQ86" s="11" t="str">
        <f t="shared" si="92"/>
        <v>"rm":"125"},</v>
      </c>
      <c r="CR86" s="11" t="str">
        <f t="shared" si="93"/>
        <v>{"event":"harvest",</v>
      </c>
      <c r="CS86" s="11" t="str">
        <f t="shared" si="94"/>
        <v>"harm":"Machine",</v>
      </c>
      <c r="CT86" s="11" t="str">
        <f t="shared" si="95"/>
        <v>"date":"20090430"</v>
      </c>
      <c r="CU86" s="11" t="str">
        <f t="shared" si="96"/>
        <v>}]},</v>
      </c>
      <c r="CV86" s="30" t="s">
        <v>931</v>
      </c>
      <c r="CW86" s="11" t="str">
        <f t="shared" si="97"/>
        <v>{"hwah":"9234.493071",</v>
      </c>
      <c r="CX86" s="11" t="str">
        <f t="shared" si="98"/>
        <v>"hwahs":"982.3562018",</v>
      </c>
      <c r="CY86" s="11" t="str">
        <f t="shared" si="99"/>
        <v>"hmah":"0.1989875",</v>
      </c>
      <c r="CZ86" s="11" t="str">
        <f t="shared" si="100"/>
        <v>"hmahs":"0.032360474",</v>
      </c>
      <c r="DA86" s="11" t="str">
        <f t="shared" si="101"/>
        <v/>
      </c>
      <c r="DB86" s="11" t="str">
        <f t="shared" si="102"/>
        <v/>
      </c>
      <c r="DC86" s="11" t="str">
        <f t="shared" si="103"/>
        <v/>
      </c>
      <c r="DD86" s="11" t="str">
        <f t="shared" si="104"/>
        <v/>
      </c>
      <c r="DE86" s="11" t="s">
        <v>935</v>
      </c>
      <c r="DF86" s="32" t="str">
        <f t="shared" si="118"/>
        <v>ZAF_2008_6826</v>
      </c>
      <c r="DG86" s="30" t="str">
        <f t="shared" si="105"/>
        <v>{</v>
      </c>
      <c r="DH86" s="11" t="str">
        <f t="shared" si="106"/>
        <v>{</v>
      </c>
      <c r="DI86" s="11" t="str">
        <f t="shared" si="107"/>
        <v/>
      </c>
      <c r="DJ86" s="11" t="str">
        <f>IF(AT86&lt;&gt;"",""""&amp;LOWER(AT$3) &amp;""":"""&amp;DX86&amp;""",","")</f>
        <v/>
      </c>
      <c r="DK86" s="11" t="str">
        <f t="shared" si="108"/>
        <v/>
      </c>
      <c r="DL86" s="11" t="str">
        <f t="shared" si="109"/>
        <v/>
      </c>
      <c r="DM86" s="11" t="str">
        <f t="shared" si="110"/>
        <v/>
      </c>
      <c r="DN86" s="11" t="str">
        <f t="shared" si="111"/>
        <v/>
      </c>
      <c r="DO86" s="11" t="str">
        <f t="shared" si="112"/>
        <v/>
      </c>
      <c r="DP86" s="11" t="str">
        <f t="shared" si="113"/>
        <v/>
      </c>
      <c r="DQ86" s="11" t="str">
        <f t="shared" si="114"/>
        <v/>
      </c>
      <c r="DT86" s="2" t="str">
        <f t="shared" si="115"/>
        <v/>
      </c>
      <c r="DU86" s="2" t="str">
        <f>IF(COUNTIF($DT$3:DT85,"="&amp;DT86)=0,AT86&amp;"","")</f>
        <v/>
      </c>
      <c r="DV86" s="2" t="str">
        <f>IF(DU86&lt;&gt;"", COUNTIF($DU$3:DU85,"="&amp;DU86), "")</f>
        <v/>
      </c>
      <c r="DW86" s="2">
        <f>IF(OR(DU86&lt;&gt;"",AT86=""), COUNTIF($DU$3:DU85,"="&amp;DU86), VLOOKUP(DT86,$DT$3:DV85,3,FALSE))</f>
        <v>0</v>
      </c>
      <c r="DX86" s="2" t="str">
        <f t="shared" si="119"/>
        <v/>
      </c>
    </row>
    <row r="87" spans="1:128">
      <c r="A87" s="2" t="s">
        <v>893</v>
      </c>
      <c r="B87" s="17" t="s">
        <v>353</v>
      </c>
      <c r="C87" s="18">
        <v>1</v>
      </c>
      <c r="D87" s="17" t="s">
        <v>319</v>
      </c>
      <c r="E87" s="17" t="s">
        <v>320</v>
      </c>
      <c r="F87" s="17" t="s">
        <v>354</v>
      </c>
      <c r="G87" s="19">
        <v>1790922981750</v>
      </c>
      <c r="H87" s="17" t="s">
        <v>322</v>
      </c>
      <c r="I87" s="17" t="s">
        <v>323</v>
      </c>
      <c r="J87" s="18"/>
      <c r="K87" s="18">
        <v>-26.87525174</v>
      </c>
      <c r="L87" s="18">
        <v>28.374168999999998</v>
      </c>
      <c r="M87" s="17" t="s">
        <v>58</v>
      </c>
      <c r="N87" s="17"/>
      <c r="O87" s="18">
        <v>1650</v>
      </c>
      <c r="P87" s="17" t="s">
        <v>59</v>
      </c>
      <c r="Q87" s="17" t="s">
        <v>344</v>
      </c>
      <c r="R87" s="17" t="s">
        <v>61</v>
      </c>
      <c r="S87" s="17" t="s">
        <v>62</v>
      </c>
      <c r="T87" s="17"/>
      <c r="U87" s="18">
        <v>2008</v>
      </c>
      <c r="V87" s="17" t="s">
        <v>351</v>
      </c>
      <c r="W87" s="17" t="s">
        <v>355</v>
      </c>
      <c r="X87" s="17"/>
      <c r="Y87" s="17" t="s">
        <v>65</v>
      </c>
      <c r="Z87" s="17" t="s">
        <v>66</v>
      </c>
      <c r="AA87" s="17" t="s">
        <v>67</v>
      </c>
      <c r="AB87" s="17" t="s">
        <v>68</v>
      </c>
      <c r="AC87" s="17">
        <v>3.9676487499999999</v>
      </c>
      <c r="AD87" s="18">
        <v>90</v>
      </c>
      <c r="AE87" s="20">
        <v>100.25551249999999</v>
      </c>
      <c r="AF87" s="19">
        <v>8471.5908060000002</v>
      </c>
      <c r="AG87" s="19">
        <v>947.89678240000001</v>
      </c>
      <c r="AH87" s="21">
        <v>19.59352917</v>
      </c>
      <c r="AI87" s="22">
        <v>0.19593529200000001</v>
      </c>
      <c r="AJ87" s="22">
        <v>3.1961964000000002E-2</v>
      </c>
      <c r="AK87" s="18">
        <v>125</v>
      </c>
      <c r="AL87" s="17"/>
      <c r="AM87" s="17"/>
      <c r="AN87" s="17"/>
      <c r="AO87" s="17"/>
      <c r="AP87" s="17"/>
      <c r="AQ87" s="17"/>
      <c r="AR87" s="17"/>
      <c r="AS87" s="17"/>
      <c r="AT87" s="41"/>
      <c r="AU87" s="17"/>
      <c r="AV87" s="17"/>
      <c r="AW87" s="17"/>
      <c r="AX87" s="17"/>
      <c r="AY87" s="17"/>
      <c r="AZ87" s="17"/>
      <c r="BA87" s="17"/>
      <c r="BC87" s="34" t="str">
        <f t="shared" si="116"/>
        <v>20081031</v>
      </c>
      <c r="BD87" s="34" t="str">
        <f t="shared" si="117"/>
        <v>20090504</v>
      </c>
      <c r="BE87" s="2" t="s">
        <v>937</v>
      </c>
      <c r="BF87" s="11" t="str">
        <f t="shared" si="60"/>
        <v>{"exname":"ZAF_2008_6827",</v>
      </c>
      <c r="BG87" s="11" t="str">
        <f t="shared" si="61"/>
        <v>"exp_dur":"1",</v>
      </c>
      <c r="BH87" s="11" t="str">
        <f t="shared" si="62"/>
        <v>"local_name":"Petit, ZAF",</v>
      </c>
      <c r="BI87" s="11" t="str">
        <f t="shared" si="63"/>
        <v>"local_id":"GTPE",</v>
      </c>
      <c r="BJ87" s="11" t="str">
        <f t="shared" si="64"/>
        <v>"fl_name":"BL",</v>
      </c>
      <c r="BK87" s="11" t="str">
        <f t="shared" si="65"/>
        <v>"id_field":"1790922981750",</v>
      </c>
      <c r="BL87" s="11" t="str">
        <f t="shared" si="66"/>
        <v>"fl_loc_1":"ZAF",</v>
      </c>
      <c r="BM87" s="11" t="str">
        <f t="shared" si="67"/>
        <v>"fl_loc_2":"GAT",</v>
      </c>
      <c r="BN87" s="11" t="str">
        <f t="shared" si="68"/>
        <v/>
      </c>
      <c r="BO87" s="11" t="str">
        <f t="shared" si="69"/>
        <v>"fl_lat":"-26.87525174",</v>
      </c>
      <c r="BP87" s="11" t="str">
        <f t="shared" si="70"/>
        <v>"fl_long":"28.374169",</v>
      </c>
      <c r="BQ87" s="11" t="str">
        <f t="shared" si="71"/>
        <v>"mon_loc_source":"Monsanto",</v>
      </c>
      <c r="BR87" s="11" t="str">
        <f t="shared" si="72"/>
        <v/>
      </c>
      <c r="BS87" s="11" t="str">
        <f t="shared" si="73"/>
        <v>"flele":"1650",</v>
      </c>
      <c r="BT87" s="11" t="str">
        <f t="shared" si="74"/>
        <v>"cr_system":"Conventional Corn",</v>
      </c>
      <c r="BU87" s="11" t="str">
        <f t="shared" si="75"/>
        <v>"irrig":"N",</v>
      </c>
      <c r="BV87" s="11" t="str">
        <f t="shared" si="76"/>
        <v/>
      </c>
      <c r="BW87" s="11" t="str">
        <f t="shared" si="77"/>
        <v>"mon_planting_year":"2008",</v>
      </c>
      <c r="BX87" s="11" t="str">
        <f t="shared" si="78"/>
        <v/>
      </c>
      <c r="BY87" s="11" t="str">
        <f t="shared" si="79"/>
        <v>"mon_hacom":"Grain",</v>
      </c>
      <c r="BZ87" s="11" t="str">
        <f t="shared" si="80"/>
        <v>"mon_expt_type":"Research",</v>
      </c>
      <c r="CA87" s="11" t="str">
        <f t="shared" si="81"/>
        <v>"mon_expt_stage":"Pre-Commercial 3",</v>
      </c>
      <c r="CB87" s="11" t="str">
        <f t="shared" si="82"/>
        <v>"mon_yld_be":"100.2555125",</v>
      </c>
      <c r="CC87" s="11" t="str">
        <f t="shared" si="83"/>
        <v>"mon_mst":"19.59352917",</v>
      </c>
      <c r="CD87" s="11" t="str">
        <f t="shared" si="84"/>
        <v/>
      </c>
      <c r="CE87" s="11" t="str">
        <f t="shared" si="85"/>
        <v/>
      </c>
      <c r="CF87" s="11" t="str">
        <f>IF(AT87&lt;&gt;"",""""&amp;LOWER(AT$3) &amp;""":"""&amp;DX87&amp;""",","")</f>
        <v/>
      </c>
      <c r="CG87" s="11" t="str">
        <f>"""mon_wst_info1"":"""&amp;VLOOKUP(B87,Weather!B87:N608,11,FALSE)&amp;""","</f>
        <v>"mon_wst_info1":"682674|50 - 100 km",</v>
      </c>
      <c r="CH87" s="11" t="str">
        <f>"""mon_wst_info2"":"""&amp;VLOOKUP(B87,Weather!B87:N608,12,FALSE)&amp;""","</f>
        <v>"mon_wst_info2":"683007|50 - 100 km",</v>
      </c>
      <c r="CI87" s="11" t="str">
        <f>"""mon_wst_info3"":"""&amp;VLOOKUP(B87,Weather!B87:N608,13,FALSE)&amp;""","</f>
        <v>"mon_wst_info3":"683620|25 - 50 km",</v>
      </c>
      <c r="CJ87" s="11" t="str">
        <f t="shared" si="86"/>
        <v/>
      </c>
      <c r="CK87" s="30" t="s">
        <v>958</v>
      </c>
      <c r="CL87" s="11" t="str">
        <f t="shared" si="87"/>
        <v>{"event":"planting","crid":"MAZ",</v>
      </c>
      <c r="CM87" s="11" t="str">
        <f t="shared" si="88"/>
        <v>"date":"20081031",</v>
      </c>
      <c r="CN87" s="11" t="str">
        <f t="shared" si="89"/>
        <v>"cul_id":"2008_RM125_TestMean",</v>
      </c>
      <c r="CO87" s="11" t="str">
        <f t="shared" si="90"/>
        <v>"plpoe":"3.96764875",</v>
      </c>
      <c r="CP87" s="11" t="str">
        <f t="shared" si="91"/>
        <v>"plrs":"90",</v>
      </c>
      <c r="CQ87" s="11" t="str">
        <f t="shared" si="92"/>
        <v>"rm":"125"},</v>
      </c>
      <c r="CR87" s="11" t="str">
        <f t="shared" si="93"/>
        <v>{"event":"harvest",</v>
      </c>
      <c r="CS87" s="11" t="str">
        <f t="shared" si="94"/>
        <v>"harm":"Machine",</v>
      </c>
      <c r="CT87" s="11" t="str">
        <f t="shared" si="95"/>
        <v>"date":"20090504"</v>
      </c>
      <c r="CU87" s="11" t="str">
        <f t="shared" si="96"/>
        <v>}]},</v>
      </c>
      <c r="CV87" s="30" t="s">
        <v>931</v>
      </c>
      <c r="CW87" s="11" t="str">
        <f t="shared" si="97"/>
        <v>{"hwah":"8471.590806",</v>
      </c>
      <c r="CX87" s="11" t="str">
        <f t="shared" si="98"/>
        <v>"hwahs":"947.8967824",</v>
      </c>
      <c r="CY87" s="11" t="str">
        <f t="shared" si="99"/>
        <v>"hmah":"0.195935292",</v>
      </c>
      <c r="CZ87" s="11" t="str">
        <f t="shared" si="100"/>
        <v>"hmahs":"0.031961964",</v>
      </c>
      <c r="DA87" s="11" t="str">
        <f t="shared" si="101"/>
        <v/>
      </c>
      <c r="DB87" s="11" t="str">
        <f t="shared" si="102"/>
        <v/>
      </c>
      <c r="DC87" s="11" t="str">
        <f t="shared" si="103"/>
        <v/>
      </c>
      <c r="DD87" s="11" t="str">
        <f t="shared" si="104"/>
        <v/>
      </c>
      <c r="DE87" s="11" t="s">
        <v>935</v>
      </c>
      <c r="DF87" s="32" t="str">
        <f t="shared" si="118"/>
        <v>ZAF_2008_6827</v>
      </c>
      <c r="DG87" s="30" t="str">
        <f t="shared" si="105"/>
        <v>{</v>
      </c>
      <c r="DH87" s="11" t="str">
        <f t="shared" si="106"/>
        <v>{</v>
      </c>
      <c r="DI87" s="11" t="str">
        <f t="shared" si="107"/>
        <v/>
      </c>
      <c r="DJ87" s="11" t="str">
        <f>IF(AT87&lt;&gt;"",""""&amp;LOWER(AT$3) &amp;""":"""&amp;DX87&amp;""",","")</f>
        <v/>
      </c>
      <c r="DK87" s="11" t="str">
        <f t="shared" si="108"/>
        <v/>
      </c>
      <c r="DL87" s="11" t="str">
        <f t="shared" si="109"/>
        <v/>
      </c>
      <c r="DM87" s="11" t="str">
        <f t="shared" si="110"/>
        <v/>
      </c>
      <c r="DN87" s="11" t="str">
        <f t="shared" si="111"/>
        <v/>
      </c>
      <c r="DO87" s="11" t="str">
        <f t="shared" si="112"/>
        <v/>
      </c>
      <c r="DP87" s="11" t="str">
        <f t="shared" si="113"/>
        <v/>
      </c>
      <c r="DQ87" s="11" t="str">
        <f t="shared" si="114"/>
        <v/>
      </c>
      <c r="DT87" s="2" t="str">
        <f t="shared" si="115"/>
        <v/>
      </c>
      <c r="DU87" s="2" t="str">
        <f>IF(COUNTIF($DT$3:DT86,"="&amp;DT87)=0,AT87&amp;"","")</f>
        <v/>
      </c>
      <c r="DV87" s="2" t="str">
        <f>IF(DU87&lt;&gt;"", COUNTIF($DU$3:DU86,"="&amp;DU87), "")</f>
        <v/>
      </c>
      <c r="DW87" s="2">
        <f>IF(OR(DU87&lt;&gt;"",AT87=""), COUNTIF($DU$3:DU86,"="&amp;DU87), VLOOKUP(DT87,$DT$3:DV86,3,FALSE))</f>
        <v>0</v>
      </c>
      <c r="DX87" s="2" t="str">
        <f t="shared" si="119"/>
        <v/>
      </c>
    </row>
    <row r="88" spans="1:128">
      <c r="A88" s="2" t="s">
        <v>893</v>
      </c>
      <c r="B88" s="17" t="s">
        <v>356</v>
      </c>
      <c r="C88" s="18">
        <v>1</v>
      </c>
      <c r="D88" s="17" t="s">
        <v>334</v>
      </c>
      <c r="E88" s="17" t="s">
        <v>335</v>
      </c>
      <c r="F88" s="17" t="s">
        <v>336</v>
      </c>
      <c r="G88" s="19">
        <v>1774368784758</v>
      </c>
      <c r="H88" s="17" t="s">
        <v>322</v>
      </c>
      <c r="I88" s="17" t="s">
        <v>337</v>
      </c>
      <c r="J88" s="18"/>
      <c r="K88" s="18">
        <v>-26.125254730000002</v>
      </c>
      <c r="L88" s="18">
        <v>28.707501000000001</v>
      </c>
      <c r="M88" s="17" t="s">
        <v>58</v>
      </c>
      <c r="N88" s="17"/>
      <c r="O88" s="18">
        <v>1554</v>
      </c>
      <c r="P88" s="17" t="s">
        <v>59</v>
      </c>
      <c r="Q88" s="17" t="s">
        <v>344</v>
      </c>
      <c r="R88" s="17" t="s">
        <v>61</v>
      </c>
      <c r="S88" s="17" t="s">
        <v>62</v>
      </c>
      <c r="T88" s="17"/>
      <c r="U88" s="18">
        <v>2008</v>
      </c>
      <c r="V88" s="17" t="s">
        <v>357</v>
      </c>
      <c r="W88" s="17" t="s">
        <v>358</v>
      </c>
      <c r="X88" s="17"/>
      <c r="Y88" s="17" t="s">
        <v>65</v>
      </c>
      <c r="Z88" s="17" t="s">
        <v>66</v>
      </c>
      <c r="AA88" s="17" t="s">
        <v>67</v>
      </c>
      <c r="AB88" s="17" t="s">
        <v>68</v>
      </c>
      <c r="AC88" s="17">
        <v>3.8123879167000001</v>
      </c>
      <c r="AD88" s="18">
        <v>90</v>
      </c>
      <c r="AE88" s="20">
        <v>105.509175</v>
      </c>
      <c r="AF88" s="19">
        <v>8915.5252870000004</v>
      </c>
      <c r="AG88" s="19">
        <v>1117.9855540000001</v>
      </c>
      <c r="AH88" s="21">
        <v>13.10916667</v>
      </c>
      <c r="AI88" s="22">
        <v>0.131091667</v>
      </c>
      <c r="AJ88" s="22">
        <v>1.0238011999999999E-2</v>
      </c>
      <c r="AK88" s="18">
        <v>125</v>
      </c>
      <c r="AL88" s="17"/>
      <c r="AM88" s="17"/>
      <c r="AN88" s="17"/>
      <c r="AO88" s="17"/>
      <c r="AP88" s="17"/>
      <c r="AQ88" s="17"/>
      <c r="AR88" s="17"/>
      <c r="AS88" s="17"/>
      <c r="AT88" s="41"/>
      <c r="AU88" s="17"/>
      <c r="AV88" s="17"/>
      <c r="AW88" s="17"/>
      <c r="AX88" s="17"/>
      <c r="AY88" s="17"/>
      <c r="AZ88" s="17"/>
      <c r="BA88" s="17"/>
      <c r="BC88" s="34" t="str">
        <f t="shared" si="116"/>
        <v>20081127</v>
      </c>
      <c r="BD88" s="34" t="str">
        <f t="shared" si="117"/>
        <v>20090714</v>
      </c>
      <c r="BE88" s="2" t="s">
        <v>937</v>
      </c>
      <c r="BF88" s="11" t="str">
        <f t="shared" si="60"/>
        <v>{"exname":"ZAF_2008_6835",</v>
      </c>
      <c r="BG88" s="11" t="str">
        <f t="shared" si="61"/>
        <v>"exp_dur":"1",</v>
      </c>
      <c r="BH88" s="11" t="str">
        <f t="shared" si="62"/>
        <v>"local_name":"Delmas, ZAF",</v>
      </c>
      <c r="BI88" s="11" t="str">
        <f t="shared" si="63"/>
        <v>"local_id":"ETDE",</v>
      </c>
      <c r="BJ88" s="11" t="str">
        <f t="shared" si="64"/>
        <v>"fl_name":"AA",</v>
      </c>
      <c r="BK88" s="11" t="str">
        <f t="shared" si="65"/>
        <v>"id_field":"1774368784758",</v>
      </c>
      <c r="BL88" s="11" t="str">
        <f t="shared" si="66"/>
        <v>"fl_loc_1":"ZAF",</v>
      </c>
      <c r="BM88" s="11" t="str">
        <f t="shared" si="67"/>
        <v>"fl_loc_2":"MPM",</v>
      </c>
      <c r="BN88" s="11" t="str">
        <f t="shared" si="68"/>
        <v/>
      </c>
      <c r="BO88" s="11" t="str">
        <f t="shared" si="69"/>
        <v>"fl_lat":"-26.12525473",</v>
      </c>
      <c r="BP88" s="11" t="str">
        <f t="shared" si="70"/>
        <v>"fl_long":"28.707501",</v>
      </c>
      <c r="BQ88" s="11" t="str">
        <f t="shared" si="71"/>
        <v>"mon_loc_source":"Monsanto",</v>
      </c>
      <c r="BR88" s="11" t="str">
        <f t="shared" si="72"/>
        <v/>
      </c>
      <c r="BS88" s="11" t="str">
        <f t="shared" si="73"/>
        <v>"flele":"1554",</v>
      </c>
      <c r="BT88" s="11" t="str">
        <f t="shared" si="74"/>
        <v>"cr_system":"Conventional Corn",</v>
      </c>
      <c r="BU88" s="11" t="str">
        <f t="shared" si="75"/>
        <v>"irrig":"N",</v>
      </c>
      <c r="BV88" s="11" t="str">
        <f t="shared" si="76"/>
        <v/>
      </c>
      <c r="BW88" s="11" t="str">
        <f t="shared" si="77"/>
        <v>"mon_planting_year":"2008",</v>
      </c>
      <c r="BX88" s="11" t="str">
        <f t="shared" si="78"/>
        <v/>
      </c>
      <c r="BY88" s="11" t="str">
        <f t="shared" si="79"/>
        <v>"mon_hacom":"Grain",</v>
      </c>
      <c r="BZ88" s="11" t="str">
        <f t="shared" si="80"/>
        <v>"mon_expt_type":"Research",</v>
      </c>
      <c r="CA88" s="11" t="str">
        <f t="shared" si="81"/>
        <v>"mon_expt_stage":"Pre-Commercial 3",</v>
      </c>
      <c r="CB88" s="11" t="str">
        <f t="shared" si="82"/>
        <v>"mon_yld_be":"105.509175",</v>
      </c>
      <c r="CC88" s="11" t="str">
        <f t="shared" si="83"/>
        <v>"mon_mst":"13.10916667",</v>
      </c>
      <c r="CD88" s="11" t="str">
        <f t="shared" si="84"/>
        <v/>
      </c>
      <c r="CE88" s="11" t="str">
        <f t="shared" si="85"/>
        <v/>
      </c>
      <c r="CF88" s="11" t="str">
        <f>IF(AT88&lt;&gt;"",""""&amp;LOWER(AT$3) &amp;""":"""&amp;DX88&amp;""",","")</f>
        <v/>
      </c>
      <c r="CG88" s="11" t="str">
        <f>"""mon_wst_info1"":"""&amp;VLOOKUP(B88,Weather!B88:N609,11,FALSE)&amp;""","</f>
        <v>"mon_wst_info1":"682630|25 - 50 km",</v>
      </c>
      <c r="CH88" s="11" t="str">
        <f>"""mon_wst_info2"":"""&amp;VLOOKUP(B88,Weather!B88:N609,12,FALSE)&amp;""","</f>
        <v>"mon_wst_info2":"682674|25 - 50 km",</v>
      </c>
      <c r="CI88" s="11" t="str">
        <f>"""mon_wst_info3"":"""&amp;VLOOKUP(B88,Weather!B88:N609,13,FALSE)&amp;""","</f>
        <v>"mon_wst_info3":"683680|25 - 50 km",</v>
      </c>
      <c r="CJ88" s="11" t="str">
        <f t="shared" si="86"/>
        <v/>
      </c>
      <c r="CK88" s="30" t="s">
        <v>958</v>
      </c>
      <c r="CL88" s="11" t="str">
        <f t="shared" si="87"/>
        <v>{"event":"planting","crid":"MAZ",</v>
      </c>
      <c r="CM88" s="11" t="str">
        <f t="shared" si="88"/>
        <v>"date":"20081127",</v>
      </c>
      <c r="CN88" s="11" t="str">
        <f t="shared" si="89"/>
        <v>"cul_id":"2008_RM125_TestMean",</v>
      </c>
      <c r="CO88" s="11" t="str">
        <f t="shared" si="90"/>
        <v>"plpoe":"3.8123879167",</v>
      </c>
      <c r="CP88" s="11" t="str">
        <f t="shared" si="91"/>
        <v>"plrs":"90",</v>
      </c>
      <c r="CQ88" s="11" t="str">
        <f t="shared" si="92"/>
        <v>"rm":"125"},</v>
      </c>
      <c r="CR88" s="11" t="str">
        <f t="shared" si="93"/>
        <v>{"event":"harvest",</v>
      </c>
      <c r="CS88" s="11" t="str">
        <f t="shared" si="94"/>
        <v>"harm":"Machine",</v>
      </c>
      <c r="CT88" s="11" t="str">
        <f t="shared" si="95"/>
        <v>"date":"20090714"</v>
      </c>
      <c r="CU88" s="11" t="str">
        <f t="shared" si="96"/>
        <v>}]},</v>
      </c>
      <c r="CV88" s="30" t="s">
        <v>931</v>
      </c>
      <c r="CW88" s="11" t="str">
        <f t="shared" si="97"/>
        <v>{"hwah":"8915.525287",</v>
      </c>
      <c r="CX88" s="11" t="str">
        <f t="shared" si="98"/>
        <v>"hwahs":"1117.985554",</v>
      </c>
      <c r="CY88" s="11" t="str">
        <f t="shared" si="99"/>
        <v>"hmah":"0.131091667",</v>
      </c>
      <c r="CZ88" s="11" t="str">
        <f t="shared" si="100"/>
        <v>"hmahs":"0.010238012",</v>
      </c>
      <c r="DA88" s="11" t="str">
        <f t="shared" si="101"/>
        <v/>
      </c>
      <c r="DB88" s="11" t="str">
        <f t="shared" si="102"/>
        <v/>
      </c>
      <c r="DC88" s="11" t="str">
        <f t="shared" si="103"/>
        <v/>
      </c>
      <c r="DD88" s="11" t="str">
        <f t="shared" si="104"/>
        <v/>
      </c>
      <c r="DE88" s="11" t="s">
        <v>935</v>
      </c>
      <c r="DF88" s="32" t="str">
        <f t="shared" si="118"/>
        <v>ZAF_2008_6835</v>
      </c>
      <c r="DG88" s="30" t="str">
        <f t="shared" si="105"/>
        <v>{</v>
      </c>
      <c r="DH88" s="11" t="str">
        <f t="shared" si="106"/>
        <v>{</v>
      </c>
      <c r="DI88" s="11" t="str">
        <f t="shared" si="107"/>
        <v/>
      </c>
      <c r="DJ88" s="11" t="str">
        <f>IF(AT88&lt;&gt;"",""""&amp;LOWER(AT$3) &amp;""":"""&amp;DX88&amp;""",","")</f>
        <v/>
      </c>
      <c r="DK88" s="11" t="str">
        <f t="shared" si="108"/>
        <v/>
      </c>
      <c r="DL88" s="11" t="str">
        <f t="shared" si="109"/>
        <v/>
      </c>
      <c r="DM88" s="11" t="str">
        <f t="shared" si="110"/>
        <v/>
      </c>
      <c r="DN88" s="11" t="str">
        <f t="shared" si="111"/>
        <v/>
      </c>
      <c r="DO88" s="11" t="str">
        <f t="shared" si="112"/>
        <v/>
      </c>
      <c r="DP88" s="11" t="str">
        <f t="shared" si="113"/>
        <v/>
      </c>
      <c r="DQ88" s="11" t="str">
        <f t="shared" si="114"/>
        <v/>
      </c>
      <c r="DT88" s="2" t="str">
        <f t="shared" si="115"/>
        <v/>
      </c>
      <c r="DU88" s="2" t="str">
        <f>IF(COUNTIF($DT$3:DT87,"="&amp;DT88)=0,AT88&amp;"","")</f>
        <v/>
      </c>
      <c r="DV88" s="2" t="str">
        <f>IF(DU88&lt;&gt;"", COUNTIF($DU$3:DU87,"="&amp;DU88), "")</f>
        <v/>
      </c>
      <c r="DW88" s="2">
        <f>IF(OR(DU88&lt;&gt;"",AT88=""), COUNTIF($DU$3:DU87,"="&amp;DU88), VLOOKUP(DT88,$DT$3:DV87,3,FALSE))</f>
        <v>0</v>
      </c>
      <c r="DX88" s="2" t="str">
        <f t="shared" si="119"/>
        <v/>
      </c>
    </row>
    <row r="89" spans="1:128">
      <c r="A89" s="2" t="s">
        <v>893</v>
      </c>
      <c r="B89" s="17" t="s">
        <v>359</v>
      </c>
      <c r="C89" s="18">
        <v>1</v>
      </c>
      <c r="D89" s="17" t="s">
        <v>334</v>
      </c>
      <c r="E89" s="17" t="s">
        <v>335</v>
      </c>
      <c r="F89" s="17" t="s">
        <v>360</v>
      </c>
      <c r="G89" s="19">
        <v>1788783690102</v>
      </c>
      <c r="H89" s="17" t="s">
        <v>322</v>
      </c>
      <c r="I89" s="17" t="s">
        <v>337</v>
      </c>
      <c r="J89" s="18"/>
      <c r="K89" s="18">
        <v>-26.125254730000002</v>
      </c>
      <c r="L89" s="18">
        <v>28.707501000000001</v>
      </c>
      <c r="M89" s="17" t="s">
        <v>58</v>
      </c>
      <c r="N89" s="17"/>
      <c r="O89" s="18">
        <v>1554</v>
      </c>
      <c r="P89" s="17" t="s">
        <v>59</v>
      </c>
      <c r="Q89" s="17" t="s">
        <v>344</v>
      </c>
      <c r="R89" s="17" t="s">
        <v>61</v>
      </c>
      <c r="S89" s="17" t="s">
        <v>62</v>
      </c>
      <c r="T89" s="17"/>
      <c r="U89" s="18">
        <v>2008</v>
      </c>
      <c r="V89" s="17" t="s">
        <v>357</v>
      </c>
      <c r="W89" s="17" t="s">
        <v>361</v>
      </c>
      <c r="X89" s="17"/>
      <c r="Y89" s="17" t="s">
        <v>65</v>
      </c>
      <c r="Z89" s="17" t="s">
        <v>66</v>
      </c>
      <c r="AA89" s="17" t="s">
        <v>67</v>
      </c>
      <c r="AB89" s="17" t="s">
        <v>68</v>
      </c>
      <c r="AC89" s="17">
        <v>4.4334337499999998</v>
      </c>
      <c r="AD89" s="18">
        <v>90</v>
      </c>
      <c r="AE89" s="20">
        <v>117.2991375</v>
      </c>
      <c r="AF89" s="19">
        <v>9911.7771190000003</v>
      </c>
      <c r="AG89" s="19">
        <v>1177.2142120000001</v>
      </c>
      <c r="AH89" s="21">
        <v>13.16854167</v>
      </c>
      <c r="AI89" s="22">
        <v>0.131685417</v>
      </c>
      <c r="AJ89" s="22">
        <v>1.2933066999999999E-2</v>
      </c>
      <c r="AK89" s="18">
        <v>125</v>
      </c>
      <c r="AL89" s="17"/>
      <c r="AM89" s="17"/>
      <c r="AN89" s="17"/>
      <c r="AO89" s="17"/>
      <c r="AP89" s="17"/>
      <c r="AQ89" s="17"/>
      <c r="AR89" s="17"/>
      <c r="AS89" s="17"/>
      <c r="AT89" s="41"/>
      <c r="AU89" s="17"/>
      <c r="AV89" s="17"/>
      <c r="AW89" s="17"/>
      <c r="AX89" s="17"/>
      <c r="AY89" s="17"/>
      <c r="AZ89" s="17"/>
      <c r="BA89" s="17"/>
      <c r="BC89" s="34" t="str">
        <f t="shared" si="116"/>
        <v>20081127</v>
      </c>
      <c r="BD89" s="34" t="str">
        <f t="shared" si="117"/>
        <v>20090715</v>
      </c>
      <c r="BE89" s="2" t="s">
        <v>937</v>
      </c>
      <c r="BF89" s="11" t="str">
        <f t="shared" si="60"/>
        <v>{"exname":"ZAF_2008_6836",</v>
      </c>
      <c r="BG89" s="11" t="str">
        <f t="shared" si="61"/>
        <v>"exp_dur":"1",</v>
      </c>
      <c r="BH89" s="11" t="str">
        <f t="shared" si="62"/>
        <v>"local_name":"Delmas, ZAF",</v>
      </c>
      <c r="BI89" s="11" t="str">
        <f t="shared" si="63"/>
        <v>"local_id":"ETDE",</v>
      </c>
      <c r="BJ89" s="11" t="str">
        <f t="shared" si="64"/>
        <v>"fl_name":"AC",</v>
      </c>
      <c r="BK89" s="11" t="str">
        <f t="shared" si="65"/>
        <v>"id_field":"1788783690102",</v>
      </c>
      <c r="BL89" s="11" t="str">
        <f t="shared" si="66"/>
        <v>"fl_loc_1":"ZAF",</v>
      </c>
      <c r="BM89" s="11" t="str">
        <f t="shared" si="67"/>
        <v>"fl_loc_2":"MPM",</v>
      </c>
      <c r="BN89" s="11" t="str">
        <f t="shared" si="68"/>
        <v/>
      </c>
      <c r="BO89" s="11" t="str">
        <f t="shared" si="69"/>
        <v>"fl_lat":"-26.12525473",</v>
      </c>
      <c r="BP89" s="11" t="str">
        <f t="shared" si="70"/>
        <v>"fl_long":"28.707501",</v>
      </c>
      <c r="BQ89" s="11" t="str">
        <f t="shared" si="71"/>
        <v>"mon_loc_source":"Monsanto",</v>
      </c>
      <c r="BR89" s="11" t="str">
        <f t="shared" si="72"/>
        <v/>
      </c>
      <c r="BS89" s="11" t="str">
        <f t="shared" si="73"/>
        <v>"flele":"1554",</v>
      </c>
      <c r="BT89" s="11" t="str">
        <f t="shared" si="74"/>
        <v>"cr_system":"Conventional Corn",</v>
      </c>
      <c r="BU89" s="11" t="str">
        <f t="shared" si="75"/>
        <v>"irrig":"N",</v>
      </c>
      <c r="BV89" s="11" t="str">
        <f t="shared" si="76"/>
        <v/>
      </c>
      <c r="BW89" s="11" t="str">
        <f t="shared" si="77"/>
        <v>"mon_planting_year":"2008",</v>
      </c>
      <c r="BX89" s="11" t="str">
        <f t="shared" si="78"/>
        <v/>
      </c>
      <c r="BY89" s="11" t="str">
        <f t="shared" si="79"/>
        <v>"mon_hacom":"Grain",</v>
      </c>
      <c r="BZ89" s="11" t="str">
        <f t="shared" si="80"/>
        <v>"mon_expt_type":"Research",</v>
      </c>
      <c r="CA89" s="11" t="str">
        <f t="shared" si="81"/>
        <v>"mon_expt_stage":"Pre-Commercial 3",</v>
      </c>
      <c r="CB89" s="11" t="str">
        <f t="shared" si="82"/>
        <v>"mon_yld_be":"117.2991375",</v>
      </c>
      <c r="CC89" s="11" t="str">
        <f t="shared" si="83"/>
        <v>"mon_mst":"13.16854167",</v>
      </c>
      <c r="CD89" s="11" t="str">
        <f t="shared" si="84"/>
        <v/>
      </c>
      <c r="CE89" s="11" t="str">
        <f t="shared" si="85"/>
        <v/>
      </c>
      <c r="CF89" s="11" t="str">
        <f>IF(AT89&lt;&gt;"",""""&amp;LOWER(AT$3) &amp;""":"""&amp;DX89&amp;""",","")</f>
        <v/>
      </c>
      <c r="CG89" s="11" t="str">
        <f>"""mon_wst_info1"":"""&amp;VLOOKUP(B89,Weather!B89:N610,11,FALSE)&amp;""","</f>
        <v>"mon_wst_info1":"682630|25 - 50 km",</v>
      </c>
      <c r="CH89" s="11" t="str">
        <f>"""mon_wst_info2"":"""&amp;VLOOKUP(B89,Weather!B89:N610,12,FALSE)&amp;""","</f>
        <v>"mon_wst_info2":"682674|25 - 50 km",</v>
      </c>
      <c r="CI89" s="11" t="str">
        <f>"""mon_wst_info3"":"""&amp;VLOOKUP(B89,Weather!B89:N610,13,FALSE)&amp;""","</f>
        <v>"mon_wst_info3":"683680|25 - 50 km",</v>
      </c>
      <c r="CJ89" s="11" t="str">
        <f t="shared" si="86"/>
        <v/>
      </c>
      <c r="CK89" s="30" t="s">
        <v>958</v>
      </c>
      <c r="CL89" s="11" t="str">
        <f t="shared" si="87"/>
        <v>{"event":"planting","crid":"MAZ",</v>
      </c>
      <c r="CM89" s="11" t="str">
        <f t="shared" si="88"/>
        <v>"date":"20081127",</v>
      </c>
      <c r="CN89" s="11" t="str">
        <f t="shared" si="89"/>
        <v>"cul_id":"2008_RM125_TestMean",</v>
      </c>
      <c r="CO89" s="11" t="str">
        <f t="shared" si="90"/>
        <v>"plpoe":"4.43343375",</v>
      </c>
      <c r="CP89" s="11" t="str">
        <f t="shared" si="91"/>
        <v>"plrs":"90",</v>
      </c>
      <c r="CQ89" s="11" t="str">
        <f t="shared" si="92"/>
        <v>"rm":"125"},</v>
      </c>
      <c r="CR89" s="11" t="str">
        <f t="shared" si="93"/>
        <v>{"event":"harvest",</v>
      </c>
      <c r="CS89" s="11" t="str">
        <f t="shared" si="94"/>
        <v>"harm":"Machine",</v>
      </c>
      <c r="CT89" s="11" t="str">
        <f t="shared" si="95"/>
        <v>"date":"20090715"</v>
      </c>
      <c r="CU89" s="11" t="str">
        <f t="shared" si="96"/>
        <v>}]},</v>
      </c>
      <c r="CV89" s="30" t="s">
        <v>931</v>
      </c>
      <c r="CW89" s="11" t="str">
        <f t="shared" si="97"/>
        <v>{"hwah":"9911.777119",</v>
      </c>
      <c r="CX89" s="11" t="str">
        <f t="shared" si="98"/>
        <v>"hwahs":"1177.214212",</v>
      </c>
      <c r="CY89" s="11" t="str">
        <f t="shared" si="99"/>
        <v>"hmah":"0.131685417",</v>
      </c>
      <c r="CZ89" s="11" t="str">
        <f t="shared" si="100"/>
        <v>"hmahs":"0.012933067",</v>
      </c>
      <c r="DA89" s="11" t="str">
        <f t="shared" si="101"/>
        <v/>
      </c>
      <c r="DB89" s="11" t="str">
        <f t="shared" si="102"/>
        <v/>
      </c>
      <c r="DC89" s="11" t="str">
        <f t="shared" si="103"/>
        <v/>
      </c>
      <c r="DD89" s="11" t="str">
        <f t="shared" si="104"/>
        <v/>
      </c>
      <c r="DE89" s="11" t="s">
        <v>935</v>
      </c>
      <c r="DF89" s="32" t="str">
        <f t="shared" si="118"/>
        <v>ZAF_2008_6836</v>
      </c>
      <c r="DG89" s="30" t="str">
        <f t="shared" si="105"/>
        <v>{</v>
      </c>
      <c r="DH89" s="11" t="str">
        <f t="shared" si="106"/>
        <v>{</v>
      </c>
      <c r="DI89" s="11" t="str">
        <f t="shared" si="107"/>
        <v/>
      </c>
      <c r="DJ89" s="11" t="str">
        <f>IF(AT89&lt;&gt;"",""""&amp;LOWER(AT$3) &amp;""":"""&amp;DX89&amp;""",","")</f>
        <v/>
      </c>
      <c r="DK89" s="11" t="str">
        <f t="shared" si="108"/>
        <v/>
      </c>
      <c r="DL89" s="11" t="str">
        <f t="shared" si="109"/>
        <v/>
      </c>
      <c r="DM89" s="11" t="str">
        <f t="shared" si="110"/>
        <v/>
      </c>
      <c r="DN89" s="11" t="str">
        <f t="shared" si="111"/>
        <v/>
      </c>
      <c r="DO89" s="11" t="str">
        <f t="shared" si="112"/>
        <v/>
      </c>
      <c r="DP89" s="11" t="str">
        <f t="shared" si="113"/>
        <v/>
      </c>
      <c r="DQ89" s="11" t="str">
        <f t="shared" si="114"/>
        <v/>
      </c>
      <c r="DT89" s="2" t="str">
        <f t="shared" si="115"/>
        <v/>
      </c>
      <c r="DU89" s="2" t="str">
        <f>IF(COUNTIF($DT$3:DT88,"="&amp;DT89)=0,AT89&amp;"","")</f>
        <v/>
      </c>
      <c r="DV89" s="2" t="str">
        <f>IF(DU89&lt;&gt;"", COUNTIF($DU$3:DU88,"="&amp;DU89), "")</f>
        <v/>
      </c>
      <c r="DW89" s="2">
        <f>IF(OR(DU89&lt;&gt;"",AT89=""), COUNTIF($DU$3:DU88,"="&amp;DU89), VLOOKUP(DT89,$DT$3:DV88,3,FALSE))</f>
        <v>0</v>
      </c>
      <c r="DX89" s="2" t="str">
        <f t="shared" si="119"/>
        <v/>
      </c>
    </row>
    <row r="90" spans="1:128">
      <c r="A90" s="2" t="s">
        <v>893</v>
      </c>
      <c r="B90" s="17" t="s">
        <v>362</v>
      </c>
      <c r="C90" s="18">
        <v>1</v>
      </c>
      <c r="D90" s="17" t="s">
        <v>334</v>
      </c>
      <c r="E90" s="17" t="s">
        <v>335</v>
      </c>
      <c r="F90" s="17" t="s">
        <v>363</v>
      </c>
      <c r="G90" s="19">
        <v>1789592404342</v>
      </c>
      <c r="H90" s="17" t="s">
        <v>322</v>
      </c>
      <c r="I90" s="17" t="s">
        <v>337</v>
      </c>
      <c r="J90" s="18"/>
      <c r="K90" s="18">
        <v>-26.125254730000002</v>
      </c>
      <c r="L90" s="18">
        <v>28.707501000000001</v>
      </c>
      <c r="M90" s="17" t="s">
        <v>58</v>
      </c>
      <c r="N90" s="17"/>
      <c r="O90" s="18">
        <v>1554</v>
      </c>
      <c r="P90" s="17" t="s">
        <v>59</v>
      </c>
      <c r="Q90" s="17" t="s">
        <v>344</v>
      </c>
      <c r="R90" s="17" t="s">
        <v>61</v>
      </c>
      <c r="S90" s="17" t="s">
        <v>62</v>
      </c>
      <c r="T90" s="17"/>
      <c r="U90" s="18">
        <v>2008</v>
      </c>
      <c r="V90" s="17" t="s">
        <v>357</v>
      </c>
      <c r="W90" s="17" t="s">
        <v>364</v>
      </c>
      <c r="X90" s="17"/>
      <c r="Y90" s="17" t="s">
        <v>65</v>
      </c>
      <c r="Z90" s="17" t="s">
        <v>66</v>
      </c>
      <c r="AA90" s="17" t="s">
        <v>67</v>
      </c>
      <c r="AB90" s="17" t="s">
        <v>68</v>
      </c>
      <c r="AC90" s="17">
        <v>3.5936083333000002</v>
      </c>
      <c r="AD90" s="18">
        <v>90</v>
      </c>
      <c r="AE90" s="20">
        <v>107.57588699999999</v>
      </c>
      <c r="AF90" s="19">
        <v>9090.1624479999991</v>
      </c>
      <c r="AG90" s="19">
        <v>837.15367590000005</v>
      </c>
      <c r="AH90" s="21">
        <v>13.833125000000001</v>
      </c>
      <c r="AI90" s="22">
        <v>0.13833124999999999</v>
      </c>
      <c r="AJ90" s="22">
        <v>6.1958229999999996E-3</v>
      </c>
      <c r="AK90" s="18">
        <v>125</v>
      </c>
      <c r="AL90" s="17"/>
      <c r="AM90" s="17"/>
      <c r="AN90" s="17"/>
      <c r="AO90" s="17"/>
      <c r="AP90" s="17"/>
      <c r="AQ90" s="17"/>
      <c r="AR90" s="17"/>
      <c r="AS90" s="17"/>
      <c r="AT90" s="41"/>
      <c r="AU90" s="17"/>
      <c r="AV90" s="17"/>
      <c r="AW90" s="17"/>
      <c r="AX90" s="17"/>
      <c r="AY90" s="17"/>
      <c r="AZ90" s="17"/>
      <c r="BA90" s="17"/>
      <c r="BC90" s="34" t="str">
        <f t="shared" si="116"/>
        <v>20081127</v>
      </c>
      <c r="BD90" s="34" t="str">
        <f t="shared" si="117"/>
        <v>20090716</v>
      </c>
      <c r="BE90" s="2" t="s">
        <v>937</v>
      </c>
      <c r="BF90" s="11" t="str">
        <f t="shared" si="60"/>
        <v>{"exname":"ZAF_2008_6837",</v>
      </c>
      <c r="BG90" s="11" t="str">
        <f t="shared" si="61"/>
        <v>"exp_dur":"1",</v>
      </c>
      <c r="BH90" s="11" t="str">
        <f t="shared" si="62"/>
        <v>"local_name":"Delmas, ZAF",</v>
      </c>
      <c r="BI90" s="11" t="str">
        <f t="shared" si="63"/>
        <v>"local_id":"ETDE",</v>
      </c>
      <c r="BJ90" s="11" t="str">
        <f t="shared" si="64"/>
        <v>"fl_name":"AF",</v>
      </c>
      <c r="BK90" s="11" t="str">
        <f t="shared" si="65"/>
        <v>"id_field":"1789592404342",</v>
      </c>
      <c r="BL90" s="11" t="str">
        <f t="shared" si="66"/>
        <v>"fl_loc_1":"ZAF",</v>
      </c>
      <c r="BM90" s="11" t="str">
        <f t="shared" si="67"/>
        <v>"fl_loc_2":"MPM",</v>
      </c>
      <c r="BN90" s="11" t="str">
        <f t="shared" si="68"/>
        <v/>
      </c>
      <c r="BO90" s="11" t="str">
        <f t="shared" si="69"/>
        <v>"fl_lat":"-26.12525473",</v>
      </c>
      <c r="BP90" s="11" t="str">
        <f t="shared" si="70"/>
        <v>"fl_long":"28.707501",</v>
      </c>
      <c r="BQ90" s="11" t="str">
        <f t="shared" si="71"/>
        <v>"mon_loc_source":"Monsanto",</v>
      </c>
      <c r="BR90" s="11" t="str">
        <f t="shared" si="72"/>
        <v/>
      </c>
      <c r="BS90" s="11" t="str">
        <f t="shared" si="73"/>
        <v>"flele":"1554",</v>
      </c>
      <c r="BT90" s="11" t="str">
        <f t="shared" si="74"/>
        <v>"cr_system":"Conventional Corn",</v>
      </c>
      <c r="BU90" s="11" t="str">
        <f t="shared" si="75"/>
        <v>"irrig":"N",</v>
      </c>
      <c r="BV90" s="11" t="str">
        <f t="shared" si="76"/>
        <v/>
      </c>
      <c r="BW90" s="11" t="str">
        <f t="shared" si="77"/>
        <v>"mon_planting_year":"2008",</v>
      </c>
      <c r="BX90" s="11" t="str">
        <f t="shared" si="78"/>
        <v/>
      </c>
      <c r="BY90" s="11" t="str">
        <f t="shared" si="79"/>
        <v>"mon_hacom":"Grain",</v>
      </c>
      <c r="BZ90" s="11" t="str">
        <f t="shared" si="80"/>
        <v>"mon_expt_type":"Research",</v>
      </c>
      <c r="CA90" s="11" t="str">
        <f t="shared" si="81"/>
        <v>"mon_expt_stage":"Pre-Commercial 3",</v>
      </c>
      <c r="CB90" s="11" t="str">
        <f t="shared" si="82"/>
        <v>"mon_yld_be":"107.575887",</v>
      </c>
      <c r="CC90" s="11" t="str">
        <f t="shared" si="83"/>
        <v>"mon_mst":"13.833125",</v>
      </c>
      <c r="CD90" s="11" t="str">
        <f t="shared" si="84"/>
        <v/>
      </c>
      <c r="CE90" s="11" t="str">
        <f t="shared" si="85"/>
        <v/>
      </c>
      <c r="CF90" s="11" t="str">
        <f>IF(AT90&lt;&gt;"",""""&amp;LOWER(AT$3) &amp;""":"""&amp;DX90&amp;""",","")</f>
        <v/>
      </c>
      <c r="CG90" s="11" t="str">
        <f>"""mon_wst_info1"":"""&amp;VLOOKUP(B90,Weather!B90:N611,11,FALSE)&amp;""","</f>
        <v>"mon_wst_info1":"682630|25 - 50 km",</v>
      </c>
      <c r="CH90" s="11" t="str">
        <f>"""mon_wst_info2"":"""&amp;VLOOKUP(B90,Weather!B90:N611,12,FALSE)&amp;""","</f>
        <v>"mon_wst_info2":"682674|25 - 50 km",</v>
      </c>
      <c r="CI90" s="11" t="str">
        <f>"""mon_wst_info3"":"""&amp;VLOOKUP(B90,Weather!B90:N611,13,FALSE)&amp;""","</f>
        <v>"mon_wst_info3":"683680|25 - 50 km",</v>
      </c>
      <c r="CJ90" s="11" t="str">
        <f t="shared" si="86"/>
        <v/>
      </c>
      <c r="CK90" s="30" t="s">
        <v>958</v>
      </c>
      <c r="CL90" s="11" t="str">
        <f t="shared" si="87"/>
        <v>{"event":"planting","crid":"MAZ",</v>
      </c>
      <c r="CM90" s="11" t="str">
        <f t="shared" si="88"/>
        <v>"date":"20081127",</v>
      </c>
      <c r="CN90" s="11" t="str">
        <f t="shared" si="89"/>
        <v>"cul_id":"2008_RM125_TestMean",</v>
      </c>
      <c r="CO90" s="11" t="str">
        <f t="shared" si="90"/>
        <v>"plpoe":"3.5936083333",</v>
      </c>
      <c r="CP90" s="11" t="str">
        <f t="shared" si="91"/>
        <v>"plrs":"90",</v>
      </c>
      <c r="CQ90" s="11" t="str">
        <f t="shared" si="92"/>
        <v>"rm":"125"},</v>
      </c>
      <c r="CR90" s="11" t="str">
        <f t="shared" si="93"/>
        <v>{"event":"harvest",</v>
      </c>
      <c r="CS90" s="11" t="str">
        <f t="shared" si="94"/>
        <v>"harm":"Machine",</v>
      </c>
      <c r="CT90" s="11" t="str">
        <f t="shared" si="95"/>
        <v>"date":"20090716"</v>
      </c>
      <c r="CU90" s="11" t="str">
        <f t="shared" si="96"/>
        <v>}]},</v>
      </c>
      <c r="CV90" s="30" t="s">
        <v>931</v>
      </c>
      <c r="CW90" s="11" t="str">
        <f t="shared" si="97"/>
        <v>{"hwah":"9090.162448",</v>
      </c>
      <c r="CX90" s="11" t="str">
        <f t="shared" si="98"/>
        <v>"hwahs":"837.1536759",</v>
      </c>
      <c r="CY90" s="11" t="str">
        <f t="shared" si="99"/>
        <v>"hmah":"0.13833125",</v>
      </c>
      <c r="CZ90" s="11" t="str">
        <f t="shared" si="100"/>
        <v>"hmahs":"0.006195823",</v>
      </c>
      <c r="DA90" s="11" t="str">
        <f t="shared" si="101"/>
        <v/>
      </c>
      <c r="DB90" s="11" t="str">
        <f t="shared" si="102"/>
        <v/>
      </c>
      <c r="DC90" s="11" t="str">
        <f t="shared" si="103"/>
        <v/>
      </c>
      <c r="DD90" s="11" t="str">
        <f t="shared" si="104"/>
        <v/>
      </c>
      <c r="DE90" s="11" t="s">
        <v>935</v>
      </c>
      <c r="DF90" s="32" t="str">
        <f t="shared" si="118"/>
        <v>ZAF_2008_6837</v>
      </c>
      <c r="DG90" s="30" t="str">
        <f t="shared" si="105"/>
        <v>{</v>
      </c>
      <c r="DH90" s="11" t="str">
        <f t="shared" si="106"/>
        <v>{</v>
      </c>
      <c r="DI90" s="11" t="str">
        <f t="shared" si="107"/>
        <v/>
      </c>
      <c r="DJ90" s="11" t="str">
        <f>IF(AT90&lt;&gt;"",""""&amp;LOWER(AT$3) &amp;""":"""&amp;DX90&amp;""",","")</f>
        <v/>
      </c>
      <c r="DK90" s="11" t="str">
        <f t="shared" si="108"/>
        <v/>
      </c>
      <c r="DL90" s="11" t="str">
        <f t="shared" si="109"/>
        <v/>
      </c>
      <c r="DM90" s="11" t="str">
        <f t="shared" si="110"/>
        <v/>
      </c>
      <c r="DN90" s="11" t="str">
        <f t="shared" si="111"/>
        <v/>
      </c>
      <c r="DO90" s="11" t="str">
        <f t="shared" si="112"/>
        <v/>
      </c>
      <c r="DP90" s="11" t="str">
        <f t="shared" si="113"/>
        <v/>
      </c>
      <c r="DQ90" s="11" t="str">
        <f t="shared" si="114"/>
        <v/>
      </c>
      <c r="DT90" s="2" t="str">
        <f t="shared" si="115"/>
        <v/>
      </c>
      <c r="DU90" s="2" t="str">
        <f>IF(COUNTIF($DT$3:DT89,"="&amp;DT90)=0,AT90&amp;"","")</f>
        <v/>
      </c>
      <c r="DV90" s="2" t="str">
        <f>IF(DU90&lt;&gt;"", COUNTIF($DU$3:DU89,"="&amp;DU90), "")</f>
        <v/>
      </c>
      <c r="DW90" s="2">
        <f>IF(OR(DU90&lt;&gt;"",AT90=""), COUNTIF($DU$3:DU89,"="&amp;DU90), VLOOKUP(DT90,$DT$3:DV89,3,FALSE))</f>
        <v>0</v>
      </c>
      <c r="DX90" s="2" t="str">
        <f t="shared" si="119"/>
        <v/>
      </c>
    </row>
    <row r="91" spans="1:128">
      <c r="A91" s="2" t="s">
        <v>893</v>
      </c>
      <c r="B91" s="17" t="s">
        <v>365</v>
      </c>
      <c r="C91" s="18">
        <v>1</v>
      </c>
      <c r="D91" s="17" t="s">
        <v>334</v>
      </c>
      <c r="E91" s="17" t="s">
        <v>335</v>
      </c>
      <c r="F91" s="17" t="s">
        <v>366</v>
      </c>
      <c r="G91" s="19">
        <v>1789611540854</v>
      </c>
      <c r="H91" s="17" t="s">
        <v>322</v>
      </c>
      <c r="I91" s="17" t="s">
        <v>337</v>
      </c>
      <c r="J91" s="18"/>
      <c r="K91" s="18">
        <v>-26.125254730000002</v>
      </c>
      <c r="L91" s="18">
        <v>28.707501000000001</v>
      </c>
      <c r="M91" s="17" t="s">
        <v>58</v>
      </c>
      <c r="N91" s="17"/>
      <c r="O91" s="18">
        <v>1554</v>
      </c>
      <c r="P91" s="17" t="s">
        <v>59</v>
      </c>
      <c r="Q91" s="17" t="s">
        <v>344</v>
      </c>
      <c r="R91" s="17" t="s">
        <v>61</v>
      </c>
      <c r="S91" s="17" t="s">
        <v>62</v>
      </c>
      <c r="T91" s="17"/>
      <c r="U91" s="18">
        <v>2008</v>
      </c>
      <c r="V91" s="17" t="s">
        <v>367</v>
      </c>
      <c r="W91" s="17" t="s">
        <v>368</v>
      </c>
      <c r="X91" s="17"/>
      <c r="Y91" s="17" t="s">
        <v>65</v>
      </c>
      <c r="Z91" s="17" t="s">
        <v>66</v>
      </c>
      <c r="AA91" s="17" t="s">
        <v>67</v>
      </c>
      <c r="AB91" s="17" t="s">
        <v>68</v>
      </c>
      <c r="AC91" s="17">
        <v>4.1440833333000002</v>
      </c>
      <c r="AD91" s="18">
        <v>90</v>
      </c>
      <c r="AE91" s="20">
        <v>105.9777583</v>
      </c>
      <c r="AF91" s="19">
        <v>8955.1205790000004</v>
      </c>
      <c r="AG91" s="19">
        <v>1142.3108110000001</v>
      </c>
      <c r="AH91" s="21">
        <v>13.151458330000001</v>
      </c>
      <c r="AI91" s="22">
        <v>0.13151458299999999</v>
      </c>
      <c r="AJ91" s="22">
        <v>6.659669E-3</v>
      </c>
      <c r="AK91" s="18">
        <v>125</v>
      </c>
      <c r="AL91" s="17"/>
      <c r="AM91" s="17"/>
      <c r="AN91" s="17"/>
      <c r="AO91" s="17"/>
      <c r="AP91" s="17"/>
      <c r="AQ91" s="17"/>
      <c r="AR91" s="17"/>
      <c r="AS91" s="17"/>
      <c r="AT91" s="41"/>
      <c r="AU91" s="17"/>
      <c r="AV91" s="17"/>
      <c r="AW91" s="17"/>
      <c r="AX91" s="17"/>
      <c r="AY91" s="17"/>
      <c r="AZ91" s="17"/>
      <c r="BA91" s="17"/>
      <c r="BC91" s="34" t="str">
        <f t="shared" si="116"/>
        <v>20081128</v>
      </c>
      <c r="BD91" s="34" t="str">
        <f t="shared" si="117"/>
        <v>20090717</v>
      </c>
      <c r="BE91" s="2" t="s">
        <v>937</v>
      </c>
      <c r="BF91" s="11" t="str">
        <f t="shared" si="60"/>
        <v>{"exname":"ZAF_2008_6838",</v>
      </c>
      <c r="BG91" s="11" t="str">
        <f t="shared" si="61"/>
        <v>"exp_dur":"1",</v>
      </c>
      <c r="BH91" s="11" t="str">
        <f t="shared" si="62"/>
        <v>"local_name":"Delmas, ZAF",</v>
      </c>
      <c r="BI91" s="11" t="str">
        <f t="shared" si="63"/>
        <v>"local_id":"ETDE",</v>
      </c>
      <c r="BJ91" s="11" t="str">
        <f t="shared" si="64"/>
        <v>"fl_name":"AH",</v>
      </c>
      <c r="BK91" s="11" t="str">
        <f t="shared" si="65"/>
        <v>"id_field":"1789611540854",</v>
      </c>
      <c r="BL91" s="11" t="str">
        <f t="shared" si="66"/>
        <v>"fl_loc_1":"ZAF",</v>
      </c>
      <c r="BM91" s="11" t="str">
        <f t="shared" si="67"/>
        <v>"fl_loc_2":"MPM",</v>
      </c>
      <c r="BN91" s="11" t="str">
        <f t="shared" si="68"/>
        <v/>
      </c>
      <c r="BO91" s="11" t="str">
        <f t="shared" si="69"/>
        <v>"fl_lat":"-26.12525473",</v>
      </c>
      <c r="BP91" s="11" t="str">
        <f t="shared" si="70"/>
        <v>"fl_long":"28.707501",</v>
      </c>
      <c r="BQ91" s="11" t="str">
        <f t="shared" si="71"/>
        <v>"mon_loc_source":"Monsanto",</v>
      </c>
      <c r="BR91" s="11" t="str">
        <f t="shared" si="72"/>
        <v/>
      </c>
      <c r="BS91" s="11" t="str">
        <f t="shared" si="73"/>
        <v>"flele":"1554",</v>
      </c>
      <c r="BT91" s="11" t="str">
        <f t="shared" si="74"/>
        <v>"cr_system":"Conventional Corn",</v>
      </c>
      <c r="BU91" s="11" t="str">
        <f t="shared" si="75"/>
        <v>"irrig":"N",</v>
      </c>
      <c r="BV91" s="11" t="str">
        <f t="shared" si="76"/>
        <v/>
      </c>
      <c r="BW91" s="11" t="str">
        <f t="shared" si="77"/>
        <v>"mon_planting_year":"2008",</v>
      </c>
      <c r="BX91" s="11" t="str">
        <f t="shared" si="78"/>
        <v/>
      </c>
      <c r="BY91" s="11" t="str">
        <f t="shared" si="79"/>
        <v>"mon_hacom":"Grain",</v>
      </c>
      <c r="BZ91" s="11" t="str">
        <f t="shared" si="80"/>
        <v>"mon_expt_type":"Research",</v>
      </c>
      <c r="CA91" s="11" t="str">
        <f t="shared" si="81"/>
        <v>"mon_expt_stage":"Pre-Commercial 3",</v>
      </c>
      <c r="CB91" s="11" t="str">
        <f t="shared" si="82"/>
        <v>"mon_yld_be":"105.9777583",</v>
      </c>
      <c r="CC91" s="11" t="str">
        <f t="shared" si="83"/>
        <v>"mon_mst":"13.15145833",</v>
      </c>
      <c r="CD91" s="11" t="str">
        <f t="shared" si="84"/>
        <v/>
      </c>
      <c r="CE91" s="11" t="str">
        <f t="shared" si="85"/>
        <v/>
      </c>
      <c r="CF91" s="11" t="str">
        <f>IF(AT91&lt;&gt;"",""""&amp;LOWER(AT$3) &amp;""":"""&amp;DX91&amp;""",","")</f>
        <v/>
      </c>
      <c r="CG91" s="11" t="str">
        <f>"""mon_wst_info1"":"""&amp;VLOOKUP(B91,Weather!B91:N612,11,FALSE)&amp;""","</f>
        <v>"mon_wst_info1":"682630|25 - 50 km",</v>
      </c>
      <c r="CH91" s="11" t="str">
        <f>"""mon_wst_info2"":"""&amp;VLOOKUP(B91,Weather!B91:N612,12,FALSE)&amp;""","</f>
        <v>"mon_wst_info2":"682674|25 - 50 km",</v>
      </c>
      <c r="CI91" s="11" t="str">
        <f>"""mon_wst_info3"":"""&amp;VLOOKUP(B91,Weather!B91:N612,13,FALSE)&amp;""","</f>
        <v>"mon_wst_info3":"683680|25 - 50 km",</v>
      </c>
      <c r="CJ91" s="11" t="str">
        <f t="shared" si="86"/>
        <v/>
      </c>
      <c r="CK91" s="30" t="s">
        <v>958</v>
      </c>
      <c r="CL91" s="11" t="str">
        <f t="shared" si="87"/>
        <v>{"event":"planting","crid":"MAZ",</v>
      </c>
      <c r="CM91" s="11" t="str">
        <f t="shared" si="88"/>
        <v>"date":"20081128",</v>
      </c>
      <c r="CN91" s="11" t="str">
        <f t="shared" si="89"/>
        <v>"cul_id":"2008_RM125_TestMean",</v>
      </c>
      <c r="CO91" s="11" t="str">
        <f t="shared" si="90"/>
        <v>"plpoe":"4.1440833333",</v>
      </c>
      <c r="CP91" s="11" t="str">
        <f t="shared" si="91"/>
        <v>"plrs":"90",</v>
      </c>
      <c r="CQ91" s="11" t="str">
        <f t="shared" si="92"/>
        <v>"rm":"125"},</v>
      </c>
      <c r="CR91" s="11" t="str">
        <f t="shared" si="93"/>
        <v>{"event":"harvest",</v>
      </c>
      <c r="CS91" s="11" t="str">
        <f t="shared" si="94"/>
        <v>"harm":"Machine",</v>
      </c>
      <c r="CT91" s="11" t="str">
        <f t="shared" si="95"/>
        <v>"date":"20090717"</v>
      </c>
      <c r="CU91" s="11" t="str">
        <f t="shared" si="96"/>
        <v>}]},</v>
      </c>
      <c r="CV91" s="30" t="s">
        <v>931</v>
      </c>
      <c r="CW91" s="11" t="str">
        <f t="shared" si="97"/>
        <v>{"hwah":"8955.120579",</v>
      </c>
      <c r="CX91" s="11" t="str">
        <f t="shared" si="98"/>
        <v>"hwahs":"1142.310811",</v>
      </c>
      <c r="CY91" s="11" t="str">
        <f t="shared" si="99"/>
        <v>"hmah":"0.131514583",</v>
      </c>
      <c r="CZ91" s="11" t="str">
        <f t="shared" si="100"/>
        <v>"hmahs":"0.006659669",</v>
      </c>
      <c r="DA91" s="11" t="str">
        <f t="shared" si="101"/>
        <v/>
      </c>
      <c r="DB91" s="11" t="str">
        <f t="shared" si="102"/>
        <v/>
      </c>
      <c r="DC91" s="11" t="str">
        <f t="shared" si="103"/>
        <v/>
      </c>
      <c r="DD91" s="11" t="str">
        <f t="shared" si="104"/>
        <v/>
      </c>
      <c r="DE91" s="11" t="s">
        <v>935</v>
      </c>
      <c r="DF91" s="32" t="str">
        <f t="shared" si="118"/>
        <v>ZAF_2008_6838</v>
      </c>
      <c r="DG91" s="30" t="str">
        <f t="shared" si="105"/>
        <v>{</v>
      </c>
      <c r="DH91" s="11" t="str">
        <f t="shared" si="106"/>
        <v>{</v>
      </c>
      <c r="DI91" s="11" t="str">
        <f t="shared" si="107"/>
        <v/>
      </c>
      <c r="DJ91" s="11" t="str">
        <f>IF(AT91&lt;&gt;"",""""&amp;LOWER(AT$3) &amp;""":"""&amp;DX91&amp;""",","")</f>
        <v/>
      </c>
      <c r="DK91" s="11" t="str">
        <f t="shared" si="108"/>
        <v/>
      </c>
      <c r="DL91" s="11" t="str">
        <f t="shared" si="109"/>
        <v/>
      </c>
      <c r="DM91" s="11" t="str">
        <f t="shared" si="110"/>
        <v/>
      </c>
      <c r="DN91" s="11" t="str">
        <f t="shared" si="111"/>
        <v/>
      </c>
      <c r="DO91" s="11" t="str">
        <f t="shared" si="112"/>
        <v/>
      </c>
      <c r="DP91" s="11" t="str">
        <f t="shared" si="113"/>
        <v/>
      </c>
      <c r="DQ91" s="11" t="str">
        <f t="shared" si="114"/>
        <v/>
      </c>
      <c r="DT91" s="2" t="str">
        <f t="shared" si="115"/>
        <v/>
      </c>
      <c r="DU91" s="2" t="str">
        <f>IF(COUNTIF($DT$3:DT90,"="&amp;DT91)=0,AT91&amp;"","")</f>
        <v/>
      </c>
      <c r="DV91" s="2" t="str">
        <f>IF(DU91&lt;&gt;"", COUNTIF($DU$3:DU90,"="&amp;DU91), "")</f>
        <v/>
      </c>
      <c r="DW91" s="2">
        <f>IF(OR(DU91&lt;&gt;"",AT91=""), COUNTIF($DU$3:DU90,"="&amp;DU91), VLOOKUP(DT91,$DT$3:DV90,3,FALSE))</f>
        <v>0</v>
      </c>
      <c r="DX91" s="2" t="str">
        <f t="shared" si="119"/>
        <v/>
      </c>
    </row>
    <row r="92" spans="1:128">
      <c r="A92" s="2" t="s">
        <v>893</v>
      </c>
      <c r="B92" s="17" t="s">
        <v>369</v>
      </c>
      <c r="C92" s="18">
        <v>1</v>
      </c>
      <c r="D92" s="17" t="s">
        <v>319</v>
      </c>
      <c r="E92" s="17" t="s">
        <v>320</v>
      </c>
      <c r="F92" s="17" t="s">
        <v>370</v>
      </c>
      <c r="G92" s="19">
        <v>2752176193910</v>
      </c>
      <c r="H92" s="17" t="s">
        <v>322</v>
      </c>
      <c r="I92" s="17" t="s">
        <v>323</v>
      </c>
      <c r="J92" s="18"/>
      <c r="K92" s="18">
        <v>-26.87525174</v>
      </c>
      <c r="L92" s="18">
        <v>28.374168999999998</v>
      </c>
      <c r="M92" s="17" t="s">
        <v>58</v>
      </c>
      <c r="N92" s="17"/>
      <c r="O92" s="18">
        <v>1650</v>
      </c>
      <c r="P92" s="17" t="s">
        <v>59</v>
      </c>
      <c r="Q92" s="17" t="s">
        <v>371</v>
      </c>
      <c r="R92" s="17" t="s">
        <v>61</v>
      </c>
      <c r="S92" s="17" t="s">
        <v>62</v>
      </c>
      <c r="T92" s="17"/>
      <c r="U92" s="18">
        <v>2009</v>
      </c>
      <c r="V92" s="17" t="s">
        <v>372</v>
      </c>
      <c r="W92" s="17" t="s">
        <v>373</v>
      </c>
      <c r="X92" s="17"/>
      <c r="Y92" s="17" t="s">
        <v>65</v>
      </c>
      <c r="Z92" s="17" t="s">
        <v>66</v>
      </c>
      <c r="AA92" s="17" t="s">
        <v>67</v>
      </c>
      <c r="AB92" s="17" t="s">
        <v>68</v>
      </c>
      <c r="AC92" s="17">
        <v>4.2271974999999999</v>
      </c>
      <c r="AD92" s="18">
        <v>90</v>
      </c>
      <c r="AE92" s="20">
        <v>98.223508330000001</v>
      </c>
      <c r="AF92" s="19">
        <v>8299.8864539999995</v>
      </c>
      <c r="AG92" s="19">
        <v>607.53675209999994</v>
      </c>
      <c r="AH92" s="21">
        <v>16.654258330000001</v>
      </c>
      <c r="AI92" s="22">
        <v>0.16654258299999999</v>
      </c>
      <c r="AJ92" s="22">
        <v>1.5297013999999999E-2</v>
      </c>
      <c r="AK92" s="18">
        <v>125</v>
      </c>
      <c r="AL92" s="17">
        <v>753.6875</v>
      </c>
      <c r="AM92" s="17">
        <v>11.677563492999999</v>
      </c>
      <c r="AN92" s="17">
        <v>81.291666667000001</v>
      </c>
      <c r="AO92" s="17">
        <v>1.112348345</v>
      </c>
      <c r="AP92" s="18">
        <v>3.0062500000000001</v>
      </c>
      <c r="AQ92" s="18">
        <v>0.17527152800000001</v>
      </c>
      <c r="AR92" s="17"/>
      <c r="AS92" s="17"/>
      <c r="AT92" s="41"/>
      <c r="AU92" s="17"/>
      <c r="AV92" s="17"/>
      <c r="AW92" s="17"/>
      <c r="AX92" s="17"/>
      <c r="AY92" s="17"/>
      <c r="AZ92" s="17"/>
      <c r="BA92" s="17"/>
      <c r="BC92" s="34" t="str">
        <f t="shared" si="116"/>
        <v>20091028</v>
      </c>
      <c r="BD92" s="34" t="str">
        <f t="shared" si="117"/>
        <v>20100531</v>
      </c>
      <c r="BE92" s="2" t="s">
        <v>937</v>
      </c>
      <c r="BF92" s="11" t="str">
        <f t="shared" si="60"/>
        <v>{"exname":"ZAF_2009_11512",</v>
      </c>
      <c r="BG92" s="11" t="str">
        <f t="shared" si="61"/>
        <v>"exp_dur":"1",</v>
      </c>
      <c r="BH92" s="11" t="str">
        <f t="shared" si="62"/>
        <v>"local_name":"Petit, ZAF",</v>
      </c>
      <c r="BI92" s="11" t="str">
        <f t="shared" si="63"/>
        <v>"local_id":"GTPE",</v>
      </c>
      <c r="BJ92" s="11" t="str">
        <f t="shared" si="64"/>
        <v>"fl_name":"EH5",</v>
      </c>
      <c r="BK92" s="11" t="str">
        <f t="shared" si="65"/>
        <v>"id_field":"2752176193910",</v>
      </c>
      <c r="BL92" s="11" t="str">
        <f t="shared" si="66"/>
        <v>"fl_loc_1":"ZAF",</v>
      </c>
      <c r="BM92" s="11" t="str">
        <f t="shared" si="67"/>
        <v>"fl_loc_2":"GAT",</v>
      </c>
      <c r="BN92" s="11" t="str">
        <f t="shared" si="68"/>
        <v/>
      </c>
      <c r="BO92" s="11" t="str">
        <f t="shared" si="69"/>
        <v>"fl_lat":"-26.87525174",</v>
      </c>
      <c r="BP92" s="11" t="str">
        <f t="shared" si="70"/>
        <v>"fl_long":"28.374169",</v>
      </c>
      <c r="BQ92" s="11" t="str">
        <f t="shared" si="71"/>
        <v>"mon_loc_source":"Monsanto",</v>
      </c>
      <c r="BR92" s="11" t="str">
        <f t="shared" si="72"/>
        <v/>
      </c>
      <c r="BS92" s="11" t="str">
        <f t="shared" si="73"/>
        <v>"flele":"1650",</v>
      </c>
      <c r="BT92" s="11" t="str">
        <f t="shared" si="74"/>
        <v>"cr_system":"Conventional Corn",</v>
      </c>
      <c r="BU92" s="11" t="str">
        <f t="shared" si="75"/>
        <v>"irrig":"N",</v>
      </c>
      <c r="BV92" s="11" t="str">
        <f t="shared" si="76"/>
        <v/>
      </c>
      <c r="BW92" s="11" t="str">
        <f t="shared" si="77"/>
        <v>"mon_planting_year":"2009",</v>
      </c>
      <c r="BX92" s="11" t="str">
        <f t="shared" si="78"/>
        <v/>
      </c>
      <c r="BY92" s="11" t="str">
        <f t="shared" si="79"/>
        <v>"mon_hacom":"Grain",</v>
      </c>
      <c r="BZ92" s="11" t="str">
        <f t="shared" si="80"/>
        <v>"mon_expt_type":"Research",</v>
      </c>
      <c r="CA92" s="11" t="str">
        <f t="shared" si="81"/>
        <v>"mon_expt_stage":"Pre-Commercial 3",</v>
      </c>
      <c r="CB92" s="11" t="str">
        <f t="shared" si="82"/>
        <v>"mon_yld_be":"98.22350833",</v>
      </c>
      <c r="CC92" s="11" t="str">
        <f t="shared" si="83"/>
        <v>"mon_mst":"16.65425833",</v>
      </c>
      <c r="CD92" s="11" t="str">
        <f t="shared" si="84"/>
        <v>"mon_p50":"753.6875",</v>
      </c>
      <c r="CE92" s="11" t="str">
        <f t="shared" si="85"/>
        <v>"mon_p50_stddev":"11.677563493",</v>
      </c>
      <c r="CF92" s="11" t="str">
        <f>IF(AT92&lt;&gt;"",""""&amp;LOWER(AT$3) &amp;""":"""&amp;DX92&amp;""",","")</f>
        <v/>
      </c>
      <c r="CG92" s="11" t="str">
        <f>"""mon_wst_info1"":"""&amp;VLOOKUP(B92,Weather!B92:N613,11,FALSE)&amp;""","</f>
        <v>"mon_wst_info1":"682674|50 - 100 km",</v>
      </c>
      <c r="CH92" s="11" t="str">
        <f>"""mon_wst_info2"":"""&amp;VLOOKUP(B92,Weather!B92:N613,12,FALSE)&amp;""","</f>
        <v>"mon_wst_info2":"683007|50 - 100 km",</v>
      </c>
      <c r="CI92" s="11" t="str">
        <f>"""mon_wst_info3"":"""&amp;VLOOKUP(B92,Weather!B92:N613,13,FALSE)&amp;""","</f>
        <v>"mon_wst_info3":"683620|25 - 50 km",</v>
      </c>
      <c r="CJ92" s="11" t="str">
        <f t="shared" si="86"/>
        <v/>
      </c>
      <c r="CK92" s="30" t="s">
        <v>958</v>
      </c>
      <c r="CL92" s="11" t="str">
        <f t="shared" si="87"/>
        <v>{"event":"planting","crid":"MAZ",</v>
      </c>
      <c r="CM92" s="11" t="str">
        <f t="shared" si="88"/>
        <v>"date":"20091028",</v>
      </c>
      <c r="CN92" s="11" t="str">
        <f t="shared" si="89"/>
        <v>"cul_id":"2009_RM125_TestMean",</v>
      </c>
      <c r="CO92" s="11" t="str">
        <f t="shared" si="90"/>
        <v>"plpoe":"4.2271975",</v>
      </c>
      <c r="CP92" s="11" t="str">
        <f t="shared" si="91"/>
        <v>"plrs":"90",</v>
      </c>
      <c r="CQ92" s="11" t="str">
        <f t="shared" si="92"/>
        <v>"rm":"125"},</v>
      </c>
      <c r="CR92" s="11" t="str">
        <f t="shared" si="93"/>
        <v>{"event":"harvest",</v>
      </c>
      <c r="CS92" s="11" t="str">
        <f t="shared" si="94"/>
        <v>"harm":"Machine",</v>
      </c>
      <c r="CT92" s="11" t="str">
        <f t="shared" si="95"/>
        <v>"date":"20100531"</v>
      </c>
      <c r="CU92" s="11" t="str">
        <f t="shared" si="96"/>
        <v>}]},</v>
      </c>
      <c r="CV92" s="30" t="s">
        <v>931</v>
      </c>
      <c r="CW92" s="11" t="str">
        <f t="shared" si="97"/>
        <v>{"hwah":"8299.886454",</v>
      </c>
      <c r="CX92" s="11" t="str">
        <f t="shared" si="98"/>
        <v>"hwahs":"607.5367521",</v>
      </c>
      <c r="CY92" s="11" t="str">
        <f t="shared" si="99"/>
        <v>"hmah":"0.166542583",</v>
      </c>
      <c r="CZ92" s="11" t="str">
        <f t="shared" si="100"/>
        <v>"hmahs":"0.015297014",</v>
      </c>
      <c r="DA92" s="11" t="str">
        <f t="shared" si="101"/>
        <v>"adap":"81.291666667",</v>
      </c>
      <c r="DB92" s="11" t="str">
        <f t="shared" si="102"/>
        <v>"adaps":"1.112348345",</v>
      </c>
      <c r="DC92" s="11" t="str">
        <f t="shared" si="103"/>
        <v>"chtx":"3.00625",</v>
      </c>
      <c r="DD92" s="11" t="str">
        <f t="shared" si="104"/>
        <v>"chtxs":"0.175271528",</v>
      </c>
      <c r="DE92" s="11" t="s">
        <v>935</v>
      </c>
      <c r="DF92" s="32" t="str">
        <f t="shared" si="118"/>
        <v>ZAF_2009_11512</v>
      </c>
      <c r="DG92" s="30" t="str">
        <f t="shared" si="105"/>
        <v>{</v>
      </c>
      <c r="DH92" s="11" t="str">
        <f t="shared" si="106"/>
        <v>{</v>
      </c>
      <c r="DI92" s="11" t="str">
        <f t="shared" si="107"/>
        <v/>
      </c>
      <c r="DJ92" s="11" t="str">
        <f>IF(AT92&lt;&gt;"",""""&amp;LOWER(AT$3) &amp;""":"""&amp;DX92&amp;""",","")</f>
        <v/>
      </c>
      <c r="DK92" s="11" t="str">
        <f t="shared" si="108"/>
        <v/>
      </c>
      <c r="DL92" s="11" t="str">
        <f t="shared" si="109"/>
        <v/>
      </c>
      <c r="DM92" s="11" t="str">
        <f t="shared" si="110"/>
        <v/>
      </c>
      <c r="DN92" s="11" t="str">
        <f t="shared" si="111"/>
        <v/>
      </c>
      <c r="DO92" s="11" t="str">
        <f t="shared" si="112"/>
        <v/>
      </c>
      <c r="DP92" s="11" t="str">
        <f t="shared" si="113"/>
        <v/>
      </c>
      <c r="DQ92" s="11" t="str">
        <f t="shared" si="114"/>
        <v/>
      </c>
      <c r="DT92" s="2" t="str">
        <f t="shared" si="115"/>
        <v/>
      </c>
      <c r="DU92" s="2" t="str">
        <f>IF(COUNTIF($DT$3:DT91,"="&amp;DT92)=0,AT92&amp;"","")</f>
        <v/>
      </c>
      <c r="DV92" s="2" t="str">
        <f>IF(DU92&lt;&gt;"", COUNTIF($DU$3:DU91,"="&amp;DU92), "")</f>
        <v/>
      </c>
      <c r="DW92" s="2">
        <f>IF(OR(DU92&lt;&gt;"",AT92=""), COUNTIF($DU$3:DU91,"="&amp;DU92), VLOOKUP(DT92,$DT$3:DV91,3,FALSE))</f>
        <v>0</v>
      </c>
      <c r="DX92" s="2" t="str">
        <f t="shared" si="119"/>
        <v/>
      </c>
    </row>
    <row r="93" spans="1:128">
      <c r="A93" s="2" t="s">
        <v>893</v>
      </c>
      <c r="B93" s="17" t="s">
        <v>374</v>
      </c>
      <c r="C93" s="18">
        <v>1</v>
      </c>
      <c r="D93" s="17" t="s">
        <v>319</v>
      </c>
      <c r="E93" s="17" t="s">
        <v>320</v>
      </c>
      <c r="F93" s="17" t="s">
        <v>375</v>
      </c>
      <c r="G93" s="19">
        <v>2234836517238</v>
      </c>
      <c r="H93" s="17" t="s">
        <v>322</v>
      </c>
      <c r="I93" s="17" t="s">
        <v>323</v>
      </c>
      <c r="J93" s="18"/>
      <c r="K93" s="18">
        <v>-26.87525174</v>
      </c>
      <c r="L93" s="18">
        <v>28.374168999999998</v>
      </c>
      <c r="M93" s="17" t="s">
        <v>58</v>
      </c>
      <c r="N93" s="17"/>
      <c r="O93" s="18">
        <v>1650</v>
      </c>
      <c r="P93" s="17" t="s">
        <v>59</v>
      </c>
      <c r="Q93" s="17" t="s">
        <v>371</v>
      </c>
      <c r="R93" s="17" t="s">
        <v>61</v>
      </c>
      <c r="S93" s="17" t="s">
        <v>62</v>
      </c>
      <c r="T93" s="17"/>
      <c r="U93" s="18">
        <v>2009</v>
      </c>
      <c r="V93" s="17" t="s">
        <v>372</v>
      </c>
      <c r="W93" s="17" t="s">
        <v>376</v>
      </c>
      <c r="X93" s="17"/>
      <c r="Y93" s="17" t="s">
        <v>65</v>
      </c>
      <c r="Z93" s="17" t="s">
        <v>66</v>
      </c>
      <c r="AA93" s="17" t="s">
        <v>67</v>
      </c>
      <c r="AB93" s="17" t="s">
        <v>68</v>
      </c>
      <c r="AC93" s="17">
        <v>4.2444920832999999</v>
      </c>
      <c r="AD93" s="18">
        <v>90</v>
      </c>
      <c r="AE93" s="20">
        <v>97.438149999999993</v>
      </c>
      <c r="AF93" s="19">
        <v>8233.5236750000004</v>
      </c>
      <c r="AG93" s="19">
        <v>810.13928980000003</v>
      </c>
      <c r="AH93" s="21">
        <v>18.407395829999999</v>
      </c>
      <c r="AI93" s="22">
        <v>0.18407395800000001</v>
      </c>
      <c r="AJ93" s="22">
        <v>2.0923003999999999E-2</v>
      </c>
      <c r="AK93" s="18">
        <v>125</v>
      </c>
      <c r="AL93" s="17">
        <v>713.22916667000004</v>
      </c>
      <c r="AM93" s="17">
        <v>21.711537288999999</v>
      </c>
      <c r="AN93" s="17">
        <v>77.416666667000001</v>
      </c>
      <c r="AO93" s="17">
        <v>2.0989990713000002</v>
      </c>
      <c r="AP93" s="18">
        <v>2.96875</v>
      </c>
      <c r="AQ93" s="18">
        <v>0.191568185</v>
      </c>
      <c r="AR93" s="17"/>
      <c r="AS93" s="17"/>
      <c r="AT93" s="41"/>
      <c r="AU93" s="17"/>
      <c r="AV93" s="17"/>
      <c r="AW93" s="17"/>
      <c r="AX93" s="17"/>
      <c r="AY93" s="17"/>
      <c r="AZ93" s="17"/>
      <c r="BA93" s="17"/>
      <c r="BC93" s="34" t="str">
        <f t="shared" si="116"/>
        <v>20091028</v>
      </c>
      <c r="BD93" s="34" t="str">
        <f t="shared" si="117"/>
        <v>20100526</v>
      </c>
      <c r="BE93" s="2" t="s">
        <v>937</v>
      </c>
      <c r="BF93" s="11" t="str">
        <f t="shared" si="60"/>
        <v>{"exname":"ZAF_2009_11513",</v>
      </c>
      <c r="BG93" s="11" t="str">
        <f t="shared" si="61"/>
        <v>"exp_dur":"1",</v>
      </c>
      <c r="BH93" s="11" t="str">
        <f t="shared" si="62"/>
        <v>"local_name":"Petit, ZAF",</v>
      </c>
      <c r="BI93" s="11" t="str">
        <f t="shared" si="63"/>
        <v>"local_id":"GTPE",</v>
      </c>
      <c r="BJ93" s="11" t="str">
        <f t="shared" si="64"/>
        <v>"fl_name":"EH",</v>
      </c>
      <c r="BK93" s="11" t="str">
        <f t="shared" si="65"/>
        <v>"id_field":"2234836517238",</v>
      </c>
      <c r="BL93" s="11" t="str">
        <f t="shared" si="66"/>
        <v>"fl_loc_1":"ZAF",</v>
      </c>
      <c r="BM93" s="11" t="str">
        <f t="shared" si="67"/>
        <v>"fl_loc_2":"GAT",</v>
      </c>
      <c r="BN93" s="11" t="str">
        <f t="shared" si="68"/>
        <v/>
      </c>
      <c r="BO93" s="11" t="str">
        <f t="shared" si="69"/>
        <v>"fl_lat":"-26.87525174",</v>
      </c>
      <c r="BP93" s="11" t="str">
        <f t="shared" si="70"/>
        <v>"fl_long":"28.374169",</v>
      </c>
      <c r="BQ93" s="11" t="str">
        <f t="shared" si="71"/>
        <v>"mon_loc_source":"Monsanto",</v>
      </c>
      <c r="BR93" s="11" t="str">
        <f t="shared" si="72"/>
        <v/>
      </c>
      <c r="BS93" s="11" t="str">
        <f t="shared" si="73"/>
        <v>"flele":"1650",</v>
      </c>
      <c r="BT93" s="11" t="str">
        <f t="shared" si="74"/>
        <v>"cr_system":"Conventional Corn",</v>
      </c>
      <c r="BU93" s="11" t="str">
        <f t="shared" si="75"/>
        <v>"irrig":"N",</v>
      </c>
      <c r="BV93" s="11" t="str">
        <f t="shared" si="76"/>
        <v/>
      </c>
      <c r="BW93" s="11" t="str">
        <f t="shared" si="77"/>
        <v>"mon_planting_year":"2009",</v>
      </c>
      <c r="BX93" s="11" t="str">
        <f t="shared" si="78"/>
        <v/>
      </c>
      <c r="BY93" s="11" t="str">
        <f t="shared" si="79"/>
        <v>"mon_hacom":"Grain",</v>
      </c>
      <c r="BZ93" s="11" t="str">
        <f t="shared" si="80"/>
        <v>"mon_expt_type":"Research",</v>
      </c>
      <c r="CA93" s="11" t="str">
        <f t="shared" si="81"/>
        <v>"mon_expt_stage":"Pre-Commercial 3",</v>
      </c>
      <c r="CB93" s="11" t="str">
        <f t="shared" si="82"/>
        <v>"mon_yld_be":"97.43815",</v>
      </c>
      <c r="CC93" s="11" t="str">
        <f t="shared" si="83"/>
        <v>"mon_mst":"18.40739583",</v>
      </c>
      <c r="CD93" s="11" t="str">
        <f t="shared" si="84"/>
        <v>"mon_p50":"713.22916667",</v>
      </c>
      <c r="CE93" s="11" t="str">
        <f t="shared" si="85"/>
        <v>"mon_p50_stddev":"21.711537289",</v>
      </c>
      <c r="CF93" s="11" t="str">
        <f>IF(AT93&lt;&gt;"",""""&amp;LOWER(AT$3) &amp;""":"""&amp;DX93&amp;""",","")</f>
        <v/>
      </c>
      <c r="CG93" s="11" t="str">
        <f>"""mon_wst_info1"":"""&amp;VLOOKUP(B93,Weather!B93:N614,11,FALSE)&amp;""","</f>
        <v>"mon_wst_info1":"682674|50 - 100 km",</v>
      </c>
      <c r="CH93" s="11" t="str">
        <f>"""mon_wst_info2"":"""&amp;VLOOKUP(B93,Weather!B93:N614,12,FALSE)&amp;""","</f>
        <v>"mon_wst_info2":"683007|50 - 100 km",</v>
      </c>
      <c r="CI93" s="11" t="str">
        <f>"""mon_wst_info3"":"""&amp;VLOOKUP(B93,Weather!B93:N614,13,FALSE)&amp;""","</f>
        <v>"mon_wst_info3":"683620|25 - 50 km",</v>
      </c>
      <c r="CJ93" s="11" t="str">
        <f t="shared" si="86"/>
        <v/>
      </c>
      <c r="CK93" s="30" t="s">
        <v>958</v>
      </c>
      <c r="CL93" s="11" t="str">
        <f t="shared" si="87"/>
        <v>{"event":"planting","crid":"MAZ",</v>
      </c>
      <c r="CM93" s="11" t="str">
        <f t="shared" si="88"/>
        <v>"date":"20091028",</v>
      </c>
      <c r="CN93" s="11" t="str">
        <f t="shared" si="89"/>
        <v>"cul_id":"2009_RM125_TestMean",</v>
      </c>
      <c r="CO93" s="11" t="str">
        <f t="shared" si="90"/>
        <v>"plpoe":"4.2444920833",</v>
      </c>
      <c r="CP93" s="11" t="str">
        <f t="shared" si="91"/>
        <v>"plrs":"90",</v>
      </c>
      <c r="CQ93" s="11" t="str">
        <f t="shared" si="92"/>
        <v>"rm":"125"},</v>
      </c>
      <c r="CR93" s="11" t="str">
        <f t="shared" si="93"/>
        <v>{"event":"harvest",</v>
      </c>
      <c r="CS93" s="11" t="str">
        <f t="shared" si="94"/>
        <v>"harm":"Machine",</v>
      </c>
      <c r="CT93" s="11" t="str">
        <f t="shared" si="95"/>
        <v>"date":"20100526"</v>
      </c>
      <c r="CU93" s="11" t="str">
        <f t="shared" si="96"/>
        <v>}]},</v>
      </c>
      <c r="CV93" s="30" t="s">
        <v>931</v>
      </c>
      <c r="CW93" s="11" t="str">
        <f t="shared" si="97"/>
        <v>{"hwah":"8233.523675",</v>
      </c>
      <c r="CX93" s="11" t="str">
        <f t="shared" si="98"/>
        <v>"hwahs":"810.1392898",</v>
      </c>
      <c r="CY93" s="11" t="str">
        <f t="shared" si="99"/>
        <v>"hmah":"0.184073958",</v>
      </c>
      <c r="CZ93" s="11" t="str">
        <f t="shared" si="100"/>
        <v>"hmahs":"0.020923004",</v>
      </c>
      <c r="DA93" s="11" t="str">
        <f t="shared" si="101"/>
        <v>"adap":"77.416666667",</v>
      </c>
      <c r="DB93" s="11" t="str">
        <f t="shared" si="102"/>
        <v>"adaps":"2.0989990713",</v>
      </c>
      <c r="DC93" s="11" t="str">
        <f t="shared" si="103"/>
        <v>"chtx":"2.96875",</v>
      </c>
      <c r="DD93" s="11" t="str">
        <f t="shared" si="104"/>
        <v>"chtxs":"0.191568185",</v>
      </c>
      <c r="DE93" s="11" t="s">
        <v>935</v>
      </c>
      <c r="DF93" s="32" t="str">
        <f t="shared" si="118"/>
        <v>ZAF_2009_11513</v>
      </c>
      <c r="DG93" s="30" t="str">
        <f t="shared" si="105"/>
        <v>{</v>
      </c>
      <c r="DH93" s="11" t="str">
        <f t="shared" si="106"/>
        <v>{</v>
      </c>
      <c r="DI93" s="11" t="str">
        <f t="shared" si="107"/>
        <v/>
      </c>
      <c r="DJ93" s="11" t="str">
        <f>IF(AT93&lt;&gt;"",""""&amp;LOWER(AT$3) &amp;""":"""&amp;DX93&amp;""",","")</f>
        <v/>
      </c>
      <c r="DK93" s="11" t="str">
        <f t="shared" si="108"/>
        <v/>
      </c>
      <c r="DL93" s="11" t="str">
        <f t="shared" si="109"/>
        <v/>
      </c>
      <c r="DM93" s="11" t="str">
        <f t="shared" si="110"/>
        <v/>
      </c>
      <c r="DN93" s="11" t="str">
        <f t="shared" si="111"/>
        <v/>
      </c>
      <c r="DO93" s="11" t="str">
        <f t="shared" si="112"/>
        <v/>
      </c>
      <c r="DP93" s="11" t="str">
        <f t="shared" si="113"/>
        <v/>
      </c>
      <c r="DQ93" s="11" t="str">
        <f t="shared" si="114"/>
        <v/>
      </c>
      <c r="DT93" s="2" t="str">
        <f t="shared" si="115"/>
        <v/>
      </c>
      <c r="DU93" s="2" t="str">
        <f>IF(COUNTIF($DT$3:DT92,"="&amp;DT93)=0,AT93&amp;"","")</f>
        <v/>
      </c>
      <c r="DV93" s="2" t="str">
        <f>IF(DU93&lt;&gt;"", COUNTIF($DU$3:DU92,"="&amp;DU93), "")</f>
        <v/>
      </c>
      <c r="DW93" s="2">
        <f>IF(OR(DU93&lt;&gt;"",AT93=""), COUNTIF($DU$3:DU92,"="&amp;DU93), VLOOKUP(DT93,$DT$3:DV92,3,FALSE))</f>
        <v>0</v>
      </c>
      <c r="DX93" s="2" t="str">
        <f t="shared" si="119"/>
        <v/>
      </c>
    </row>
    <row r="94" spans="1:128">
      <c r="A94" s="2" t="s">
        <v>893</v>
      </c>
      <c r="B94" s="17" t="s">
        <v>377</v>
      </c>
      <c r="C94" s="18">
        <v>1</v>
      </c>
      <c r="D94" s="17" t="s">
        <v>334</v>
      </c>
      <c r="E94" s="17" t="s">
        <v>335</v>
      </c>
      <c r="F94" s="17" t="s">
        <v>378</v>
      </c>
      <c r="G94" s="19">
        <v>2752022053238</v>
      </c>
      <c r="H94" s="17" t="s">
        <v>322</v>
      </c>
      <c r="I94" s="17" t="s">
        <v>337</v>
      </c>
      <c r="J94" s="18"/>
      <c r="K94" s="18">
        <v>-26.125254730000002</v>
      </c>
      <c r="L94" s="18">
        <v>28.707501000000001</v>
      </c>
      <c r="M94" s="17" t="s">
        <v>58</v>
      </c>
      <c r="N94" s="17"/>
      <c r="O94" s="18">
        <v>1554</v>
      </c>
      <c r="P94" s="17" t="s">
        <v>59</v>
      </c>
      <c r="Q94" s="17" t="s">
        <v>371</v>
      </c>
      <c r="R94" s="17" t="s">
        <v>61</v>
      </c>
      <c r="S94" s="17" t="s">
        <v>62</v>
      </c>
      <c r="T94" s="17"/>
      <c r="U94" s="18">
        <v>2009</v>
      </c>
      <c r="V94" s="17" t="s">
        <v>379</v>
      </c>
      <c r="W94" s="17" t="s">
        <v>380</v>
      </c>
      <c r="X94" s="17"/>
      <c r="Y94" s="17" t="s">
        <v>65</v>
      </c>
      <c r="Z94" s="17" t="s">
        <v>66</v>
      </c>
      <c r="AA94" s="17" t="s">
        <v>67</v>
      </c>
      <c r="AB94" s="17" t="s">
        <v>68</v>
      </c>
      <c r="AC94" s="17">
        <v>4.3815183332999998</v>
      </c>
      <c r="AD94" s="18">
        <v>90</v>
      </c>
      <c r="AE94" s="20">
        <v>68.905091670000004</v>
      </c>
      <c r="AF94" s="19">
        <v>5822.4802460000001</v>
      </c>
      <c r="AG94" s="19">
        <v>961.32924539999999</v>
      </c>
      <c r="AH94" s="21">
        <v>12.55864583</v>
      </c>
      <c r="AI94" s="22">
        <v>0.12558645800000001</v>
      </c>
      <c r="AJ94" s="22">
        <v>2.6680470000000002E-3</v>
      </c>
      <c r="AK94" s="18">
        <v>125</v>
      </c>
      <c r="AL94" s="17"/>
      <c r="AM94" s="17"/>
      <c r="AN94" s="17"/>
      <c r="AO94" s="17"/>
      <c r="AP94" s="18">
        <v>2.795833333</v>
      </c>
      <c r="AQ94" s="18">
        <v>0.16740777300000001</v>
      </c>
      <c r="AR94" s="17"/>
      <c r="AS94" s="17"/>
      <c r="AT94" s="41"/>
      <c r="AU94" s="17"/>
      <c r="AV94" s="17"/>
      <c r="AW94" s="17"/>
      <c r="AX94" s="17"/>
      <c r="AY94" s="17"/>
      <c r="AZ94" s="17"/>
      <c r="BA94" s="17"/>
      <c r="BC94" s="34" t="str">
        <f t="shared" si="116"/>
        <v>20091208</v>
      </c>
      <c r="BD94" s="34" t="str">
        <f t="shared" si="117"/>
        <v>20100727</v>
      </c>
      <c r="BE94" s="2" t="s">
        <v>937</v>
      </c>
      <c r="BF94" s="11" t="str">
        <f t="shared" si="60"/>
        <v>{"exname":"ZAF_2009_11519",</v>
      </c>
      <c r="BG94" s="11" t="str">
        <f t="shared" si="61"/>
        <v>"exp_dur":"1",</v>
      </c>
      <c r="BH94" s="11" t="str">
        <f t="shared" si="62"/>
        <v>"local_name":"Delmas, ZAF",</v>
      </c>
      <c r="BI94" s="11" t="str">
        <f t="shared" si="63"/>
        <v>"local_id":"ETDE",</v>
      </c>
      <c r="BJ94" s="11" t="str">
        <f t="shared" si="64"/>
        <v>"fl_name":"EB4",</v>
      </c>
      <c r="BK94" s="11" t="str">
        <f t="shared" si="65"/>
        <v>"id_field":"2752022053238",</v>
      </c>
      <c r="BL94" s="11" t="str">
        <f t="shared" si="66"/>
        <v>"fl_loc_1":"ZAF",</v>
      </c>
      <c r="BM94" s="11" t="str">
        <f t="shared" si="67"/>
        <v>"fl_loc_2":"MPM",</v>
      </c>
      <c r="BN94" s="11" t="str">
        <f t="shared" si="68"/>
        <v/>
      </c>
      <c r="BO94" s="11" t="str">
        <f t="shared" si="69"/>
        <v>"fl_lat":"-26.12525473",</v>
      </c>
      <c r="BP94" s="11" t="str">
        <f t="shared" si="70"/>
        <v>"fl_long":"28.707501",</v>
      </c>
      <c r="BQ94" s="11" t="str">
        <f t="shared" si="71"/>
        <v>"mon_loc_source":"Monsanto",</v>
      </c>
      <c r="BR94" s="11" t="str">
        <f t="shared" si="72"/>
        <v/>
      </c>
      <c r="BS94" s="11" t="str">
        <f t="shared" si="73"/>
        <v>"flele":"1554",</v>
      </c>
      <c r="BT94" s="11" t="str">
        <f t="shared" si="74"/>
        <v>"cr_system":"Conventional Corn",</v>
      </c>
      <c r="BU94" s="11" t="str">
        <f t="shared" si="75"/>
        <v>"irrig":"N",</v>
      </c>
      <c r="BV94" s="11" t="str">
        <f t="shared" si="76"/>
        <v/>
      </c>
      <c r="BW94" s="11" t="str">
        <f t="shared" si="77"/>
        <v>"mon_planting_year":"2009",</v>
      </c>
      <c r="BX94" s="11" t="str">
        <f t="shared" si="78"/>
        <v/>
      </c>
      <c r="BY94" s="11" t="str">
        <f t="shared" si="79"/>
        <v>"mon_hacom":"Grain",</v>
      </c>
      <c r="BZ94" s="11" t="str">
        <f t="shared" si="80"/>
        <v>"mon_expt_type":"Research",</v>
      </c>
      <c r="CA94" s="11" t="str">
        <f t="shared" si="81"/>
        <v>"mon_expt_stage":"Pre-Commercial 3",</v>
      </c>
      <c r="CB94" s="11" t="str">
        <f t="shared" si="82"/>
        <v>"mon_yld_be":"68.90509167",</v>
      </c>
      <c r="CC94" s="11" t="str">
        <f t="shared" si="83"/>
        <v>"mon_mst":"12.55864583",</v>
      </c>
      <c r="CD94" s="11" t="str">
        <f t="shared" si="84"/>
        <v/>
      </c>
      <c r="CE94" s="11" t="str">
        <f t="shared" si="85"/>
        <v/>
      </c>
      <c r="CF94" s="11" t="str">
        <f>IF(AT94&lt;&gt;"",""""&amp;LOWER(AT$3) &amp;""":"""&amp;DX94&amp;""",","")</f>
        <v/>
      </c>
      <c r="CG94" s="11" t="str">
        <f>"""mon_wst_info1"":"""&amp;VLOOKUP(B94,Weather!B94:N615,11,FALSE)&amp;""","</f>
        <v>"mon_wst_info1":"682630|25 - 50 km",</v>
      </c>
      <c r="CH94" s="11" t="str">
        <f>"""mon_wst_info2"":"""&amp;VLOOKUP(B94,Weather!B94:N615,12,FALSE)&amp;""","</f>
        <v>"mon_wst_info2":"682674|25 - 50 km",</v>
      </c>
      <c r="CI94" s="11" t="str">
        <f>"""mon_wst_info3"":"""&amp;VLOOKUP(B94,Weather!B94:N615,13,FALSE)&amp;""","</f>
        <v>"mon_wst_info3":"683680|25 - 50 km",</v>
      </c>
      <c r="CJ94" s="11" t="str">
        <f t="shared" si="86"/>
        <v/>
      </c>
      <c r="CK94" s="30" t="s">
        <v>958</v>
      </c>
      <c r="CL94" s="11" t="str">
        <f t="shared" si="87"/>
        <v>{"event":"planting","crid":"MAZ",</v>
      </c>
      <c r="CM94" s="11" t="str">
        <f t="shared" si="88"/>
        <v>"date":"20091208",</v>
      </c>
      <c r="CN94" s="11" t="str">
        <f t="shared" si="89"/>
        <v>"cul_id":"2009_RM125_TestMean",</v>
      </c>
      <c r="CO94" s="11" t="str">
        <f t="shared" si="90"/>
        <v>"plpoe":"4.3815183333",</v>
      </c>
      <c r="CP94" s="11" t="str">
        <f t="shared" si="91"/>
        <v>"plrs":"90",</v>
      </c>
      <c r="CQ94" s="11" t="str">
        <f t="shared" si="92"/>
        <v>"rm":"125"},</v>
      </c>
      <c r="CR94" s="11" t="str">
        <f t="shared" si="93"/>
        <v>{"event":"harvest",</v>
      </c>
      <c r="CS94" s="11" t="str">
        <f t="shared" si="94"/>
        <v>"harm":"Machine",</v>
      </c>
      <c r="CT94" s="11" t="str">
        <f t="shared" si="95"/>
        <v>"date":"20100727"</v>
      </c>
      <c r="CU94" s="11" t="str">
        <f t="shared" si="96"/>
        <v>}]},</v>
      </c>
      <c r="CV94" s="30" t="s">
        <v>931</v>
      </c>
      <c r="CW94" s="11" t="str">
        <f t="shared" si="97"/>
        <v>{"hwah":"5822.480246",</v>
      </c>
      <c r="CX94" s="11" t="str">
        <f t="shared" si="98"/>
        <v>"hwahs":"961.3292454",</v>
      </c>
      <c r="CY94" s="11" t="str">
        <f t="shared" si="99"/>
        <v>"hmah":"0.125586458",</v>
      </c>
      <c r="CZ94" s="11" t="str">
        <f t="shared" si="100"/>
        <v>"hmahs":"0.002668047",</v>
      </c>
      <c r="DA94" s="11" t="str">
        <f t="shared" si="101"/>
        <v/>
      </c>
      <c r="DB94" s="11" t="str">
        <f t="shared" si="102"/>
        <v/>
      </c>
      <c r="DC94" s="11" t="str">
        <f t="shared" si="103"/>
        <v>"chtx":"2.795833333",</v>
      </c>
      <c r="DD94" s="11" t="str">
        <f t="shared" si="104"/>
        <v>"chtxs":"0.167407773",</v>
      </c>
      <c r="DE94" s="11" t="s">
        <v>935</v>
      </c>
      <c r="DF94" s="32" t="str">
        <f t="shared" si="118"/>
        <v>ZAF_2009_11519</v>
      </c>
      <c r="DG94" s="30" t="str">
        <f t="shared" si="105"/>
        <v>{</v>
      </c>
      <c r="DH94" s="11" t="str">
        <f t="shared" si="106"/>
        <v>{</v>
      </c>
      <c r="DI94" s="11" t="str">
        <f t="shared" si="107"/>
        <v/>
      </c>
      <c r="DJ94" s="11" t="str">
        <f>IF(AT94&lt;&gt;"",""""&amp;LOWER(AT$3) &amp;""":"""&amp;DX94&amp;""",","")</f>
        <v/>
      </c>
      <c r="DK94" s="11" t="str">
        <f t="shared" si="108"/>
        <v/>
      </c>
      <c r="DL94" s="11" t="str">
        <f t="shared" si="109"/>
        <v/>
      </c>
      <c r="DM94" s="11" t="str">
        <f t="shared" si="110"/>
        <v/>
      </c>
      <c r="DN94" s="11" t="str">
        <f t="shared" si="111"/>
        <v/>
      </c>
      <c r="DO94" s="11" t="str">
        <f t="shared" si="112"/>
        <v/>
      </c>
      <c r="DP94" s="11" t="str">
        <f t="shared" si="113"/>
        <v/>
      </c>
      <c r="DQ94" s="11" t="str">
        <f t="shared" si="114"/>
        <v/>
      </c>
      <c r="DT94" s="2" t="str">
        <f t="shared" si="115"/>
        <v/>
      </c>
      <c r="DU94" s="2" t="str">
        <f>IF(COUNTIF($DT$3:DT93,"="&amp;DT94)=0,AT94&amp;"","")</f>
        <v/>
      </c>
      <c r="DV94" s="2" t="str">
        <f>IF(DU94&lt;&gt;"", COUNTIF($DU$3:DU93,"="&amp;DU94), "")</f>
        <v/>
      </c>
      <c r="DW94" s="2">
        <f>IF(OR(DU94&lt;&gt;"",AT94=""), COUNTIF($DU$3:DU93,"="&amp;DU94), VLOOKUP(DT94,$DT$3:DV93,3,FALSE))</f>
        <v>0</v>
      </c>
      <c r="DX94" s="2" t="str">
        <f t="shared" si="119"/>
        <v/>
      </c>
    </row>
    <row r="95" spans="1:128">
      <c r="A95" s="2" t="s">
        <v>893</v>
      </c>
      <c r="B95" s="17" t="s">
        <v>381</v>
      </c>
      <c r="C95" s="18">
        <v>1</v>
      </c>
      <c r="D95" s="17" t="s">
        <v>334</v>
      </c>
      <c r="E95" s="17" t="s">
        <v>335</v>
      </c>
      <c r="F95" s="17" t="s">
        <v>382</v>
      </c>
      <c r="G95" s="19">
        <v>2234836779382</v>
      </c>
      <c r="H95" s="17" t="s">
        <v>322</v>
      </c>
      <c r="I95" s="17" t="s">
        <v>337</v>
      </c>
      <c r="J95" s="18"/>
      <c r="K95" s="18">
        <v>-26.125254730000002</v>
      </c>
      <c r="L95" s="18">
        <v>28.707501000000001</v>
      </c>
      <c r="M95" s="17" t="s">
        <v>58</v>
      </c>
      <c r="N95" s="17"/>
      <c r="O95" s="18">
        <v>1554</v>
      </c>
      <c r="P95" s="17" t="s">
        <v>59</v>
      </c>
      <c r="Q95" s="17" t="s">
        <v>371</v>
      </c>
      <c r="R95" s="17" t="s">
        <v>61</v>
      </c>
      <c r="S95" s="17" t="s">
        <v>62</v>
      </c>
      <c r="T95" s="17"/>
      <c r="U95" s="18">
        <v>2009</v>
      </c>
      <c r="V95" s="17" t="s">
        <v>379</v>
      </c>
      <c r="W95" s="17" t="s">
        <v>383</v>
      </c>
      <c r="X95" s="17"/>
      <c r="Y95" s="17" t="s">
        <v>65</v>
      </c>
      <c r="Z95" s="17" t="s">
        <v>66</v>
      </c>
      <c r="AA95" s="17" t="s">
        <v>67</v>
      </c>
      <c r="AB95" s="17" t="s">
        <v>68</v>
      </c>
      <c r="AC95" s="17">
        <v>4.3369016667000002</v>
      </c>
      <c r="AD95" s="18">
        <v>90</v>
      </c>
      <c r="AE95" s="20">
        <v>61.440058329999999</v>
      </c>
      <c r="AF95" s="19">
        <v>5191.684929</v>
      </c>
      <c r="AG95" s="19">
        <v>1484.8714359999999</v>
      </c>
      <c r="AH95" s="21">
        <v>11.568375</v>
      </c>
      <c r="AI95" s="22">
        <v>0.11568375</v>
      </c>
      <c r="AJ95" s="22">
        <v>4.3879540000000003E-3</v>
      </c>
      <c r="AK95" s="18">
        <v>125</v>
      </c>
      <c r="AL95" s="17"/>
      <c r="AM95" s="17"/>
      <c r="AN95" s="17"/>
      <c r="AO95" s="17"/>
      <c r="AP95" s="18">
        <v>2.7868801250000002</v>
      </c>
      <c r="AQ95" s="18">
        <v>0.124297387</v>
      </c>
      <c r="AR95" s="17"/>
      <c r="AS95" s="17"/>
      <c r="AT95" s="41"/>
      <c r="AU95" s="17"/>
      <c r="AV95" s="17"/>
      <c r="AW95" s="17"/>
      <c r="AX95" s="17"/>
      <c r="AY95" s="17"/>
      <c r="AZ95" s="17"/>
      <c r="BA95" s="17"/>
      <c r="BC95" s="34" t="str">
        <f t="shared" si="116"/>
        <v>20091208</v>
      </c>
      <c r="BD95" s="34" t="str">
        <f t="shared" si="117"/>
        <v>20100726</v>
      </c>
      <c r="BE95" s="2" t="s">
        <v>937</v>
      </c>
      <c r="BF95" s="11" t="str">
        <f t="shared" si="60"/>
        <v>{"exname":"ZAF_2009_11520",</v>
      </c>
      <c r="BG95" s="11" t="str">
        <f t="shared" si="61"/>
        <v>"exp_dur":"1",</v>
      </c>
      <c r="BH95" s="11" t="str">
        <f t="shared" si="62"/>
        <v>"local_name":"Delmas, ZAF",</v>
      </c>
      <c r="BI95" s="11" t="str">
        <f t="shared" si="63"/>
        <v>"local_id":"ETDE",</v>
      </c>
      <c r="BJ95" s="11" t="str">
        <f t="shared" si="64"/>
        <v>"fl_name":"EB",</v>
      </c>
      <c r="BK95" s="11" t="str">
        <f t="shared" si="65"/>
        <v>"id_field":"2234836779382",</v>
      </c>
      <c r="BL95" s="11" t="str">
        <f t="shared" si="66"/>
        <v>"fl_loc_1":"ZAF",</v>
      </c>
      <c r="BM95" s="11" t="str">
        <f t="shared" si="67"/>
        <v>"fl_loc_2":"MPM",</v>
      </c>
      <c r="BN95" s="11" t="str">
        <f t="shared" si="68"/>
        <v/>
      </c>
      <c r="BO95" s="11" t="str">
        <f t="shared" si="69"/>
        <v>"fl_lat":"-26.12525473",</v>
      </c>
      <c r="BP95" s="11" t="str">
        <f t="shared" si="70"/>
        <v>"fl_long":"28.707501",</v>
      </c>
      <c r="BQ95" s="11" t="str">
        <f t="shared" si="71"/>
        <v>"mon_loc_source":"Monsanto",</v>
      </c>
      <c r="BR95" s="11" t="str">
        <f t="shared" si="72"/>
        <v/>
      </c>
      <c r="BS95" s="11" t="str">
        <f t="shared" si="73"/>
        <v>"flele":"1554",</v>
      </c>
      <c r="BT95" s="11" t="str">
        <f t="shared" si="74"/>
        <v>"cr_system":"Conventional Corn",</v>
      </c>
      <c r="BU95" s="11" t="str">
        <f t="shared" si="75"/>
        <v>"irrig":"N",</v>
      </c>
      <c r="BV95" s="11" t="str">
        <f t="shared" si="76"/>
        <v/>
      </c>
      <c r="BW95" s="11" t="str">
        <f t="shared" si="77"/>
        <v>"mon_planting_year":"2009",</v>
      </c>
      <c r="BX95" s="11" t="str">
        <f t="shared" si="78"/>
        <v/>
      </c>
      <c r="BY95" s="11" t="str">
        <f t="shared" si="79"/>
        <v>"mon_hacom":"Grain",</v>
      </c>
      <c r="BZ95" s="11" t="str">
        <f t="shared" si="80"/>
        <v>"mon_expt_type":"Research",</v>
      </c>
      <c r="CA95" s="11" t="str">
        <f t="shared" si="81"/>
        <v>"mon_expt_stage":"Pre-Commercial 3",</v>
      </c>
      <c r="CB95" s="11" t="str">
        <f t="shared" si="82"/>
        <v>"mon_yld_be":"61.44005833",</v>
      </c>
      <c r="CC95" s="11" t="str">
        <f t="shared" si="83"/>
        <v>"mon_mst":"11.568375",</v>
      </c>
      <c r="CD95" s="11" t="str">
        <f t="shared" si="84"/>
        <v/>
      </c>
      <c r="CE95" s="11" t="str">
        <f t="shared" si="85"/>
        <v/>
      </c>
      <c r="CF95" s="11" t="str">
        <f>IF(AT95&lt;&gt;"",""""&amp;LOWER(AT$3) &amp;""":"""&amp;DX95&amp;""",","")</f>
        <v/>
      </c>
      <c r="CG95" s="11" t="str">
        <f>"""mon_wst_info1"":"""&amp;VLOOKUP(B95,Weather!B95:N616,11,FALSE)&amp;""","</f>
        <v>"mon_wst_info1":"682630|25 - 50 km",</v>
      </c>
      <c r="CH95" s="11" t="str">
        <f>"""mon_wst_info2"":"""&amp;VLOOKUP(B95,Weather!B95:N616,12,FALSE)&amp;""","</f>
        <v>"mon_wst_info2":"682674|25 - 50 km",</v>
      </c>
      <c r="CI95" s="11" t="str">
        <f>"""mon_wst_info3"":"""&amp;VLOOKUP(B95,Weather!B95:N616,13,FALSE)&amp;""","</f>
        <v>"mon_wst_info3":"683680|25 - 50 km",</v>
      </c>
      <c r="CJ95" s="11" t="str">
        <f t="shared" si="86"/>
        <v/>
      </c>
      <c r="CK95" s="30" t="s">
        <v>958</v>
      </c>
      <c r="CL95" s="11" t="str">
        <f t="shared" si="87"/>
        <v>{"event":"planting","crid":"MAZ",</v>
      </c>
      <c r="CM95" s="11" t="str">
        <f t="shared" si="88"/>
        <v>"date":"20091208",</v>
      </c>
      <c r="CN95" s="11" t="str">
        <f t="shared" si="89"/>
        <v>"cul_id":"2009_RM125_TestMean",</v>
      </c>
      <c r="CO95" s="11" t="str">
        <f t="shared" si="90"/>
        <v>"plpoe":"4.3369016667",</v>
      </c>
      <c r="CP95" s="11" t="str">
        <f t="shared" si="91"/>
        <v>"plrs":"90",</v>
      </c>
      <c r="CQ95" s="11" t="str">
        <f t="shared" si="92"/>
        <v>"rm":"125"},</v>
      </c>
      <c r="CR95" s="11" t="str">
        <f t="shared" si="93"/>
        <v>{"event":"harvest",</v>
      </c>
      <c r="CS95" s="11" t="str">
        <f t="shared" si="94"/>
        <v>"harm":"Machine",</v>
      </c>
      <c r="CT95" s="11" t="str">
        <f t="shared" si="95"/>
        <v>"date":"20100726"</v>
      </c>
      <c r="CU95" s="11" t="str">
        <f t="shared" si="96"/>
        <v>}]},</v>
      </c>
      <c r="CV95" s="30" t="s">
        <v>931</v>
      </c>
      <c r="CW95" s="11" t="str">
        <f t="shared" si="97"/>
        <v>{"hwah":"5191.684929",</v>
      </c>
      <c r="CX95" s="11" t="str">
        <f t="shared" si="98"/>
        <v>"hwahs":"1484.871436",</v>
      </c>
      <c r="CY95" s="11" t="str">
        <f t="shared" si="99"/>
        <v>"hmah":"0.11568375",</v>
      </c>
      <c r="CZ95" s="11" t="str">
        <f t="shared" si="100"/>
        <v>"hmahs":"0.004387954",</v>
      </c>
      <c r="DA95" s="11" t="str">
        <f t="shared" si="101"/>
        <v/>
      </c>
      <c r="DB95" s="11" t="str">
        <f t="shared" si="102"/>
        <v/>
      </c>
      <c r="DC95" s="11" t="str">
        <f t="shared" si="103"/>
        <v>"chtx":"2.786880125",</v>
      </c>
      <c r="DD95" s="11" t="str">
        <f t="shared" si="104"/>
        <v>"chtxs":"0.124297387",</v>
      </c>
      <c r="DE95" s="11" t="s">
        <v>935</v>
      </c>
      <c r="DF95" s="32" t="str">
        <f t="shared" si="118"/>
        <v>ZAF_2009_11520</v>
      </c>
      <c r="DG95" s="30" t="str">
        <f t="shared" si="105"/>
        <v>{</v>
      </c>
      <c r="DH95" s="11" t="str">
        <f t="shared" si="106"/>
        <v>{</v>
      </c>
      <c r="DI95" s="11" t="str">
        <f t="shared" si="107"/>
        <v/>
      </c>
      <c r="DJ95" s="11" t="str">
        <f>IF(AT95&lt;&gt;"",""""&amp;LOWER(AT$3) &amp;""":"""&amp;DX95&amp;""",","")</f>
        <v/>
      </c>
      <c r="DK95" s="11" t="str">
        <f t="shared" si="108"/>
        <v/>
      </c>
      <c r="DL95" s="11" t="str">
        <f t="shared" si="109"/>
        <v/>
      </c>
      <c r="DM95" s="11" t="str">
        <f t="shared" si="110"/>
        <v/>
      </c>
      <c r="DN95" s="11" t="str">
        <f t="shared" si="111"/>
        <v/>
      </c>
      <c r="DO95" s="11" t="str">
        <f t="shared" si="112"/>
        <v/>
      </c>
      <c r="DP95" s="11" t="str">
        <f t="shared" si="113"/>
        <v/>
      </c>
      <c r="DQ95" s="11" t="str">
        <f t="shared" si="114"/>
        <v/>
      </c>
      <c r="DT95" s="2" t="str">
        <f t="shared" si="115"/>
        <v/>
      </c>
      <c r="DU95" s="2" t="str">
        <f>IF(COUNTIF($DT$3:DT94,"="&amp;DT95)=0,AT95&amp;"","")</f>
        <v/>
      </c>
      <c r="DV95" s="2" t="str">
        <f>IF(DU95&lt;&gt;"", COUNTIF($DU$3:DU94,"="&amp;DU95), "")</f>
        <v/>
      </c>
      <c r="DW95" s="2">
        <f>IF(OR(DU95&lt;&gt;"",AT95=""), COUNTIF($DU$3:DU94,"="&amp;DU95), VLOOKUP(DT95,$DT$3:DV94,3,FALSE))</f>
        <v>0</v>
      </c>
      <c r="DX95" s="2" t="str">
        <f t="shared" si="119"/>
        <v/>
      </c>
    </row>
    <row r="96" spans="1:128">
      <c r="A96" s="2" t="s">
        <v>893</v>
      </c>
      <c r="B96" s="17" t="s">
        <v>384</v>
      </c>
      <c r="C96" s="18">
        <v>1</v>
      </c>
      <c r="D96" s="17" t="s">
        <v>319</v>
      </c>
      <c r="E96" s="17" t="s">
        <v>320</v>
      </c>
      <c r="F96" s="17" t="s">
        <v>385</v>
      </c>
      <c r="G96" s="19">
        <v>4011610276214</v>
      </c>
      <c r="H96" s="17" t="s">
        <v>322</v>
      </c>
      <c r="I96" s="17" t="s">
        <v>323</v>
      </c>
      <c r="J96" s="18"/>
      <c r="K96" s="18">
        <v>-26.87525174</v>
      </c>
      <c r="L96" s="18">
        <v>28.374168999999998</v>
      </c>
      <c r="M96" s="17" t="s">
        <v>58</v>
      </c>
      <c r="N96" s="17"/>
      <c r="O96" s="18">
        <v>1650</v>
      </c>
      <c r="P96" s="17" t="s">
        <v>59</v>
      </c>
      <c r="Q96" s="17" t="s">
        <v>111</v>
      </c>
      <c r="R96" s="17" t="s">
        <v>61</v>
      </c>
      <c r="S96" s="17" t="s">
        <v>62</v>
      </c>
      <c r="T96" s="17"/>
      <c r="U96" s="18">
        <v>2010</v>
      </c>
      <c r="V96" s="17" t="s">
        <v>386</v>
      </c>
      <c r="W96" s="17" t="s">
        <v>387</v>
      </c>
      <c r="X96" s="17"/>
      <c r="Y96" s="17" t="s">
        <v>65</v>
      </c>
      <c r="Z96" s="17" t="s">
        <v>66</v>
      </c>
      <c r="AA96" s="17" t="s">
        <v>67</v>
      </c>
      <c r="AB96" s="17" t="s">
        <v>68</v>
      </c>
      <c r="AC96" s="17">
        <v>4.8978093999999999</v>
      </c>
      <c r="AD96" s="18">
        <v>90</v>
      </c>
      <c r="AE96" s="20">
        <v>94.551316</v>
      </c>
      <c r="AF96" s="19">
        <v>7989.5862020000004</v>
      </c>
      <c r="AG96" s="19">
        <v>847.80854439999996</v>
      </c>
      <c r="AH96" s="21">
        <v>20.495833000000001</v>
      </c>
      <c r="AI96" s="22">
        <v>0.20495832999999999</v>
      </c>
      <c r="AJ96" s="22">
        <v>3.4953070000000003E-2</v>
      </c>
      <c r="AK96" s="18">
        <v>120</v>
      </c>
      <c r="AL96" s="17"/>
      <c r="AM96" s="17"/>
      <c r="AN96" s="17"/>
      <c r="AO96" s="17"/>
      <c r="AP96" s="17"/>
      <c r="AQ96" s="17"/>
      <c r="AR96" s="17"/>
      <c r="AS96" s="17"/>
      <c r="AT96" s="41"/>
      <c r="AU96" s="17"/>
      <c r="AV96" s="17"/>
      <c r="AW96" s="17"/>
      <c r="AX96" s="17"/>
      <c r="AY96" s="17"/>
      <c r="AZ96" s="17"/>
      <c r="BA96" s="17"/>
      <c r="BC96" s="34" t="str">
        <f t="shared" si="116"/>
        <v>20101202</v>
      </c>
      <c r="BD96" s="34" t="str">
        <f t="shared" si="117"/>
        <v>20110614</v>
      </c>
      <c r="BE96" s="2" t="s">
        <v>937</v>
      </c>
      <c r="BF96" s="11" t="str">
        <f t="shared" si="60"/>
        <v>{"exname":"ZAF_2010_15974",</v>
      </c>
      <c r="BG96" s="11" t="str">
        <f t="shared" si="61"/>
        <v>"exp_dur":"1",</v>
      </c>
      <c r="BH96" s="11" t="str">
        <f t="shared" si="62"/>
        <v>"local_name":"Petit, ZAF",</v>
      </c>
      <c r="BI96" s="11" t="str">
        <f t="shared" si="63"/>
        <v>"local_id":"GTPE",</v>
      </c>
      <c r="BJ96" s="11" t="str">
        <f t="shared" si="64"/>
        <v>"fl_name":"EH1",</v>
      </c>
      <c r="BK96" s="11" t="str">
        <f t="shared" si="65"/>
        <v>"id_field":"4011610276214",</v>
      </c>
      <c r="BL96" s="11" t="str">
        <f t="shared" si="66"/>
        <v>"fl_loc_1":"ZAF",</v>
      </c>
      <c r="BM96" s="11" t="str">
        <f t="shared" si="67"/>
        <v>"fl_loc_2":"GAT",</v>
      </c>
      <c r="BN96" s="11" t="str">
        <f t="shared" si="68"/>
        <v/>
      </c>
      <c r="BO96" s="11" t="str">
        <f t="shared" si="69"/>
        <v>"fl_lat":"-26.87525174",</v>
      </c>
      <c r="BP96" s="11" t="str">
        <f t="shared" si="70"/>
        <v>"fl_long":"28.374169",</v>
      </c>
      <c r="BQ96" s="11" t="str">
        <f t="shared" si="71"/>
        <v>"mon_loc_source":"Monsanto",</v>
      </c>
      <c r="BR96" s="11" t="str">
        <f t="shared" si="72"/>
        <v/>
      </c>
      <c r="BS96" s="11" t="str">
        <f t="shared" si="73"/>
        <v>"flele":"1650",</v>
      </c>
      <c r="BT96" s="11" t="str">
        <f t="shared" si="74"/>
        <v>"cr_system":"Conventional Corn",</v>
      </c>
      <c r="BU96" s="11" t="str">
        <f t="shared" si="75"/>
        <v>"irrig":"N",</v>
      </c>
      <c r="BV96" s="11" t="str">
        <f t="shared" si="76"/>
        <v/>
      </c>
      <c r="BW96" s="11" t="str">
        <f t="shared" si="77"/>
        <v>"mon_planting_year":"2010",</v>
      </c>
      <c r="BX96" s="11" t="str">
        <f t="shared" si="78"/>
        <v/>
      </c>
      <c r="BY96" s="11" t="str">
        <f t="shared" si="79"/>
        <v>"mon_hacom":"Grain",</v>
      </c>
      <c r="BZ96" s="11" t="str">
        <f t="shared" si="80"/>
        <v>"mon_expt_type":"Research",</v>
      </c>
      <c r="CA96" s="11" t="str">
        <f t="shared" si="81"/>
        <v>"mon_expt_stage":"Pre-Commercial 3",</v>
      </c>
      <c r="CB96" s="11" t="str">
        <f t="shared" si="82"/>
        <v>"mon_yld_be":"94.551316",</v>
      </c>
      <c r="CC96" s="11" t="str">
        <f t="shared" si="83"/>
        <v>"mon_mst":"20.495833",</v>
      </c>
      <c r="CD96" s="11" t="str">
        <f t="shared" si="84"/>
        <v/>
      </c>
      <c r="CE96" s="11" t="str">
        <f t="shared" si="85"/>
        <v/>
      </c>
      <c r="CF96" s="11" t="str">
        <f>IF(AT96&lt;&gt;"",""""&amp;LOWER(AT$3) &amp;""":"""&amp;DX96&amp;""",","")</f>
        <v/>
      </c>
      <c r="CG96" s="11" t="str">
        <f>"""mon_wst_info1"":"""&amp;VLOOKUP(B96,Weather!B96:N617,11,FALSE)&amp;""","</f>
        <v>"mon_wst_info1":"682674|50 - 100 km",</v>
      </c>
      <c r="CH96" s="11" t="str">
        <f>"""mon_wst_info2"":"""&amp;VLOOKUP(B96,Weather!B96:N617,12,FALSE)&amp;""","</f>
        <v>"mon_wst_info2":"683007|50 - 100 km",</v>
      </c>
      <c r="CI96" s="11" t="str">
        <f>"""mon_wst_info3"":"""&amp;VLOOKUP(B96,Weather!B96:N617,13,FALSE)&amp;""","</f>
        <v>"mon_wst_info3":"683620|25 - 50 km",</v>
      </c>
      <c r="CJ96" s="11" t="str">
        <f t="shared" si="86"/>
        <v/>
      </c>
      <c r="CK96" s="30" t="s">
        <v>958</v>
      </c>
      <c r="CL96" s="11" t="str">
        <f t="shared" si="87"/>
        <v>{"event":"planting","crid":"MAZ",</v>
      </c>
      <c r="CM96" s="11" t="str">
        <f t="shared" si="88"/>
        <v>"date":"20101202",</v>
      </c>
      <c r="CN96" s="11" t="str">
        <f t="shared" si="89"/>
        <v>"cul_id":"2010_RM120_TestMean",</v>
      </c>
      <c r="CO96" s="11" t="str">
        <f t="shared" si="90"/>
        <v>"plpoe":"4.8978094",</v>
      </c>
      <c r="CP96" s="11" t="str">
        <f t="shared" si="91"/>
        <v>"plrs":"90",</v>
      </c>
      <c r="CQ96" s="11" t="str">
        <f t="shared" si="92"/>
        <v>"rm":"120"},</v>
      </c>
      <c r="CR96" s="11" t="str">
        <f t="shared" si="93"/>
        <v>{"event":"harvest",</v>
      </c>
      <c r="CS96" s="11" t="str">
        <f t="shared" si="94"/>
        <v>"harm":"Machine",</v>
      </c>
      <c r="CT96" s="11" t="str">
        <f t="shared" si="95"/>
        <v>"date":"20110614"</v>
      </c>
      <c r="CU96" s="11" t="str">
        <f t="shared" si="96"/>
        <v>}]},</v>
      </c>
      <c r="CV96" s="30" t="s">
        <v>931</v>
      </c>
      <c r="CW96" s="11" t="str">
        <f t="shared" si="97"/>
        <v>{"hwah":"7989.586202",</v>
      </c>
      <c r="CX96" s="11" t="str">
        <f t="shared" si="98"/>
        <v>"hwahs":"847.8085444",</v>
      </c>
      <c r="CY96" s="11" t="str">
        <f t="shared" si="99"/>
        <v>"hmah":"0.20495833",</v>
      </c>
      <c r="CZ96" s="11" t="str">
        <f t="shared" si="100"/>
        <v>"hmahs":"0.03495307",</v>
      </c>
      <c r="DA96" s="11" t="str">
        <f t="shared" si="101"/>
        <v/>
      </c>
      <c r="DB96" s="11" t="str">
        <f t="shared" si="102"/>
        <v/>
      </c>
      <c r="DC96" s="11" t="str">
        <f t="shared" si="103"/>
        <v/>
      </c>
      <c r="DD96" s="11" t="str">
        <f t="shared" si="104"/>
        <v/>
      </c>
      <c r="DE96" s="11" t="s">
        <v>935</v>
      </c>
      <c r="DF96" s="32" t="str">
        <f t="shared" si="118"/>
        <v>ZAF_2010_15974</v>
      </c>
      <c r="DG96" s="30" t="str">
        <f t="shared" si="105"/>
        <v>{</v>
      </c>
      <c r="DH96" s="11" t="str">
        <f t="shared" si="106"/>
        <v>{</v>
      </c>
      <c r="DI96" s="11" t="str">
        <f t="shared" si="107"/>
        <v/>
      </c>
      <c r="DJ96" s="11" t="str">
        <f>IF(AT96&lt;&gt;"",""""&amp;LOWER(AT$3) &amp;""":"""&amp;DX96&amp;""",","")</f>
        <v/>
      </c>
      <c r="DK96" s="11" t="str">
        <f t="shared" si="108"/>
        <v/>
      </c>
      <c r="DL96" s="11" t="str">
        <f t="shared" si="109"/>
        <v/>
      </c>
      <c r="DM96" s="11" t="str">
        <f t="shared" si="110"/>
        <v/>
      </c>
      <c r="DN96" s="11" t="str">
        <f t="shared" si="111"/>
        <v/>
      </c>
      <c r="DO96" s="11" t="str">
        <f t="shared" si="112"/>
        <v/>
      </c>
      <c r="DP96" s="11" t="str">
        <f t="shared" si="113"/>
        <v/>
      </c>
      <c r="DQ96" s="11" t="str">
        <f t="shared" si="114"/>
        <v/>
      </c>
      <c r="DT96" s="2" t="str">
        <f t="shared" si="115"/>
        <v/>
      </c>
      <c r="DU96" s="2" t="str">
        <f>IF(COUNTIF($DT$3:DT95,"="&amp;DT96)=0,AT96&amp;"","")</f>
        <v/>
      </c>
      <c r="DV96" s="2" t="str">
        <f>IF(DU96&lt;&gt;"", COUNTIF($DU$3:DU95,"="&amp;DU96), "")</f>
        <v/>
      </c>
      <c r="DW96" s="2">
        <f>IF(OR(DU96&lt;&gt;"",AT96=""), COUNTIF($DU$3:DU95,"="&amp;DU96), VLOOKUP(DT96,$DT$3:DV95,3,FALSE))</f>
        <v>0</v>
      </c>
      <c r="DX96" s="2" t="str">
        <f t="shared" si="119"/>
        <v/>
      </c>
    </row>
    <row r="97" spans="1:128">
      <c r="A97" s="2" t="s">
        <v>893</v>
      </c>
      <c r="B97" s="17" t="s">
        <v>388</v>
      </c>
      <c r="C97" s="18">
        <v>1</v>
      </c>
      <c r="D97" s="17" t="s">
        <v>319</v>
      </c>
      <c r="E97" s="17" t="s">
        <v>320</v>
      </c>
      <c r="F97" s="17" t="s">
        <v>389</v>
      </c>
      <c r="G97" s="19">
        <v>4017269244278</v>
      </c>
      <c r="H97" s="17" t="s">
        <v>322</v>
      </c>
      <c r="I97" s="17" t="s">
        <v>323</v>
      </c>
      <c r="J97" s="18"/>
      <c r="K97" s="18">
        <v>-26.87525174</v>
      </c>
      <c r="L97" s="18">
        <v>28.374168999999998</v>
      </c>
      <c r="M97" s="17" t="s">
        <v>58</v>
      </c>
      <c r="N97" s="17"/>
      <c r="O97" s="18">
        <v>1650</v>
      </c>
      <c r="P97" s="17" t="s">
        <v>59</v>
      </c>
      <c r="Q97" s="17" t="s">
        <v>390</v>
      </c>
      <c r="R97" s="17" t="s">
        <v>61</v>
      </c>
      <c r="S97" s="17" t="s">
        <v>62</v>
      </c>
      <c r="T97" s="17"/>
      <c r="U97" s="18">
        <v>2010</v>
      </c>
      <c r="V97" s="17" t="s">
        <v>391</v>
      </c>
      <c r="W97" s="17" t="s">
        <v>392</v>
      </c>
      <c r="X97" s="17"/>
      <c r="Y97" s="17" t="s">
        <v>65</v>
      </c>
      <c r="Z97" s="17" t="s">
        <v>66</v>
      </c>
      <c r="AA97" s="17" t="s">
        <v>67</v>
      </c>
      <c r="AB97" s="17" t="s">
        <v>68</v>
      </c>
      <c r="AC97" s="17">
        <v>4.3939136999999997</v>
      </c>
      <c r="AD97" s="18">
        <v>90</v>
      </c>
      <c r="AE97" s="20">
        <v>85.254745999999997</v>
      </c>
      <c r="AF97" s="19">
        <v>7204.0260369999996</v>
      </c>
      <c r="AG97" s="19">
        <v>815.44442849999996</v>
      </c>
      <c r="AH97" s="21">
        <v>24.755924</v>
      </c>
      <c r="AI97" s="22">
        <v>0.24755924000000001</v>
      </c>
      <c r="AJ97" s="22">
        <v>2.4815566000000001E-2</v>
      </c>
      <c r="AK97" s="18">
        <v>125</v>
      </c>
      <c r="AL97" s="17">
        <v>832.47916699999996</v>
      </c>
      <c r="AM97" s="17">
        <v>17.108654792999999</v>
      </c>
      <c r="AN97" s="17">
        <v>74.833332999999996</v>
      </c>
      <c r="AO97" s="17">
        <v>1.9708013525000001</v>
      </c>
      <c r="AP97" s="17"/>
      <c r="AQ97" s="17"/>
      <c r="AR97" s="17"/>
      <c r="AS97" s="17"/>
      <c r="AT97" s="41"/>
      <c r="AU97" s="17"/>
      <c r="AV97" s="17"/>
      <c r="AW97" s="17"/>
      <c r="AX97" s="17"/>
      <c r="AY97" s="17"/>
      <c r="AZ97" s="17"/>
      <c r="BA97" s="17"/>
      <c r="BC97" s="34" t="str">
        <f t="shared" si="116"/>
        <v>20101206</v>
      </c>
      <c r="BD97" s="34" t="str">
        <f t="shared" si="117"/>
        <v>20110617</v>
      </c>
      <c r="BE97" s="2" t="s">
        <v>937</v>
      </c>
      <c r="BF97" s="11" t="str">
        <f t="shared" si="60"/>
        <v>{"exname":"ZAF_2010_15975",</v>
      </c>
      <c r="BG97" s="11" t="str">
        <f t="shared" si="61"/>
        <v>"exp_dur":"1",</v>
      </c>
      <c r="BH97" s="11" t="str">
        <f t="shared" si="62"/>
        <v>"local_name":"Petit, ZAF",</v>
      </c>
      <c r="BI97" s="11" t="str">
        <f t="shared" si="63"/>
        <v>"local_id":"GTPE",</v>
      </c>
      <c r="BJ97" s="11" t="str">
        <f t="shared" si="64"/>
        <v>"fl_name":"EH4",</v>
      </c>
      <c r="BK97" s="11" t="str">
        <f t="shared" si="65"/>
        <v>"id_field":"4017269244278",</v>
      </c>
      <c r="BL97" s="11" t="str">
        <f t="shared" si="66"/>
        <v>"fl_loc_1":"ZAF",</v>
      </c>
      <c r="BM97" s="11" t="str">
        <f t="shared" si="67"/>
        <v>"fl_loc_2":"GAT",</v>
      </c>
      <c r="BN97" s="11" t="str">
        <f t="shared" si="68"/>
        <v/>
      </c>
      <c r="BO97" s="11" t="str">
        <f t="shared" si="69"/>
        <v>"fl_lat":"-26.87525174",</v>
      </c>
      <c r="BP97" s="11" t="str">
        <f t="shared" si="70"/>
        <v>"fl_long":"28.374169",</v>
      </c>
      <c r="BQ97" s="11" t="str">
        <f t="shared" si="71"/>
        <v>"mon_loc_source":"Monsanto",</v>
      </c>
      <c r="BR97" s="11" t="str">
        <f t="shared" si="72"/>
        <v/>
      </c>
      <c r="BS97" s="11" t="str">
        <f t="shared" si="73"/>
        <v>"flele":"1650",</v>
      </c>
      <c r="BT97" s="11" t="str">
        <f t="shared" si="74"/>
        <v>"cr_system":"Conventional Corn",</v>
      </c>
      <c r="BU97" s="11" t="str">
        <f t="shared" si="75"/>
        <v>"irrig":"N",</v>
      </c>
      <c r="BV97" s="11" t="str">
        <f t="shared" si="76"/>
        <v/>
      </c>
      <c r="BW97" s="11" t="str">
        <f t="shared" si="77"/>
        <v>"mon_planting_year":"2010",</v>
      </c>
      <c r="BX97" s="11" t="str">
        <f t="shared" si="78"/>
        <v/>
      </c>
      <c r="BY97" s="11" t="str">
        <f t="shared" si="79"/>
        <v>"mon_hacom":"Grain",</v>
      </c>
      <c r="BZ97" s="11" t="str">
        <f t="shared" si="80"/>
        <v>"mon_expt_type":"Research",</v>
      </c>
      <c r="CA97" s="11" t="str">
        <f t="shared" si="81"/>
        <v>"mon_expt_stage":"Pre-Commercial 3",</v>
      </c>
      <c r="CB97" s="11" t="str">
        <f t="shared" si="82"/>
        <v>"mon_yld_be":"85.254746",</v>
      </c>
      <c r="CC97" s="11" t="str">
        <f t="shared" si="83"/>
        <v>"mon_mst":"24.755924",</v>
      </c>
      <c r="CD97" s="11" t="str">
        <f t="shared" si="84"/>
        <v>"mon_p50":"832.479167",</v>
      </c>
      <c r="CE97" s="11" t="str">
        <f t="shared" si="85"/>
        <v>"mon_p50_stddev":"17.108654793",</v>
      </c>
      <c r="CF97" s="11" t="str">
        <f>IF(AT97&lt;&gt;"",""""&amp;LOWER(AT$3) &amp;""":"""&amp;DX97&amp;""",","")</f>
        <v/>
      </c>
      <c r="CG97" s="11" t="str">
        <f>"""mon_wst_info1"":"""&amp;VLOOKUP(B97,Weather!B97:N618,11,FALSE)&amp;""","</f>
        <v>"mon_wst_info1":"682674|50 - 100 km",</v>
      </c>
      <c r="CH97" s="11" t="str">
        <f>"""mon_wst_info2"":"""&amp;VLOOKUP(B97,Weather!B97:N618,12,FALSE)&amp;""","</f>
        <v>"mon_wst_info2":"683007|50 - 100 km",</v>
      </c>
      <c r="CI97" s="11" t="str">
        <f>"""mon_wst_info3"":"""&amp;VLOOKUP(B97,Weather!B97:N618,13,FALSE)&amp;""","</f>
        <v>"mon_wst_info3":"683620|25 - 50 km",</v>
      </c>
      <c r="CJ97" s="11" t="str">
        <f t="shared" si="86"/>
        <v/>
      </c>
      <c r="CK97" s="30" t="s">
        <v>958</v>
      </c>
      <c r="CL97" s="11" t="str">
        <f t="shared" si="87"/>
        <v>{"event":"planting","crid":"MAZ",</v>
      </c>
      <c r="CM97" s="11" t="str">
        <f t="shared" si="88"/>
        <v>"date":"20101206",</v>
      </c>
      <c r="CN97" s="11" t="str">
        <f t="shared" si="89"/>
        <v>"cul_id":"2010_RM125_TestMean",</v>
      </c>
      <c r="CO97" s="11" t="str">
        <f t="shared" si="90"/>
        <v>"plpoe":"4.3939137",</v>
      </c>
      <c r="CP97" s="11" t="str">
        <f t="shared" si="91"/>
        <v>"plrs":"90",</v>
      </c>
      <c r="CQ97" s="11" t="str">
        <f t="shared" si="92"/>
        <v>"rm":"125"},</v>
      </c>
      <c r="CR97" s="11" t="str">
        <f t="shared" si="93"/>
        <v>{"event":"harvest",</v>
      </c>
      <c r="CS97" s="11" t="str">
        <f t="shared" si="94"/>
        <v>"harm":"Machine",</v>
      </c>
      <c r="CT97" s="11" t="str">
        <f t="shared" si="95"/>
        <v>"date":"20110617"</v>
      </c>
      <c r="CU97" s="11" t="str">
        <f t="shared" si="96"/>
        <v>}]},</v>
      </c>
      <c r="CV97" s="30" t="s">
        <v>931</v>
      </c>
      <c r="CW97" s="11" t="str">
        <f t="shared" si="97"/>
        <v>{"hwah":"7204.026037",</v>
      </c>
      <c r="CX97" s="11" t="str">
        <f t="shared" si="98"/>
        <v>"hwahs":"815.4444285",</v>
      </c>
      <c r="CY97" s="11" t="str">
        <f t="shared" si="99"/>
        <v>"hmah":"0.24755924",</v>
      </c>
      <c r="CZ97" s="11" t="str">
        <f t="shared" si="100"/>
        <v>"hmahs":"0.024815566",</v>
      </c>
      <c r="DA97" s="11" t="str">
        <f t="shared" si="101"/>
        <v>"adap":"74.833333",</v>
      </c>
      <c r="DB97" s="11" t="str">
        <f t="shared" si="102"/>
        <v>"adaps":"1.9708013525",</v>
      </c>
      <c r="DC97" s="11" t="str">
        <f t="shared" si="103"/>
        <v/>
      </c>
      <c r="DD97" s="11" t="str">
        <f t="shared" si="104"/>
        <v/>
      </c>
      <c r="DE97" s="11" t="s">
        <v>935</v>
      </c>
      <c r="DF97" s="32" t="str">
        <f t="shared" si="118"/>
        <v>ZAF_2010_15975</v>
      </c>
      <c r="DG97" s="30" t="str">
        <f t="shared" si="105"/>
        <v>{</v>
      </c>
      <c r="DH97" s="11" t="str">
        <f t="shared" si="106"/>
        <v>{</v>
      </c>
      <c r="DI97" s="11" t="str">
        <f t="shared" si="107"/>
        <v/>
      </c>
      <c r="DJ97" s="11" t="str">
        <f>IF(AT97&lt;&gt;"",""""&amp;LOWER(AT$3) &amp;""":"""&amp;DX97&amp;""",","")</f>
        <v/>
      </c>
      <c r="DK97" s="11" t="str">
        <f t="shared" si="108"/>
        <v/>
      </c>
      <c r="DL97" s="11" t="str">
        <f t="shared" si="109"/>
        <v/>
      </c>
      <c r="DM97" s="11" t="str">
        <f t="shared" si="110"/>
        <v/>
      </c>
      <c r="DN97" s="11" t="str">
        <f t="shared" si="111"/>
        <v/>
      </c>
      <c r="DO97" s="11" t="str">
        <f t="shared" si="112"/>
        <v/>
      </c>
      <c r="DP97" s="11" t="str">
        <f t="shared" si="113"/>
        <v/>
      </c>
      <c r="DQ97" s="11" t="str">
        <f t="shared" si="114"/>
        <v/>
      </c>
      <c r="DT97" s="2" t="str">
        <f t="shared" si="115"/>
        <v/>
      </c>
      <c r="DU97" s="2" t="str">
        <f>IF(COUNTIF($DT$3:DT96,"="&amp;DT97)=0,AT97&amp;"","")</f>
        <v/>
      </c>
      <c r="DV97" s="2" t="str">
        <f>IF(DU97&lt;&gt;"", COUNTIF($DU$3:DU96,"="&amp;DU97), "")</f>
        <v/>
      </c>
      <c r="DW97" s="2">
        <f>IF(OR(DU97&lt;&gt;"",AT97=""), COUNTIF($DU$3:DU96,"="&amp;DU97), VLOOKUP(DT97,$DT$3:DV96,3,FALSE))</f>
        <v>0</v>
      </c>
      <c r="DX97" s="2" t="str">
        <f t="shared" si="119"/>
        <v/>
      </c>
    </row>
    <row r="98" spans="1:128">
      <c r="A98" s="2" t="s">
        <v>893</v>
      </c>
      <c r="B98" s="17" t="s">
        <v>393</v>
      </c>
      <c r="C98" s="18">
        <v>1</v>
      </c>
      <c r="D98" s="17" t="s">
        <v>319</v>
      </c>
      <c r="E98" s="17" t="s">
        <v>320</v>
      </c>
      <c r="F98" s="17" t="s">
        <v>370</v>
      </c>
      <c r="G98" s="19">
        <v>4017290674550</v>
      </c>
      <c r="H98" s="17" t="s">
        <v>322</v>
      </c>
      <c r="I98" s="17" t="s">
        <v>323</v>
      </c>
      <c r="J98" s="18"/>
      <c r="K98" s="18">
        <v>-26.87525174</v>
      </c>
      <c r="L98" s="18">
        <v>28.374168999999998</v>
      </c>
      <c r="M98" s="17" t="s">
        <v>58</v>
      </c>
      <c r="N98" s="17"/>
      <c r="O98" s="18">
        <v>1650</v>
      </c>
      <c r="P98" s="17" t="s">
        <v>59</v>
      </c>
      <c r="Q98" s="17" t="s">
        <v>390</v>
      </c>
      <c r="R98" s="17" t="s">
        <v>61</v>
      </c>
      <c r="S98" s="17" t="s">
        <v>62</v>
      </c>
      <c r="T98" s="17"/>
      <c r="U98" s="18">
        <v>2010</v>
      </c>
      <c r="V98" s="17" t="s">
        <v>391</v>
      </c>
      <c r="W98" s="17" t="s">
        <v>394</v>
      </c>
      <c r="X98" s="17"/>
      <c r="Y98" s="17" t="s">
        <v>65</v>
      </c>
      <c r="Z98" s="17" t="s">
        <v>66</v>
      </c>
      <c r="AA98" s="17" t="s">
        <v>67</v>
      </c>
      <c r="AB98" s="17" t="s">
        <v>68</v>
      </c>
      <c r="AC98" s="17">
        <v>5.0742434999999997</v>
      </c>
      <c r="AD98" s="18">
        <v>90</v>
      </c>
      <c r="AE98" s="20">
        <v>91.376806999999999</v>
      </c>
      <c r="AF98" s="19">
        <v>7721.3401919999997</v>
      </c>
      <c r="AG98" s="19">
        <v>856.54940529999999</v>
      </c>
      <c r="AH98" s="21">
        <v>24.763817</v>
      </c>
      <c r="AI98" s="22">
        <v>0.24763816999999999</v>
      </c>
      <c r="AJ98" s="22">
        <v>2.601904E-2</v>
      </c>
      <c r="AK98" s="18">
        <v>125</v>
      </c>
      <c r="AL98" s="17"/>
      <c r="AM98" s="17"/>
      <c r="AN98" s="17"/>
      <c r="AO98" s="17"/>
      <c r="AP98" s="17"/>
      <c r="AQ98" s="17"/>
      <c r="AR98" s="17"/>
      <c r="AS98" s="17"/>
      <c r="AT98" s="41"/>
      <c r="AU98" s="17"/>
      <c r="AV98" s="17"/>
      <c r="AW98" s="17"/>
      <c r="AX98" s="17"/>
      <c r="AY98" s="17"/>
      <c r="AZ98" s="17"/>
      <c r="BA98" s="17"/>
      <c r="BC98" s="34" t="str">
        <f t="shared" si="116"/>
        <v>20101206</v>
      </c>
      <c r="BD98" s="34" t="str">
        <f t="shared" si="117"/>
        <v>20110620</v>
      </c>
      <c r="BE98" s="2" t="s">
        <v>937</v>
      </c>
      <c r="BF98" s="11" t="str">
        <f t="shared" si="60"/>
        <v>{"exname":"ZAF_2010_15976",</v>
      </c>
      <c r="BG98" s="11" t="str">
        <f t="shared" si="61"/>
        <v>"exp_dur":"1",</v>
      </c>
      <c r="BH98" s="11" t="str">
        <f t="shared" si="62"/>
        <v>"local_name":"Petit, ZAF",</v>
      </c>
      <c r="BI98" s="11" t="str">
        <f t="shared" si="63"/>
        <v>"local_id":"GTPE",</v>
      </c>
      <c r="BJ98" s="11" t="str">
        <f t="shared" si="64"/>
        <v>"fl_name":"EH5",</v>
      </c>
      <c r="BK98" s="11" t="str">
        <f t="shared" si="65"/>
        <v>"id_field":"4017290674550",</v>
      </c>
      <c r="BL98" s="11" t="str">
        <f t="shared" si="66"/>
        <v>"fl_loc_1":"ZAF",</v>
      </c>
      <c r="BM98" s="11" t="str">
        <f t="shared" si="67"/>
        <v>"fl_loc_2":"GAT",</v>
      </c>
      <c r="BN98" s="11" t="str">
        <f t="shared" si="68"/>
        <v/>
      </c>
      <c r="BO98" s="11" t="str">
        <f t="shared" si="69"/>
        <v>"fl_lat":"-26.87525174",</v>
      </c>
      <c r="BP98" s="11" t="str">
        <f t="shared" si="70"/>
        <v>"fl_long":"28.374169",</v>
      </c>
      <c r="BQ98" s="11" t="str">
        <f t="shared" si="71"/>
        <v>"mon_loc_source":"Monsanto",</v>
      </c>
      <c r="BR98" s="11" t="str">
        <f t="shared" si="72"/>
        <v/>
      </c>
      <c r="BS98" s="11" t="str">
        <f t="shared" si="73"/>
        <v>"flele":"1650",</v>
      </c>
      <c r="BT98" s="11" t="str">
        <f t="shared" si="74"/>
        <v>"cr_system":"Conventional Corn",</v>
      </c>
      <c r="BU98" s="11" t="str">
        <f t="shared" si="75"/>
        <v>"irrig":"N",</v>
      </c>
      <c r="BV98" s="11" t="str">
        <f t="shared" si="76"/>
        <v/>
      </c>
      <c r="BW98" s="11" t="str">
        <f t="shared" si="77"/>
        <v>"mon_planting_year":"2010",</v>
      </c>
      <c r="BX98" s="11" t="str">
        <f t="shared" si="78"/>
        <v/>
      </c>
      <c r="BY98" s="11" t="str">
        <f t="shared" si="79"/>
        <v>"mon_hacom":"Grain",</v>
      </c>
      <c r="BZ98" s="11" t="str">
        <f t="shared" si="80"/>
        <v>"mon_expt_type":"Research",</v>
      </c>
      <c r="CA98" s="11" t="str">
        <f t="shared" si="81"/>
        <v>"mon_expt_stage":"Pre-Commercial 3",</v>
      </c>
      <c r="CB98" s="11" t="str">
        <f t="shared" si="82"/>
        <v>"mon_yld_be":"91.376807",</v>
      </c>
      <c r="CC98" s="11" t="str">
        <f t="shared" si="83"/>
        <v>"mon_mst":"24.763817",</v>
      </c>
      <c r="CD98" s="11" t="str">
        <f t="shared" si="84"/>
        <v/>
      </c>
      <c r="CE98" s="11" t="str">
        <f t="shared" si="85"/>
        <v/>
      </c>
      <c r="CF98" s="11" t="str">
        <f>IF(AT98&lt;&gt;"",""""&amp;LOWER(AT$3) &amp;""":"""&amp;DX98&amp;""",","")</f>
        <v/>
      </c>
      <c r="CG98" s="11" t="str">
        <f>"""mon_wst_info1"":"""&amp;VLOOKUP(B98,Weather!B98:N619,11,FALSE)&amp;""","</f>
        <v>"mon_wst_info1":"682674|50 - 100 km",</v>
      </c>
      <c r="CH98" s="11" t="str">
        <f>"""mon_wst_info2"":"""&amp;VLOOKUP(B98,Weather!B98:N619,12,FALSE)&amp;""","</f>
        <v>"mon_wst_info2":"683007|50 - 100 km",</v>
      </c>
      <c r="CI98" s="11" t="str">
        <f>"""mon_wst_info3"":"""&amp;VLOOKUP(B98,Weather!B98:N619,13,FALSE)&amp;""","</f>
        <v>"mon_wst_info3":"683620|25 - 50 km",</v>
      </c>
      <c r="CJ98" s="11" t="str">
        <f t="shared" si="86"/>
        <v/>
      </c>
      <c r="CK98" s="30" t="s">
        <v>958</v>
      </c>
      <c r="CL98" s="11" t="str">
        <f t="shared" si="87"/>
        <v>{"event":"planting","crid":"MAZ",</v>
      </c>
      <c r="CM98" s="11" t="str">
        <f t="shared" si="88"/>
        <v>"date":"20101206",</v>
      </c>
      <c r="CN98" s="11" t="str">
        <f t="shared" si="89"/>
        <v>"cul_id":"2010_RM125_TestMean",</v>
      </c>
      <c r="CO98" s="11" t="str">
        <f t="shared" si="90"/>
        <v>"plpoe":"5.0742435",</v>
      </c>
      <c r="CP98" s="11" t="str">
        <f t="shared" si="91"/>
        <v>"plrs":"90",</v>
      </c>
      <c r="CQ98" s="11" t="str">
        <f t="shared" si="92"/>
        <v>"rm":"125"},</v>
      </c>
      <c r="CR98" s="11" t="str">
        <f t="shared" si="93"/>
        <v>{"event":"harvest",</v>
      </c>
      <c r="CS98" s="11" t="str">
        <f t="shared" si="94"/>
        <v>"harm":"Machine",</v>
      </c>
      <c r="CT98" s="11" t="str">
        <f t="shared" si="95"/>
        <v>"date":"20110620"</v>
      </c>
      <c r="CU98" s="11" t="str">
        <f t="shared" si="96"/>
        <v>}]},</v>
      </c>
      <c r="CV98" s="30" t="s">
        <v>931</v>
      </c>
      <c r="CW98" s="11" t="str">
        <f t="shared" si="97"/>
        <v>{"hwah":"7721.340192",</v>
      </c>
      <c r="CX98" s="11" t="str">
        <f t="shared" si="98"/>
        <v>"hwahs":"856.5494053",</v>
      </c>
      <c r="CY98" s="11" t="str">
        <f t="shared" si="99"/>
        <v>"hmah":"0.24763817",</v>
      </c>
      <c r="CZ98" s="11" t="str">
        <f t="shared" si="100"/>
        <v>"hmahs":"0.02601904",</v>
      </c>
      <c r="DA98" s="11" t="str">
        <f t="shared" si="101"/>
        <v/>
      </c>
      <c r="DB98" s="11" t="str">
        <f t="shared" si="102"/>
        <v/>
      </c>
      <c r="DC98" s="11" t="str">
        <f t="shared" si="103"/>
        <v/>
      </c>
      <c r="DD98" s="11" t="str">
        <f t="shared" si="104"/>
        <v/>
      </c>
      <c r="DE98" s="11" t="s">
        <v>935</v>
      </c>
      <c r="DF98" s="32" t="str">
        <f t="shared" si="118"/>
        <v>ZAF_2010_15976</v>
      </c>
      <c r="DG98" s="30" t="str">
        <f t="shared" si="105"/>
        <v>{</v>
      </c>
      <c r="DH98" s="11" t="str">
        <f t="shared" si="106"/>
        <v>{</v>
      </c>
      <c r="DI98" s="11" t="str">
        <f t="shared" si="107"/>
        <v/>
      </c>
      <c r="DJ98" s="11" t="str">
        <f>IF(AT98&lt;&gt;"",""""&amp;LOWER(AT$3) &amp;""":"""&amp;DX98&amp;""",","")</f>
        <v/>
      </c>
      <c r="DK98" s="11" t="str">
        <f t="shared" si="108"/>
        <v/>
      </c>
      <c r="DL98" s="11" t="str">
        <f t="shared" si="109"/>
        <v/>
      </c>
      <c r="DM98" s="11" t="str">
        <f t="shared" si="110"/>
        <v/>
      </c>
      <c r="DN98" s="11" t="str">
        <f t="shared" si="111"/>
        <v/>
      </c>
      <c r="DO98" s="11" t="str">
        <f t="shared" si="112"/>
        <v/>
      </c>
      <c r="DP98" s="11" t="str">
        <f t="shared" si="113"/>
        <v/>
      </c>
      <c r="DQ98" s="11" t="str">
        <f t="shared" si="114"/>
        <v/>
      </c>
      <c r="DT98" s="2" t="str">
        <f t="shared" si="115"/>
        <v/>
      </c>
      <c r="DU98" s="2" t="str">
        <f>IF(COUNTIF($DT$3:DT97,"="&amp;DT98)=0,AT98&amp;"","")</f>
        <v/>
      </c>
      <c r="DV98" s="2" t="str">
        <f>IF(DU98&lt;&gt;"", COUNTIF($DU$3:DU97,"="&amp;DU98), "")</f>
        <v/>
      </c>
      <c r="DW98" s="2">
        <f>IF(OR(DU98&lt;&gt;"",AT98=""), COUNTIF($DU$3:DU97,"="&amp;DU98), VLOOKUP(DT98,$DT$3:DV97,3,FALSE))</f>
        <v>0</v>
      </c>
      <c r="DX98" s="2" t="str">
        <f t="shared" si="119"/>
        <v/>
      </c>
    </row>
    <row r="99" spans="1:128">
      <c r="A99" s="2" t="s">
        <v>893</v>
      </c>
      <c r="B99" s="17" t="s">
        <v>395</v>
      </c>
      <c r="C99" s="18">
        <v>1</v>
      </c>
      <c r="D99" s="17" t="s">
        <v>319</v>
      </c>
      <c r="E99" s="17" t="s">
        <v>320</v>
      </c>
      <c r="F99" s="17" t="s">
        <v>375</v>
      </c>
      <c r="G99" s="19">
        <v>2849035190646</v>
      </c>
      <c r="H99" s="17" t="s">
        <v>322</v>
      </c>
      <c r="I99" s="17" t="s">
        <v>323</v>
      </c>
      <c r="J99" s="18"/>
      <c r="K99" s="18">
        <v>-26.87525174</v>
      </c>
      <c r="L99" s="18">
        <v>28.374168999999998</v>
      </c>
      <c r="M99" s="17" t="s">
        <v>58</v>
      </c>
      <c r="N99" s="17"/>
      <c r="O99" s="18">
        <v>1650</v>
      </c>
      <c r="P99" s="17" t="s">
        <v>59</v>
      </c>
      <c r="Q99" s="17" t="s">
        <v>111</v>
      </c>
      <c r="R99" s="17" t="s">
        <v>61</v>
      </c>
      <c r="S99" s="17" t="s">
        <v>62</v>
      </c>
      <c r="T99" s="17"/>
      <c r="U99" s="18">
        <v>2010</v>
      </c>
      <c r="V99" s="17" t="s">
        <v>386</v>
      </c>
      <c r="W99" s="17" t="s">
        <v>396</v>
      </c>
      <c r="X99" s="17"/>
      <c r="Y99" s="17" t="s">
        <v>65</v>
      </c>
      <c r="Z99" s="17" t="s">
        <v>66</v>
      </c>
      <c r="AA99" s="17" t="s">
        <v>67</v>
      </c>
      <c r="AB99" s="17" t="s">
        <v>68</v>
      </c>
      <c r="AC99" s="17">
        <v>4.4475496999999997</v>
      </c>
      <c r="AD99" s="18">
        <v>90</v>
      </c>
      <c r="AE99" s="20">
        <v>91.863601000000003</v>
      </c>
      <c r="AF99" s="19">
        <v>7762.4742850000002</v>
      </c>
      <c r="AG99" s="19">
        <v>676.23359249999999</v>
      </c>
      <c r="AH99" s="21">
        <v>20.241087</v>
      </c>
      <c r="AI99" s="22">
        <v>0.20241086999999999</v>
      </c>
      <c r="AJ99" s="22">
        <v>4.0679325000000002E-2</v>
      </c>
      <c r="AK99" s="18">
        <v>120</v>
      </c>
      <c r="AL99" s="17"/>
      <c r="AM99" s="17"/>
      <c r="AN99" s="17"/>
      <c r="AO99" s="17"/>
      <c r="AP99" s="17"/>
      <c r="AQ99" s="17"/>
      <c r="AR99" s="17"/>
      <c r="AS99" s="17"/>
      <c r="AT99" s="41"/>
      <c r="AU99" s="17"/>
      <c r="AV99" s="17"/>
      <c r="AW99" s="17"/>
      <c r="AX99" s="17"/>
      <c r="AY99" s="17"/>
      <c r="AZ99" s="17"/>
      <c r="BA99" s="17"/>
      <c r="BC99" s="34" t="str">
        <f t="shared" si="116"/>
        <v>20101202</v>
      </c>
      <c r="BD99" s="34" t="str">
        <f t="shared" si="117"/>
        <v>20110607</v>
      </c>
      <c r="BE99" s="2" t="s">
        <v>937</v>
      </c>
      <c r="BF99" s="11" t="str">
        <f t="shared" si="60"/>
        <v>{"exname":"ZAF_2010_15977",</v>
      </c>
      <c r="BG99" s="11" t="str">
        <f t="shared" si="61"/>
        <v>"exp_dur":"1",</v>
      </c>
      <c r="BH99" s="11" t="str">
        <f t="shared" si="62"/>
        <v>"local_name":"Petit, ZAF",</v>
      </c>
      <c r="BI99" s="11" t="str">
        <f t="shared" si="63"/>
        <v>"local_id":"GTPE",</v>
      </c>
      <c r="BJ99" s="11" t="str">
        <f t="shared" si="64"/>
        <v>"fl_name":"EH",</v>
      </c>
      <c r="BK99" s="11" t="str">
        <f t="shared" si="65"/>
        <v>"id_field":"2849035190646",</v>
      </c>
      <c r="BL99" s="11" t="str">
        <f t="shared" si="66"/>
        <v>"fl_loc_1":"ZAF",</v>
      </c>
      <c r="BM99" s="11" t="str">
        <f t="shared" si="67"/>
        <v>"fl_loc_2":"GAT",</v>
      </c>
      <c r="BN99" s="11" t="str">
        <f t="shared" si="68"/>
        <v/>
      </c>
      <c r="BO99" s="11" t="str">
        <f t="shared" si="69"/>
        <v>"fl_lat":"-26.87525174",</v>
      </c>
      <c r="BP99" s="11" t="str">
        <f t="shared" si="70"/>
        <v>"fl_long":"28.374169",</v>
      </c>
      <c r="BQ99" s="11" t="str">
        <f t="shared" si="71"/>
        <v>"mon_loc_source":"Monsanto",</v>
      </c>
      <c r="BR99" s="11" t="str">
        <f t="shared" si="72"/>
        <v/>
      </c>
      <c r="BS99" s="11" t="str">
        <f t="shared" si="73"/>
        <v>"flele":"1650",</v>
      </c>
      <c r="BT99" s="11" t="str">
        <f t="shared" si="74"/>
        <v>"cr_system":"Conventional Corn",</v>
      </c>
      <c r="BU99" s="11" t="str">
        <f t="shared" si="75"/>
        <v>"irrig":"N",</v>
      </c>
      <c r="BV99" s="11" t="str">
        <f t="shared" si="76"/>
        <v/>
      </c>
      <c r="BW99" s="11" t="str">
        <f t="shared" si="77"/>
        <v>"mon_planting_year":"2010",</v>
      </c>
      <c r="BX99" s="11" t="str">
        <f t="shared" si="78"/>
        <v/>
      </c>
      <c r="BY99" s="11" t="str">
        <f t="shared" si="79"/>
        <v>"mon_hacom":"Grain",</v>
      </c>
      <c r="BZ99" s="11" t="str">
        <f t="shared" si="80"/>
        <v>"mon_expt_type":"Research",</v>
      </c>
      <c r="CA99" s="11" t="str">
        <f t="shared" si="81"/>
        <v>"mon_expt_stage":"Pre-Commercial 3",</v>
      </c>
      <c r="CB99" s="11" t="str">
        <f t="shared" si="82"/>
        <v>"mon_yld_be":"91.863601",</v>
      </c>
      <c r="CC99" s="11" t="str">
        <f t="shared" si="83"/>
        <v>"mon_mst":"20.241087",</v>
      </c>
      <c r="CD99" s="11" t="str">
        <f t="shared" si="84"/>
        <v/>
      </c>
      <c r="CE99" s="11" t="str">
        <f t="shared" si="85"/>
        <v/>
      </c>
      <c r="CF99" s="11" t="str">
        <f>IF(AT99&lt;&gt;"",""""&amp;LOWER(AT$3) &amp;""":"""&amp;DX99&amp;""",","")</f>
        <v/>
      </c>
      <c r="CG99" s="11" t="str">
        <f>"""mon_wst_info1"":"""&amp;VLOOKUP(B99,Weather!B99:N620,11,FALSE)&amp;""","</f>
        <v>"mon_wst_info1":"682674|50 - 100 km",</v>
      </c>
      <c r="CH99" s="11" t="str">
        <f>"""mon_wst_info2"":"""&amp;VLOOKUP(B99,Weather!B99:N620,12,FALSE)&amp;""","</f>
        <v>"mon_wst_info2":"683007|50 - 100 km",</v>
      </c>
      <c r="CI99" s="11" t="str">
        <f>"""mon_wst_info3"":"""&amp;VLOOKUP(B99,Weather!B99:N620,13,FALSE)&amp;""","</f>
        <v>"mon_wst_info3":"683620|25 - 50 km",</v>
      </c>
      <c r="CJ99" s="11" t="str">
        <f t="shared" si="86"/>
        <v/>
      </c>
      <c r="CK99" s="30" t="s">
        <v>958</v>
      </c>
      <c r="CL99" s="11" t="str">
        <f t="shared" si="87"/>
        <v>{"event":"planting","crid":"MAZ",</v>
      </c>
      <c r="CM99" s="11" t="str">
        <f t="shared" si="88"/>
        <v>"date":"20101202",</v>
      </c>
      <c r="CN99" s="11" t="str">
        <f t="shared" si="89"/>
        <v>"cul_id":"2010_RM120_TestMean",</v>
      </c>
      <c r="CO99" s="11" t="str">
        <f t="shared" si="90"/>
        <v>"plpoe":"4.4475497",</v>
      </c>
      <c r="CP99" s="11" t="str">
        <f t="shared" si="91"/>
        <v>"plrs":"90",</v>
      </c>
      <c r="CQ99" s="11" t="str">
        <f t="shared" si="92"/>
        <v>"rm":"120"},</v>
      </c>
      <c r="CR99" s="11" t="str">
        <f t="shared" si="93"/>
        <v>{"event":"harvest",</v>
      </c>
      <c r="CS99" s="11" t="str">
        <f t="shared" si="94"/>
        <v>"harm":"Machine",</v>
      </c>
      <c r="CT99" s="11" t="str">
        <f t="shared" si="95"/>
        <v>"date":"20110607"</v>
      </c>
      <c r="CU99" s="11" t="str">
        <f t="shared" si="96"/>
        <v>}]},</v>
      </c>
      <c r="CV99" s="30" t="s">
        <v>931</v>
      </c>
      <c r="CW99" s="11" t="str">
        <f t="shared" si="97"/>
        <v>{"hwah":"7762.474285",</v>
      </c>
      <c r="CX99" s="11" t="str">
        <f t="shared" si="98"/>
        <v>"hwahs":"676.2335925",</v>
      </c>
      <c r="CY99" s="11" t="str">
        <f t="shared" si="99"/>
        <v>"hmah":"0.20241087",</v>
      </c>
      <c r="CZ99" s="11" t="str">
        <f t="shared" si="100"/>
        <v>"hmahs":"0.040679325",</v>
      </c>
      <c r="DA99" s="11" t="str">
        <f t="shared" si="101"/>
        <v/>
      </c>
      <c r="DB99" s="11" t="str">
        <f t="shared" si="102"/>
        <v/>
      </c>
      <c r="DC99" s="11" t="str">
        <f t="shared" si="103"/>
        <v/>
      </c>
      <c r="DD99" s="11" t="str">
        <f t="shared" si="104"/>
        <v/>
      </c>
      <c r="DE99" s="11" t="s">
        <v>935</v>
      </c>
      <c r="DF99" s="32" t="str">
        <f t="shared" si="118"/>
        <v>ZAF_2010_15977</v>
      </c>
      <c r="DG99" s="30" t="str">
        <f t="shared" si="105"/>
        <v>{</v>
      </c>
      <c r="DH99" s="11" t="str">
        <f t="shared" si="106"/>
        <v>{</v>
      </c>
      <c r="DI99" s="11" t="str">
        <f t="shared" si="107"/>
        <v/>
      </c>
      <c r="DJ99" s="11" t="str">
        <f>IF(AT99&lt;&gt;"",""""&amp;LOWER(AT$3) &amp;""":"""&amp;DX99&amp;""",","")</f>
        <v/>
      </c>
      <c r="DK99" s="11" t="str">
        <f t="shared" si="108"/>
        <v/>
      </c>
      <c r="DL99" s="11" t="str">
        <f t="shared" si="109"/>
        <v/>
      </c>
      <c r="DM99" s="11" t="str">
        <f t="shared" si="110"/>
        <v/>
      </c>
      <c r="DN99" s="11" t="str">
        <f t="shared" si="111"/>
        <v/>
      </c>
      <c r="DO99" s="11" t="str">
        <f t="shared" si="112"/>
        <v/>
      </c>
      <c r="DP99" s="11" t="str">
        <f t="shared" si="113"/>
        <v/>
      </c>
      <c r="DQ99" s="11" t="str">
        <f t="shared" si="114"/>
        <v/>
      </c>
      <c r="DT99" s="2" t="str">
        <f t="shared" si="115"/>
        <v/>
      </c>
      <c r="DU99" s="2" t="str">
        <f>IF(COUNTIF($DT$3:DT98,"="&amp;DT99)=0,AT99&amp;"","")</f>
        <v/>
      </c>
      <c r="DV99" s="2" t="str">
        <f>IF(DU99&lt;&gt;"", COUNTIF($DU$3:DU98,"="&amp;DU99), "")</f>
        <v/>
      </c>
      <c r="DW99" s="2">
        <f>IF(OR(DU99&lt;&gt;"",AT99=""), COUNTIF($DU$3:DU98,"="&amp;DU99), VLOOKUP(DT99,$DT$3:DV98,3,FALSE))</f>
        <v>0</v>
      </c>
      <c r="DX99" s="2" t="str">
        <f t="shared" si="119"/>
        <v/>
      </c>
    </row>
    <row r="100" spans="1:128">
      <c r="A100" s="2" t="s">
        <v>893</v>
      </c>
      <c r="B100" s="17" t="s">
        <v>397</v>
      </c>
      <c r="C100" s="18">
        <v>1</v>
      </c>
      <c r="D100" s="17" t="s">
        <v>334</v>
      </c>
      <c r="E100" s="17" t="s">
        <v>335</v>
      </c>
      <c r="F100" s="17" t="s">
        <v>398</v>
      </c>
      <c r="G100" s="19">
        <v>4011605426550</v>
      </c>
      <c r="H100" s="17" t="s">
        <v>322</v>
      </c>
      <c r="I100" s="17" t="s">
        <v>337</v>
      </c>
      <c r="J100" s="18"/>
      <c r="K100" s="18">
        <v>-26.125254730000002</v>
      </c>
      <c r="L100" s="18">
        <v>28.707501000000001</v>
      </c>
      <c r="M100" s="17" t="s">
        <v>58</v>
      </c>
      <c r="N100" s="17"/>
      <c r="O100" s="18">
        <v>1554</v>
      </c>
      <c r="P100" s="17" t="s">
        <v>59</v>
      </c>
      <c r="Q100" s="17" t="s">
        <v>111</v>
      </c>
      <c r="R100" s="17" t="s">
        <v>61</v>
      </c>
      <c r="S100" s="17" t="s">
        <v>62</v>
      </c>
      <c r="T100" s="17"/>
      <c r="U100" s="18">
        <v>2010</v>
      </c>
      <c r="V100" s="17" t="s">
        <v>399</v>
      </c>
      <c r="W100" s="17" t="s">
        <v>400</v>
      </c>
      <c r="X100" s="17"/>
      <c r="Y100" s="17" t="s">
        <v>65</v>
      </c>
      <c r="Z100" s="17" t="s">
        <v>66</v>
      </c>
      <c r="AA100" s="17" t="s">
        <v>67</v>
      </c>
      <c r="AB100" s="17" t="s">
        <v>68</v>
      </c>
      <c r="AC100" s="17">
        <v>5.0700089999999998</v>
      </c>
      <c r="AD100" s="18">
        <v>90</v>
      </c>
      <c r="AE100" s="20">
        <v>119.699341</v>
      </c>
      <c r="AF100" s="19">
        <v>10114.59431</v>
      </c>
      <c r="AG100" s="19">
        <v>591.99447399999997</v>
      </c>
      <c r="AH100" s="21">
        <v>14.645833</v>
      </c>
      <c r="AI100" s="22">
        <v>0.14645833</v>
      </c>
      <c r="AJ100" s="22">
        <v>7.8424380000000002E-3</v>
      </c>
      <c r="AK100" s="18">
        <v>120</v>
      </c>
      <c r="AL100" s="17"/>
      <c r="AM100" s="17"/>
      <c r="AN100" s="17"/>
      <c r="AO100" s="17"/>
      <c r="AP100" s="17"/>
      <c r="AQ100" s="17"/>
      <c r="AR100" s="17"/>
      <c r="AS100" s="17"/>
      <c r="AT100" s="41"/>
      <c r="AU100" s="17"/>
      <c r="AV100" s="17"/>
      <c r="AW100" s="17"/>
      <c r="AX100" s="17"/>
      <c r="AY100" s="17"/>
      <c r="AZ100" s="17"/>
      <c r="BA100" s="17"/>
      <c r="BC100" s="34" t="str">
        <f t="shared" si="116"/>
        <v>20101130</v>
      </c>
      <c r="BD100" s="34" t="str">
        <f t="shared" si="117"/>
        <v>20110722</v>
      </c>
      <c r="BE100" s="2" t="s">
        <v>937</v>
      </c>
      <c r="BF100" s="11" t="str">
        <f t="shared" si="60"/>
        <v>{"exname":"ZAF_2010_15983",</v>
      </c>
      <c r="BG100" s="11" t="str">
        <f t="shared" si="61"/>
        <v>"exp_dur":"1",</v>
      </c>
      <c r="BH100" s="11" t="str">
        <f t="shared" si="62"/>
        <v>"local_name":"Delmas, ZAF",</v>
      </c>
      <c r="BI100" s="11" t="str">
        <f t="shared" si="63"/>
        <v>"local_id":"ETDE",</v>
      </c>
      <c r="BJ100" s="11" t="str">
        <f t="shared" si="64"/>
        <v>"fl_name":"EB1",</v>
      </c>
      <c r="BK100" s="11" t="str">
        <f t="shared" si="65"/>
        <v>"id_field":"4011605426550",</v>
      </c>
      <c r="BL100" s="11" t="str">
        <f t="shared" si="66"/>
        <v>"fl_loc_1":"ZAF",</v>
      </c>
      <c r="BM100" s="11" t="str">
        <f t="shared" si="67"/>
        <v>"fl_loc_2":"MPM",</v>
      </c>
      <c r="BN100" s="11" t="str">
        <f t="shared" si="68"/>
        <v/>
      </c>
      <c r="BO100" s="11" t="str">
        <f t="shared" si="69"/>
        <v>"fl_lat":"-26.12525473",</v>
      </c>
      <c r="BP100" s="11" t="str">
        <f t="shared" si="70"/>
        <v>"fl_long":"28.707501",</v>
      </c>
      <c r="BQ100" s="11" t="str">
        <f t="shared" si="71"/>
        <v>"mon_loc_source":"Monsanto",</v>
      </c>
      <c r="BR100" s="11" t="str">
        <f t="shared" si="72"/>
        <v/>
      </c>
      <c r="BS100" s="11" t="str">
        <f t="shared" si="73"/>
        <v>"flele":"1554",</v>
      </c>
      <c r="BT100" s="11" t="str">
        <f t="shared" si="74"/>
        <v>"cr_system":"Conventional Corn",</v>
      </c>
      <c r="BU100" s="11" t="str">
        <f t="shared" si="75"/>
        <v>"irrig":"N",</v>
      </c>
      <c r="BV100" s="11" t="str">
        <f t="shared" si="76"/>
        <v/>
      </c>
      <c r="BW100" s="11" t="str">
        <f t="shared" si="77"/>
        <v>"mon_planting_year":"2010",</v>
      </c>
      <c r="BX100" s="11" t="str">
        <f t="shared" si="78"/>
        <v/>
      </c>
      <c r="BY100" s="11" t="str">
        <f t="shared" si="79"/>
        <v>"mon_hacom":"Grain",</v>
      </c>
      <c r="BZ100" s="11" t="str">
        <f t="shared" si="80"/>
        <v>"mon_expt_type":"Research",</v>
      </c>
      <c r="CA100" s="11" t="str">
        <f t="shared" si="81"/>
        <v>"mon_expt_stage":"Pre-Commercial 3",</v>
      </c>
      <c r="CB100" s="11" t="str">
        <f t="shared" si="82"/>
        <v>"mon_yld_be":"119.699341",</v>
      </c>
      <c r="CC100" s="11" t="str">
        <f t="shared" si="83"/>
        <v>"mon_mst":"14.645833",</v>
      </c>
      <c r="CD100" s="11" t="str">
        <f t="shared" si="84"/>
        <v/>
      </c>
      <c r="CE100" s="11" t="str">
        <f t="shared" si="85"/>
        <v/>
      </c>
      <c r="CF100" s="11" t="str">
        <f>IF(AT100&lt;&gt;"",""""&amp;LOWER(AT$3) &amp;""":"""&amp;DX100&amp;""",","")</f>
        <v/>
      </c>
      <c r="CG100" s="11" t="str">
        <f>"""mon_wst_info1"":"""&amp;VLOOKUP(B100,Weather!B100:N621,11,FALSE)&amp;""","</f>
        <v>"mon_wst_info1":"682630|25 - 50 km",</v>
      </c>
      <c r="CH100" s="11" t="str">
        <f>"""mon_wst_info2"":"""&amp;VLOOKUP(B100,Weather!B100:N621,12,FALSE)&amp;""","</f>
        <v>"mon_wst_info2":"682674|25 - 50 km",</v>
      </c>
      <c r="CI100" s="11" t="str">
        <f>"""mon_wst_info3"":"""&amp;VLOOKUP(B100,Weather!B100:N621,13,FALSE)&amp;""","</f>
        <v>"mon_wst_info3":"683680|25 - 50 km",</v>
      </c>
      <c r="CJ100" s="11" t="str">
        <f t="shared" si="86"/>
        <v/>
      </c>
      <c r="CK100" s="30" t="s">
        <v>958</v>
      </c>
      <c r="CL100" s="11" t="str">
        <f t="shared" si="87"/>
        <v>{"event":"planting","crid":"MAZ",</v>
      </c>
      <c r="CM100" s="11" t="str">
        <f t="shared" si="88"/>
        <v>"date":"20101130",</v>
      </c>
      <c r="CN100" s="11" t="str">
        <f t="shared" si="89"/>
        <v>"cul_id":"2010_RM120_TestMean",</v>
      </c>
      <c r="CO100" s="11" t="str">
        <f t="shared" si="90"/>
        <v>"plpoe":"5.070009",</v>
      </c>
      <c r="CP100" s="11" t="str">
        <f t="shared" si="91"/>
        <v>"plrs":"90",</v>
      </c>
      <c r="CQ100" s="11" t="str">
        <f t="shared" si="92"/>
        <v>"rm":"120"},</v>
      </c>
      <c r="CR100" s="11" t="str">
        <f t="shared" si="93"/>
        <v>{"event":"harvest",</v>
      </c>
      <c r="CS100" s="11" t="str">
        <f t="shared" si="94"/>
        <v>"harm":"Machine",</v>
      </c>
      <c r="CT100" s="11" t="str">
        <f t="shared" si="95"/>
        <v>"date":"20110722"</v>
      </c>
      <c r="CU100" s="11" t="str">
        <f t="shared" si="96"/>
        <v>}]},</v>
      </c>
      <c r="CV100" s="30" t="s">
        <v>931</v>
      </c>
      <c r="CW100" s="11" t="str">
        <f t="shared" si="97"/>
        <v>{"hwah":"10114.59431",</v>
      </c>
      <c r="CX100" s="11" t="str">
        <f t="shared" si="98"/>
        <v>"hwahs":"591.994474",</v>
      </c>
      <c r="CY100" s="11" t="str">
        <f t="shared" si="99"/>
        <v>"hmah":"0.14645833",</v>
      </c>
      <c r="CZ100" s="11" t="str">
        <f t="shared" si="100"/>
        <v>"hmahs":"0.007842438",</v>
      </c>
      <c r="DA100" s="11" t="str">
        <f t="shared" si="101"/>
        <v/>
      </c>
      <c r="DB100" s="11" t="str">
        <f t="shared" si="102"/>
        <v/>
      </c>
      <c r="DC100" s="11" t="str">
        <f t="shared" si="103"/>
        <v/>
      </c>
      <c r="DD100" s="11" t="str">
        <f t="shared" si="104"/>
        <v/>
      </c>
      <c r="DE100" s="11" t="s">
        <v>935</v>
      </c>
      <c r="DF100" s="32" t="str">
        <f t="shared" si="118"/>
        <v>ZAF_2010_15983</v>
      </c>
      <c r="DG100" s="30" t="str">
        <f t="shared" si="105"/>
        <v>{</v>
      </c>
      <c r="DH100" s="11" t="str">
        <f t="shared" si="106"/>
        <v>{</v>
      </c>
      <c r="DI100" s="11" t="str">
        <f t="shared" si="107"/>
        <v/>
      </c>
      <c r="DJ100" s="11" t="str">
        <f>IF(AT100&lt;&gt;"",""""&amp;LOWER(AT$3) &amp;""":"""&amp;DX100&amp;""",","")</f>
        <v/>
      </c>
      <c r="DK100" s="11" t="str">
        <f t="shared" si="108"/>
        <v/>
      </c>
      <c r="DL100" s="11" t="str">
        <f t="shared" si="109"/>
        <v/>
      </c>
      <c r="DM100" s="11" t="str">
        <f t="shared" si="110"/>
        <v/>
      </c>
      <c r="DN100" s="11" t="str">
        <f t="shared" si="111"/>
        <v/>
      </c>
      <c r="DO100" s="11" t="str">
        <f t="shared" si="112"/>
        <v/>
      </c>
      <c r="DP100" s="11" t="str">
        <f t="shared" si="113"/>
        <v/>
      </c>
      <c r="DQ100" s="11" t="str">
        <f t="shared" si="114"/>
        <v/>
      </c>
      <c r="DT100" s="2" t="str">
        <f t="shared" si="115"/>
        <v/>
      </c>
      <c r="DU100" s="2" t="str">
        <f>IF(COUNTIF($DT$3:DT99,"="&amp;DT100)=0,AT100&amp;"","")</f>
        <v/>
      </c>
      <c r="DV100" s="2" t="str">
        <f>IF(DU100&lt;&gt;"", COUNTIF($DU$3:DU99,"="&amp;DU100), "")</f>
        <v/>
      </c>
      <c r="DW100" s="2">
        <f>IF(OR(DU100&lt;&gt;"",AT100=""), COUNTIF($DU$3:DU99,"="&amp;DU100), VLOOKUP(DT100,$DT$3:DV99,3,FALSE))</f>
        <v>0</v>
      </c>
      <c r="DX100" s="2" t="str">
        <f t="shared" si="119"/>
        <v/>
      </c>
    </row>
    <row r="101" spans="1:128">
      <c r="A101" s="2" t="s">
        <v>893</v>
      </c>
      <c r="B101" s="17" t="s">
        <v>401</v>
      </c>
      <c r="C101" s="18">
        <v>1</v>
      </c>
      <c r="D101" s="17" t="s">
        <v>334</v>
      </c>
      <c r="E101" s="17" t="s">
        <v>335</v>
      </c>
      <c r="F101" s="17" t="s">
        <v>402</v>
      </c>
      <c r="G101" s="19">
        <v>4017333010806</v>
      </c>
      <c r="H101" s="17" t="s">
        <v>322</v>
      </c>
      <c r="I101" s="17" t="s">
        <v>337</v>
      </c>
      <c r="J101" s="18"/>
      <c r="K101" s="18">
        <v>-26.125254730000002</v>
      </c>
      <c r="L101" s="18">
        <v>28.707501000000001</v>
      </c>
      <c r="M101" s="17" t="s">
        <v>58</v>
      </c>
      <c r="N101" s="17"/>
      <c r="O101" s="18">
        <v>1554</v>
      </c>
      <c r="P101" s="17" t="s">
        <v>59</v>
      </c>
      <c r="Q101" s="17" t="s">
        <v>390</v>
      </c>
      <c r="R101" s="17" t="s">
        <v>61</v>
      </c>
      <c r="S101" s="17" t="s">
        <v>62</v>
      </c>
      <c r="T101" s="17"/>
      <c r="U101" s="18">
        <v>2010</v>
      </c>
      <c r="V101" s="17" t="s">
        <v>403</v>
      </c>
      <c r="W101" s="17" t="s">
        <v>404</v>
      </c>
      <c r="X101" s="17"/>
      <c r="Y101" s="17" t="s">
        <v>65</v>
      </c>
      <c r="Z101" s="17" t="s">
        <v>66</v>
      </c>
      <c r="AA101" s="17" t="s">
        <v>67</v>
      </c>
      <c r="AB101" s="17" t="s">
        <v>68</v>
      </c>
      <c r="AC101" s="17">
        <v>4.5788165999999997</v>
      </c>
      <c r="AD101" s="18">
        <v>90</v>
      </c>
      <c r="AE101" s="20">
        <v>112.285279</v>
      </c>
      <c r="AF101" s="19">
        <v>9488.106076</v>
      </c>
      <c r="AG101" s="19">
        <v>780.7104425</v>
      </c>
      <c r="AH101" s="21">
        <v>14.402708000000001</v>
      </c>
      <c r="AI101" s="22">
        <v>0.14402708</v>
      </c>
      <c r="AJ101" s="22">
        <v>8.4550210000000001E-3</v>
      </c>
      <c r="AK101" s="18">
        <v>125</v>
      </c>
      <c r="AL101" s="17"/>
      <c r="AM101" s="17"/>
      <c r="AN101" s="17"/>
      <c r="AO101" s="17"/>
      <c r="AP101" s="17"/>
      <c r="AQ101" s="17"/>
      <c r="AR101" s="17"/>
      <c r="AS101" s="17"/>
      <c r="AT101" s="41"/>
      <c r="AU101" s="17"/>
      <c r="AV101" s="17"/>
      <c r="AW101" s="17"/>
      <c r="AX101" s="17"/>
      <c r="AY101" s="17"/>
      <c r="AZ101" s="17"/>
      <c r="BA101" s="17"/>
      <c r="BC101" s="34" t="str">
        <f t="shared" si="116"/>
        <v>20101201</v>
      </c>
      <c r="BD101" s="34" t="str">
        <f t="shared" si="117"/>
        <v>20110726</v>
      </c>
      <c r="BE101" s="2" t="s">
        <v>937</v>
      </c>
      <c r="BF101" s="11" t="str">
        <f t="shared" si="60"/>
        <v>{"exname":"ZAF_2010_15984",</v>
      </c>
      <c r="BG101" s="11" t="str">
        <f t="shared" si="61"/>
        <v>"exp_dur":"1",</v>
      </c>
      <c r="BH101" s="11" t="str">
        <f t="shared" si="62"/>
        <v>"local_name":"Delmas, ZAF",</v>
      </c>
      <c r="BI101" s="11" t="str">
        <f t="shared" si="63"/>
        <v>"local_id":"ETDE",</v>
      </c>
      <c r="BJ101" s="11" t="str">
        <f t="shared" si="64"/>
        <v>"fl_name":"EB3",</v>
      </c>
      <c r="BK101" s="11" t="str">
        <f t="shared" si="65"/>
        <v>"id_field":"4017333010806",</v>
      </c>
      <c r="BL101" s="11" t="str">
        <f t="shared" si="66"/>
        <v>"fl_loc_1":"ZAF",</v>
      </c>
      <c r="BM101" s="11" t="str">
        <f t="shared" si="67"/>
        <v>"fl_loc_2":"MPM",</v>
      </c>
      <c r="BN101" s="11" t="str">
        <f t="shared" si="68"/>
        <v/>
      </c>
      <c r="BO101" s="11" t="str">
        <f t="shared" si="69"/>
        <v>"fl_lat":"-26.12525473",</v>
      </c>
      <c r="BP101" s="11" t="str">
        <f t="shared" si="70"/>
        <v>"fl_long":"28.707501",</v>
      </c>
      <c r="BQ101" s="11" t="str">
        <f t="shared" si="71"/>
        <v>"mon_loc_source":"Monsanto",</v>
      </c>
      <c r="BR101" s="11" t="str">
        <f t="shared" si="72"/>
        <v/>
      </c>
      <c r="BS101" s="11" t="str">
        <f t="shared" si="73"/>
        <v>"flele":"1554",</v>
      </c>
      <c r="BT101" s="11" t="str">
        <f t="shared" si="74"/>
        <v>"cr_system":"Conventional Corn",</v>
      </c>
      <c r="BU101" s="11" t="str">
        <f t="shared" si="75"/>
        <v>"irrig":"N",</v>
      </c>
      <c r="BV101" s="11" t="str">
        <f t="shared" si="76"/>
        <v/>
      </c>
      <c r="BW101" s="11" t="str">
        <f t="shared" si="77"/>
        <v>"mon_planting_year":"2010",</v>
      </c>
      <c r="BX101" s="11" t="str">
        <f t="shared" si="78"/>
        <v/>
      </c>
      <c r="BY101" s="11" t="str">
        <f t="shared" si="79"/>
        <v>"mon_hacom":"Grain",</v>
      </c>
      <c r="BZ101" s="11" t="str">
        <f t="shared" si="80"/>
        <v>"mon_expt_type":"Research",</v>
      </c>
      <c r="CA101" s="11" t="str">
        <f t="shared" si="81"/>
        <v>"mon_expt_stage":"Pre-Commercial 3",</v>
      </c>
      <c r="CB101" s="11" t="str">
        <f t="shared" si="82"/>
        <v>"mon_yld_be":"112.285279",</v>
      </c>
      <c r="CC101" s="11" t="str">
        <f t="shared" si="83"/>
        <v>"mon_mst":"14.402708",</v>
      </c>
      <c r="CD101" s="11" t="str">
        <f t="shared" si="84"/>
        <v/>
      </c>
      <c r="CE101" s="11" t="str">
        <f t="shared" si="85"/>
        <v/>
      </c>
      <c r="CF101" s="11" t="str">
        <f>IF(AT101&lt;&gt;"",""""&amp;LOWER(AT$3) &amp;""":"""&amp;DX101&amp;""",","")</f>
        <v/>
      </c>
      <c r="CG101" s="11" t="str">
        <f>"""mon_wst_info1"":"""&amp;VLOOKUP(B101,Weather!B101:N622,11,FALSE)&amp;""","</f>
        <v>"mon_wst_info1":"682630|25 - 50 km",</v>
      </c>
      <c r="CH101" s="11" t="str">
        <f>"""mon_wst_info2"":"""&amp;VLOOKUP(B101,Weather!B101:N622,12,FALSE)&amp;""","</f>
        <v>"mon_wst_info2":"682674|25 - 50 km",</v>
      </c>
      <c r="CI101" s="11" t="str">
        <f>"""mon_wst_info3"":"""&amp;VLOOKUP(B101,Weather!B101:N622,13,FALSE)&amp;""","</f>
        <v>"mon_wst_info3":"683680|25 - 50 km",</v>
      </c>
      <c r="CJ101" s="11" t="str">
        <f t="shared" si="86"/>
        <v/>
      </c>
      <c r="CK101" s="30" t="s">
        <v>958</v>
      </c>
      <c r="CL101" s="11" t="str">
        <f t="shared" si="87"/>
        <v>{"event":"planting","crid":"MAZ",</v>
      </c>
      <c r="CM101" s="11" t="str">
        <f t="shared" si="88"/>
        <v>"date":"20101201",</v>
      </c>
      <c r="CN101" s="11" t="str">
        <f t="shared" si="89"/>
        <v>"cul_id":"2010_RM125_TestMean",</v>
      </c>
      <c r="CO101" s="11" t="str">
        <f t="shared" si="90"/>
        <v>"plpoe":"4.5788166",</v>
      </c>
      <c r="CP101" s="11" t="str">
        <f t="shared" si="91"/>
        <v>"plrs":"90",</v>
      </c>
      <c r="CQ101" s="11" t="str">
        <f t="shared" si="92"/>
        <v>"rm":"125"},</v>
      </c>
      <c r="CR101" s="11" t="str">
        <f t="shared" si="93"/>
        <v>{"event":"harvest",</v>
      </c>
      <c r="CS101" s="11" t="str">
        <f t="shared" si="94"/>
        <v>"harm":"Machine",</v>
      </c>
      <c r="CT101" s="11" t="str">
        <f t="shared" si="95"/>
        <v>"date":"20110726"</v>
      </c>
      <c r="CU101" s="11" t="str">
        <f t="shared" si="96"/>
        <v>}]},</v>
      </c>
      <c r="CV101" s="30" t="s">
        <v>931</v>
      </c>
      <c r="CW101" s="11" t="str">
        <f t="shared" si="97"/>
        <v>{"hwah":"9488.106076",</v>
      </c>
      <c r="CX101" s="11" t="str">
        <f t="shared" si="98"/>
        <v>"hwahs":"780.7104425",</v>
      </c>
      <c r="CY101" s="11" t="str">
        <f t="shared" si="99"/>
        <v>"hmah":"0.14402708",</v>
      </c>
      <c r="CZ101" s="11" t="str">
        <f t="shared" si="100"/>
        <v>"hmahs":"0.008455021",</v>
      </c>
      <c r="DA101" s="11" t="str">
        <f t="shared" si="101"/>
        <v/>
      </c>
      <c r="DB101" s="11" t="str">
        <f t="shared" si="102"/>
        <v/>
      </c>
      <c r="DC101" s="11" t="str">
        <f t="shared" si="103"/>
        <v/>
      </c>
      <c r="DD101" s="11" t="str">
        <f t="shared" si="104"/>
        <v/>
      </c>
      <c r="DE101" s="11" t="s">
        <v>935</v>
      </c>
      <c r="DF101" s="32" t="str">
        <f t="shared" si="118"/>
        <v>ZAF_2010_15984</v>
      </c>
      <c r="DG101" s="30" t="str">
        <f t="shared" si="105"/>
        <v>{</v>
      </c>
      <c r="DH101" s="11" t="str">
        <f t="shared" si="106"/>
        <v>{</v>
      </c>
      <c r="DI101" s="11" t="str">
        <f t="shared" si="107"/>
        <v/>
      </c>
      <c r="DJ101" s="11" t="str">
        <f>IF(AT101&lt;&gt;"",""""&amp;LOWER(AT$3) &amp;""":"""&amp;DX101&amp;""",","")</f>
        <v/>
      </c>
      <c r="DK101" s="11" t="str">
        <f t="shared" si="108"/>
        <v/>
      </c>
      <c r="DL101" s="11" t="str">
        <f t="shared" si="109"/>
        <v/>
      </c>
      <c r="DM101" s="11" t="str">
        <f t="shared" si="110"/>
        <v/>
      </c>
      <c r="DN101" s="11" t="str">
        <f t="shared" si="111"/>
        <v/>
      </c>
      <c r="DO101" s="11" t="str">
        <f t="shared" si="112"/>
        <v/>
      </c>
      <c r="DP101" s="11" t="str">
        <f t="shared" si="113"/>
        <v/>
      </c>
      <c r="DQ101" s="11" t="str">
        <f t="shared" si="114"/>
        <v/>
      </c>
      <c r="DT101" s="2" t="str">
        <f t="shared" si="115"/>
        <v/>
      </c>
      <c r="DU101" s="2" t="str">
        <f>IF(COUNTIF($DT$3:DT100,"="&amp;DT101)=0,AT101&amp;"","")</f>
        <v/>
      </c>
      <c r="DV101" s="2" t="str">
        <f>IF(DU101&lt;&gt;"", COUNTIF($DU$3:DU100,"="&amp;DU101), "")</f>
        <v/>
      </c>
      <c r="DW101" s="2">
        <f>IF(OR(DU101&lt;&gt;"",AT101=""), COUNTIF($DU$3:DU100,"="&amp;DU101), VLOOKUP(DT101,$DT$3:DV100,3,FALSE))</f>
        <v>0</v>
      </c>
      <c r="DX101" s="2" t="str">
        <f t="shared" si="119"/>
        <v/>
      </c>
    </row>
    <row r="102" spans="1:128">
      <c r="A102" s="2" t="s">
        <v>893</v>
      </c>
      <c r="B102" s="17" t="s">
        <v>405</v>
      </c>
      <c r="C102" s="18">
        <v>1</v>
      </c>
      <c r="D102" s="17" t="s">
        <v>334</v>
      </c>
      <c r="E102" s="17" t="s">
        <v>335</v>
      </c>
      <c r="F102" s="17" t="s">
        <v>378</v>
      </c>
      <c r="G102" s="19">
        <v>4017333338486</v>
      </c>
      <c r="H102" s="17" t="s">
        <v>322</v>
      </c>
      <c r="I102" s="17" t="s">
        <v>337</v>
      </c>
      <c r="J102" s="18"/>
      <c r="K102" s="18">
        <v>-26.125254730000002</v>
      </c>
      <c r="L102" s="18">
        <v>28.707501000000001</v>
      </c>
      <c r="M102" s="17" t="s">
        <v>58</v>
      </c>
      <c r="N102" s="17"/>
      <c r="O102" s="18">
        <v>1554</v>
      </c>
      <c r="P102" s="17" t="s">
        <v>59</v>
      </c>
      <c r="Q102" s="17" t="s">
        <v>390</v>
      </c>
      <c r="R102" s="17" t="s">
        <v>61</v>
      </c>
      <c r="S102" s="17" t="s">
        <v>62</v>
      </c>
      <c r="T102" s="17"/>
      <c r="U102" s="18">
        <v>2010</v>
      </c>
      <c r="V102" s="17" t="s">
        <v>403</v>
      </c>
      <c r="W102" s="17" t="s">
        <v>404</v>
      </c>
      <c r="X102" s="17"/>
      <c r="Y102" s="17" t="s">
        <v>65</v>
      </c>
      <c r="Z102" s="17" t="s">
        <v>66</v>
      </c>
      <c r="AA102" s="17" t="s">
        <v>67</v>
      </c>
      <c r="AB102" s="17" t="s">
        <v>68</v>
      </c>
      <c r="AC102" s="17">
        <v>4.9937895000000001</v>
      </c>
      <c r="AD102" s="18">
        <v>90</v>
      </c>
      <c r="AE102" s="20">
        <v>110.65109</v>
      </c>
      <c r="AF102" s="19">
        <v>9350.0171050000008</v>
      </c>
      <c r="AG102" s="19">
        <v>777.0779053</v>
      </c>
      <c r="AH102" s="21">
        <v>14.953333000000001</v>
      </c>
      <c r="AI102" s="22">
        <v>0.14953332999999999</v>
      </c>
      <c r="AJ102" s="22">
        <v>9.3384160000000004E-3</v>
      </c>
      <c r="AK102" s="18">
        <v>125</v>
      </c>
      <c r="AL102" s="17"/>
      <c r="AM102" s="17"/>
      <c r="AN102" s="17"/>
      <c r="AO102" s="17"/>
      <c r="AP102" s="17"/>
      <c r="AQ102" s="17"/>
      <c r="AR102" s="17"/>
      <c r="AS102" s="17"/>
      <c r="AT102" s="41"/>
      <c r="AU102" s="17"/>
      <c r="AV102" s="17"/>
      <c r="AW102" s="17"/>
      <c r="AX102" s="17"/>
      <c r="AY102" s="17"/>
      <c r="AZ102" s="17"/>
      <c r="BA102" s="17"/>
      <c r="BC102" s="34" t="str">
        <f t="shared" si="116"/>
        <v>20101201</v>
      </c>
      <c r="BD102" s="34" t="str">
        <f t="shared" si="117"/>
        <v>20110726</v>
      </c>
      <c r="BE102" s="2" t="s">
        <v>937</v>
      </c>
      <c r="BF102" s="11" t="str">
        <f t="shared" si="60"/>
        <v>{"exname":"ZAF_2010_15985",</v>
      </c>
      <c r="BG102" s="11" t="str">
        <f t="shared" si="61"/>
        <v>"exp_dur":"1",</v>
      </c>
      <c r="BH102" s="11" t="str">
        <f t="shared" si="62"/>
        <v>"local_name":"Delmas, ZAF",</v>
      </c>
      <c r="BI102" s="11" t="str">
        <f t="shared" si="63"/>
        <v>"local_id":"ETDE",</v>
      </c>
      <c r="BJ102" s="11" t="str">
        <f t="shared" si="64"/>
        <v>"fl_name":"EB4",</v>
      </c>
      <c r="BK102" s="11" t="str">
        <f t="shared" si="65"/>
        <v>"id_field":"4017333338486",</v>
      </c>
      <c r="BL102" s="11" t="str">
        <f t="shared" si="66"/>
        <v>"fl_loc_1":"ZAF",</v>
      </c>
      <c r="BM102" s="11" t="str">
        <f t="shared" si="67"/>
        <v>"fl_loc_2":"MPM",</v>
      </c>
      <c r="BN102" s="11" t="str">
        <f t="shared" si="68"/>
        <v/>
      </c>
      <c r="BO102" s="11" t="str">
        <f t="shared" si="69"/>
        <v>"fl_lat":"-26.12525473",</v>
      </c>
      <c r="BP102" s="11" t="str">
        <f t="shared" si="70"/>
        <v>"fl_long":"28.707501",</v>
      </c>
      <c r="BQ102" s="11" t="str">
        <f t="shared" si="71"/>
        <v>"mon_loc_source":"Monsanto",</v>
      </c>
      <c r="BR102" s="11" t="str">
        <f t="shared" si="72"/>
        <v/>
      </c>
      <c r="BS102" s="11" t="str">
        <f t="shared" si="73"/>
        <v>"flele":"1554",</v>
      </c>
      <c r="BT102" s="11" t="str">
        <f t="shared" si="74"/>
        <v>"cr_system":"Conventional Corn",</v>
      </c>
      <c r="BU102" s="11" t="str">
        <f t="shared" si="75"/>
        <v>"irrig":"N",</v>
      </c>
      <c r="BV102" s="11" t="str">
        <f t="shared" si="76"/>
        <v/>
      </c>
      <c r="BW102" s="11" t="str">
        <f t="shared" si="77"/>
        <v>"mon_planting_year":"2010",</v>
      </c>
      <c r="BX102" s="11" t="str">
        <f t="shared" si="78"/>
        <v/>
      </c>
      <c r="BY102" s="11" t="str">
        <f t="shared" si="79"/>
        <v>"mon_hacom":"Grain",</v>
      </c>
      <c r="BZ102" s="11" t="str">
        <f t="shared" si="80"/>
        <v>"mon_expt_type":"Research",</v>
      </c>
      <c r="CA102" s="11" t="str">
        <f t="shared" si="81"/>
        <v>"mon_expt_stage":"Pre-Commercial 3",</v>
      </c>
      <c r="CB102" s="11" t="str">
        <f t="shared" si="82"/>
        <v>"mon_yld_be":"110.65109",</v>
      </c>
      <c r="CC102" s="11" t="str">
        <f t="shared" si="83"/>
        <v>"mon_mst":"14.953333",</v>
      </c>
      <c r="CD102" s="11" t="str">
        <f t="shared" si="84"/>
        <v/>
      </c>
      <c r="CE102" s="11" t="str">
        <f t="shared" si="85"/>
        <v/>
      </c>
      <c r="CF102" s="11" t="str">
        <f>IF(AT102&lt;&gt;"",""""&amp;LOWER(AT$3) &amp;""":"""&amp;DX102&amp;""",","")</f>
        <v/>
      </c>
      <c r="CG102" s="11" t="str">
        <f>"""mon_wst_info1"":"""&amp;VLOOKUP(B102,Weather!B102:N623,11,FALSE)&amp;""","</f>
        <v>"mon_wst_info1":"682630|25 - 50 km",</v>
      </c>
      <c r="CH102" s="11" t="str">
        <f>"""mon_wst_info2"":"""&amp;VLOOKUP(B102,Weather!B102:N623,12,FALSE)&amp;""","</f>
        <v>"mon_wst_info2":"682674|25 - 50 km",</v>
      </c>
      <c r="CI102" s="11" t="str">
        <f>"""mon_wst_info3"":"""&amp;VLOOKUP(B102,Weather!B102:N623,13,FALSE)&amp;""","</f>
        <v>"mon_wst_info3":"683680|25 - 50 km",</v>
      </c>
      <c r="CJ102" s="11" t="str">
        <f t="shared" si="86"/>
        <v/>
      </c>
      <c r="CK102" s="30" t="s">
        <v>958</v>
      </c>
      <c r="CL102" s="11" t="str">
        <f t="shared" si="87"/>
        <v>{"event":"planting","crid":"MAZ",</v>
      </c>
      <c r="CM102" s="11" t="str">
        <f t="shared" si="88"/>
        <v>"date":"20101201",</v>
      </c>
      <c r="CN102" s="11" t="str">
        <f t="shared" si="89"/>
        <v>"cul_id":"2010_RM125_TestMean",</v>
      </c>
      <c r="CO102" s="11" t="str">
        <f t="shared" si="90"/>
        <v>"plpoe":"4.9937895",</v>
      </c>
      <c r="CP102" s="11" t="str">
        <f t="shared" si="91"/>
        <v>"plrs":"90",</v>
      </c>
      <c r="CQ102" s="11" t="str">
        <f t="shared" si="92"/>
        <v>"rm":"125"},</v>
      </c>
      <c r="CR102" s="11" t="str">
        <f t="shared" si="93"/>
        <v>{"event":"harvest",</v>
      </c>
      <c r="CS102" s="11" t="str">
        <f t="shared" si="94"/>
        <v>"harm":"Machine",</v>
      </c>
      <c r="CT102" s="11" t="str">
        <f t="shared" si="95"/>
        <v>"date":"20110726"</v>
      </c>
      <c r="CU102" s="11" t="str">
        <f t="shared" si="96"/>
        <v>}]},</v>
      </c>
      <c r="CV102" s="30" t="s">
        <v>931</v>
      </c>
      <c r="CW102" s="11" t="str">
        <f t="shared" si="97"/>
        <v>{"hwah":"9350.017105",</v>
      </c>
      <c r="CX102" s="11" t="str">
        <f t="shared" si="98"/>
        <v>"hwahs":"777.0779053",</v>
      </c>
      <c r="CY102" s="11" t="str">
        <f t="shared" si="99"/>
        <v>"hmah":"0.14953333",</v>
      </c>
      <c r="CZ102" s="11" t="str">
        <f t="shared" si="100"/>
        <v>"hmahs":"0.009338416",</v>
      </c>
      <c r="DA102" s="11" t="str">
        <f t="shared" si="101"/>
        <v/>
      </c>
      <c r="DB102" s="11" t="str">
        <f t="shared" si="102"/>
        <v/>
      </c>
      <c r="DC102" s="11" t="str">
        <f t="shared" si="103"/>
        <v/>
      </c>
      <c r="DD102" s="11" t="str">
        <f t="shared" si="104"/>
        <v/>
      </c>
      <c r="DE102" s="11" t="s">
        <v>935</v>
      </c>
      <c r="DF102" s="32" t="str">
        <f t="shared" si="118"/>
        <v>ZAF_2010_15985</v>
      </c>
      <c r="DG102" s="30" t="str">
        <f t="shared" si="105"/>
        <v>{</v>
      </c>
      <c r="DH102" s="11" t="str">
        <f t="shared" si="106"/>
        <v>{</v>
      </c>
      <c r="DI102" s="11" t="str">
        <f t="shared" si="107"/>
        <v/>
      </c>
      <c r="DJ102" s="11" t="str">
        <f>IF(AT102&lt;&gt;"",""""&amp;LOWER(AT$3) &amp;""":"""&amp;DX102&amp;""",","")</f>
        <v/>
      </c>
      <c r="DK102" s="11" t="str">
        <f t="shared" si="108"/>
        <v/>
      </c>
      <c r="DL102" s="11" t="str">
        <f t="shared" si="109"/>
        <v/>
      </c>
      <c r="DM102" s="11" t="str">
        <f t="shared" si="110"/>
        <v/>
      </c>
      <c r="DN102" s="11" t="str">
        <f t="shared" si="111"/>
        <v/>
      </c>
      <c r="DO102" s="11" t="str">
        <f t="shared" si="112"/>
        <v/>
      </c>
      <c r="DP102" s="11" t="str">
        <f t="shared" si="113"/>
        <v/>
      </c>
      <c r="DQ102" s="11" t="str">
        <f t="shared" si="114"/>
        <v/>
      </c>
      <c r="DT102" s="2" t="str">
        <f t="shared" si="115"/>
        <v/>
      </c>
      <c r="DU102" s="2" t="str">
        <f>IF(COUNTIF($DT$3:DT101,"="&amp;DT102)=0,AT102&amp;"","")</f>
        <v/>
      </c>
      <c r="DV102" s="2" t="str">
        <f>IF(DU102&lt;&gt;"", COUNTIF($DU$3:DU101,"="&amp;DU102), "")</f>
        <v/>
      </c>
      <c r="DW102" s="2">
        <f>IF(OR(DU102&lt;&gt;"",AT102=""), COUNTIF($DU$3:DU101,"="&amp;DU102), VLOOKUP(DT102,$DT$3:DV101,3,FALSE))</f>
        <v>0</v>
      </c>
      <c r="DX102" s="2" t="str">
        <f t="shared" si="119"/>
        <v/>
      </c>
    </row>
    <row r="103" spans="1:128">
      <c r="A103" s="2" t="s">
        <v>893</v>
      </c>
      <c r="B103" s="17" t="s">
        <v>406</v>
      </c>
      <c r="C103" s="18">
        <v>1</v>
      </c>
      <c r="D103" s="17" t="s">
        <v>334</v>
      </c>
      <c r="E103" s="17" t="s">
        <v>335</v>
      </c>
      <c r="F103" s="17" t="s">
        <v>382</v>
      </c>
      <c r="G103" s="19">
        <v>2849034142070</v>
      </c>
      <c r="H103" s="17" t="s">
        <v>322</v>
      </c>
      <c r="I103" s="17" t="s">
        <v>337</v>
      </c>
      <c r="J103" s="18"/>
      <c r="K103" s="18">
        <v>-26.125254730000002</v>
      </c>
      <c r="L103" s="18">
        <v>28.707501000000001</v>
      </c>
      <c r="M103" s="17" t="s">
        <v>58</v>
      </c>
      <c r="N103" s="17"/>
      <c r="O103" s="18">
        <v>1554</v>
      </c>
      <c r="P103" s="17" t="s">
        <v>59</v>
      </c>
      <c r="Q103" s="17" t="s">
        <v>111</v>
      </c>
      <c r="R103" s="17" t="s">
        <v>61</v>
      </c>
      <c r="S103" s="17" t="s">
        <v>62</v>
      </c>
      <c r="T103" s="17"/>
      <c r="U103" s="18">
        <v>2010</v>
      </c>
      <c r="V103" s="17" t="s">
        <v>399</v>
      </c>
      <c r="W103" s="17" t="s">
        <v>400</v>
      </c>
      <c r="X103" s="17"/>
      <c r="Y103" s="17" t="s">
        <v>65</v>
      </c>
      <c r="Z103" s="17" t="s">
        <v>66</v>
      </c>
      <c r="AA103" s="17" t="s">
        <v>67</v>
      </c>
      <c r="AB103" s="17" t="s">
        <v>68</v>
      </c>
      <c r="AC103" s="17">
        <v>4.5534100999999998</v>
      </c>
      <c r="AD103" s="18">
        <v>90</v>
      </c>
      <c r="AE103" s="20">
        <v>121.613096</v>
      </c>
      <c r="AF103" s="19">
        <v>10276.30661</v>
      </c>
      <c r="AG103" s="19">
        <v>667.22601239999995</v>
      </c>
      <c r="AH103" s="21">
        <v>14.361875</v>
      </c>
      <c r="AI103" s="22">
        <v>0.14361874999999999</v>
      </c>
      <c r="AJ103" s="22">
        <v>6.2656379999999996E-3</v>
      </c>
      <c r="AK103" s="18">
        <v>120</v>
      </c>
      <c r="AL103" s="17"/>
      <c r="AM103" s="17"/>
      <c r="AN103" s="17"/>
      <c r="AO103" s="17"/>
      <c r="AP103" s="17"/>
      <c r="AQ103" s="17"/>
      <c r="AR103" s="17"/>
      <c r="AS103" s="17"/>
      <c r="AT103" s="41"/>
      <c r="AU103" s="17"/>
      <c r="AV103" s="17"/>
      <c r="AW103" s="17"/>
      <c r="AX103" s="17"/>
      <c r="AY103" s="17"/>
      <c r="AZ103" s="17"/>
      <c r="BA103" s="17"/>
      <c r="BC103" s="34" t="str">
        <f t="shared" si="116"/>
        <v>20101130</v>
      </c>
      <c r="BD103" s="34" t="str">
        <f t="shared" si="117"/>
        <v>20110722</v>
      </c>
      <c r="BE103" s="2" t="s">
        <v>937</v>
      </c>
      <c r="BF103" s="11" t="str">
        <f t="shared" si="60"/>
        <v>{"exname":"ZAF_2010_15986",</v>
      </c>
      <c r="BG103" s="11" t="str">
        <f t="shared" si="61"/>
        <v>"exp_dur":"1",</v>
      </c>
      <c r="BH103" s="11" t="str">
        <f t="shared" si="62"/>
        <v>"local_name":"Delmas, ZAF",</v>
      </c>
      <c r="BI103" s="11" t="str">
        <f t="shared" si="63"/>
        <v>"local_id":"ETDE",</v>
      </c>
      <c r="BJ103" s="11" t="str">
        <f t="shared" si="64"/>
        <v>"fl_name":"EB",</v>
      </c>
      <c r="BK103" s="11" t="str">
        <f t="shared" si="65"/>
        <v>"id_field":"2849034142070",</v>
      </c>
      <c r="BL103" s="11" t="str">
        <f t="shared" si="66"/>
        <v>"fl_loc_1":"ZAF",</v>
      </c>
      <c r="BM103" s="11" t="str">
        <f t="shared" si="67"/>
        <v>"fl_loc_2":"MPM",</v>
      </c>
      <c r="BN103" s="11" t="str">
        <f t="shared" si="68"/>
        <v/>
      </c>
      <c r="BO103" s="11" t="str">
        <f t="shared" si="69"/>
        <v>"fl_lat":"-26.12525473",</v>
      </c>
      <c r="BP103" s="11" t="str">
        <f t="shared" si="70"/>
        <v>"fl_long":"28.707501",</v>
      </c>
      <c r="BQ103" s="11" t="str">
        <f t="shared" si="71"/>
        <v>"mon_loc_source":"Monsanto",</v>
      </c>
      <c r="BR103" s="11" t="str">
        <f t="shared" si="72"/>
        <v/>
      </c>
      <c r="BS103" s="11" t="str">
        <f t="shared" si="73"/>
        <v>"flele":"1554",</v>
      </c>
      <c r="BT103" s="11" t="str">
        <f t="shared" si="74"/>
        <v>"cr_system":"Conventional Corn",</v>
      </c>
      <c r="BU103" s="11" t="str">
        <f t="shared" si="75"/>
        <v>"irrig":"N",</v>
      </c>
      <c r="BV103" s="11" t="str">
        <f t="shared" si="76"/>
        <v/>
      </c>
      <c r="BW103" s="11" t="str">
        <f t="shared" si="77"/>
        <v>"mon_planting_year":"2010",</v>
      </c>
      <c r="BX103" s="11" t="str">
        <f t="shared" si="78"/>
        <v/>
      </c>
      <c r="BY103" s="11" t="str">
        <f t="shared" si="79"/>
        <v>"mon_hacom":"Grain",</v>
      </c>
      <c r="BZ103" s="11" t="str">
        <f t="shared" si="80"/>
        <v>"mon_expt_type":"Research",</v>
      </c>
      <c r="CA103" s="11" t="str">
        <f t="shared" si="81"/>
        <v>"mon_expt_stage":"Pre-Commercial 3",</v>
      </c>
      <c r="CB103" s="11" t="str">
        <f t="shared" si="82"/>
        <v>"mon_yld_be":"121.613096",</v>
      </c>
      <c r="CC103" s="11" t="str">
        <f t="shared" si="83"/>
        <v>"mon_mst":"14.361875",</v>
      </c>
      <c r="CD103" s="11" t="str">
        <f t="shared" si="84"/>
        <v/>
      </c>
      <c r="CE103" s="11" t="str">
        <f t="shared" si="85"/>
        <v/>
      </c>
      <c r="CF103" s="11" t="str">
        <f>IF(AT103&lt;&gt;"",""""&amp;LOWER(AT$3) &amp;""":"""&amp;DX103&amp;""",","")</f>
        <v/>
      </c>
      <c r="CG103" s="11" t="str">
        <f>"""mon_wst_info1"":"""&amp;VLOOKUP(B103,Weather!B103:N624,11,FALSE)&amp;""","</f>
        <v>"mon_wst_info1":"682630|25 - 50 km",</v>
      </c>
      <c r="CH103" s="11" t="str">
        <f>"""mon_wst_info2"":"""&amp;VLOOKUP(B103,Weather!B103:N624,12,FALSE)&amp;""","</f>
        <v>"mon_wst_info2":"682674|25 - 50 km",</v>
      </c>
      <c r="CI103" s="11" t="str">
        <f>"""mon_wst_info3"":"""&amp;VLOOKUP(B103,Weather!B103:N624,13,FALSE)&amp;""","</f>
        <v>"mon_wst_info3":"683680|25 - 50 km",</v>
      </c>
      <c r="CJ103" s="11" t="str">
        <f t="shared" si="86"/>
        <v/>
      </c>
      <c r="CK103" s="30" t="s">
        <v>958</v>
      </c>
      <c r="CL103" s="11" t="str">
        <f t="shared" si="87"/>
        <v>{"event":"planting","crid":"MAZ",</v>
      </c>
      <c r="CM103" s="11" t="str">
        <f t="shared" si="88"/>
        <v>"date":"20101130",</v>
      </c>
      <c r="CN103" s="11" t="str">
        <f t="shared" si="89"/>
        <v>"cul_id":"2010_RM120_TestMean",</v>
      </c>
      <c r="CO103" s="11" t="str">
        <f t="shared" si="90"/>
        <v>"plpoe":"4.5534101",</v>
      </c>
      <c r="CP103" s="11" t="str">
        <f t="shared" si="91"/>
        <v>"plrs":"90",</v>
      </c>
      <c r="CQ103" s="11" t="str">
        <f t="shared" si="92"/>
        <v>"rm":"120"},</v>
      </c>
      <c r="CR103" s="11" t="str">
        <f t="shared" si="93"/>
        <v>{"event":"harvest",</v>
      </c>
      <c r="CS103" s="11" t="str">
        <f t="shared" si="94"/>
        <v>"harm":"Machine",</v>
      </c>
      <c r="CT103" s="11" t="str">
        <f t="shared" si="95"/>
        <v>"date":"20110722"</v>
      </c>
      <c r="CU103" s="11" t="str">
        <f t="shared" si="96"/>
        <v>}]},</v>
      </c>
      <c r="CV103" s="30" t="s">
        <v>931</v>
      </c>
      <c r="CW103" s="11" t="str">
        <f t="shared" si="97"/>
        <v>{"hwah":"10276.30661",</v>
      </c>
      <c r="CX103" s="11" t="str">
        <f t="shared" si="98"/>
        <v>"hwahs":"667.2260124",</v>
      </c>
      <c r="CY103" s="11" t="str">
        <f t="shared" si="99"/>
        <v>"hmah":"0.14361875",</v>
      </c>
      <c r="CZ103" s="11" t="str">
        <f t="shared" si="100"/>
        <v>"hmahs":"0.006265638",</v>
      </c>
      <c r="DA103" s="11" t="str">
        <f t="shared" si="101"/>
        <v/>
      </c>
      <c r="DB103" s="11" t="str">
        <f t="shared" si="102"/>
        <v/>
      </c>
      <c r="DC103" s="11" t="str">
        <f t="shared" si="103"/>
        <v/>
      </c>
      <c r="DD103" s="11" t="str">
        <f t="shared" si="104"/>
        <v/>
      </c>
      <c r="DE103" s="11" t="s">
        <v>935</v>
      </c>
      <c r="DF103" s="32" t="str">
        <f t="shared" si="118"/>
        <v>ZAF_2010_15986</v>
      </c>
      <c r="DG103" s="30" t="str">
        <f t="shared" si="105"/>
        <v>{</v>
      </c>
      <c r="DH103" s="11" t="str">
        <f t="shared" si="106"/>
        <v>{</v>
      </c>
      <c r="DI103" s="11" t="str">
        <f t="shared" si="107"/>
        <v/>
      </c>
      <c r="DJ103" s="11" t="str">
        <f>IF(AT103&lt;&gt;"",""""&amp;LOWER(AT$3) &amp;""":"""&amp;DX103&amp;""",","")</f>
        <v/>
      </c>
      <c r="DK103" s="11" t="str">
        <f t="shared" si="108"/>
        <v/>
      </c>
      <c r="DL103" s="11" t="str">
        <f t="shared" si="109"/>
        <v/>
      </c>
      <c r="DM103" s="11" t="str">
        <f t="shared" si="110"/>
        <v/>
      </c>
      <c r="DN103" s="11" t="str">
        <f t="shared" si="111"/>
        <v/>
      </c>
      <c r="DO103" s="11" t="str">
        <f t="shared" si="112"/>
        <v/>
      </c>
      <c r="DP103" s="11" t="str">
        <f t="shared" si="113"/>
        <v/>
      </c>
      <c r="DQ103" s="11" t="str">
        <f t="shared" si="114"/>
        <v/>
      </c>
      <c r="DT103" s="2" t="str">
        <f t="shared" si="115"/>
        <v/>
      </c>
      <c r="DU103" s="2" t="str">
        <f>IF(COUNTIF($DT$3:DT102,"="&amp;DT103)=0,AT103&amp;"","")</f>
        <v/>
      </c>
      <c r="DV103" s="2" t="str">
        <f>IF(DU103&lt;&gt;"", COUNTIF($DU$3:DU102,"="&amp;DU103), "")</f>
        <v/>
      </c>
      <c r="DW103" s="2">
        <f>IF(OR(DU103&lt;&gt;"",AT103=""), COUNTIF($DU$3:DU102,"="&amp;DU103), VLOOKUP(DT103,$DT$3:DV102,3,FALSE))</f>
        <v>0</v>
      </c>
      <c r="DX103" s="2" t="str">
        <f t="shared" si="119"/>
        <v/>
      </c>
    </row>
    <row r="104" spans="1:128">
      <c r="A104" s="2" t="s">
        <v>893</v>
      </c>
      <c r="B104" s="17" t="s">
        <v>407</v>
      </c>
      <c r="C104" s="18">
        <v>1</v>
      </c>
      <c r="D104" s="17" t="s">
        <v>408</v>
      </c>
      <c r="E104" s="17" t="s">
        <v>409</v>
      </c>
      <c r="F104" s="17" t="s">
        <v>410</v>
      </c>
      <c r="G104" s="19">
        <v>1058454700770</v>
      </c>
      <c r="H104" s="17" t="s">
        <v>411</v>
      </c>
      <c r="I104" s="17" t="s">
        <v>412</v>
      </c>
      <c r="J104" s="18"/>
      <c r="K104" s="18">
        <v>41.791141080000003</v>
      </c>
      <c r="L104" s="18">
        <v>-88.875363410000006</v>
      </c>
      <c r="M104" s="17" t="s">
        <v>58</v>
      </c>
      <c r="N104" s="17"/>
      <c r="O104" s="18">
        <v>275</v>
      </c>
      <c r="P104" s="17" t="s">
        <v>59</v>
      </c>
      <c r="Q104" s="17" t="s">
        <v>260</v>
      </c>
      <c r="R104" s="17" t="s">
        <v>61</v>
      </c>
      <c r="S104" s="17" t="s">
        <v>62</v>
      </c>
      <c r="T104" s="17" t="s">
        <v>413</v>
      </c>
      <c r="U104" s="18">
        <v>2007</v>
      </c>
      <c r="V104" s="17" t="s">
        <v>414</v>
      </c>
      <c r="W104" s="17" t="s">
        <v>415</v>
      </c>
      <c r="X104" s="17" t="s">
        <v>328</v>
      </c>
      <c r="Y104" s="17" t="s">
        <v>65</v>
      </c>
      <c r="Z104" s="17" t="s">
        <v>66</v>
      </c>
      <c r="AA104" s="17" t="s">
        <v>67</v>
      </c>
      <c r="AB104" s="17" t="s">
        <v>68</v>
      </c>
      <c r="AC104" s="17">
        <v>7.8844178767999997</v>
      </c>
      <c r="AD104" s="18">
        <v>76.2</v>
      </c>
      <c r="AE104" s="20">
        <v>125.60751639999999</v>
      </c>
      <c r="AF104" s="19">
        <v>10613.835139999999</v>
      </c>
      <c r="AG104" s="19">
        <v>746.07188340000005</v>
      </c>
      <c r="AH104" s="21">
        <v>16.84176471</v>
      </c>
      <c r="AI104" s="22">
        <v>0.168417647</v>
      </c>
      <c r="AJ104" s="22">
        <v>1.4711696E-2</v>
      </c>
      <c r="AK104" s="18">
        <v>105</v>
      </c>
      <c r="AL104" s="17"/>
      <c r="AM104" s="17"/>
      <c r="AN104" s="17">
        <v>71.194117646999999</v>
      </c>
      <c r="AO104" s="17">
        <v>2.3791427496000002</v>
      </c>
      <c r="AP104" s="18">
        <v>2.4447124260000002</v>
      </c>
      <c r="AQ104" s="18">
        <v>0.110673746</v>
      </c>
      <c r="AR104" s="17" t="s">
        <v>416</v>
      </c>
      <c r="AS104" s="17" t="s">
        <v>417</v>
      </c>
      <c r="AT104" s="41" t="s">
        <v>418</v>
      </c>
      <c r="AU104" s="17" t="s">
        <v>419</v>
      </c>
      <c r="AV104" s="17" t="s">
        <v>420</v>
      </c>
      <c r="AW104" s="17" t="s">
        <v>421</v>
      </c>
      <c r="AX104" s="18">
        <v>218</v>
      </c>
      <c r="AY104" s="18">
        <v>0.5</v>
      </c>
      <c r="AZ104" s="18">
        <v>0.09</v>
      </c>
      <c r="BA104" s="17" t="s">
        <v>422</v>
      </c>
      <c r="BC104" s="34" t="str">
        <f t="shared" si="116"/>
        <v>20070505</v>
      </c>
      <c r="BD104" s="34" t="str">
        <f t="shared" si="117"/>
        <v>20071003</v>
      </c>
      <c r="BE104" s="2" t="s">
        <v>937</v>
      </c>
      <c r="BF104" s="11" t="str">
        <f t="shared" si="60"/>
        <v>{"exname":"USA_2007_3150",</v>
      </c>
      <c r="BG104" s="11" t="str">
        <f t="shared" si="61"/>
        <v>"exp_dur":"1",</v>
      </c>
      <c r="BH104" s="11" t="str">
        <f t="shared" si="62"/>
        <v>"local_name":"Shabbona, IL",</v>
      </c>
      <c r="BI104" s="11" t="str">
        <f t="shared" si="63"/>
        <v>"local_id":"ILAB",</v>
      </c>
      <c r="BJ104" s="11" t="str">
        <f t="shared" si="64"/>
        <v>"fl_name":"MUAB",</v>
      </c>
      <c r="BK104" s="11" t="str">
        <f t="shared" si="65"/>
        <v>"id_field":"1058454700770",</v>
      </c>
      <c r="BL104" s="11" t="str">
        <f t="shared" si="66"/>
        <v>"fl_loc_1":"USA",</v>
      </c>
      <c r="BM104" s="11" t="str">
        <f t="shared" si="67"/>
        <v>"fl_loc_2":"ILL",</v>
      </c>
      <c r="BN104" s="11" t="str">
        <f t="shared" si="68"/>
        <v/>
      </c>
      <c r="BO104" s="11" t="str">
        <f t="shared" si="69"/>
        <v>"fl_lat":"41.79114108",</v>
      </c>
      <c r="BP104" s="11" t="str">
        <f t="shared" si="70"/>
        <v>"fl_long":"-88.87536341",</v>
      </c>
      <c r="BQ104" s="11" t="str">
        <f t="shared" si="71"/>
        <v>"mon_loc_source":"Monsanto",</v>
      </c>
      <c r="BR104" s="11" t="str">
        <f t="shared" si="72"/>
        <v/>
      </c>
      <c r="BS104" s="11" t="str">
        <f t="shared" si="73"/>
        <v>"flele":"275",</v>
      </c>
      <c r="BT104" s="11" t="str">
        <f t="shared" si="74"/>
        <v>"cr_system":"Conventional Corn",</v>
      </c>
      <c r="BU104" s="11" t="str">
        <f t="shared" si="75"/>
        <v>"irrig":"N",</v>
      </c>
      <c r="BV104" s="11" t="str">
        <f t="shared" si="76"/>
        <v>"ti_notes":"Conventional",</v>
      </c>
      <c r="BW104" s="11" t="str">
        <f t="shared" si="77"/>
        <v>"mon_planting_year":"2007",</v>
      </c>
      <c r="BX104" s="11" t="str">
        <f t="shared" si="78"/>
        <v>"initial_conditions":{"icpcr":"SBN"},</v>
      </c>
      <c r="BY104" s="11" t="str">
        <f t="shared" si="79"/>
        <v>"mon_hacom":"Grain",</v>
      </c>
      <c r="BZ104" s="11" t="str">
        <f t="shared" si="80"/>
        <v>"mon_expt_type":"Research",</v>
      </c>
      <c r="CA104" s="11" t="str">
        <f t="shared" si="81"/>
        <v>"mon_expt_stage":"Pre-Commercial 3",</v>
      </c>
      <c r="CB104" s="11" t="str">
        <f t="shared" si="82"/>
        <v>"mon_yld_be":"125.6075164",</v>
      </c>
      <c r="CC104" s="11" t="str">
        <f t="shared" si="83"/>
        <v>"mon_mst":"16.84176471",</v>
      </c>
      <c r="CD104" s="11" t="str">
        <f t="shared" si="84"/>
        <v/>
      </c>
      <c r="CE104" s="11" t="str">
        <f t="shared" si="85"/>
        <v/>
      </c>
      <c r="CF104" s="11" t="str">
        <f>IF(AT104&lt;&gt;"",""""&amp;LOWER(AT$3) &amp;""":"""&amp;DX104&amp;""",","")</f>
        <v>"soil_id":"183901:913872",</v>
      </c>
      <c r="CG104" s="11" t="str">
        <f>"""mon_wst_info1"":"""&amp;VLOOKUP(B104,Weather!B104:N625,11,FALSE)&amp;""","</f>
        <v>"mon_wst_info1":"GHCND:USC00117833|0 - 10 km",</v>
      </c>
      <c r="CH104" s="11" t="str">
        <f>"""mon_wst_info2"":"""&amp;VLOOKUP(B104,Weather!B104:N625,12,FALSE)&amp;""","</f>
        <v>"mon_wst_info2":"GHCND:USC00118254|10 - 25 km",</v>
      </c>
      <c r="CI104" s="11" t="str">
        <f>"""mon_wst_info3"":"""&amp;VLOOKUP(B104,Weather!B104:N625,13,FALSE)&amp;""","</f>
        <v>"mon_wst_info3":"GHCND:USW00054811|0 - 10 km",</v>
      </c>
      <c r="CJ104" s="11" t="str">
        <f t="shared" si="86"/>
        <v/>
      </c>
      <c r="CK104" s="30" t="s">
        <v>958</v>
      </c>
      <c r="CL104" s="11" t="str">
        <f t="shared" si="87"/>
        <v>{"event":"planting","crid":"MAZ",</v>
      </c>
      <c r="CM104" s="11" t="str">
        <f t="shared" si="88"/>
        <v>"date":"20070505",</v>
      </c>
      <c r="CN104" s="11" t="str">
        <f t="shared" si="89"/>
        <v>"cul_id":"2007_RM105_TestMean",</v>
      </c>
      <c r="CO104" s="11" t="str">
        <f t="shared" si="90"/>
        <v>"plpoe":"7.8844178768",</v>
      </c>
      <c r="CP104" s="11" t="str">
        <f t="shared" si="91"/>
        <v>"plrs":"76.2",</v>
      </c>
      <c r="CQ104" s="11" t="str">
        <f t="shared" si="92"/>
        <v>"rm":"105"},</v>
      </c>
      <c r="CR104" s="11" t="str">
        <f t="shared" si="93"/>
        <v>{"event":"harvest",</v>
      </c>
      <c r="CS104" s="11" t="str">
        <f t="shared" si="94"/>
        <v>"harm":"Machine",</v>
      </c>
      <c r="CT104" s="11" t="str">
        <f t="shared" si="95"/>
        <v>"date":"20071003"</v>
      </c>
      <c r="CU104" s="11" t="str">
        <f t="shared" si="96"/>
        <v>}]},</v>
      </c>
      <c r="CV104" s="30" t="s">
        <v>931</v>
      </c>
      <c r="CW104" s="11" t="str">
        <f t="shared" si="97"/>
        <v>{"hwah":"10613.83514",</v>
      </c>
      <c r="CX104" s="11" t="str">
        <f t="shared" si="98"/>
        <v>"hwahs":"746.0718834",</v>
      </c>
      <c r="CY104" s="11" t="str">
        <f t="shared" si="99"/>
        <v>"hmah":"0.168417647",</v>
      </c>
      <c r="CZ104" s="11" t="str">
        <f t="shared" si="100"/>
        <v>"hmahs":"0.014711696",</v>
      </c>
      <c r="DA104" s="11" t="str">
        <f t="shared" si="101"/>
        <v>"adap":"71.194117647",</v>
      </c>
      <c r="DB104" s="11" t="str">
        <f t="shared" si="102"/>
        <v>"adaps":"2.3791427496",</v>
      </c>
      <c r="DC104" s="11" t="str">
        <f t="shared" si="103"/>
        <v>"chtx":"2.444712426",</v>
      </c>
      <c r="DD104" s="11" t="str">
        <f t="shared" si="104"/>
        <v>"chtxs":"0.110673746",</v>
      </c>
      <c r="DE104" s="11" t="s">
        <v>935</v>
      </c>
      <c r="DF104" s="32" t="str">
        <f t="shared" si="118"/>
        <v>USA_2007_3150</v>
      </c>
      <c r="DG104" s="30" t="str">
        <f t="shared" si="105"/>
        <v>{"sltx":"SICL","sl_source":"SSURGO, Texture Component","soil_id":"183901:913872","soil_name":"Drummer","sl_system":"USDA_NRCS","classification":"Fine-silty, mixed, superactive, mesic Typic Endoaquolls","soil_elev":"218","sl_slope":"0.5","salb":"0.09","drainage":"Poorly drained",</v>
      </c>
      <c r="DH104" s="11" t="str">
        <f t="shared" si="106"/>
        <v>{"sltx":"SICL",</v>
      </c>
      <c r="DI104" s="11" t="str">
        <f t="shared" si="107"/>
        <v>"sl_source":"SSURGO, Texture Component",</v>
      </c>
      <c r="DJ104" s="11" t="str">
        <f>IF(AT104&lt;&gt;"",""""&amp;LOWER(AT$3) &amp;""":"""&amp;DX104&amp;""",","")</f>
        <v>"soil_id":"183901:913872",</v>
      </c>
      <c r="DK104" s="11" t="str">
        <f t="shared" si="108"/>
        <v>"soil_name":"Drummer",</v>
      </c>
      <c r="DL104" s="11" t="str">
        <f t="shared" si="109"/>
        <v>"sl_system":"USDA_NRCS",</v>
      </c>
      <c r="DM104" s="11" t="str">
        <f t="shared" si="110"/>
        <v>"classification":"Fine-silty, mixed, superactive, mesic Typic Endoaquolls",</v>
      </c>
      <c r="DN104" s="11" t="str">
        <f t="shared" si="111"/>
        <v>"soil_elev":"218",</v>
      </c>
      <c r="DO104" s="11" t="str">
        <f t="shared" si="112"/>
        <v>"sl_slope":"0.5",</v>
      </c>
      <c r="DP104" s="11" t="str">
        <f t="shared" si="113"/>
        <v>"salb":"0.09",</v>
      </c>
      <c r="DQ104" s="11" t="str">
        <f t="shared" si="114"/>
        <v>"drainage":"Poorly drained",</v>
      </c>
      <c r="DT104" s="2" t="str">
        <f t="shared" si="115"/>
        <v>SICLSSURGO, Texture Component183901:913872</v>
      </c>
      <c r="DU104" s="2" t="str">
        <f>IF(COUNTIF($DT$3:DT103,"="&amp;DT104)=0,AT104&amp;"","")</f>
        <v>183901:913872</v>
      </c>
      <c r="DV104" s="2">
        <f>IF(DU104&lt;&gt;"", COUNTIF($DU$3:DU103,"="&amp;DU104), "")</f>
        <v>0</v>
      </c>
      <c r="DW104" s="2">
        <f>IF(OR(DU104&lt;&gt;"",AT104=""), COUNTIF($DU$3:DU103,"="&amp;DU104), VLOOKUP(DT104,$DT$3:DV103,3,FALSE))</f>
        <v>0</v>
      </c>
      <c r="DX104" s="2" t="str">
        <f t="shared" si="119"/>
        <v>183901:913872</v>
      </c>
    </row>
    <row r="105" spans="1:128">
      <c r="A105" s="2" t="s">
        <v>893</v>
      </c>
      <c r="B105" s="17" t="s">
        <v>423</v>
      </c>
      <c r="C105" s="18">
        <v>1</v>
      </c>
      <c r="D105" s="17" t="s">
        <v>408</v>
      </c>
      <c r="E105" s="17" t="s">
        <v>409</v>
      </c>
      <c r="F105" s="17" t="s">
        <v>410</v>
      </c>
      <c r="G105" s="19">
        <v>1058454700770</v>
      </c>
      <c r="H105" s="17" t="s">
        <v>411</v>
      </c>
      <c r="I105" s="17" t="s">
        <v>412</v>
      </c>
      <c r="J105" s="18"/>
      <c r="K105" s="18">
        <v>41.791141080000003</v>
      </c>
      <c r="L105" s="18">
        <v>-88.875363410000006</v>
      </c>
      <c r="M105" s="17" t="s">
        <v>58</v>
      </c>
      <c r="N105" s="17"/>
      <c r="O105" s="18">
        <v>275</v>
      </c>
      <c r="P105" s="17" t="s">
        <v>59</v>
      </c>
      <c r="Q105" s="17" t="s">
        <v>264</v>
      </c>
      <c r="R105" s="17" t="s">
        <v>61</v>
      </c>
      <c r="S105" s="17" t="s">
        <v>62</v>
      </c>
      <c r="T105" s="17" t="s">
        <v>413</v>
      </c>
      <c r="U105" s="18">
        <v>2007</v>
      </c>
      <c r="V105" s="17" t="s">
        <v>414</v>
      </c>
      <c r="W105" s="17" t="s">
        <v>415</v>
      </c>
      <c r="X105" s="17" t="s">
        <v>328</v>
      </c>
      <c r="Y105" s="17" t="s">
        <v>65</v>
      </c>
      <c r="Z105" s="17" t="s">
        <v>66</v>
      </c>
      <c r="AA105" s="17" t="s">
        <v>67</v>
      </c>
      <c r="AB105" s="17" t="s">
        <v>68</v>
      </c>
      <c r="AC105" s="17">
        <v>7.7807091530000001</v>
      </c>
      <c r="AD105" s="18">
        <v>76.2</v>
      </c>
      <c r="AE105" s="20">
        <v>134.1025204</v>
      </c>
      <c r="AF105" s="19">
        <v>11331.662969999999</v>
      </c>
      <c r="AG105" s="19">
        <v>812.93773429999999</v>
      </c>
      <c r="AH105" s="21">
        <v>23.218269230000001</v>
      </c>
      <c r="AI105" s="22">
        <v>0.232182692</v>
      </c>
      <c r="AJ105" s="22">
        <v>2.5483826000000001E-2</v>
      </c>
      <c r="AK105" s="18">
        <v>110</v>
      </c>
      <c r="AL105" s="17"/>
      <c r="AM105" s="17"/>
      <c r="AN105" s="17">
        <v>73.442307692</v>
      </c>
      <c r="AO105" s="17">
        <v>1.3465068284999999</v>
      </c>
      <c r="AP105" s="18">
        <v>2.5029429950000002</v>
      </c>
      <c r="AQ105" s="18">
        <v>0.12848816699999999</v>
      </c>
      <c r="AR105" s="17" t="s">
        <v>416</v>
      </c>
      <c r="AS105" s="17" t="s">
        <v>417</v>
      </c>
      <c r="AT105" s="41" t="s">
        <v>418</v>
      </c>
      <c r="AU105" s="17" t="s">
        <v>419</v>
      </c>
      <c r="AV105" s="17" t="s">
        <v>420</v>
      </c>
      <c r="AW105" s="17" t="s">
        <v>421</v>
      </c>
      <c r="AX105" s="18">
        <v>218</v>
      </c>
      <c r="AY105" s="18">
        <v>0.5</v>
      </c>
      <c r="AZ105" s="18">
        <v>0.09</v>
      </c>
      <c r="BA105" s="17" t="s">
        <v>422</v>
      </c>
      <c r="BC105" s="34" t="str">
        <f t="shared" si="116"/>
        <v>20070505</v>
      </c>
      <c r="BD105" s="34" t="str">
        <f t="shared" si="117"/>
        <v>20071003</v>
      </c>
      <c r="BE105" s="2" t="s">
        <v>937</v>
      </c>
      <c r="BF105" s="11" t="str">
        <f t="shared" si="60"/>
        <v>{"exname":"USA_2007_3151",</v>
      </c>
      <c r="BG105" s="11" t="str">
        <f t="shared" si="61"/>
        <v>"exp_dur":"1",</v>
      </c>
      <c r="BH105" s="11" t="str">
        <f t="shared" si="62"/>
        <v>"local_name":"Shabbona, IL",</v>
      </c>
      <c r="BI105" s="11" t="str">
        <f t="shared" si="63"/>
        <v>"local_id":"ILAB",</v>
      </c>
      <c r="BJ105" s="11" t="str">
        <f t="shared" si="64"/>
        <v>"fl_name":"MUAB",</v>
      </c>
      <c r="BK105" s="11" t="str">
        <f t="shared" si="65"/>
        <v>"id_field":"1058454700770",</v>
      </c>
      <c r="BL105" s="11" t="str">
        <f t="shared" si="66"/>
        <v>"fl_loc_1":"USA",</v>
      </c>
      <c r="BM105" s="11" t="str">
        <f t="shared" si="67"/>
        <v>"fl_loc_2":"ILL",</v>
      </c>
      <c r="BN105" s="11" t="str">
        <f t="shared" si="68"/>
        <v/>
      </c>
      <c r="BO105" s="11" t="str">
        <f t="shared" si="69"/>
        <v>"fl_lat":"41.79114108",</v>
      </c>
      <c r="BP105" s="11" t="str">
        <f t="shared" si="70"/>
        <v>"fl_long":"-88.87536341",</v>
      </c>
      <c r="BQ105" s="11" t="str">
        <f t="shared" si="71"/>
        <v>"mon_loc_source":"Monsanto",</v>
      </c>
      <c r="BR105" s="11" t="str">
        <f t="shared" si="72"/>
        <v/>
      </c>
      <c r="BS105" s="11" t="str">
        <f t="shared" si="73"/>
        <v>"flele":"275",</v>
      </c>
      <c r="BT105" s="11" t="str">
        <f t="shared" si="74"/>
        <v>"cr_system":"Conventional Corn",</v>
      </c>
      <c r="BU105" s="11" t="str">
        <f t="shared" si="75"/>
        <v>"irrig":"N",</v>
      </c>
      <c r="BV105" s="11" t="str">
        <f t="shared" si="76"/>
        <v>"ti_notes":"Conventional",</v>
      </c>
      <c r="BW105" s="11" t="str">
        <f t="shared" si="77"/>
        <v>"mon_planting_year":"2007",</v>
      </c>
      <c r="BX105" s="11" t="str">
        <f t="shared" si="78"/>
        <v>"initial_conditions":{"icpcr":"SBN"},</v>
      </c>
      <c r="BY105" s="11" t="str">
        <f t="shared" si="79"/>
        <v>"mon_hacom":"Grain",</v>
      </c>
      <c r="BZ105" s="11" t="str">
        <f t="shared" si="80"/>
        <v>"mon_expt_type":"Research",</v>
      </c>
      <c r="CA105" s="11" t="str">
        <f t="shared" si="81"/>
        <v>"mon_expt_stage":"Pre-Commercial 3",</v>
      </c>
      <c r="CB105" s="11" t="str">
        <f t="shared" si="82"/>
        <v>"mon_yld_be":"134.1025204",</v>
      </c>
      <c r="CC105" s="11" t="str">
        <f t="shared" si="83"/>
        <v>"mon_mst":"23.21826923",</v>
      </c>
      <c r="CD105" s="11" t="str">
        <f t="shared" si="84"/>
        <v/>
      </c>
      <c r="CE105" s="11" t="str">
        <f t="shared" si="85"/>
        <v/>
      </c>
      <c r="CF105" s="11" t="str">
        <f>IF(AT105&lt;&gt;"",""""&amp;LOWER(AT$3) &amp;""":"""&amp;DX105&amp;""",","")</f>
        <v>"soil_id":"183901:913872",</v>
      </c>
      <c r="CG105" s="11" t="str">
        <f>"""mon_wst_info1"":"""&amp;VLOOKUP(B105,Weather!B105:N626,11,FALSE)&amp;""","</f>
        <v>"mon_wst_info1":"GHCND:USC00117833|0 - 10 km",</v>
      </c>
      <c r="CH105" s="11" t="str">
        <f>"""mon_wst_info2"":"""&amp;VLOOKUP(B105,Weather!B105:N626,12,FALSE)&amp;""","</f>
        <v>"mon_wst_info2":"GHCND:USC00118254|10 - 25 km",</v>
      </c>
      <c r="CI105" s="11" t="str">
        <f>"""mon_wst_info3"":"""&amp;VLOOKUP(B105,Weather!B105:N626,13,FALSE)&amp;""","</f>
        <v>"mon_wst_info3":"GHCND:USW00054811|0 - 10 km",</v>
      </c>
      <c r="CJ105" s="11" t="str">
        <f t="shared" si="86"/>
        <v/>
      </c>
      <c r="CK105" s="30" t="s">
        <v>958</v>
      </c>
      <c r="CL105" s="11" t="str">
        <f t="shared" si="87"/>
        <v>{"event":"planting","crid":"MAZ",</v>
      </c>
      <c r="CM105" s="11" t="str">
        <f t="shared" si="88"/>
        <v>"date":"20070505",</v>
      </c>
      <c r="CN105" s="11" t="str">
        <f t="shared" si="89"/>
        <v>"cul_id":"2007_RM110_TestMean",</v>
      </c>
      <c r="CO105" s="11" t="str">
        <f t="shared" si="90"/>
        <v>"plpoe":"7.780709153",</v>
      </c>
      <c r="CP105" s="11" t="str">
        <f t="shared" si="91"/>
        <v>"plrs":"76.2",</v>
      </c>
      <c r="CQ105" s="11" t="str">
        <f t="shared" si="92"/>
        <v>"rm":"110"},</v>
      </c>
      <c r="CR105" s="11" t="str">
        <f t="shared" si="93"/>
        <v>{"event":"harvest",</v>
      </c>
      <c r="CS105" s="11" t="str">
        <f t="shared" si="94"/>
        <v>"harm":"Machine",</v>
      </c>
      <c r="CT105" s="11" t="str">
        <f t="shared" si="95"/>
        <v>"date":"20071003"</v>
      </c>
      <c r="CU105" s="11" t="str">
        <f t="shared" si="96"/>
        <v>}]},</v>
      </c>
      <c r="CV105" s="30" t="s">
        <v>931</v>
      </c>
      <c r="CW105" s="11" t="str">
        <f t="shared" si="97"/>
        <v>{"hwah":"11331.66297",</v>
      </c>
      <c r="CX105" s="11" t="str">
        <f t="shared" si="98"/>
        <v>"hwahs":"812.9377343",</v>
      </c>
      <c r="CY105" s="11" t="str">
        <f t="shared" si="99"/>
        <v>"hmah":"0.232182692",</v>
      </c>
      <c r="CZ105" s="11" t="str">
        <f t="shared" si="100"/>
        <v>"hmahs":"0.025483826",</v>
      </c>
      <c r="DA105" s="11" t="str">
        <f t="shared" si="101"/>
        <v>"adap":"73.442307692",</v>
      </c>
      <c r="DB105" s="11" t="str">
        <f t="shared" si="102"/>
        <v>"adaps":"1.3465068285",</v>
      </c>
      <c r="DC105" s="11" t="str">
        <f t="shared" si="103"/>
        <v>"chtx":"2.502942995",</v>
      </c>
      <c r="DD105" s="11" t="str">
        <f t="shared" si="104"/>
        <v>"chtxs":"0.128488167",</v>
      </c>
      <c r="DE105" s="11" t="s">
        <v>935</v>
      </c>
      <c r="DF105" s="32" t="str">
        <f t="shared" si="118"/>
        <v>USA_2007_3151</v>
      </c>
      <c r="DG105" s="30" t="str">
        <f t="shared" si="105"/>
        <v>{"sltx":"SICL","sl_source":"SSURGO, Texture Component","soil_id":"183901:913872","soil_name":"Drummer","sl_system":"USDA_NRCS","classification":"Fine-silty, mixed, superactive, mesic Typic Endoaquolls","soil_elev":"218","sl_slope":"0.5","salb":"0.09","drainage":"Poorly drained",</v>
      </c>
      <c r="DH105" s="11" t="str">
        <f t="shared" si="106"/>
        <v>{"sltx":"SICL",</v>
      </c>
      <c r="DI105" s="11" t="str">
        <f t="shared" si="107"/>
        <v>"sl_source":"SSURGO, Texture Component",</v>
      </c>
      <c r="DJ105" s="11" t="str">
        <f>IF(AT105&lt;&gt;"",""""&amp;LOWER(AT$3) &amp;""":"""&amp;DX105&amp;""",","")</f>
        <v>"soil_id":"183901:913872",</v>
      </c>
      <c r="DK105" s="11" t="str">
        <f t="shared" si="108"/>
        <v>"soil_name":"Drummer",</v>
      </c>
      <c r="DL105" s="11" t="str">
        <f t="shared" si="109"/>
        <v>"sl_system":"USDA_NRCS",</v>
      </c>
      <c r="DM105" s="11" t="str">
        <f t="shared" si="110"/>
        <v>"classification":"Fine-silty, mixed, superactive, mesic Typic Endoaquolls",</v>
      </c>
      <c r="DN105" s="11" t="str">
        <f t="shared" si="111"/>
        <v>"soil_elev":"218",</v>
      </c>
      <c r="DO105" s="11" t="str">
        <f t="shared" si="112"/>
        <v>"sl_slope":"0.5",</v>
      </c>
      <c r="DP105" s="11" t="str">
        <f t="shared" si="113"/>
        <v>"salb":"0.09",</v>
      </c>
      <c r="DQ105" s="11" t="str">
        <f t="shared" si="114"/>
        <v>"drainage":"Poorly drained",</v>
      </c>
      <c r="DT105" s="2" t="str">
        <f t="shared" si="115"/>
        <v>SICLSSURGO, Texture Component183901:913872</v>
      </c>
      <c r="DU105" s="2" t="str">
        <f>IF(COUNTIF($DT$3:DT104,"="&amp;DT105)=0,AT105&amp;"","")</f>
        <v/>
      </c>
      <c r="DV105" s="2" t="str">
        <f>IF(DU105&lt;&gt;"", COUNTIF($DU$3:DU104,"="&amp;DU105), "")</f>
        <v/>
      </c>
      <c r="DW105" s="2">
        <f>IF(OR(DU105&lt;&gt;"",AT105=""), COUNTIF($DU$3:DU104,"="&amp;DU105), VLOOKUP(DT105,$DT$3:DV104,3,FALSE))</f>
        <v>0</v>
      </c>
      <c r="DX105" s="2" t="str">
        <f t="shared" si="119"/>
        <v>183901:913872</v>
      </c>
    </row>
    <row r="106" spans="1:128">
      <c r="A106" s="2" t="s">
        <v>893</v>
      </c>
      <c r="B106" s="17" t="s">
        <v>424</v>
      </c>
      <c r="C106" s="18">
        <v>1</v>
      </c>
      <c r="D106" s="17" t="s">
        <v>425</v>
      </c>
      <c r="E106" s="17" t="s">
        <v>426</v>
      </c>
      <c r="F106" s="17" t="s">
        <v>427</v>
      </c>
      <c r="G106" s="19">
        <v>1058454307554</v>
      </c>
      <c r="H106" s="17" t="s">
        <v>411</v>
      </c>
      <c r="I106" s="17" t="s">
        <v>412</v>
      </c>
      <c r="J106" s="18"/>
      <c r="K106" s="18">
        <v>41.791141080000003</v>
      </c>
      <c r="L106" s="18">
        <v>-89.125362409999994</v>
      </c>
      <c r="M106" s="17" t="s">
        <v>58</v>
      </c>
      <c r="N106" s="17"/>
      <c r="O106" s="18">
        <v>295</v>
      </c>
      <c r="P106" s="17" t="s">
        <v>59</v>
      </c>
      <c r="Q106" s="17" t="s">
        <v>60</v>
      </c>
      <c r="R106" s="17" t="s">
        <v>61</v>
      </c>
      <c r="S106" s="17" t="s">
        <v>62</v>
      </c>
      <c r="T106" s="17" t="s">
        <v>413</v>
      </c>
      <c r="U106" s="18">
        <v>2007</v>
      </c>
      <c r="V106" s="17" t="s">
        <v>428</v>
      </c>
      <c r="W106" s="17" t="s">
        <v>429</v>
      </c>
      <c r="X106" s="17" t="s">
        <v>328</v>
      </c>
      <c r="Y106" s="17" t="s">
        <v>65</v>
      </c>
      <c r="Z106" s="17" t="s">
        <v>66</v>
      </c>
      <c r="AA106" s="17" t="s">
        <v>67</v>
      </c>
      <c r="AB106" s="17" t="s">
        <v>68</v>
      </c>
      <c r="AC106" s="17">
        <v>7.8328677150999999</v>
      </c>
      <c r="AD106" s="18">
        <v>76.2</v>
      </c>
      <c r="AE106" s="20">
        <v>131.8469758</v>
      </c>
      <c r="AF106" s="19">
        <v>11141.069460000001</v>
      </c>
      <c r="AG106" s="19">
        <v>643.60296470000003</v>
      </c>
      <c r="AH106" s="21">
        <v>14.211382</v>
      </c>
      <c r="AI106" s="22">
        <v>0.14211382</v>
      </c>
      <c r="AJ106" s="22">
        <v>6.420004E-3</v>
      </c>
      <c r="AK106" s="18">
        <v>100</v>
      </c>
      <c r="AL106" s="17"/>
      <c r="AM106" s="17"/>
      <c r="AN106" s="17">
        <v>67.788618</v>
      </c>
      <c r="AO106" s="17">
        <v>1.6901451703999999</v>
      </c>
      <c r="AP106" s="18">
        <v>2.6209495970000001</v>
      </c>
      <c r="AQ106" s="18">
        <v>0.104238445</v>
      </c>
      <c r="AR106" s="17" t="s">
        <v>416</v>
      </c>
      <c r="AS106" s="17" t="s">
        <v>430</v>
      </c>
      <c r="AT106" s="41" t="s">
        <v>431</v>
      </c>
      <c r="AU106" s="17" t="s">
        <v>432</v>
      </c>
      <c r="AV106" s="17" t="s">
        <v>420</v>
      </c>
      <c r="AW106" s="17" t="s">
        <v>433</v>
      </c>
      <c r="AX106" s="17"/>
      <c r="AY106" s="18">
        <v>0.5</v>
      </c>
      <c r="AZ106" s="18">
        <v>0.09</v>
      </c>
      <c r="BA106" s="17" t="s">
        <v>422</v>
      </c>
      <c r="BC106" s="34" t="str">
        <f t="shared" si="116"/>
        <v>20070501</v>
      </c>
      <c r="BD106" s="34" t="str">
        <f t="shared" si="117"/>
        <v>20070927</v>
      </c>
      <c r="BE106" s="2" t="s">
        <v>937</v>
      </c>
      <c r="BF106" s="11" t="str">
        <f t="shared" si="60"/>
        <v>{"exname":"USA_2007_3164",</v>
      </c>
      <c r="BG106" s="11" t="str">
        <f t="shared" si="61"/>
        <v>"exp_dur":"1",</v>
      </c>
      <c r="BH106" s="11" t="str">
        <f t="shared" si="62"/>
        <v>"local_name":"Compton, IL",</v>
      </c>
      <c r="BI106" s="11" t="str">
        <f t="shared" si="63"/>
        <v>"local_id":"ILCC",</v>
      </c>
      <c r="BJ106" s="11" t="str">
        <f t="shared" si="64"/>
        <v>"fl_name":"MUCC",</v>
      </c>
      <c r="BK106" s="11" t="str">
        <f t="shared" si="65"/>
        <v>"id_field":"1058454307554",</v>
      </c>
      <c r="BL106" s="11" t="str">
        <f t="shared" si="66"/>
        <v>"fl_loc_1":"USA",</v>
      </c>
      <c r="BM106" s="11" t="str">
        <f t="shared" si="67"/>
        <v>"fl_loc_2":"ILL",</v>
      </c>
      <c r="BN106" s="11" t="str">
        <f t="shared" si="68"/>
        <v/>
      </c>
      <c r="BO106" s="11" t="str">
        <f t="shared" si="69"/>
        <v>"fl_lat":"41.79114108",</v>
      </c>
      <c r="BP106" s="11" t="str">
        <f t="shared" si="70"/>
        <v>"fl_long":"-89.12536241",</v>
      </c>
      <c r="BQ106" s="11" t="str">
        <f t="shared" si="71"/>
        <v>"mon_loc_source":"Monsanto",</v>
      </c>
      <c r="BR106" s="11" t="str">
        <f t="shared" si="72"/>
        <v/>
      </c>
      <c r="BS106" s="11" t="str">
        <f t="shared" si="73"/>
        <v>"flele":"295",</v>
      </c>
      <c r="BT106" s="11" t="str">
        <f t="shared" si="74"/>
        <v>"cr_system":"Conventional Corn",</v>
      </c>
      <c r="BU106" s="11" t="str">
        <f t="shared" si="75"/>
        <v>"irrig":"N",</v>
      </c>
      <c r="BV106" s="11" t="str">
        <f t="shared" si="76"/>
        <v>"ti_notes":"Conventional",</v>
      </c>
      <c r="BW106" s="11" t="str">
        <f t="shared" si="77"/>
        <v>"mon_planting_year":"2007",</v>
      </c>
      <c r="BX106" s="11" t="str">
        <f t="shared" si="78"/>
        <v>"initial_conditions":{"icpcr":"SBN"},</v>
      </c>
      <c r="BY106" s="11" t="str">
        <f t="shared" si="79"/>
        <v>"mon_hacom":"Grain",</v>
      </c>
      <c r="BZ106" s="11" t="str">
        <f t="shared" si="80"/>
        <v>"mon_expt_type":"Research",</v>
      </c>
      <c r="CA106" s="11" t="str">
        <f t="shared" si="81"/>
        <v>"mon_expt_stage":"Pre-Commercial 3",</v>
      </c>
      <c r="CB106" s="11" t="str">
        <f t="shared" si="82"/>
        <v>"mon_yld_be":"131.8469758",</v>
      </c>
      <c r="CC106" s="11" t="str">
        <f t="shared" si="83"/>
        <v>"mon_mst":"14.211382",</v>
      </c>
      <c r="CD106" s="11" t="str">
        <f t="shared" si="84"/>
        <v/>
      </c>
      <c r="CE106" s="11" t="str">
        <f t="shared" si="85"/>
        <v/>
      </c>
      <c r="CF106" s="11" t="str">
        <f>IF(AT106&lt;&gt;"",""""&amp;LOWER(AT$3) &amp;""":"""&amp;DX106&amp;""",","")</f>
        <v>"soil_id":"937038:278382",</v>
      </c>
      <c r="CG106" s="11" t="str">
        <f>"""mon_wst_info1"":"""&amp;VLOOKUP(B106,Weather!B106:N627,11,FALSE)&amp;""","</f>
        <v>"mon_wst_info1":"GHCND:US1ILLE0008|0 - 10 km",</v>
      </c>
      <c r="CH106" s="11" t="str">
        <f>"""mon_wst_info2"":"""&amp;VLOOKUP(B106,Weather!B106:N627,12,FALSE)&amp;""","</f>
        <v>"mon_wst_info2":"GHCND:US1ILLE0016|0 - 10 km",</v>
      </c>
      <c r="CI106" s="11" t="str">
        <f>"""mon_wst_info3"":"""&amp;VLOOKUP(B106,Weather!B106:N627,13,FALSE)&amp;""","</f>
        <v>"mon_wst_info3":"GHCND:USC00118254|10 - 25 km",</v>
      </c>
      <c r="CJ106" s="11" t="str">
        <f t="shared" si="86"/>
        <v/>
      </c>
      <c r="CK106" s="30" t="s">
        <v>958</v>
      </c>
      <c r="CL106" s="11" t="str">
        <f t="shared" si="87"/>
        <v>{"event":"planting","crid":"MAZ",</v>
      </c>
      <c r="CM106" s="11" t="str">
        <f t="shared" si="88"/>
        <v>"date":"20070501",</v>
      </c>
      <c r="CN106" s="11" t="str">
        <f t="shared" si="89"/>
        <v>"cul_id":"2007_RM100_TestMean",</v>
      </c>
      <c r="CO106" s="11" t="str">
        <f t="shared" si="90"/>
        <v>"plpoe":"7.8328677151",</v>
      </c>
      <c r="CP106" s="11" t="str">
        <f t="shared" si="91"/>
        <v>"plrs":"76.2",</v>
      </c>
      <c r="CQ106" s="11" t="str">
        <f t="shared" si="92"/>
        <v>"rm":"100"},</v>
      </c>
      <c r="CR106" s="11" t="str">
        <f t="shared" si="93"/>
        <v>{"event":"harvest",</v>
      </c>
      <c r="CS106" s="11" t="str">
        <f t="shared" si="94"/>
        <v>"harm":"Machine",</v>
      </c>
      <c r="CT106" s="11" t="str">
        <f t="shared" si="95"/>
        <v>"date":"20070927"</v>
      </c>
      <c r="CU106" s="11" t="str">
        <f t="shared" si="96"/>
        <v>}]},</v>
      </c>
      <c r="CV106" s="30" t="s">
        <v>931</v>
      </c>
      <c r="CW106" s="11" t="str">
        <f t="shared" si="97"/>
        <v>{"hwah":"11141.06946",</v>
      </c>
      <c r="CX106" s="11" t="str">
        <f t="shared" si="98"/>
        <v>"hwahs":"643.6029647",</v>
      </c>
      <c r="CY106" s="11" t="str">
        <f t="shared" si="99"/>
        <v>"hmah":"0.14211382",</v>
      </c>
      <c r="CZ106" s="11" t="str">
        <f t="shared" si="100"/>
        <v>"hmahs":"0.006420004",</v>
      </c>
      <c r="DA106" s="11" t="str">
        <f t="shared" si="101"/>
        <v>"adap":"67.788618",</v>
      </c>
      <c r="DB106" s="11" t="str">
        <f t="shared" si="102"/>
        <v>"adaps":"1.6901451704",</v>
      </c>
      <c r="DC106" s="11" t="str">
        <f t="shared" si="103"/>
        <v>"chtx":"2.620949597",</v>
      </c>
      <c r="DD106" s="11" t="str">
        <f t="shared" si="104"/>
        <v>"chtxs":"0.104238445",</v>
      </c>
      <c r="DE106" s="11" t="s">
        <v>935</v>
      </c>
      <c r="DF106" s="32" t="str">
        <f t="shared" si="118"/>
        <v>USA_2007_3164</v>
      </c>
      <c r="DG106" s="30" t="str">
        <f t="shared" si="105"/>
        <v>{"sltx":"SICL","sl_source":"SSURGO, Dominant Component","soil_id":"937038:278382","soil_name":"Normandy","sl_system":"USDA_NRCS","classification":"Fine-loamy, mixed, superactive, calcareous, mesic Fluvaquentic Endoaquolls","sl_slope":"0.5","salb":"0.09","drainage":"Poorly drained",</v>
      </c>
      <c r="DH106" s="11" t="str">
        <f t="shared" si="106"/>
        <v>{"sltx":"SICL",</v>
      </c>
      <c r="DI106" s="11" t="str">
        <f t="shared" si="107"/>
        <v>"sl_source":"SSURGO, Dominant Component",</v>
      </c>
      <c r="DJ106" s="11" t="str">
        <f>IF(AT106&lt;&gt;"",""""&amp;LOWER(AT$3) &amp;""":"""&amp;DX106&amp;""",","")</f>
        <v>"soil_id":"937038:278382",</v>
      </c>
      <c r="DK106" s="11" t="str">
        <f t="shared" si="108"/>
        <v>"soil_name":"Normandy",</v>
      </c>
      <c r="DL106" s="11" t="str">
        <f t="shared" si="109"/>
        <v>"sl_system":"USDA_NRCS",</v>
      </c>
      <c r="DM106" s="11" t="str">
        <f t="shared" si="110"/>
        <v>"classification":"Fine-loamy, mixed, superactive, calcareous, mesic Fluvaquentic Endoaquolls",</v>
      </c>
      <c r="DN106" s="11" t="str">
        <f t="shared" si="111"/>
        <v/>
      </c>
      <c r="DO106" s="11" t="str">
        <f t="shared" si="112"/>
        <v>"sl_slope":"0.5",</v>
      </c>
      <c r="DP106" s="11" t="str">
        <f t="shared" si="113"/>
        <v>"salb":"0.09",</v>
      </c>
      <c r="DQ106" s="11" t="str">
        <f t="shared" si="114"/>
        <v>"drainage":"Poorly drained",</v>
      </c>
      <c r="DT106" s="2" t="str">
        <f t="shared" si="115"/>
        <v>SICLSSURGO, Dominant Component937038:278382</v>
      </c>
      <c r="DU106" s="2" t="str">
        <f>IF(COUNTIF($DT$3:DT105,"="&amp;DT106)=0,AT106&amp;"","")</f>
        <v>937038:278382</v>
      </c>
      <c r="DV106" s="2">
        <f>IF(DU106&lt;&gt;"", COUNTIF($DU$3:DU105,"="&amp;DU106), "")</f>
        <v>0</v>
      </c>
      <c r="DW106" s="2">
        <f>IF(OR(DU106&lt;&gt;"",AT106=""), COUNTIF($DU$3:DU105,"="&amp;DU106), VLOOKUP(DT106,$DT$3:DV105,3,FALSE))</f>
        <v>0</v>
      </c>
      <c r="DX106" s="2" t="str">
        <f t="shared" si="119"/>
        <v>937038:278382</v>
      </c>
    </row>
    <row r="107" spans="1:128">
      <c r="A107" s="2" t="s">
        <v>893</v>
      </c>
      <c r="B107" s="17" t="s">
        <v>434</v>
      </c>
      <c r="C107" s="18">
        <v>1</v>
      </c>
      <c r="D107" s="17" t="s">
        <v>425</v>
      </c>
      <c r="E107" s="17" t="s">
        <v>426</v>
      </c>
      <c r="F107" s="17" t="s">
        <v>427</v>
      </c>
      <c r="G107" s="19">
        <v>1058454307554</v>
      </c>
      <c r="H107" s="17" t="s">
        <v>411</v>
      </c>
      <c r="I107" s="17" t="s">
        <v>412</v>
      </c>
      <c r="J107" s="18"/>
      <c r="K107" s="18">
        <v>41.791141080000003</v>
      </c>
      <c r="L107" s="18">
        <v>-89.125362409999994</v>
      </c>
      <c r="M107" s="17" t="s">
        <v>58</v>
      </c>
      <c r="N107" s="17"/>
      <c r="O107" s="18">
        <v>295</v>
      </c>
      <c r="P107" s="17" t="s">
        <v>59</v>
      </c>
      <c r="Q107" s="17" t="s">
        <v>260</v>
      </c>
      <c r="R107" s="17" t="s">
        <v>61</v>
      </c>
      <c r="S107" s="17" t="s">
        <v>62</v>
      </c>
      <c r="T107" s="17" t="s">
        <v>413</v>
      </c>
      <c r="U107" s="18">
        <v>2007</v>
      </c>
      <c r="V107" s="17" t="s">
        <v>428</v>
      </c>
      <c r="W107" s="17" t="s">
        <v>429</v>
      </c>
      <c r="X107" s="17" t="s">
        <v>328</v>
      </c>
      <c r="Y107" s="17" t="s">
        <v>65</v>
      </c>
      <c r="Z107" s="17" t="s">
        <v>66</v>
      </c>
      <c r="AA107" s="17" t="s">
        <v>67</v>
      </c>
      <c r="AB107" s="17" t="s">
        <v>68</v>
      </c>
      <c r="AC107" s="17">
        <v>7.6839534568000003</v>
      </c>
      <c r="AD107" s="18">
        <v>76.2</v>
      </c>
      <c r="AE107" s="20">
        <v>132.87245239999999</v>
      </c>
      <c r="AF107" s="19">
        <v>11227.722229999999</v>
      </c>
      <c r="AG107" s="19">
        <v>674.7855697</v>
      </c>
      <c r="AH107" s="21">
        <v>15.69642857</v>
      </c>
      <c r="AI107" s="22">
        <v>0.15696428600000001</v>
      </c>
      <c r="AJ107" s="22">
        <v>1.5055145000000001E-2</v>
      </c>
      <c r="AK107" s="18">
        <v>105</v>
      </c>
      <c r="AL107" s="17"/>
      <c r="AM107" s="17"/>
      <c r="AN107" s="17">
        <v>69.720238094999999</v>
      </c>
      <c r="AO107" s="17">
        <v>1.7946213559999999</v>
      </c>
      <c r="AP107" s="18">
        <v>2.6660928570000002</v>
      </c>
      <c r="AQ107" s="18">
        <v>0.10921921699999999</v>
      </c>
      <c r="AR107" s="17" t="s">
        <v>416</v>
      </c>
      <c r="AS107" s="17" t="s">
        <v>430</v>
      </c>
      <c r="AT107" s="41" t="s">
        <v>431</v>
      </c>
      <c r="AU107" s="17" t="s">
        <v>432</v>
      </c>
      <c r="AV107" s="17" t="s">
        <v>420</v>
      </c>
      <c r="AW107" s="17" t="s">
        <v>433</v>
      </c>
      <c r="AX107" s="17"/>
      <c r="AY107" s="18">
        <v>0.5</v>
      </c>
      <c r="AZ107" s="18">
        <v>0.09</v>
      </c>
      <c r="BA107" s="17" t="s">
        <v>422</v>
      </c>
      <c r="BC107" s="34" t="str">
        <f t="shared" si="116"/>
        <v>20070501</v>
      </c>
      <c r="BD107" s="34" t="str">
        <f t="shared" si="117"/>
        <v>20070927</v>
      </c>
      <c r="BE107" s="2" t="s">
        <v>937</v>
      </c>
      <c r="BF107" s="11" t="str">
        <f t="shared" si="60"/>
        <v>{"exname":"USA_2007_3165",</v>
      </c>
      <c r="BG107" s="11" t="str">
        <f t="shared" si="61"/>
        <v>"exp_dur":"1",</v>
      </c>
      <c r="BH107" s="11" t="str">
        <f t="shared" si="62"/>
        <v>"local_name":"Compton, IL",</v>
      </c>
      <c r="BI107" s="11" t="str">
        <f t="shared" si="63"/>
        <v>"local_id":"ILCC",</v>
      </c>
      <c r="BJ107" s="11" t="str">
        <f t="shared" si="64"/>
        <v>"fl_name":"MUCC",</v>
      </c>
      <c r="BK107" s="11" t="str">
        <f t="shared" si="65"/>
        <v>"id_field":"1058454307554",</v>
      </c>
      <c r="BL107" s="11" t="str">
        <f t="shared" si="66"/>
        <v>"fl_loc_1":"USA",</v>
      </c>
      <c r="BM107" s="11" t="str">
        <f t="shared" si="67"/>
        <v>"fl_loc_2":"ILL",</v>
      </c>
      <c r="BN107" s="11" t="str">
        <f t="shared" si="68"/>
        <v/>
      </c>
      <c r="BO107" s="11" t="str">
        <f t="shared" si="69"/>
        <v>"fl_lat":"41.79114108",</v>
      </c>
      <c r="BP107" s="11" t="str">
        <f t="shared" si="70"/>
        <v>"fl_long":"-89.12536241",</v>
      </c>
      <c r="BQ107" s="11" t="str">
        <f t="shared" si="71"/>
        <v>"mon_loc_source":"Monsanto",</v>
      </c>
      <c r="BR107" s="11" t="str">
        <f t="shared" si="72"/>
        <v/>
      </c>
      <c r="BS107" s="11" t="str">
        <f t="shared" si="73"/>
        <v>"flele":"295",</v>
      </c>
      <c r="BT107" s="11" t="str">
        <f t="shared" si="74"/>
        <v>"cr_system":"Conventional Corn",</v>
      </c>
      <c r="BU107" s="11" t="str">
        <f t="shared" si="75"/>
        <v>"irrig":"N",</v>
      </c>
      <c r="BV107" s="11" t="str">
        <f t="shared" si="76"/>
        <v>"ti_notes":"Conventional",</v>
      </c>
      <c r="BW107" s="11" t="str">
        <f t="shared" si="77"/>
        <v>"mon_planting_year":"2007",</v>
      </c>
      <c r="BX107" s="11" t="str">
        <f t="shared" si="78"/>
        <v>"initial_conditions":{"icpcr":"SBN"},</v>
      </c>
      <c r="BY107" s="11" t="str">
        <f t="shared" si="79"/>
        <v>"mon_hacom":"Grain",</v>
      </c>
      <c r="BZ107" s="11" t="str">
        <f t="shared" si="80"/>
        <v>"mon_expt_type":"Research",</v>
      </c>
      <c r="CA107" s="11" t="str">
        <f t="shared" si="81"/>
        <v>"mon_expt_stage":"Pre-Commercial 3",</v>
      </c>
      <c r="CB107" s="11" t="str">
        <f t="shared" si="82"/>
        <v>"mon_yld_be":"132.8724524",</v>
      </c>
      <c r="CC107" s="11" t="str">
        <f t="shared" si="83"/>
        <v>"mon_mst":"15.69642857",</v>
      </c>
      <c r="CD107" s="11" t="str">
        <f t="shared" si="84"/>
        <v/>
      </c>
      <c r="CE107" s="11" t="str">
        <f t="shared" si="85"/>
        <v/>
      </c>
      <c r="CF107" s="11" t="str">
        <f>IF(AT107&lt;&gt;"",""""&amp;LOWER(AT$3) &amp;""":"""&amp;DX107&amp;""",","")</f>
        <v>"soil_id":"937038:278382",</v>
      </c>
      <c r="CG107" s="11" t="str">
        <f>"""mon_wst_info1"":"""&amp;VLOOKUP(B107,Weather!B107:N628,11,FALSE)&amp;""","</f>
        <v>"mon_wst_info1":"GHCND:US1ILLE0008|0 - 10 km",</v>
      </c>
      <c r="CH107" s="11" t="str">
        <f>"""mon_wst_info2"":"""&amp;VLOOKUP(B107,Weather!B107:N628,12,FALSE)&amp;""","</f>
        <v>"mon_wst_info2":"GHCND:US1ILLE0016|0 - 10 km",</v>
      </c>
      <c r="CI107" s="11" t="str">
        <f>"""mon_wst_info3"":"""&amp;VLOOKUP(B107,Weather!B107:N628,13,FALSE)&amp;""","</f>
        <v>"mon_wst_info3":"GHCND:USC00118254|10 - 25 km",</v>
      </c>
      <c r="CJ107" s="11" t="str">
        <f t="shared" si="86"/>
        <v/>
      </c>
      <c r="CK107" s="30" t="s">
        <v>958</v>
      </c>
      <c r="CL107" s="11" t="str">
        <f t="shared" si="87"/>
        <v>{"event":"planting","crid":"MAZ",</v>
      </c>
      <c r="CM107" s="11" t="str">
        <f t="shared" si="88"/>
        <v>"date":"20070501",</v>
      </c>
      <c r="CN107" s="11" t="str">
        <f t="shared" si="89"/>
        <v>"cul_id":"2007_RM105_TestMean",</v>
      </c>
      <c r="CO107" s="11" t="str">
        <f t="shared" si="90"/>
        <v>"plpoe":"7.6839534568",</v>
      </c>
      <c r="CP107" s="11" t="str">
        <f t="shared" si="91"/>
        <v>"plrs":"76.2",</v>
      </c>
      <c r="CQ107" s="11" t="str">
        <f t="shared" si="92"/>
        <v>"rm":"105"},</v>
      </c>
      <c r="CR107" s="11" t="str">
        <f t="shared" si="93"/>
        <v>{"event":"harvest",</v>
      </c>
      <c r="CS107" s="11" t="str">
        <f t="shared" si="94"/>
        <v>"harm":"Machine",</v>
      </c>
      <c r="CT107" s="11" t="str">
        <f t="shared" si="95"/>
        <v>"date":"20070927"</v>
      </c>
      <c r="CU107" s="11" t="str">
        <f t="shared" si="96"/>
        <v>}]},</v>
      </c>
      <c r="CV107" s="30" t="s">
        <v>931</v>
      </c>
      <c r="CW107" s="11" t="str">
        <f t="shared" si="97"/>
        <v>{"hwah":"11227.72223",</v>
      </c>
      <c r="CX107" s="11" t="str">
        <f t="shared" si="98"/>
        <v>"hwahs":"674.7855697",</v>
      </c>
      <c r="CY107" s="11" t="str">
        <f t="shared" si="99"/>
        <v>"hmah":"0.156964286",</v>
      </c>
      <c r="CZ107" s="11" t="str">
        <f t="shared" si="100"/>
        <v>"hmahs":"0.015055145",</v>
      </c>
      <c r="DA107" s="11" t="str">
        <f t="shared" si="101"/>
        <v>"adap":"69.720238095",</v>
      </c>
      <c r="DB107" s="11" t="str">
        <f t="shared" si="102"/>
        <v>"adaps":"1.794621356",</v>
      </c>
      <c r="DC107" s="11" t="str">
        <f t="shared" si="103"/>
        <v>"chtx":"2.666092857",</v>
      </c>
      <c r="DD107" s="11" t="str">
        <f t="shared" si="104"/>
        <v>"chtxs":"0.109219217",</v>
      </c>
      <c r="DE107" s="11" t="s">
        <v>935</v>
      </c>
      <c r="DF107" s="32" t="str">
        <f t="shared" si="118"/>
        <v>USA_2007_3165</v>
      </c>
      <c r="DG107" s="30" t="str">
        <f t="shared" si="105"/>
        <v>{"sltx":"SICL","sl_source":"SSURGO, Dominant Component","soil_id":"937038:278382","soil_name":"Normandy","sl_system":"USDA_NRCS","classification":"Fine-loamy, mixed, superactive, calcareous, mesic Fluvaquentic Endoaquolls","sl_slope":"0.5","salb":"0.09","drainage":"Poorly drained",</v>
      </c>
      <c r="DH107" s="11" t="str">
        <f t="shared" si="106"/>
        <v>{"sltx":"SICL",</v>
      </c>
      <c r="DI107" s="11" t="str">
        <f t="shared" si="107"/>
        <v>"sl_source":"SSURGO, Dominant Component",</v>
      </c>
      <c r="DJ107" s="11" t="str">
        <f>IF(AT107&lt;&gt;"",""""&amp;LOWER(AT$3) &amp;""":"""&amp;DX107&amp;""",","")</f>
        <v>"soil_id":"937038:278382",</v>
      </c>
      <c r="DK107" s="11" t="str">
        <f t="shared" si="108"/>
        <v>"soil_name":"Normandy",</v>
      </c>
      <c r="DL107" s="11" t="str">
        <f t="shared" si="109"/>
        <v>"sl_system":"USDA_NRCS",</v>
      </c>
      <c r="DM107" s="11" t="str">
        <f t="shared" si="110"/>
        <v>"classification":"Fine-loamy, mixed, superactive, calcareous, mesic Fluvaquentic Endoaquolls",</v>
      </c>
      <c r="DN107" s="11" t="str">
        <f t="shared" si="111"/>
        <v/>
      </c>
      <c r="DO107" s="11" t="str">
        <f t="shared" si="112"/>
        <v>"sl_slope":"0.5",</v>
      </c>
      <c r="DP107" s="11" t="str">
        <f t="shared" si="113"/>
        <v>"salb":"0.09",</v>
      </c>
      <c r="DQ107" s="11" t="str">
        <f t="shared" si="114"/>
        <v>"drainage":"Poorly drained",</v>
      </c>
      <c r="DT107" s="2" t="str">
        <f t="shared" si="115"/>
        <v>SICLSSURGO, Dominant Component937038:278382</v>
      </c>
      <c r="DU107" s="2" t="str">
        <f>IF(COUNTIF($DT$3:DT106,"="&amp;DT107)=0,AT107&amp;"","")</f>
        <v/>
      </c>
      <c r="DV107" s="2" t="str">
        <f>IF(DU107&lt;&gt;"", COUNTIF($DU$3:DU106,"="&amp;DU107), "")</f>
        <v/>
      </c>
      <c r="DW107" s="2">
        <f>IF(OR(DU107&lt;&gt;"",AT107=""), COUNTIF($DU$3:DU106,"="&amp;DU107), VLOOKUP(DT107,$DT$3:DV106,3,FALSE))</f>
        <v>0</v>
      </c>
      <c r="DX107" s="2" t="str">
        <f t="shared" si="119"/>
        <v>937038:278382</v>
      </c>
    </row>
    <row r="108" spans="1:128">
      <c r="A108" s="2" t="s">
        <v>893</v>
      </c>
      <c r="B108" s="17" t="s">
        <v>435</v>
      </c>
      <c r="C108" s="18">
        <v>1</v>
      </c>
      <c r="D108" s="17" t="s">
        <v>436</v>
      </c>
      <c r="E108" s="17" t="s">
        <v>437</v>
      </c>
      <c r="F108" s="17" t="s">
        <v>438</v>
      </c>
      <c r="G108" s="19">
        <v>1058455225058</v>
      </c>
      <c r="H108" s="17" t="s">
        <v>411</v>
      </c>
      <c r="I108" s="17" t="s">
        <v>412</v>
      </c>
      <c r="J108" s="18"/>
      <c r="K108" s="18">
        <v>41.957807080000002</v>
      </c>
      <c r="L108" s="18">
        <v>-89.625360420000007</v>
      </c>
      <c r="M108" s="17" t="s">
        <v>58</v>
      </c>
      <c r="N108" s="17"/>
      <c r="O108" s="18">
        <v>266</v>
      </c>
      <c r="P108" s="17" t="s">
        <v>59</v>
      </c>
      <c r="Q108" s="17" t="s">
        <v>260</v>
      </c>
      <c r="R108" s="17" t="s">
        <v>61</v>
      </c>
      <c r="S108" s="17" t="s">
        <v>62</v>
      </c>
      <c r="T108" s="17" t="s">
        <v>413</v>
      </c>
      <c r="U108" s="18">
        <v>2007</v>
      </c>
      <c r="V108" s="17" t="s">
        <v>439</v>
      </c>
      <c r="W108" s="17" t="s">
        <v>440</v>
      </c>
      <c r="X108" s="17" t="s">
        <v>328</v>
      </c>
      <c r="Y108" s="17" t="s">
        <v>65</v>
      </c>
      <c r="Z108" s="17" t="s">
        <v>66</v>
      </c>
      <c r="AA108" s="17" t="s">
        <v>67</v>
      </c>
      <c r="AB108" s="17" t="s">
        <v>68</v>
      </c>
      <c r="AC108" s="17">
        <v>7.5257140340999999</v>
      </c>
      <c r="AD108" s="18">
        <v>76.2</v>
      </c>
      <c r="AE108" s="20">
        <v>133.68968599999999</v>
      </c>
      <c r="AF108" s="19">
        <v>11296.778469999999</v>
      </c>
      <c r="AG108" s="19">
        <v>828.17398800000001</v>
      </c>
      <c r="AH108" s="21">
        <v>23.061111109999999</v>
      </c>
      <c r="AI108" s="22">
        <v>0.23061111100000001</v>
      </c>
      <c r="AJ108" s="22">
        <v>2.5498812999999999E-2</v>
      </c>
      <c r="AK108" s="18">
        <v>105</v>
      </c>
      <c r="AL108" s="17"/>
      <c r="AM108" s="17"/>
      <c r="AN108" s="17"/>
      <c r="AO108" s="17"/>
      <c r="AP108" s="17"/>
      <c r="AQ108" s="17"/>
      <c r="AR108" s="17" t="s">
        <v>441</v>
      </c>
      <c r="AS108" s="17" t="s">
        <v>417</v>
      </c>
      <c r="AT108" s="41" t="s">
        <v>442</v>
      </c>
      <c r="AU108" s="17" t="s">
        <v>443</v>
      </c>
      <c r="AV108" s="17" t="s">
        <v>420</v>
      </c>
      <c r="AW108" s="17" t="s">
        <v>444</v>
      </c>
      <c r="AX108" s="18">
        <v>229</v>
      </c>
      <c r="AY108" s="18">
        <v>3.5</v>
      </c>
      <c r="AZ108" s="18">
        <v>0.23</v>
      </c>
      <c r="BA108" s="17" t="s">
        <v>445</v>
      </c>
      <c r="BC108" s="34" t="str">
        <f t="shared" si="116"/>
        <v>20070503</v>
      </c>
      <c r="BD108" s="34" t="str">
        <f t="shared" si="117"/>
        <v>20070919</v>
      </c>
      <c r="BE108" s="2" t="s">
        <v>937</v>
      </c>
      <c r="BF108" s="11" t="str">
        <f t="shared" si="60"/>
        <v>{"exname":"USA_2007_3180",</v>
      </c>
      <c r="BG108" s="11" t="str">
        <f t="shared" si="61"/>
        <v>"exp_dur":"1",</v>
      </c>
      <c r="BH108" s="11" t="str">
        <f t="shared" si="62"/>
        <v>"local_name":"Polo, IL",</v>
      </c>
      <c r="BI108" s="11" t="str">
        <f t="shared" si="63"/>
        <v>"local_id":"ILPL",</v>
      </c>
      <c r="BJ108" s="11" t="str">
        <f t="shared" si="64"/>
        <v>"fl_name":"MUPL",</v>
      </c>
      <c r="BK108" s="11" t="str">
        <f t="shared" si="65"/>
        <v>"id_field":"1058455225058",</v>
      </c>
      <c r="BL108" s="11" t="str">
        <f t="shared" si="66"/>
        <v>"fl_loc_1":"USA",</v>
      </c>
      <c r="BM108" s="11" t="str">
        <f t="shared" si="67"/>
        <v>"fl_loc_2":"ILL",</v>
      </c>
      <c r="BN108" s="11" t="str">
        <f t="shared" si="68"/>
        <v/>
      </c>
      <c r="BO108" s="11" t="str">
        <f t="shared" si="69"/>
        <v>"fl_lat":"41.95780708",</v>
      </c>
      <c r="BP108" s="11" t="str">
        <f t="shared" si="70"/>
        <v>"fl_long":"-89.62536042",</v>
      </c>
      <c r="BQ108" s="11" t="str">
        <f t="shared" si="71"/>
        <v>"mon_loc_source":"Monsanto",</v>
      </c>
      <c r="BR108" s="11" t="str">
        <f t="shared" si="72"/>
        <v/>
      </c>
      <c r="BS108" s="11" t="str">
        <f t="shared" si="73"/>
        <v>"flele":"266",</v>
      </c>
      <c r="BT108" s="11" t="str">
        <f t="shared" si="74"/>
        <v>"cr_system":"Conventional Corn",</v>
      </c>
      <c r="BU108" s="11" t="str">
        <f t="shared" si="75"/>
        <v>"irrig":"N",</v>
      </c>
      <c r="BV108" s="11" t="str">
        <f t="shared" si="76"/>
        <v>"ti_notes":"Conventional",</v>
      </c>
      <c r="BW108" s="11" t="str">
        <f t="shared" si="77"/>
        <v>"mon_planting_year":"2007",</v>
      </c>
      <c r="BX108" s="11" t="str">
        <f t="shared" si="78"/>
        <v>"initial_conditions":{"icpcr":"SBN"},</v>
      </c>
      <c r="BY108" s="11" t="str">
        <f t="shared" si="79"/>
        <v>"mon_hacom":"Grain",</v>
      </c>
      <c r="BZ108" s="11" t="str">
        <f t="shared" si="80"/>
        <v>"mon_expt_type":"Research",</v>
      </c>
      <c r="CA108" s="11" t="str">
        <f t="shared" si="81"/>
        <v>"mon_expt_stage":"Pre-Commercial 3",</v>
      </c>
      <c r="CB108" s="11" t="str">
        <f t="shared" si="82"/>
        <v>"mon_yld_be":"133.689686",</v>
      </c>
      <c r="CC108" s="11" t="str">
        <f t="shared" si="83"/>
        <v>"mon_mst":"23.06111111",</v>
      </c>
      <c r="CD108" s="11" t="str">
        <f t="shared" si="84"/>
        <v/>
      </c>
      <c r="CE108" s="11" t="str">
        <f t="shared" si="85"/>
        <v/>
      </c>
      <c r="CF108" s="11" t="str">
        <f>IF(AT108&lt;&gt;"",""""&amp;LOWER(AT$3) &amp;""":"""&amp;DX108&amp;""",","")</f>
        <v>"soil_id":"1144320:264973",</v>
      </c>
      <c r="CG108" s="11" t="str">
        <f>"""mon_wst_info1"":"""&amp;VLOOKUP(B108,Weather!B108:N629,11,FALSE)&amp;""","</f>
        <v>"mon_wst_info1":"GHCND:US1ILLE0010|0 - 10 km",</v>
      </c>
      <c r="CH108" s="11" t="str">
        <f>"""mon_wst_info2"":"""&amp;VLOOKUP(B108,Weather!B108:N629,12,FALSE)&amp;""","</f>
        <v>"mon_wst_info2":"GHCND:US1ILOG0003|0 - 10 km",</v>
      </c>
      <c r="CI108" s="11" t="str">
        <f>"""mon_wst_info3"":"""&amp;VLOOKUP(B108,Weather!B108:N629,13,FALSE)&amp;""","</f>
        <v>"mon_wst_info3":"GHCND:USC00116897|0 - 10 km",</v>
      </c>
      <c r="CJ108" s="11" t="str">
        <f t="shared" si="86"/>
        <v/>
      </c>
      <c r="CK108" s="30" t="s">
        <v>958</v>
      </c>
      <c r="CL108" s="11" t="str">
        <f t="shared" si="87"/>
        <v>{"event":"planting","crid":"MAZ",</v>
      </c>
      <c r="CM108" s="11" t="str">
        <f t="shared" si="88"/>
        <v>"date":"20070503",</v>
      </c>
      <c r="CN108" s="11" t="str">
        <f t="shared" si="89"/>
        <v>"cul_id":"2007_RM105_TestMean",</v>
      </c>
      <c r="CO108" s="11" t="str">
        <f t="shared" si="90"/>
        <v>"plpoe":"7.5257140341",</v>
      </c>
      <c r="CP108" s="11" t="str">
        <f t="shared" si="91"/>
        <v>"plrs":"76.2",</v>
      </c>
      <c r="CQ108" s="11" t="str">
        <f t="shared" si="92"/>
        <v>"rm":"105"},</v>
      </c>
      <c r="CR108" s="11" t="str">
        <f t="shared" si="93"/>
        <v>{"event":"harvest",</v>
      </c>
      <c r="CS108" s="11" t="str">
        <f t="shared" si="94"/>
        <v>"harm":"Machine",</v>
      </c>
      <c r="CT108" s="11" t="str">
        <f t="shared" si="95"/>
        <v>"date":"20070919"</v>
      </c>
      <c r="CU108" s="11" t="str">
        <f t="shared" si="96"/>
        <v>}]},</v>
      </c>
      <c r="CV108" s="30" t="s">
        <v>931</v>
      </c>
      <c r="CW108" s="11" t="str">
        <f t="shared" si="97"/>
        <v>{"hwah":"11296.77847",</v>
      </c>
      <c r="CX108" s="11" t="str">
        <f t="shared" si="98"/>
        <v>"hwahs":"828.173988",</v>
      </c>
      <c r="CY108" s="11" t="str">
        <f t="shared" si="99"/>
        <v>"hmah":"0.230611111",</v>
      </c>
      <c r="CZ108" s="11" t="str">
        <f t="shared" si="100"/>
        <v>"hmahs":"0.025498813",</v>
      </c>
      <c r="DA108" s="11" t="str">
        <f t="shared" si="101"/>
        <v/>
      </c>
      <c r="DB108" s="11" t="str">
        <f t="shared" si="102"/>
        <v/>
      </c>
      <c r="DC108" s="11" t="str">
        <f t="shared" si="103"/>
        <v/>
      </c>
      <c r="DD108" s="11" t="str">
        <f t="shared" si="104"/>
        <v/>
      </c>
      <c r="DE108" s="11" t="s">
        <v>935</v>
      </c>
      <c r="DF108" s="32" t="str">
        <f t="shared" si="118"/>
        <v>USA_2007_3180</v>
      </c>
      <c r="DG108" s="30" t="str">
        <f t="shared" si="105"/>
        <v>{"sltx":"SIL","sl_source":"SSURGO, Texture Component","soil_id":"1144320:264973","soil_name":"Osco","sl_system":"USDA_NRCS","classification":"Fine-silty, mixed, superactive, mesic Typic Argiudolls","soil_elev":"229","sl_slope":"3.5","salb":"0.23","drainage":"Well drained",</v>
      </c>
      <c r="DH108" s="11" t="str">
        <f t="shared" si="106"/>
        <v>{"sltx":"SIL",</v>
      </c>
      <c r="DI108" s="11" t="str">
        <f t="shared" si="107"/>
        <v>"sl_source":"SSURGO, Texture Component",</v>
      </c>
      <c r="DJ108" s="11" t="str">
        <f>IF(AT108&lt;&gt;"",""""&amp;LOWER(AT$3) &amp;""":"""&amp;DX108&amp;""",","")</f>
        <v>"soil_id":"1144320:264973",</v>
      </c>
      <c r="DK108" s="11" t="str">
        <f t="shared" si="108"/>
        <v>"soil_name":"Osco",</v>
      </c>
      <c r="DL108" s="11" t="str">
        <f t="shared" si="109"/>
        <v>"sl_system":"USDA_NRCS",</v>
      </c>
      <c r="DM108" s="11" t="str">
        <f t="shared" si="110"/>
        <v>"classification":"Fine-silty, mixed, superactive, mesic Typic Argiudolls",</v>
      </c>
      <c r="DN108" s="11" t="str">
        <f t="shared" si="111"/>
        <v>"soil_elev":"229",</v>
      </c>
      <c r="DO108" s="11" t="str">
        <f t="shared" si="112"/>
        <v>"sl_slope":"3.5",</v>
      </c>
      <c r="DP108" s="11" t="str">
        <f t="shared" si="113"/>
        <v>"salb":"0.23",</v>
      </c>
      <c r="DQ108" s="11" t="str">
        <f t="shared" si="114"/>
        <v>"drainage":"Well drained",</v>
      </c>
      <c r="DT108" s="2" t="str">
        <f t="shared" si="115"/>
        <v>SILSSURGO, Texture Component1144320:264973</v>
      </c>
      <c r="DU108" s="2" t="str">
        <f>IF(COUNTIF($DT$3:DT107,"="&amp;DT108)=0,AT108&amp;"","")</f>
        <v>1144320:264973</v>
      </c>
      <c r="DV108" s="2">
        <f>IF(DU108&lt;&gt;"", COUNTIF($DU$3:DU107,"="&amp;DU108), "")</f>
        <v>0</v>
      </c>
      <c r="DW108" s="2">
        <f>IF(OR(DU108&lt;&gt;"",AT108=""), COUNTIF($DU$3:DU107,"="&amp;DU108), VLOOKUP(DT108,$DT$3:DV107,3,FALSE))</f>
        <v>0</v>
      </c>
      <c r="DX108" s="2" t="str">
        <f t="shared" si="119"/>
        <v>1144320:264973</v>
      </c>
    </row>
    <row r="109" spans="1:128">
      <c r="A109" s="2" t="s">
        <v>893</v>
      </c>
      <c r="B109" s="17" t="s">
        <v>446</v>
      </c>
      <c r="C109" s="18">
        <v>1</v>
      </c>
      <c r="D109" s="17" t="s">
        <v>447</v>
      </c>
      <c r="E109" s="17" t="s">
        <v>448</v>
      </c>
      <c r="F109" s="17" t="s">
        <v>449</v>
      </c>
      <c r="G109" s="19">
        <v>1866593993432</v>
      </c>
      <c r="H109" s="17" t="s">
        <v>411</v>
      </c>
      <c r="I109" s="17" t="s">
        <v>450</v>
      </c>
      <c r="J109" s="18"/>
      <c r="K109" s="18">
        <v>42.124473090000002</v>
      </c>
      <c r="L109" s="18">
        <v>-93.875343470000004</v>
      </c>
      <c r="M109" s="17" t="s">
        <v>58</v>
      </c>
      <c r="N109" s="17"/>
      <c r="O109" s="18">
        <v>345</v>
      </c>
      <c r="P109" s="17" t="s">
        <v>59</v>
      </c>
      <c r="Q109" s="17" t="s">
        <v>260</v>
      </c>
      <c r="R109" s="17" t="s">
        <v>61</v>
      </c>
      <c r="S109" s="17" t="s">
        <v>62</v>
      </c>
      <c r="T109" s="17" t="s">
        <v>413</v>
      </c>
      <c r="U109" s="18">
        <v>2007</v>
      </c>
      <c r="V109" s="17" t="s">
        <v>451</v>
      </c>
      <c r="W109" s="17" t="s">
        <v>452</v>
      </c>
      <c r="X109" s="17" t="s">
        <v>328</v>
      </c>
      <c r="Y109" s="17" t="s">
        <v>65</v>
      </c>
      <c r="Z109" s="17" t="s">
        <v>66</v>
      </c>
      <c r="AA109" s="17" t="s">
        <v>67</v>
      </c>
      <c r="AB109" s="17" t="s">
        <v>68</v>
      </c>
      <c r="AC109" s="17">
        <v>8.6486221543999999</v>
      </c>
      <c r="AD109" s="18">
        <v>76.2</v>
      </c>
      <c r="AE109" s="20">
        <v>129.1209456</v>
      </c>
      <c r="AF109" s="19">
        <v>10910.71991</v>
      </c>
      <c r="AG109" s="19">
        <v>752.24997619999999</v>
      </c>
      <c r="AH109" s="21">
        <v>14.76719595</v>
      </c>
      <c r="AI109" s="22">
        <v>0.14767195899999999</v>
      </c>
      <c r="AJ109" s="22">
        <v>1.2229808999999999E-2</v>
      </c>
      <c r="AK109" s="18">
        <v>105</v>
      </c>
      <c r="AL109" s="17"/>
      <c r="AM109" s="17"/>
      <c r="AN109" s="17"/>
      <c r="AO109" s="17"/>
      <c r="AP109" s="17"/>
      <c r="AQ109" s="17"/>
      <c r="AR109" s="17" t="s">
        <v>416</v>
      </c>
      <c r="AS109" s="17" t="s">
        <v>430</v>
      </c>
      <c r="AT109" s="41" t="s">
        <v>453</v>
      </c>
      <c r="AU109" s="17" t="s">
        <v>454</v>
      </c>
      <c r="AV109" s="17" t="s">
        <v>420</v>
      </c>
      <c r="AW109" s="17" t="s">
        <v>455</v>
      </c>
      <c r="AX109" s="18">
        <v>374</v>
      </c>
      <c r="AY109" s="18">
        <v>4</v>
      </c>
      <c r="AZ109" s="18">
        <v>0.09</v>
      </c>
      <c r="BA109" s="17" t="s">
        <v>445</v>
      </c>
      <c r="BC109" s="34" t="str">
        <f t="shared" si="116"/>
        <v>20070513</v>
      </c>
      <c r="BD109" s="34" t="str">
        <f t="shared" si="117"/>
        <v>20071011</v>
      </c>
      <c r="BE109" s="2" t="s">
        <v>937</v>
      </c>
      <c r="BF109" s="11" t="str">
        <f t="shared" si="60"/>
        <v>{"exname":"USA_2007_3235",</v>
      </c>
      <c r="BG109" s="11" t="str">
        <f t="shared" si="61"/>
        <v>"exp_dur":"1",</v>
      </c>
      <c r="BH109" s="11" t="str">
        <f t="shared" si="62"/>
        <v>"local_name":"Boone, IA",</v>
      </c>
      <c r="BI109" s="11" t="str">
        <f t="shared" si="63"/>
        <v>"local_id":"IABO",</v>
      </c>
      <c r="BJ109" s="11" t="str">
        <f t="shared" si="64"/>
        <v>"fl_name":"MBBO",</v>
      </c>
      <c r="BK109" s="11" t="str">
        <f t="shared" si="65"/>
        <v>"id_field":"1866593993432",</v>
      </c>
      <c r="BL109" s="11" t="str">
        <f t="shared" si="66"/>
        <v>"fl_loc_1":"USA",</v>
      </c>
      <c r="BM109" s="11" t="str">
        <f t="shared" si="67"/>
        <v>"fl_loc_2":"IOW",</v>
      </c>
      <c r="BN109" s="11" t="str">
        <f t="shared" si="68"/>
        <v/>
      </c>
      <c r="BO109" s="11" t="str">
        <f t="shared" si="69"/>
        <v>"fl_lat":"42.12447309",</v>
      </c>
      <c r="BP109" s="11" t="str">
        <f t="shared" si="70"/>
        <v>"fl_long":"-93.87534347",</v>
      </c>
      <c r="BQ109" s="11" t="str">
        <f t="shared" si="71"/>
        <v>"mon_loc_source":"Monsanto",</v>
      </c>
      <c r="BR109" s="11" t="str">
        <f t="shared" si="72"/>
        <v/>
      </c>
      <c r="BS109" s="11" t="str">
        <f t="shared" si="73"/>
        <v>"flele":"345",</v>
      </c>
      <c r="BT109" s="11" t="str">
        <f t="shared" si="74"/>
        <v>"cr_system":"Conventional Corn",</v>
      </c>
      <c r="BU109" s="11" t="str">
        <f t="shared" si="75"/>
        <v>"irrig":"N",</v>
      </c>
      <c r="BV109" s="11" t="str">
        <f t="shared" si="76"/>
        <v>"ti_notes":"Conventional",</v>
      </c>
      <c r="BW109" s="11" t="str">
        <f t="shared" si="77"/>
        <v>"mon_planting_year":"2007",</v>
      </c>
      <c r="BX109" s="11" t="str">
        <f t="shared" si="78"/>
        <v>"initial_conditions":{"icpcr":"SBN"},</v>
      </c>
      <c r="BY109" s="11" t="str">
        <f t="shared" si="79"/>
        <v>"mon_hacom":"Grain",</v>
      </c>
      <c r="BZ109" s="11" t="str">
        <f t="shared" si="80"/>
        <v>"mon_expt_type":"Research",</v>
      </c>
      <c r="CA109" s="11" t="str">
        <f t="shared" si="81"/>
        <v>"mon_expt_stage":"Pre-Commercial 3",</v>
      </c>
      <c r="CB109" s="11" t="str">
        <f t="shared" si="82"/>
        <v>"mon_yld_be":"129.1209456",</v>
      </c>
      <c r="CC109" s="11" t="str">
        <f t="shared" si="83"/>
        <v>"mon_mst":"14.76719595",</v>
      </c>
      <c r="CD109" s="11" t="str">
        <f t="shared" si="84"/>
        <v/>
      </c>
      <c r="CE109" s="11" t="str">
        <f t="shared" si="85"/>
        <v/>
      </c>
      <c r="CF109" s="11" t="str">
        <f>IF(AT109&lt;&gt;"",""""&amp;LOWER(AT$3) &amp;""":"""&amp;DX109&amp;""",","")</f>
        <v>"soil_id":"403016:543040",</v>
      </c>
      <c r="CG109" s="11" t="str">
        <f>"""mon_wst_info1"":"""&amp;VLOOKUP(B109,Weather!B109:N630,11,FALSE)&amp;""","</f>
        <v>"mon_wst_info1":"725486|10 - 25 km",</v>
      </c>
      <c r="CH109" s="11" t="str">
        <f>"""mon_wst_info2"":"""&amp;VLOOKUP(B109,Weather!B109:N630,12,FALSE)&amp;""","</f>
        <v>"mon_wst_info2":"GHCND:US1IABN0001|10 - 25 km",</v>
      </c>
      <c r="CI109" s="11" t="str">
        <f>"""mon_wst_info3"":"""&amp;VLOOKUP(B109,Weather!B109:N630,13,FALSE)&amp;""","</f>
        <v>"mon_wst_info3":"GHCND:US1IABN0005|10 - 25 km",</v>
      </c>
      <c r="CJ109" s="11" t="str">
        <f t="shared" si="86"/>
        <v/>
      </c>
      <c r="CK109" s="30" t="s">
        <v>958</v>
      </c>
      <c r="CL109" s="11" t="str">
        <f t="shared" si="87"/>
        <v>{"event":"planting","crid":"MAZ",</v>
      </c>
      <c r="CM109" s="11" t="str">
        <f t="shared" si="88"/>
        <v>"date":"20070513",</v>
      </c>
      <c r="CN109" s="11" t="str">
        <f t="shared" si="89"/>
        <v>"cul_id":"2007_RM105_TestMean",</v>
      </c>
      <c r="CO109" s="11" t="str">
        <f t="shared" si="90"/>
        <v>"plpoe":"8.6486221544",</v>
      </c>
      <c r="CP109" s="11" t="str">
        <f t="shared" si="91"/>
        <v>"plrs":"76.2",</v>
      </c>
      <c r="CQ109" s="11" t="str">
        <f t="shared" si="92"/>
        <v>"rm":"105"},</v>
      </c>
      <c r="CR109" s="11" t="str">
        <f t="shared" si="93"/>
        <v>{"event":"harvest",</v>
      </c>
      <c r="CS109" s="11" t="str">
        <f t="shared" si="94"/>
        <v>"harm":"Machine",</v>
      </c>
      <c r="CT109" s="11" t="str">
        <f t="shared" si="95"/>
        <v>"date":"20071011"</v>
      </c>
      <c r="CU109" s="11" t="str">
        <f t="shared" si="96"/>
        <v>}]},</v>
      </c>
      <c r="CV109" s="30" t="s">
        <v>931</v>
      </c>
      <c r="CW109" s="11" t="str">
        <f t="shared" si="97"/>
        <v>{"hwah":"10910.71991",</v>
      </c>
      <c r="CX109" s="11" t="str">
        <f t="shared" si="98"/>
        <v>"hwahs":"752.2499762",</v>
      </c>
      <c r="CY109" s="11" t="str">
        <f t="shared" si="99"/>
        <v>"hmah":"0.147671959",</v>
      </c>
      <c r="CZ109" s="11" t="str">
        <f t="shared" si="100"/>
        <v>"hmahs":"0.012229809",</v>
      </c>
      <c r="DA109" s="11" t="str">
        <f t="shared" si="101"/>
        <v/>
      </c>
      <c r="DB109" s="11" t="str">
        <f t="shared" si="102"/>
        <v/>
      </c>
      <c r="DC109" s="11" t="str">
        <f t="shared" si="103"/>
        <v/>
      </c>
      <c r="DD109" s="11" t="str">
        <f t="shared" si="104"/>
        <v/>
      </c>
      <c r="DE109" s="11" t="s">
        <v>935</v>
      </c>
      <c r="DF109" s="32" t="str">
        <f t="shared" si="118"/>
        <v>USA_2007_3235</v>
      </c>
      <c r="DG109" s="30" t="str">
        <f t="shared" si="105"/>
        <v>{"sltx":"SICL","sl_source":"SSURGO, Dominant Component","soil_id":"403016:543040","soil_name":"Clarion","sl_system":"USDA_NRCS","classification":"Fine-loamy, mixed, superactive, mesic Typic Hapludolls","soil_elev":"374","sl_slope":"4","salb":"0.09","drainage":"Well drained",</v>
      </c>
      <c r="DH109" s="11" t="str">
        <f t="shared" si="106"/>
        <v>{"sltx":"SICL",</v>
      </c>
      <c r="DI109" s="11" t="str">
        <f t="shared" si="107"/>
        <v>"sl_source":"SSURGO, Dominant Component",</v>
      </c>
      <c r="DJ109" s="11" t="str">
        <f>IF(AT109&lt;&gt;"",""""&amp;LOWER(AT$3) &amp;""":"""&amp;DX109&amp;""",","")</f>
        <v>"soil_id":"403016:543040",</v>
      </c>
      <c r="DK109" s="11" t="str">
        <f t="shared" si="108"/>
        <v>"soil_name":"Clarion",</v>
      </c>
      <c r="DL109" s="11" t="str">
        <f t="shared" si="109"/>
        <v>"sl_system":"USDA_NRCS",</v>
      </c>
      <c r="DM109" s="11" t="str">
        <f t="shared" si="110"/>
        <v>"classification":"Fine-loamy, mixed, superactive, mesic Typic Hapludolls",</v>
      </c>
      <c r="DN109" s="11" t="str">
        <f t="shared" si="111"/>
        <v>"soil_elev":"374",</v>
      </c>
      <c r="DO109" s="11" t="str">
        <f t="shared" si="112"/>
        <v>"sl_slope":"4",</v>
      </c>
      <c r="DP109" s="11" t="str">
        <f t="shared" si="113"/>
        <v>"salb":"0.09",</v>
      </c>
      <c r="DQ109" s="11" t="str">
        <f t="shared" si="114"/>
        <v>"drainage":"Well drained",</v>
      </c>
      <c r="DT109" s="2" t="str">
        <f t="shared" si="115"/>
        <v>SICLSSURGO, Dominant Component403016:543040</v>
      </c>
      <c r="DU109" s="2" t="str">
        <f>IF(COUNTIF($DT$3:DT108,"="&amp;DT109)=0,AT109&amp;"","")</f>
        <v>403016:543040</v>
      </c>
      <c r="DV109" s="2">
        <f>IF(DU109&lt;&gt;"", COUNTIF($DU$3:DU108,"="&amp;DU109), "")</f>
        <v>0</v>
      </c>
      <c r="DW109" s="2">
        <f>IF(OR(DU109&lt;&gt;"",AT109=""), COUNTIF($DU$3:DU108,"="&amp;DU109), VLOOKUP(DT109,$DT$3:DV108,3,FALSE))</f>
        <v>0</v>
      </c>
      <c r="DX109" s="2" t="str">
        <f t="shared" si="119"/>
        <v>403016:543040</v>
      </c>
    </row>
    <row r="110" spans="1:128">
      <c r="A110" s="2" t="s">
        <v>893</v>
      </c>
      <c r="B110" s="17" t="s">
        <v>456</v>
      </c>
      <c r="C110" s="18">
        <v>1</v>
      </c>
      <c r="D110" s="17" t="s">
        <v>447</v>
      </c>
      <c r="E110" s="17" t="s">
        <v>448</v>
      </c>
      <c r="F110" s="17" t="s">
        <v>449</v>
      </c>
      <c r="G110" s="19">
        <v>1866593993432</v>
      </c>
      <c r="H110" s="17" t="s">
        <v>411</v>
      </c>
      <c r="I110" s="17" t="s">
        <v>450</v>
      </c>
      <c r="J110" s="18"/>
      <c r="K110" s="18">
        <v>42.124473090000002</v>
      </c>
      <c r="L110" s="18">
        <v>-93.875343470000004</v>
      </c>
      <c r="M110" s="17" t="s">
        <v>58</v>
      </c>
      <c r="N110" s="17"/>
      <c r="O110" s="18">
        <v>345</v>
      </c>
      <c r="P110" s="17" t="s">
        <v>59</v>
      </c>
      <c r="Q110" s="17" t="s">
        <v>264</v>
      </c>
      <c r="R110" s="17" t="s">
        <v>61</v>
      </c>
      <c r="S110" s="17" t="s">
        <v>62</v>
      </c>
      <c r="T110" s="17" t="s">
        <v>413</v>
      </c>
      <c r="U110" s="18">
        <v>2007</v>
      </c>
      <c r="V110" s="17" t="s">
        <v>451</v>
      </c>
      <c r="W110" s="17" t="s">
        <v>452</v>
      </c>
      <c r="X110" s="17" t="s">
        <v>328</v>
      </c>
      <c r="Y110" s="17" t="s">
        <v>65</v>
      </c>
      <c r="Z110" s="17" t="s">
        <v>66</v>
      </c>
      <c r="AA110" s="17" t="s">
        <v>67</v>
      </c>
      <c r="AB110" s="17" t="s">
        <v>68</v>
      </c>
      <c r="AC110" s="17">
        <v>8.6766261962000009</v>
      </c>
      <c r="AD110" s="18">
        <v>76.2</v>
      </c>
      <c r="AE110" s="20">
        <v>135.3607873</v>
      </c>
      <c r="AF110" s="19">
        <v>11437.98653</v>
      </c>
      <c r="AG110" s="19">
        <v>914.64176480000003</v>
      </c>
      <c r="AH110" s="21">
        <v>18.383437499999999</v>
      </c>
      <c r="AI110" s="22">
        <v>0.18383437499999999</v>
      </c>
      <c r="AJ110" s="22">
        <v>1.6558726999999999E-2</v>
      </c>
      <c r="AK110" s="18">
        <v>110</v>
      </c>
      <c r="AL110" s="17"/>
      <c r="AM110" s="17"/>
      <c r="AN110" s="17"/>
      <c r="AO110" s="17"/>
      <c r="AP110" s="17"/>
      <c r="AQ110" s="17"/>
      <c r="AR110" s="17" t="s">
        <v>416</v>
      </c>
      <c r="AS110" s="17" t="s">
        <v>430</v>
      </c>
      <c r="AT110" s="41" t="s">
        <v>453</v>
      </c>
      <c r="AU110" s="17" t="s">
        <v>454</v>
      </c>
      <c r="AV110" s="17" t="s">
        <v>420</v>
      </c>
      <c r="AW110" s="17" t="s">
        <v>455</v>
      </c>
      <c r="AX110" s="18">
        <v>374</v>
      </c>
      <c r="AY110" s="18">
        <v>4</v>
      </c>
      <c r="AZ110" s="18">
        <v>0.09</v>
      </c>
      <c r="BA110" s="17" t="s">
        <v>445</v>
      </c>
      <c r="BC110" s="34" t="str">
        <f t="shared" si="116"/>
        <v>20070513</v>
      </c>
      <c r="BD110" s="34" t="str">
        <f t="shared" si="117"/>
        <v>20071011</v>
      </c>
      <c r="BE110" s="2" t="s">
        <v>937</v>
      </c>
      <c r="BF110" s="11" t="str">
        <f t="shared" si="60"/>
        <v>{"exname":"USA_2007_3236",</v>
      </c>
      <c r="BG110" s="11" t="str">
        <f t="shared" si="61"/>
        <v>"exp_dur":"1",</v>
      </c>
      <c r="BH110" s="11" t="str">
        <f t="shared" si="62"/>
        <v>"local_name":"Boone, IA",</v>
      </c>
      <c r="BI110" s="11" t="str">
        <f t="shared" si="63"/>
        <v>"local_id":"IABO",</v>
      </c>
      <c r="BJ110" s="11" t="str">
        <f t="shared" si="64"/>
        <v>"fl_name":"MBBO",</v>
      </c>
      <c r="BK110" s="11" t="str">
        <f t="shared" si="65"/>
        <v>"id_field":"1866593993432",</v>
      </c>
      <c r="BL110" s="11" t="str">
        <f t="shared" si="66"/>
        <v>"fl_loc_1":"USA",</v>
      </c>
      <c r="BM110" s="11" t="str">
        <f t="shared" si="67"/>
        <v>"fl_loc_2":"IOW",</v>
      </c>
      <c r="BN110" s="11" t="str">
        <f t="shared" si="68"/>
        <v/>
      </c>
      <c r="BO110" s="11" t="str">
        <f t="shared" si="69"/>
        <v>"fl_lat":"42.12447309",</v>
      </c>
      <c r="BP110" s="11" t="str">
        <f t="shared" si="70"/>
        <v>"fl_long":"-93.87534347",</v>
      </c>
      <c r="BQ110" s="11" t="str">
        <f t="shared" si="71"/>
        <v>"mon_loc_source":"Monsanto",</v>
      </c>
      <c r="BR110" s="11" t="str">
        <f t="shared" si="72"/>
        <v/>
      </c>
      <c r="BS110" s="11" t="str">
        <f t="shared" si="73"/>
        <v>"flele":"345",</v>
      </c>
      <c r="BT110" s="11" t="str">
        <f t="shared" si="74"/>
        <v>"cr_system":"Conventional Corn",</v>
      </c>
      <c r="BU110" s="11" t="str">
        <f t="shared" si="75"/>
        <v>"irrig":"N",</v>
      </c>
      <c r="BV110" s="11" t="str">
        <f t="shared" si="76"/>
        <v>"ti_notes":"Conventional",</v>
      </c>
      <c r="BW110" s="11" t="str">
        <f t="shared" si="77"/>
        <v>"mon_planting_year":"2007",</v>
      </c>
      <c r="BX110" s="11" t="str">
        <f t="shared" si="78"/>
        <v>"initial_conditions":{"icpcr":"SBN"},</v>
      </c>
      <c r="BY110" s="11" t="str">
        <f t="shared" si="79"/>
        <v>"mon_hacom":"Grain",</v>
      </c>
      <c r="BZ110" s="11" t="str">
        <f t="shared" si="80"/>
        <v>"mon_expt_type":"Research",</v>
      </c>
      <c r="CA110" s="11" t="str">
        <f t="shared" si="81"/>
        <v>"mon_expt_stage":"Pre-Commercial 3",</v>
      </c>
      <c r="CB110" s="11" t="str">
        <f t="shared" si="82"/>
        <v>"mon_yld_be":"135.3607873",</v>
      </c>
      <c r="CC110" s="11" t="str">
        <f t="shared" si="83"/>
        <v>"mon_mst":"18.3834375",</v>
      </c>
      <c r="CD110" s="11" t="str">
        <f t="shared" si="84"/>
        <v/>
      </c>
      <c r="CE110" s="11" t="str">
        <f t="shared" si="85"/>
        <v/>
      </c>
      <c r="CF110" s="11" t="str">
        <f>IF(AT110&lt;&gt;"",""""&amp;LOWER(AT$3) &amp;""":"""&amp;DX110&amp;""",","")</f>
        <v>"soil_id":"403016:543040",</v>
      </c>
      <c r="CG110" s="11" t="str">
        <f>"""mon_wst_info1"":"""&amp;VLOOKUP(B110,Weather!B110:N631,11,FALSE)&amp;""","</f>
        <v>"mon_wst_info1":"725486|10 - 25 km",</v>
      </c>
      <c r="CH110" s="11" t="str">
        <f>"""mon_wst_info2"":"""&amp;VLOOKUP(B110,Weather!B110:N631,12,FALSE)&amp;""","</f>
        <v>"mon_wst_info2":"GHCND:US1IABN0001|10 - 25 km",</v>
      </c>
      <c r="CI110" s="11" t="str">
        <f>"""mon_wst_info3"":"""&amp;VLOOKUP(B110,Weather!B110:N631,13,FALSE)&amp;""","</f>
        <v>"mon_wst_info3":"GHCND:US1IABN0005|10 - 25 km",</v>
      </c>
      <c r="CJ110" s="11" t="str">
        <f t="shared" si="86"/>
        <v/>
      </c>
      <c r="CK110" s="30" t="s">
        <v>958</v>
      </c>
      <c r="CL110" s="11" t="str">
        <f t="shared" si="87"/>
        <v>{"event":"planting","crid":"MAZ",</v>
      </c>
      <c r="CM110" s="11" t="str">
        <f t="shared" si="88"/>
        <v>"date":"20070513",</v>
      </c>
      <c r="CN110" s="11" t="str">
        <f t="shared" si="89"/>
        <v>"cul_id":"2007_RM110_TestMean",</v>
      </c>
      <c r="CO110" s="11" t="str">
        <f t="shared" si="90"/>
        <v>"plpoe":"8.6766261962",</v>
      </c>
      <c r="CP110" s="11" t="str">
        <f t="shared" si="91"/>
        <v>"plrs":"76.2",</v>
      </c>
      <c r="CQ110" s="11" t="str">
        <f t="shared" si="92"/>
        <v>"rm":"110"},</v>
      </c>
      <c r="CR110" s="11" t="str">
        <f t="shared" si="93"/>
        <v>{"event":"harvest",</v>
      </c>
      <c r="CS110" s="11" t="str">
        <f t="shared" si="94"/>
        <v>"harm":"Machine",</v>
      </c>
      <c r="CT110" s="11" t="str">
        <f t="shared" si="95"/>
        <v>"date":"20071011"</v>
      </c>
      <c r="CU110" s="11" t="str">
        <f t="shared" si="96"/>
        <v>}]},</v>
      </c>
      <c r="CV110" s="30" t="s">
        <v>931</v>
      </c>
      <c r="CW110" s="11" t="str">
        <f t="shared" si="97"/>
        <v>{"hwah":"11437.98653",</v>
      </c>
      <c r="CX110" s="11" t="str">
        <f t="shared" si="98"/>
        <v>"hwahs":"914.6417648",</v>
      </c>
      <c r="CY110" s="11" t="str">
        <f t="shared" si="99"/>
        <v>"hmah":"0.183834375",</v>
      </c>
      <c r="CZ110" s="11" t="str">
        <f t="shared" si="100"/>
        <v>"hmahs":"0.016558727",</v>
      </c>
      <c r="DA110" s="11" t="str">
        <f t="shared" si="101"/>
        <v/>
      </c>
      <c r="DB110" s="11" t="str">
        <f t="shared" si="102"/>
        <v/>
      </c>
      <c r="DC110" s="11" t="str">
        <f t="shared" si="103"/>
        <v/>
      </c>
      <c r="DD110" s="11" t="str">
        <f t="shared" si="104"/>
        <v/>
      </c>
      <c r="DE110" s="11" t="s">
        <v>935</v>
      </c>
      <c r="DF110" s="32" t="str">
        <f t="shared" si="118"/>
        <v>USA_2007_3236</v>
      </c>
      <c r="DG110" s="30" t="str">
        <f t="shared" si="105"/>
        <v>{"sltx":"SICL","sl_source":"SSURGO, Dominant Component","soil_id":"403016:543040","soil_name":"Clarion","sl_system":"USDA_NRCS","classification":"Fine-loamy, mixed, superactive, mesic Typic Hapludolls","soil_elev":"374","sl_slope":"4","salb":"0.09","drainage":"Well drained",</v>
      </c>
      <c r="DH110" s="11" t="str">
        <f t="shared" si="106"/>
        <v>{"sltx":"SICL",</v>
      </c>
      <c r="DI110" s="11" t="str">
        <f t="shared" si="107"/>
        <v>"sl_source":"SSURGO, Dominant Component",</v>
      </c>
      <c r="DJ110" s="11" t="str">
        <f>IF(AT110&lt;&gt;"",""""&amp;LOWER(AT$3) &amp;""":"""&amp;DX110&amp;""",","")</f>
        <v>"soil_id":"403016:543040",</v>
      </c>
      <c r="DK110" s="11" t="str">
        <f t="shared" si="108"/>
        <v>"soil_name":"Clarion",</v>
      </c>
      <c r="DL110" s="11" t="str">
        <f t="shared" si="109"/>
        <v>"sl_system":"USDA_NRCS",</v>
      </c>
      <c r="DM110" s="11" t="str">
        <f t="shared" si="110"/>
        <v>"classification":"Fine-loamy, mixed, superactive, mesic Typic Hapludolls",</v>
      </c>
      <c r="DN110" s="11" t="str">
        <f t="shared" si="111"/>
        <v>"soil_elev":"374",</v>
      </c>
      <c r="DO110" s="11" t="str">
        <f t="shared" si="112"/>
        <v>"sl_slope":"4",</v>
      </c>
      <c r="DP110" s="11" t="str">
        <f t="shared" si="113"/>
        <v>"salb":"0.09",</v>
      </c>
      <c r="DQ110" s="11" t="str">
        <f t="shared" si="114"/>
        <v>"drainage":"Well drained",</v>
      </c>
      <c r="DT110" s="2" t="str">
        <f t="shared" si="115"/>
        <v>SICLSSURGO, Dominant Component403016:543040</v>
      </c>
      <c r="DU110" s="2" t="str">
        <f>IF(COUNTIF($DT$3:DT109,"="&amp;DT110)=0,AT110&amp;"","")</f>
        <v/>
      </c>
      <c r="DV110" s="2" t="str">
        <f>IF(DU110&lt;&gt;"", COUNTIF($DU$3:DU109,"="&amp;DU110), "")</f>
        <v/>
      </c>
      <c r="DW110" s="2">
        <f>IF(OR(DU110&lt;&gt;"",AT110=""), COUNTIF($DU$3:DU109,"="&amp;DU110), VLOOKUP(DT110,$DT$3:DV109,3,FALSE))</f>
        <v>0</v>
      </c>
      <c r="DX110" s="2" t="str">
        <f t="shared" si="119"/>
        <v>403016:543040</v>
      </c>
    </row>
    <row r="111" spans="1:128">
      <c r="A111" s="2" t="s">
        <v>893</v>
      </c>
      <c r="B111" s="17" t="s">
        <v>457</v>
      </c>
      <c r="C111" s="18">
        <v>1</v>
      </c>
      <c r="D111" s="17" t="s">
        <v>447</v>
      </c>
      <c r="E111" s="17" t="s">
        <v>448</v>
      </c>
      <c r="F111" s="17" t="s">
        <v>458</v>
      </c>
      <c r="G111" s="19">
        <v>1866668901080</v>
      </c>
      <c r="H111" s="17" t="s">
        <v>411</v>
      </c>
      <c r="I111" s="17" t="s">
        <v>450</v>
      </c>
      <c r="J111" s="18"/>
      <c r="K111" s="18">
        <v>42.124473090000002</v>
      </c>
      <c r="L111" s="18">
        <v>-93.875343470000004</v>
      </c>
      <c r="M111" s="17" t="s">
        <v>58</v>
      </c>
      <c r="N111" s="17"/>
      <c r="O111" s="18">
        <v>345</v>
      </c>
      <c r="P111" s="17" t="s">
        <v>59</v>
      </c>
      <c r="Q111" s="17" t="s">
        <v>260</v>
      </c>
      <c r="R111" s="17" t="s">
        <v>61</v>
      </c>
      <c r="S111" s="17" t="s">
        <v>62</v>
      </c>
      <c r="T111" s="17" t="s">
        <v>413</v>
      </c>
      <c r="U111" s="18">
        <v>2007</v>
      </c>
      <c r="V111" s="17" t="s">
        <v>459</v>
      </c>
      <c r="W111" s="17" t="s">
        <v>452</v>
      </c>
      <c r="X111" s="17" t="s">
        <v>328</v>
      </c>
      <c r="Y111" s="17" t="s">
        <v>65</v>
      </c>
      <c r="Z111" s="17" t="s">
        <v>66</v>
      </c>
      <c r="AA111" s="17" t="s">
        <v>67</v>
      </c>
      <c r="AB111" s="17" t="s">
        <v>68</v>
      </c>
      <c r="AC111" s="17">
        <v>10.511748902000001</v>
      </c>
      <c r="AD111" s="18">
        <v>76.2</v>
      </c>
      <c r="AE111" s="20">
        <v>133.4252678</v>
      </c>
      <c r="AF111" s="19">
        <v>11274.43513</v>
      </c>
      <c r="AG111" s="19">
        <v>850.98432439999999</v>
      </c>
      <c r="AH111" s="21">
        <v>14.56325301</v>
      </c>
      <c r="AI111" s="22">
        <v>0.14563253000000001</v>
      </c>
      <c r="AJ111" s="22">
        <v>1.3426023E-2</v>
      </c>
      <c r="AK111" s="18">
        <v>105</v>
      </c>
      <c r="AL111" s="17"/>
      <c r="AM111" s="17"/>
      <c r="AN111" s="17"/>
      <c r="AO111" s="17"/>
      <c r="AP111" s="17"/>
      <c r="AQ111" s="17"/>
      <c r="AR111" s="17" t="s">
        <v>416</v>
      </c>
      <c r="AS111" s="17" t="s">
        <v>430</v>
      </c>
      <c r="AT111" s="41" t="s">
        <v>453</v>
      </c>
      <c r="AU111" s="17" t="s">
        <v>454</v>
      </c>
      <c r="AV111" s="17" t="s">
        <v>420</v>
      </c>
      <c r="AW111" s="17" t="s">
        <v>455</v>
      </c>
      <c r="AX111" s="18">
        <v>374</v>
      </c>
      <c r="AY111" s="18">
        <v>4</v>
      </c>
      <c r="AZ111" s="18">
        <v>0.09</v>
      </c>
      <c r="BA111" s="17" t="s">
        <v>445</v>
      </c>
      <c r="BC111" s="34" t="str">
        <f t="shared" si="116"/>
        <v>20070512</v>
      </c>
      <c r="BD111" s="34" t="str">
        <f t="shared" si="117"/>
        <v>20071011</v>
      </c>
      <c r="BE111" s="2" t="s">
        <v>937</v>
      </c>
      <c r="BF111" s="11" t="str">
        <f t="shared" si="60"/>
        <v>{"exname":"USA_2007_3237",</v>
      </c>
      <c r="BG111" s="11" t="str">
        <f t="shared" si="61"/>
        <v>"exp_dur":"1",</v>
      </c>
      <c r="BH111" s="11" t="str">
        <f t="shared" si="62"/>
        <v>"local_name":"Boone, IA",</v>
      </c>
      <c r="BI111" s="11" t="str">
        <f t="shared" si="63"/>
        <v>"local_id":"IABO",</v>
      </c>
      <c r="BJ111" s="11" t="str">
        <f t="shared" si="64"/>
        <v>"fl_name":"MNBO",</v>
      </c>
      <c r="BK111" s="11" t="str">
        <f t="shared" si="65"/>
        <v>"id_field":"1866668901080",</v>
      </c>
      <c r="BL111" s="11" t="str">
        <f t="shared" si="66"/>
        <v>"fl_loc_1":"USA",</v>
      </c>
      <c r="BM111" s="11" t="str">
        <f t="shared" si="67"/>
        <v>"fl_loc_2":"IOW",</v>
      </c>
      <c r="BN111" s="11" t="str">
        <f t="shared" si="68"/>
        <v/>
      </c>
      <c r="BO111" s="11" t="str">
        <f t="shared" si="69"/>
        <v>"fl_lat":"42.12447309",</v>
      </c>
      <c r="BP111" s="11" t="str">
        <f t="shared" si="70"/>
        <v>"fl_long":"-93.87534347",</v>
      </c>
      <c r="BQ111" s="11" t="str">
        <f t="shared" si="71"/>
        <v>"mon_loc_source":"Monsanto",</v>
      </c>
      <c r="BR111" s="11" t="str">
        <f t="shared" si="72"/>
        <v/>
      </c>
      <c r="BS111" s="11" t="str">
        <f t="shared" si="73"/>
        <v>"flele":"345",</v>
      </c>
      <c r="BT111" s="11" t="str">
        <f t="shared" si="74"/>
        <v>"cr_system":"Conventional Corn",</v>
      </c>
      <c r="BU111" s="11" t="str">
        <f t="shared" si="75"/>
        <v>"irrig":"N",</v>
      </c>
      <c r="BV111" s="11" t="str">
        <f t="shared" si="76"/>
        <v>"ti_notes":"Conventional",</v>
      </c>
      <c r="BW111" s="11" t="str">
        <f t="shared" si="77"/>
        <v>"mon_planting_year":"2007",</v>
      </c>
      <c r="BX111" s="11" t="str">
        <f t="shared" si="78"/>
        <v>"initial_conditions":{"icpcr":"SBN"},</v>
      </c>
      <c r="BY111" s="11" t="str">
        <f t="shared" si="79"/>
        <v>"mon_hacom":"Grain",</v>
      </c>
      <c r="BZ111" s="11" t="str">
        <f t="shared" si="80"/>
        <v>"mon_expt_type":"Research",</v>
      </c>
      <c r="CA111" s="11" t="str">
        <f t="shared" si="81"/>
        <v>"mon_expt_stage":"Pre-Commercial 3",</v>
      </c>
      <c r="CB111" s="11" t="str">
        <f t="shared" si="82"/>
        <v>"mon_yld_be":"133.4252678",</v>
      </c>
      <c r="CC111" s="11" t="str">
        <f t="shared" si="83"/>
        <v>"mon_mst":"14.56325301",</v>
      </c>
      <c r="CD111" s="11" t="str">
        <f t="shared" si="84"/>
        <v/>
      </c>
      <c r="CE111" s="11" t="str">
        <f t="shared" si="85"/>
        <v/>
      </c>
      <c r="CF111" s="11" t="str">
        <f>IF(AT111&lt;&gt;"",""""&amp;LOWER(AT$3) &amp;""":"""&amp;DX111&amp;""",","")</f>
        <v>"soil_id":"403016:543040",</v>
      </c>
      <c r="CG111" s="11" t="str">
        <f>"""mon_wst_info1"":"""&amp;VLOOKUP(B111,Weather!B111:N632,11,FALSE)&amp;""","</f>
        <v>"mon_wst_info1":"725486|10 - 25 km",</v>
      </c>
      <c r="CH111" s="11" t="str">
        <f>"""mon_wst_info2"":"""&amp;VLOOKUP(B111,Weather!B111:N632,12,FALSE)&amp;""","</f>
        <v>"mon_wst_info2":"GHCND:US1IABN0001|10 - 25 km",</v>
      </c>
      <c r="CI111" s="11" t="str">
        <f>"""mon_wst_info3"":"""&amp;VLOOKUP(B111,Weather!B111:N632,13,FALSE)&amp;""","</f>
        <v>"mon_wst_info3":"GHCND:US1IABN0005|10 - 25 km",</v>
      </c>
      <c r="CJ111" s="11" t="str">
        <f t="shared" si="86"/>
        <v/>
      </c>
      <c r="CK111" s="30" t="s">
        <v>958</v>
      </c>
      <c r="CL111" s="11" t="str">
        <f t="shared" si="87"/>
        <v>{"event":"planting","crid":"MAZ",</v>
      </c>
      <c r="CM111" s="11" t="str">
        <f t="shared" si="88"/>
        <v>"date":"20070512",</v>
      </c>
      <c r="CN111" s="11" t="str">
        <f t="shared" si="89"/>
        <v>"cul_id":"2007_RM105_TestMean",</v>
      </c>
      <c r="CO111" s="11" t="str">
        <f t="shared" si="90"/>
        <v>"plpoe":"10.511748902",</v>
      </c>
      <c r="CP111" s="11" t="str">
        <f t="shared" si="91"/>
        <v>"plrs":"76.2",</v>
      </c>
      <c r="CQ111" s="11" t="str">
        <f t="shared" si="92"/>
        <v>"rm":"105"},</v>
      </c>
      <c r="CR111" s="11" t="str">
        <f t="shared" si="93"/>
        <v>{"event":"harvest",</v>
      </c>
      <c r="CS111" s="11" t="str">
        <f t="shared" si="94"/>
        <v>"harm":"Machine",</v>
      </c>
      <c r="CT111" s="11" t="str">
        <f t="shared" si="95"/>
        <v>"date":"20071011"</v>
      </c>
      <c r="CU111" s="11" t="str">
        <f t="shared" si="96"/>
        <v>}]},</v>
      </c>
      <c r="CV111" s="30" t="s">
        <v>931</v>
      </c>
      <c r="CW111" s="11" t="str">
        <f t="shared" si="97"/>
        <v>{"hwah":"11274.43513",</v>
      </c>
      <c r="CX111" s="11" t="str">
        <f t="shared" si="98"/>
        <v>"hwahs":"850.9843244",</v>
      </c>
      <c r="CY111" s="11" t="str">
        <f t="shared" si="99"/>
        <v>"hmah":"0.14563253",</v>
      </c>
      <c r="CZ111" s="11" t="str">
        <f t="shared" si="100"/>
        <v>"hmahs":"0.013426023",</v>
      </c>
      <c r="DA111" s="11" t="str">
        <f t="shared" si="101"/>
        <v/>
      </c>
      <c r="DB111" s="11" t="str">
        <f t="shared" si="102"/>
        <v/>
      </c>
      <c r="DC111" s="11" t="str">
        <f t="shared" si="103"/>
        <v/>
      </c>
      <c r="DD111" s="11" t="str">
        <f t="shared" si="104"/>
        <v/>
      </c>
      <c r="DE111" s="11" t="s">
        <v>935</v>
      </c>
      <c r="DF111" s="32" t="str">
        <f t="shared" si="118"/>
        <v>USA_2007_3237</v>
      </c>
      <c r="DG111" s="30" t="str">
        <f t="shared" si="105"/>
        <v>{"sltx":"SICL","sl_source":"SSURGO, Dominant Component","soil_id":"403016:543040","soil_name":"Clarion","sl_system":"USDA_NRCS","classification":"Fine-loamy, mixed, superactive, mesic Typic Hapludolls","soil_elev":"374","sl_slope":"4","salb":"0.09","drainage":"Well drained",</v>
      </c>
      <c r="DH111" s="11" t="str">
        <f t="shared" si="106"/>
        <v>{"sltx":"SICL",</v>
      </c>
      <c r="DI111" s="11" t="str">
        <f t="shared" si="107"/>
        <v>"sl_source":"SSURGO, Dominant Component",</v>
      </c>
      <c r="DJ111" s="11" t="str">
        <f>IF(AT111&lt;&gt;"",""""&amp;LOWER(AT$3) &amp;""":"""&amp;DX111&amp;""",","")</f>
        <v>"soil_id":"403016:543040",</v>
      </c>
      <c r="DK111" s="11" t="str">
        <f t="shared" si="108"/>
        <v>"soil_name":"Clarion",</v>
      </c>
      <c r="DL111" s="11" t="str">
        <f t="shared" si="109"/>
        <v>"sl_system":"USDA_NRCS",</v>
      </c>
      <c r="DM111" s="11" t="str">
        <f t="shared" si="110"/>
        <v>"classification":"Fine-loamy, mixed, superactive, mesic Typic Hapludolls",</v>
      </c>
      <c r="DN111" s="11" t="str">
        <f t="shared" si="111"/>
        <v>"soil_elev":"374",</v>
      </c>
      <c r="DO111" s="11" t="str">
        <f t="shared" si="112"/>
        <v>"sl_slope":"4",</v>
      </c>
      <c r="DP111" s="11" t="str">
        <f t="shared" si="113"/>
        <v>"salb":"0.09",</v>
      </c>
      <c r="DQ111" s="11" t="str">
        <f t="shared" si="114"/>
        <v>"drainage":"Well drained",</v>
      </c>
      <c r="DT111" s="2" t="str">
        <f t="shared" si="115"/>
        <v>SICLSSURGO, Dominant Component403016:543040</v>
      </c>
      <c r="DU111" s="2" t="str">
        <f>IF(COUNTIF($DT$3:DT110,"="&amp;DT111)=0,AT111&amp;"","")</f>
        <v/>
      </c>
      <c r="DV111" s="2" t="str">
        <f>IF(DU111&lt;&gt;"", COUNTIF($DU$3:DU110,"="&amp;DU111), "")</f>
        <v/>
      </c>
      <c r="DW111" s="2">
        <f>IF(OR(DU111&lt;&gt;"",AT111=""), COUNTIF($DU$3:DU110,"="&amp;DU111), VLOOKUP(DT111,$DT$3:DV110,3,FALSE))</f>
        <v>0</v>
      </c>
      <c r="DX111" s="2" t="str">
        <f t="shared" si="119"/>
        <v>403016:543040</v>
      </c>
    </row>
    <row r="112" spans="1:128">
      <c r="A112" s="2" t="s">
        <v>893</v>
      </c>
      <c r="B112" s="17" t="s">
        <v>460</v>
      </c>
      <c r="C112" s="18">
        <v>1</v>
      </c>
      <c r="D112" s="17" t="s">
        <v>447</v>
      </c>
      <c r="E112" s="17" t="s">
        <v>448</v>
      </c>
      <c r="F112" s="17" t="s">
        <v>458</v>
      </c>
      <c r="G112" s="19">
        <v>1866668901080</v>
      </c>
      <c r="H112" s="17" t="s">
        <v>411</v>
      </c>
      <c r="I112" s="17" t="s">
        <v>450</v>
      </c>
      <c r="J112" s="18"/>
      <c r="K112" s="18">
        <v>42.124473090000002</v>
      </c>
      <c r="L112" s="18">
        <v>-93.875343470000004</v>
      </c>
      <c r="M112" s="17" t="s">
        <v>58</v>
      </c>
      <c r="N112" s="17"/>
      <c r="O112" s="18">
        <v>345</v>
      </c>
      <c r="P112" s="17" t="s">
        <v>59</v>
      </c>
      <c r="Q112" s="17" t="s">
        <v>264</v>
      </c>
      <c r="R112" s="17" t="s">
        <v>61</v>
      </c>
      <c r="S112" s="17" t="s">
        <v>62</v>
      </c>
      <c r="T112" s="17" t="s">
        <v>413</v>
      </c>
      <c r="U112" s="18">
        <v>2007</v>
      </c>
      <c r="V112" s="17" t="s">
        <v>459</v>
      </c>
      <c r="W112" s="17" t="s">
        <v>452</v>
      </c>
      <c r="X112" s="17" t="s">
        <v>328</v>
      </c>
      <c r="Y112" s="17" t="s">
        <v>65</v>
      </c>
      <c r="Z112" s="17" t="s">
        <v>66</v>
      </c>
      <c r="AA112" s="17" t="s">
        <v>67</v>
      </c>
      <c r="AB112" s="17" t="s">
        <v>68</v>
      </c>
      <c r="AC112" s="17">
        <v>10.560294474999999</v>
      </c>
      <c r="AD112" s="18">
        <v>76.2</v>
      </c>
      <c r="AE112" s="20">
        <v>131.7649328</v>
      </c>
      <c r="AF112" s="19">
        <v>11134.13682</v>
      </c>
      <c r="AG112" s="19">
        <v>976.45944469999995</v>
      </c>
      <c r="AH112" s="21">
        <v>18.503589739999999</v>
      </c>
      <c r="AI112" s="22">
        <v>0.185035897</v>
      </c>
      <c r="AJ112" s="22">
        <v>1.9417383999999999E-2</v>
      </c>
      <c r="AK112" s="18">
        <v>110</v>
      </c>
      <c r="AL112" s="17"/>
      <c r="AM112" s="17"/>
      <c r="AN112" s="17"/>
      <c r="AO112" s="17"/>
      <c r="AP112" s="17"/>
      <c r="AQ112" s="17"/>
      <c r="AR112" s="17" t="s">
        <v>416</v>
      </c>
      <c r="AS112" s="17" t="s">
        <v>430</v>
      </c>
      <c r="AT112" s="41" t="s">
        <v>453</v>
      </c>
      <c r="AU112" s="17" t="s">
        <v>454</v>
      </c>
      <c r="AV112" s="17" t="s">
        <v>420</v>
      </c>
      <c r="AW112" s="17" t="s">
        <v>455</v>
      </c>
      <c r="AX112" s="18">
        <v>374</v>
      </c>
      <c r="AY112" s="18">
        <v>4</v>
      </c>
      <c r="AZ112" s="18">
        <v>0.09</v>
      </c>
      <c r="BA112" s="17" t="s">
        <v>445</v>
      </c>
      <c r="BC112" s="34" t="str">
        <f t="shared" si="116"/>
        <v>20070512</v>
      </c>
      <c r="BD112" s="34" t="str">
        <f t="shared" si="117"/>
        <v>20071011</v>
      </c>
      <c r="BE112" s="2" t="s">
        <v>937</v>
      </c>
      <c r="BF112" s="11" t="str">
        <f t="shared" si="60"/>
        <v>{"exname":"USA_2007_3238",</v>
      </c>
      <c r="BG112" s="11" t="str">
        <f t="shared" si="61"/>
        <v>"exp_dur":"1",</v>
      </c>
      <c r="BH112" s="11" t="str">
        <f t="shared" si="62"/>
        <v>"local_name":"Boone, IA",</v>
      </c>
      <c r="BI112" s="11" t="str">
        <f t="shared" si="63"/>
        <v>"local_id":"IABO",</v>
      </c>
      <c r="BJ112" s="11" t="str">
        <f t="shared" si="64"/>
        <v>"fl_name":"MNBO",</v>
      </c>
      <c r="BK112" s="11" t="str">
        <f t="shared" si="65"/>
        <v>"id_field":"1866668901080",</v>
      </c>
      <c r="BL112" s="11" t="str">
        <f t="shared" si="66"/>
        <v>"fl_loc_1":"USA",</v>
      </c>
      <c r="BM112" s="11" t="str">
        <f t="shared" si="67"/>
        <v>"fl_loc_2":"IOW",</v>
      </c>
      <c r="BN112" s="11" t="str">
        <f t="shared" si="68"/>
        <v/>
      </c>
      <c r="BO112" s="11" t="str">
        <f t="shared" si="69"/>
        <v>"fl_lat":"42.12447309",</v>
      </c>
      <c r="BP112" s="11" t="str">
        <f t="shared" si="70"/>
        <v>"fl_long":"-93.87534347",</v>
      </c>
      <c r="BQ112" s="11" t="str">
        <f t="shared" si="71"/>
        <v>"mon_loc_source":"Monsanto",</v>
      </c>
      <c r="BR112" s="11" t="str">
        <f t="shared" si="72"/>
        <v/>
      </c>
      <c r="BS112" s="11" t="str">
        <f t="shared" si="73"/>
        <v>"flele":"345",</v>
      </c>
      <c r="BT112" s="11" t="str">
        <f t="shared" si="74"/>
        <v>"cr_system":"Conventional Corn",</v>
      </c>
      <c r="BU112" s="11" t="str">
        <f t="shared" si="75"/>
        <v>"irrig":"N",</v>
      </c>
      <c r="BV112" s="11" t="str">
        <f t="shared" si="76"/>
        <v>"ti_notes":"Conventional",</v>
      </c>
      <c r="BW112" s="11" t="str">
        <f t="shared" si="77"/>
        <v>"mon_planting_year":"2007",</v>
      </c>
      <c r="BX112" s="11" t="str">
        <f t="shared" si="78"/>
        <v>"initial_conditions":{"icpcr":"SBN"},</v>
      </c>
      <c r="BY112" s="11" t="str">
        <f t="shared" si="79"/>
        <v>"mon_hacom":"Grain",</v>
      </c>
      <c r="BZ112" s="11" t="str">
        <f t="shared" si="80"/>
        <v>"mon_expt_type":"Research",</v>
      </c>
      <c r="CA112" s="11" t="str">
        <f t="shared" si="81"/>
        <v>"mon_expt_stage":"Pre-Commercial 3",</v>
      </c>
      <c r="CB112" s="11" t="str">
        <f t="shared" si="82"/>
        <v>"mon_yld_be":"131.7649328",</v>
      </c>
      <c r="CC112" s="11" t="str">
        <f t="shared" si="83"/>
        <v>"mon_mst":"18.50358974",</v>
      </c>
      <c r="CD112" s="11" t="str">
        <f t="shared" si="84"/>
        <v/>
      </c>
      <c r="CE112" s="11" t="str">
        <f t="shared" si="85"/>
        <v/>
      </c>
      <c r="CF112" s="11" t="str">
        <f>IF(AT112&lt;&gt;"",""""&amp;LOWER(AT$3) &amp;""":"""&amp;DX112&amp;""",","")</f>
        <v>"soil_id":"403016:543040",</v>
      </c>
      <c r="CG112" s="11" t="str">
        <f>"""mon_wst_info1"":"""&amp;VLOOKUP(B112,Weather!B112:N633,11,FALSE)&amp;""","</f>
        <v>"mon_wst_info1":"725486|10 - 25 km",</v>
      </c>
      <c r="CH112" s="11" t="str">
        <f>"""mon_wst_info2"":"""&amp;VLOOKUP(B112,Weather!B112:N633,12,FALSE)&amp;""","</f>
        <v>"mon_wst_info2":"GHCND:US1IABN0001|10 - 25 km",</v>
      </c>
      <c r="CI112" s="11" t="str">
        <f>"""mon_wst_info3"":"""&amp;VLOOKUP(B112,Weather!B112:N633,13,FALSE)&amp;""","</f>
        <v>"mon_wst_info3":"GHCND:US1IABN0005|10 - 25 km",</v>
      </c>
      <c r="CJ112" s="11" t="str">
        <f t="shared" si="86"/>
        <v/>
      </c>
      <c r="CK112" s="30" t="s">
        <v>958</v>
      </c>
      <c r="CL112" s="11" t="str">
        <f t="shared" si="87"/>
        <v>{"event":"planting","crid":"MAZ",</v>
      </c>
      <c r="CM112" s="11" t="str">
        <f t="shared" si="88"/>
        <v>"date":"20070512",</v>
      </c>
      <c r="CN112" s="11" t="str">
        <f t="shared" si="89"/>
        <v>"cul_id":"2007_RM110_TestMean",</v>
      </c>
      <c r="CO112" s="11" t="str">
        <f t="shared" si="90"/>
        <v>"plpoe":"10.560294475",</v>
      </c>
      <c r="CP112" s="11" t="str">
        <f t="shared" si="91"/>
        <v>"plrs":"76.2",</v>
      </c>
      <c r="CQ112" s="11" t="str">
        <f t="shared" si="92"/>
        <v>"rm":"110"},</v>
      </c>
      <c r="CR112" s="11" t="str">
        <f t="shared" si="93"/>
        <v>{"event":"harvest",</v>
      </c>
      <c r="CS112" s="11" t="str">
        <f t="shared" si="94"/>
        <v>"harm":"Machine",</v>
      </c>
      <c r="CT112" s="11" t="str">
        <f t="shared" si="95"/>
        <v>"date":"20071011"</v>
      </c>
      <c r="CU112" s="11" t="str">
        <f t="shared" si="96"/>
        <v>}]},</v>
      </c>
      <c r="CV112" s="30" t="s">
        <v>931</v>
      </c>
      <c r="CW112" s="11" t="str">
        <f t="shared" si="97"/>
        <v>{"hwah":"11134.13682",</v>
      </c>
      <c r="CX112" s="11" t="str">
        <f t="shared" si="98"/>
        <v>"hwahs":"976.4594447",</v>
      </c>
      <c r="CY112" s="11" t="str">
        <f t="shared" si="99"/>
        <v>"hmah":"0.185035897",</v>
      </c>
      <c r="CZ112" s="11" t="str">
        <f t="shared" si="100"/>
        <v>"hmahs":"0.019417384",</v>
      </c>
      <c r="DA112" s="11" t="str">
        <f t="shared" si="101"/>
        <v/>
      </c>
      <c r="DB112" s="11" t="str">
        <f t="shared" si="102"/>
        <v/>
      </c>
      <c r="DC112" s="11" t="str">
        <f t="shared" si="103"/>
        <v/>
      </c>
      <c r="DD112" s="11" t="str">
        <f t="shared" si="104"/>
        <v/>
      </c>
      <c r="DE112" s="11" t="s">
        <v>935</v>
      </c>
      <c r="DF112" s="32" t="str">
        <f t="shared" si="118"/>
        <v>USA_2007_3238</v>
      </c>
      <c r="DG112" s="30" t="str">
        <f t="shared" si="105"/>
        <v>{"sltx":"SICL","sl_source":"SSURGO, Dominant Component","soil_id":"403016:543040","soil_name":"Clarion","sl_system":"USDA_NRCS","classification":"Fine-loamy, mixed, superactive, mesic Typic Hapludolls","soil_elev":"374","sl_slope":"4","salb":"0.09","drainage":"Well drained",</v>
      </c>
      <c r="DH112" s="11" t="str">
        <f t="shared" si="106"/>
        <v>{"sltx":"SICL",</v>
      </c>
      <c r="DI112" s="11" t="str">
        <f t="shared" si="107"/>
        <v>"sl_source":"SSURGO, Dominant Component",</v>
      </c>
      <c r="DJ112" s="11" t="str">
        <f>IF(AT112&lt;&gt;"",""""&amp;LOWER(AT$3) &amp;""":"""&amp;DX112&amp;""",","")</f>
        <v>"soil_id":"403016:543040",</v>
      </c>
      <c r="DK112" s="11" t="str">
        <f t="shared" si="108"/>
        <v>"soil_name":"Clarion",</v>
      </c>
      <c r="DL112" s="11" t="str">
        <f t="shared" si="109"/>
        <v>"sl_system":"USDA_NRCS",</v>
      </c>
      <c r="DM112" s="11" t="str">
        <f t="shared" si="110"/>
        <v>"classification":"Fine-loamy, mixed, superactive, mesic Typic Hapludolls",</v>
      </c>
      <c r="DN112" s="11" t="str">
        <f t="shared" si="111"/>
        <v>"soil_elev":"374",</v>
      </c>
      <c r="DO112" s="11" t="str">
        <f t="shared" si="112"/>
        <v>"sl_slope":"4",</v>
      </c>
      <c r="DP112" s="11" t="str">
        <f t="shared" si="113"/>
        <v>"salb":"0.09",</v>
      </c>
      <c r="DQ112" s="11" t="str">
        <f t="shared" si="114"/>
        <v>"drainage":"Well drained",</v>
      </c>
      <c r="DT112" s="2" t="str">
        <f t="shared" si="115"/>
        <v>SICLSSURGO, Dominant Component403016:543040</v>
      </c>
      <c r="DU112" s="2" t="str">
        <f>IF(COUNTIF($DT$3:DT111,"="&amp;DT112)=0,AT112&amp;"","")</f>
        <v/>
      </c>
      <c r="DV112" s="2" t="str">
        <f>IF(DU112&lt;&gt;"", COUNTIF($DU$3:DU111,"="&amp;DU112), "")</f>
        <v/>
      </c>
      <c r="DW112" s="2">
        <f>IF(OR(DU112&lt;&gt;"",AT112=""), COUNTIF($DU$3:DU111,"="&amp;DU112), VLOOKUP(DT112,$DT$3:DV111,3,FALSE))</f>
        <v>0</v>
      </c>
      <c r="DX112" s="2" t="str">
        <f t="shared" si="119"/>
        <v>403016:543040</v>
      </c>
    </row>
    <row r="113" spans="1:128">
      <c r="A113" s="2" t="s">
        <v>893</v>
      </c>
      <c r="B113" s="17" t="s">
        <v>461</v>
      </c>
      <c r="C113" s="18">
        <v>1</v>
      </c>
      <c r="D113" s="17" t="s">
        <v>462</v>
      </c>
      <c r="E113" s="17" t="s">
        <v>463</v>
      </c>
      <c r="F113" s="17" t="s">
        <v>464</v>
      </c>
      <c r="G113" s="19">
        <v>1866602775256</v>
      </c>
      <c r="H113" s="17" t="s">
        <v>411</v>
      </c>
      <c r="I113" s="17" t="s">
        <v>450</v>
      </c>
      <c r="J113" s="18"/>
      <c r="K113" s="18">
        <v>41.957807080000002</v>
      </c>
      <c r="L113" s="18">
        <v>-93.792010469999994</v>
      </c>
      <c r="M113" s="17" t="s">
        <v>58</v>
      </c>
      <c r="N113" s="17"/>
      <c r="O113" s="18">
        <v>333</v>
      </c>
      <c r="P113" s="17" t="s">
        <v>59</v>
      </c>
      <c r="Q113" s="17" t="s">
        <v>60</v>
      </c>
      <c r="R113" s="17" t="s">
        <v>61</v>
      </c>
      <c r="S113" s="17" t="s">
        <v>62</v>
      </c>
      <c r="T113" s="17" t="s">
        <v>413</v>
      </c>
      <c r="U113" s="18">
        <v>2007</v>
      </c>
      <c r="V113" s="17" t="s">
        <v>465</v>
      </c>
      <c r="W113" s="17" t="s">
        <v>466</v>
      </c>
      <c r="X113" s="17" t="s">
        <v>59</v>
      </c>
      <c r="Y113" s="17" t="s">
        <v>65</v>
      </c>
      <c r="Z113" s="17" t="s">
        <v>66</v>
      </c>
      <c r="AA113" s="17" t="s">
        <v>67</v>
      </c>
      <c r="AB113" s="17" t="s">
        <v>68</v>
      </c>
      <c r="AC113" s="17">
        <v>8.4774999257000001</v>
      </c>
      <c r="AD113" s="18">
        <v>76.2</v>
      </c>
      <c r="AE113" s="20">
        <v>121.79438500000001</v>
      </c>
      <c r="AF113" s="19">
        <v>10291.625529999999</v>
      </c>
      <c r="AG113" s="19">
        <v>674.02118719999999</v>
      </c>
      <c r="AH113" s="21">
        <v>13.502627</v>
      </c>
      <c r="AI113" s="22">
        <v>0.13502627</v>
      </c>
      <c r="AJ113" s="22">
        <v>8.5998919999999996E-3</v>
      </c>
      <c r="AK113" s="18">
        <v>100</v>
      </c>
      <c r="AL113" s="17"/>
      <c r="AM113" s="17"/>
      <c r="AN113" s="17"/>
      <c r="AO113" s="17"/>
      <c r="AP113" s="17"/>
      <c r="AQ113" s="17"/>
      <c r="AR113" s="17" t="s">
        <v>416</v>
      </c>
      <c r="AS113" s="17" t="s">
        <v>430</v>
      </c>
      <c r="AT113" s="41" t="s">
        <v>467</v>
      </c>
      <c r="AU113" s="17" t="s">
        <v>454</v>
      </c>
      <c r="AV113" s="17" t="s">
        <v>420</v>
      </c>
      <c r="AW113" s="17" t="s">
        <v>455</v>
      </c>
      <c r="AX113" s="18">
        <v>374</v>
      </c>
      <c r="AY113" s="18">
        <v>7</v>
      </c>
      <c r="AZ113" s="18">
        <v>0.09</v>
      </c>
      <c r="BA113" s="17" t="s">
        <v>445</v>
      </c>
      <c r="BC113" s="34" t="str">
        <f t="shared" si="116"/>
        <v>20070515</v>
      </c>
      <c r="BD113" s="34" t="str">
        <f t="shared" si="117"/>
        <v>20071009</v>
      </c>
      <c r="BE113" s="2" t="s">
        <v>937</v>
      </c>
      <c r="BF113" s="11" t="str">
        <f t="shared" si="60"/>
        <v>{"exname":"USA_2007_3239",</v>
      </c>
      <c r="BG113" s="11" t="str">
        <f t="shared" si="61"/>
        <v>"exp_dur":"1",</v>
      </c>
      <c r="BH113" s="11" t="str">
        <f t="shared" si="62"/>
        <v>"local_name":"Luther, IA",</v>
      </c>
      <c r="BI113" s="11" t="str">
        <f t="shared" si="63"/>
        <v>"local_id":"IALU",</v>
      </c>
      <c r="BJ113" s="11" t="str">
        <f t="shared" si="64"/>
        <v>"fl_name":"MBLU",</v>
      </c>
      <c r="BK113" s="11" t="str">
        <f t="shared" si="65"/>
        <v>"id_field":"1866602775256",</v>
      </c>
      <c r="BL113" s="11" t="str">
        <f t="shared" si="66"/>
        <v>"fl_loc_1":"USA",</v>
      </c>
      <c r="BM113" s="11" t="str">
        <f t="shared" si="67"/>
        <v>"fl_loc_2":"IOW",</v>
      </c>
      <c r="BN113" s="11" t="str">
        <f t="shared" si="68"/>
        <v/>
      </c>
      <c r="BO113" s="11" t="str">
        <f t="shared" si="69"/>
        <v>"fl_lat":"41.95780708",</v>
      </c>
      <c r="BP113" s="11" t="str">
        <f t="shared" si="70"/>
        <v>"fl_long":"-93.79201047",</v>
      </c>
      <c r="BQ113" s="11" t="str">
        <f t="shared" si="71"/>
        <v>"mon_loc_source":"Monsanto",</v>
      </c>
      <c r="BR113" s="11" t="str">
        <f t="shared" si="72"/>
        <v/>
      </c>
      <c r="BS113" s="11" t="str">
        <f t="shared" si="73"/>
        <v>"flele":"333",</v>
      </c>
      <c r="BT113" s="11" t="str">
        <f t="shared" si="74"/>
        <v>"cr_system":"Conventional Corn",</v>
      </c>
      <c r="BU113" s="11" t="str">
        <f t="shared" si="75"/>
        <v>"irrig":"N",</v>
      </c>
      <c r="BV113" s="11" t="str">
        <f t="shared" si="76"/>
        <v>"ti_notes":"Conventional",</v>
      </c>
      <c r="BW113" s="11" t="str">
        <f t="shared" si="77"/>
        <v>"mon_planting_year":"2007",</v>
      </c>
      <c r="BX113" s="11" t="str">
        <f t="shared" si="78"/>
        <v>"initial_conditions":{"icpcr":"MAZ"},</v>
      </c>
      <c r="BY113" s="11" t="str">
        <f t="shared" si="79"/>
        <v>"mon_hacom":"Grain",</v>
      </c>
      <c r="BZ113" s="11" t="str">
        <f t="shared" si="80"/>
        <v>"mon_expt_type":"Research",</v>
      </c>
      <c r="CA113" s="11" t="str">
        <f t="shared" si="81"/>
        <v>"mon_expt_stage":"Pre-Commercial 3",</v>
      </c>
      <c r="CB113" s="11" t="str">
        <f t="shared" si="82"/>
        <v>"mon_yld_be":"121.794385",</v>
      </c>
      <c r="CC113" s="11" t="str">
        <f t="shared" si="83"/>
        <v>"mon_mst":"13.502627",</v>
      </c>
      <c r="CD113" s="11" t="str">
        <f t="shared" si="84"/>
        <v/>
      </c>
      <c r="CE113" s="11" t="str">
        <f t="shared" si="85"/>
        <v/>
      </c>
      <c r="CF113" s="11" t="str">
        <f>IF(AT113&lt;&gt;"",""""&amp;LOWER(AT$3) &amp;""":"""&amp;DX113&amp;""",","")</f>
        <v>"soil_id":"403017:543041",</v>
      </c>
      <c r="CG113" s="11" t="str">
        <f>"""mon_wst_info1"":"""&amp;VLOOKUP(B113,Weather!B113:N634,11,FALSE)&amp;""","</f>
        <v>"mon_wst_info1":"725486|10 - 25 km",</v>
      </c>
      <c r="CH113" s="11" t="str">
        <f>"""mon_wst_info2"":"""&amp;VLOOKUP(B113,Weather!B113:N634,12,FALSE)&amp;""","</f>
        <v>"mon_wst_info2":"GHCND:US1IABN0001|0 - 10 km",</v>
      </c>
      <c r="CI113" s="11" t="str">
        <f>"""mon_wst_info3"":"""&amp;VLOOKUP(B113,Weather!B113:N634,13,FALSE)&amp;""","</f>
        <v>"mon_wst_info3":"GHCND:USC00130200|0 - 10 km",</v>
      </c>
      <c r="CJ113" s="11" t="str">
        <f t="shared" si="86"/>
        <v/>
      </c>
      <c r="CK113" s="30" t="s">
        <v>958</v>
      </c>
      <c r="CL113" s="11" t="str">
        <f t="shared" si="87"/>
        <v>{"event":"planting","crid":"MAZ",</v>
      </c>
      <c r="CM113" s="11" t="str">
        <f t="shared" si="88"/>
        <v>"date":"20070515",</v>
      </c>
      <c r="CN113" s="11" t="str">
        <f t="shared" si="89"/>
        <v>"cul_id":"2007_RM100_TestMean",</v>
      </c>
      <c r="CO113" s="11" t="str">
        <f t="shared" si="90"/>
        <v>"plpoe":"8.4774999257",</v>
      </c>
      <c r="CP113" s="11" t="str">
        <f t="shared" si="91"/>
        <v>"plrs":"76.2",</v>
      </c>
      <c r="CQ113" s="11" t="str">
        <f t="shared" si="92"/>
        <v>"rm":"100"},</v>
      </c>
      <c r="CR113" s="11" t="str">
        <f t="shared" si="93"/>
        <v>{"event":"harvest",</v>
      </c>
      <c r="CS113" s="11" t="str">
        <f t="shared" si="94"/>
        <v>"harm":"Machine",</v>
      </c>
      <c r="CT113" s="11" t="str">
        <f t="shared" si="95"/>
        <v>"date":"20071009"</v>
      </c>
      <c r="CU113" s="11" t="str">
        <f t="shared" si="96"/>
        <v>}]},</v>
      </c>
      <c r="CV113" s="30" t="s">
        <v>931</v>
      </c>
      <c r="CW113" s="11" t="str">
        <f t="shared" si="97"/>
        <v>{"hwah":"10291.62553",</v>
      </c>
      <c r="CX113" s="11" t="str">
        <f t="shared" si="98"/>
        <v>"hwahs":"674.0211872",</v>
      </c>
      <c r="CY113" s="11" t="str">
        <f t="shared" si="99"/>
        <v>"hmah":"0.13502627",</v>
      </c>
      <c r="CZ113" s="11" t="str">
        <f t="shared" si="100"/>
        <v>"hmahs":"0.008599892",</v>
      </c>
      <c r="DA113" s="11" t="str">
        <f t="shared" si="101"/>
        <v/>
      </c>
      <c r="DB113" s="11" t="str">
        <f t="shared" si="102"/>
        <v/>
      </c>
      <c r="DC113" s="11" t="str">
        <f t="shared" si="103"/>
        <v/>
      </c>
      <c r="DD113" s="11" t="str">
        <f t="shared" si="104"/>
        <v/>
      </c>
      <c r="DE113" s="11" t="s">
        <v>935</v>
      </c>
      <c r="DF113" s="32" t="str">
        <f t="shared" si="118"/>
        <v>USA_2007_3239</v>
      </c>
      <c r="DG113" s="30" t="str">
        <f t="shared" si="105"/>
        <v>{"sltx":"SICL","sl_source":"SSURGO, Dominant Component","soil_id":"403017:543041","soil_name":"Clarion","sl_system":"USDA_NRCS","classification":"Fine-loamy, mixed, superactive, mesic Typic Hapludolls","soil_elev":"374","sl_slope":"7","salb":"0.09","drainage":"Well drained",</v>
      </c>
      <c r="DH113" s="11" t="str">
        <f t="shared" si="106"/>
        <v>{"sltx":"SICL",</v>
      </c>
      <c r="DI113" s="11" t="str">
        <f t="shared" si="107"/>
        <v>"sl_source":"SSURGO, Dominant Component",</v>
      </c>
      <c r="DJ113" s="11" t="str">
        <f>IF(AT113&lt;&gt;"",""""&amp;LOWER(AT$3) &amp;""":"""&amp;DX113&amp;""",","")</f>
        <v>"soil_id":"403017:543041",</v>
      </c>
      <c r="DK113" s="11" t="str">
        <f t="shared" si="108"/>
        <v>"soil_name":"Clarion",</v>
      </c>
      <c r="DL113" s="11" t="str">
        <f t="shared" si="109"/>
        <v>"sl_system":"USDA_NRCS",</v>
      </c>
      <c r="DM113" s="11" t="str">
        <f t="shared" si="110"/>
        <v>"classification":"Fine-loamy, mixed, superactive, mesic Typic Hapludolls",</v>
      </c>
      <c r="DN113" s="11" t="str">
        <f t="shared" si="111"/>
        <v>"soil_elev":"374",</v>
      </c>
      <c r="DO113" s="11" t="str">
        <f t="shared" si="112"/>
        <v>"sl_slope":"7",</v>
      </c>
      <c r="DP113" s="11" t="str">
        <f t="shared" si="113"/>
        <v>"salb":"0.09",</v>
      </c>
      <c r="DQ113" s="11" t="str">
        <f t="shared" si="114"/>
        <v>"drainage":"Well drained",</v>
      </c>
      <c r="DT113" s="2" t="str">
        <f t="shared" si="115"/>
        <v>SICLSSURGO, Dominant Component403017:543041</v>
      </c>
      <c r="DU113" s="2" t="str">
        <f>IF(COUNTIF($DT$3:DT112,"="&amp;DT113)=0,AT113&amp;"","")</f>
        <v>403017:543041</v>
      </c>
      <c r="DV113" s="2">
        <f>IF(DU113&lt;&gt;"", COUNTIF($DU$3:DU112,"="&amp;DU113), "")</f>
        <v>0</v>
      </c>
      <c r="DW113" s="2">
        <f>IF(OR(DU113&lt;&gt;"",AT113=""), COUNTIF($DU$3:DU112,"="&amp;DU113), VLOOKUP(DT113,$DT$3:DV112,3,FALSE))</f>
        <v>0</v>
      </c>
      <c r="DX113" s="2" t="str">
        <f t="shared" si="119"/>
        <v>403017:543041</v>
      </c>
    </row>
    <row r="114" spans="1:128">
      <c r="A114" s="2" t="s">
        <v>893</v>
      </c>
      <c r="B114" s="17" t="s">
        <v>468</v>
      </c>
      <c r="C114" s="18">
        <v>1</v>
      </c>
      <c r="D114" s="17" t="s">
        <v>469</v>
      </c>
      <c r="E114" s="17" t="s">
        <v>470</v>
      </c>
      <c r="F114" s="17" t="s">
        <v>471</v>
      </c>
      <c r="G114" s="19">
        <v>1866594517720</v>
      </c>
      <c r="H114" s="17" t="s">
        <v>411</v>
      </c>
      <c r="I114" s="17" t="s">
        <v>450</v>
      </c>
      <c r="J114" s="18"/>
      <c r="K114" s="18">
        <v>41.791141080000003</v>
      </c>
      <c r="L114" s="18">
        <v>-93.542011459999998</v>
      </c>
      <c r="M114" s="17" t="s">
        <v>58</v>
      </c>
      <c r="N114" s="17"/>
      <c r="O114" s="18">
        <v>263</v>
      </c>
      <c r="P114" s="17" t="s">
        <v>59</v>
      </c>
      <c r="Q114" s="17" t="s">
        <v>260</v>
      </c>
      <c r="R114" s="17" t="s">
        <v>61</v>
      </c>
      <c r="S114" s="17" t="s">
        <v>62</v>
      </c>
      <c r="T114" s="17" t="s">
        <v>413</v>
      </c>
      <c r="U114" s="18">
        <v>2007</v>
      </c>
      <c r="V114" s="17" t="s">
        <v>465</v>
      </c>
      <c r="W114" s="17" t="s">
        <v>472</v>
      </c>
      <c r="X114" s="17" t="s">
        <v>328</v>
      </c>
      <c r="Y114" s="17" t="s">
        <v>65</v>
      </c>
      <c r="Z114" s="17" t="s">
        <v>66</v>
      </c>
      <c r="AA114" s="17" t="s">
        <v>67</v>
      </c>
      <c r="AB114" s="17" t="s">
        <v>68</v>
      </c>
      <c r="AC114" s="17">
        <v>8.5251072178000005</v>
      </c>
      <c r="AD114" s="18">
        <v>76.2</v>
      </c>
      <c r="AE114" s="20">
        <v>121.9064048</v>
      </c>
      <c r="AF114" s="19">
        <v>10301.091200000001</v>
      </c>
      <c r="AG114" s="19">
        <v>869.33408999999995</v>
      </c>
      <c r="AH114" s="21">
        <v>17.70118343</v>
      </c>
      <c r="AI114" s="22">
        <v>0.17701183400000001</v>
      </c>
      <c r="AJ114" s="22">
        <v>1.4704221999999999E-2</v>
      </c>
      <c r="AK114" s="18">
        <v>105</v>
      </c>
      <c r="AL114" s="17"/>
      <c r="AM114" s="17"/>
      <c r="AN114" s="17"/>
      <c r="AO114" s="17"/>
      <c r="AP114" s="18">
        <v>2.3298187129999999</v>
      </c>
      <c r="AQ114" s="18">
        <v>0.13082823099999999</v>
      </c>
      <c r="AR114" s="17" t="s">
        <v>416</v>
      </c>
      <c r="AS114" s="17" t="s">
        <v>430</v>
      </c>
      <c r="AT114" s="41" t="s">
        <v>473</v>
      </c>
      <c r="AU114" s="17" t="s">
        <v>454</v>
      </c>
      <c r="AV114" s="17" t="s">
        <v>420</v>
      </c>
      <c r="AW114" s="17" t="s">
        <v>455</v>
      </c>
      <c r="AX114" s="18">
        <v>374</v>
      </c>
      <c r="AY114" s="18">
        <v>4</v>
      </c>
      <c r="AZ114" s="18">
        <v>0.09</v>
      </c>
      <c r="BA114" s="17" t="s">
        <v>445</v>
      </c>
      <c r="BC114" s="34" t="str">
        <f t="shared" si="116"/>
        <v>20070515</v>
      </c>
      <c r="BD114" s="34" t="str">
        <f t="shared" si="117"/>
        <v>20071004</v>
      </c>
      <c r="BE114" s="2" t="s">
        <v>937</v>
      </c>
      <c r="BF114" s="11" t="str">
        <f t="shared" si="60"/>
        <v>{"exname":"USA_2007_3286",</v>
      </c>
      <c r="BG114" s="11" t="str">
        <f t="shared" si="61"/>
        <v>"exp_dur":"1",</v>
      </c>
      <c r="BH114" s="11" t="str">
        <f t="shared" si="62"/>
        <v>"local_name":"Elkhart, IA",</v>
      </c>
      <c r="BI114" s="11" t="str">
        <f t="shared" si="63"/>
        <v>"local_id":"IAEL",</v>
      </c>
      <c r="BJ114" s="11" t="str">
        <f t="shared" si="64"/>
        <v>"fl_name":"MBEL",</v>
      </c>
      <c r="BK114" s="11" t="str">
        <f t="shared" si="65"/>
        <v>"id_field":"1866594517720",</v>
      </c>
      <c r="BL114" s="11" t="str">
        <f t="shared" si="66"/>
        <v>"fl_loc_1":"USA",</v>
      </c>
      <c r="BM114" s="11" t="str">
        <f t="shared" si="67"/>
        <v>"fl_loc_2":"IOW",</v>
      </c>
      <c r="BN114" s="11" t="str">
        <f t="shared" si="68"/>
        <v/>
      </c>
      <c r="BO114" s="11" t="str">
        <f t="shared" si="69"/>
        <v>"fl_lat":"41.79114108",</v>
      </c>
      <c r="BP114" s="11" t="str">
        <f t="shared" si="70"/>
        <v>"fl_long":"-93.54201146",</v>
      </c>
      <c r="BQ114" s="11" t="str">
        <f t="shared" si="71"/>
        <v>"mon_loc_source":"Monsanto",</v>
      </c>
      <c r="BR114" s="11" t="str">
        <f t="shared" si="72"/>
        <v/>
      </c>
      <c r="BS114" s="11" t="str">
        <f t="shared" si="73"/>
        <v>"flele":"263",</v>
      </c>
      <c r="BT114" s="11" t="str">
        <f t="shared" si="74"/>
        <v>"cr_system":"Conventional Corn",</v>
      </c>
      <c r="BU114" s="11" t="str">
        <f t="shared" si="75"/>
        <v>"irrig":"N",</v>
      </c>
      <c r="BV114" s="11" t="str">
        <f t="shared" si="76"/>
        <v>"ti_notes":"Conventional",</v>
      </c>
      <c r="BW114" s="11" t="str">
        <f t="shared" si="77"/>
        <v>"mon_planting_year":"2007",</v>
      </c>
      <c r="BX114" s="11" t="str">
        <f t="shared" si="78"/>
        <v>"initial_conditions":{"icpcr":"SBN"},</v>
      </c>
      <c r="BY114" s="11" t="str">
        <f t="shared" si="79"/>
        <v>"mon_hacom":"Grain",</v>
      </c>
      <c r="BZ114" s="11" t="str">
        <f t="shared" si="80"/>
        <v>"mon_expt_type":"Research",</v>
      </c>
      <c r="CA114" s="11" t="str">
        <f t="shared" si="81"/>
        <v>"mon_expt_stage":"Pre-Commercial 3",</v>
      </c>
      <c r="CB114" s="11" t="str">
        <f t="shared" si="82"/>
        <v>"mon_yld_be":"121.9064048",</v>
      </c>
      <c r="CC114" s="11" t="str">
        <f t="shared" si="83"/>
        <v>"mon_mst":"17.70118343",</v>
      </c>
      <c r="CD114" s="11" t="str">
        <f t="shared" si="84"/>
        <v/>
      </c>
      <c r="CE114" s="11" t="str">
        <f t="shared" si="85"/>
        <v/>
      </c>
      <c r="CF114" s="11" t="str">
        <f>IF(AT114&lt;&gt;"",""""&amp;LOWER(AT$3) &amp;""":"""&amp;DX114&amp;""",","")</f>
        <v>"soil_id":"412834:560959",</v>
      </c>
      <c r="CG114" s="11" t="str">
        <f>"""mon_wst_info1"":"""&amp;VLOOKUP(B114,Weather!B114:N635,11,FALSE)&amp;""","</f>
        <v>"mon_wst_info1":"GHCND:US1IAPK0014|10 - 25 km",</v>
      </c>
      <c r="CH114" s="11" t="str">
        <f>"""mon_wst_info2"":"""&amp;VLOOKUP(B114,Weather!B114:N635,12,FALSE)&amp;""","</f>
        <v>"mon_wst_info2":"GHCND:US1IAPK0062|10 - 25 km",</v>
      </c>
      <c r="CI114" s="11" t="str">
        <f>"""mon_wst_info3"":"""&amp;VLOOKUP(B114,Weather!B114:N635,13,FALSE)&amp;""","</f>
        <v>"mon_wst_info3":"GHCND:USC00130241|10 - 25 km",</v>
      </c>
      <c r="CJ114" s="11" t="str">
        <f t="shared" si="86"/>
        <v/>
      </c>
      <c r="CK114" s="30" t="s">
        <v>958</v>
      </c>
      <c r="CL114" s="11" t="str">
        <f t="shared" si="87"/>
        <v>{"event":"planting","crid":"MAZ",</v>
      </c>
      <c r="CM114" s="11" t="str">
        <f t="shared" si="88"/>
        <v>"date":"20070515",</v>
      </c>
      <c r="CN114" s="11" t="str">
        <f t="shared" si="89"/>
        <v>"cul_id":"2007_RM105_TestMean",</v>
      </c>
      <c r="CO114" s="11" t="str">
        <f t="shared" si="90"/>
        <v>"plpoe":"8.5251072178",</v>
      </c>
      <c r="CP114" s="11" t="str">
        <f t="shared" si="91"/>
        <v>"plrs":"76.2",</v>
      </c>
      <c r="CQ114" s="11" t="str">
        <f t="shared" si="92"/>
        <v>"rm":"105"},</v>
      </c>
      <c r="CR114" s="11" t="str">
        <f t="shared" si="93"/>
        <v>{"event":"harvest",</v>
      </c>
      <c r="CS114" s="11" t="str">
        <f t="shared" si="94"/>
        <v>"harm":"Machine",</v>
      </c>
      <c r="CT114" s="11" t="str">
        <f t="shared" si="95"/>
        <v>"date":"20071004"</v>
      </c>
      <c r="CU114" s="11" t="str">
        <f t="shared" si="96"/>
        <v>}]},</v>
      </c>
      <c r="CV114" s="30" t="s">
        <v>931</v>
      </c>
      <c r="CW114" s="11" t="str">
        <f t="shared" si="97"/>
        <v>{"hwah":"10301.0912",</v>
      </c>
      <c r="CX114" s="11" t="str">
        <f t="shared" si="98"/>
        <v>"hwahs":"869.33409",</v>
      </c>
      <c r="CY114" s="11" t="str">
        <f t="shared" si="99"/>
        <v>"hmah":"0.177011834",</v>
      </c>
      <c r="CZ114" s="11" t="str">
        <f t="shared" si="100"/>
        <v>"hmahs":"0.014704222",</v>
      </c>
      <c r="DA114" s="11" t="str">
        <f t="shared" si="101"/>
        <v/>
      </c>
      <c r="DB114" s="11" t="str">
        <f t="shared" si="102"/>
        <v/>
      </c>
      <c r="DC114" s="11" t="str">
        <f t="shared" si="103"/>
        <v>"chtx":"2.329818713",</v>
      </c>
      <c r="DD114" s="11" t="str">
        <f t="shared" si="104"/>
        <v>"chtxs":"0.130828231",</v>
      </c>
      <c r="DE114" s="11" t="s">
        <v>935</v>
      </c>
      <c r="DF114" s="32" t="str">
        <f t="shared" si="118"/>
        <v>USA_2007_3286</v>
      </c>
      <c r="DG114" s="30" t="str">
        <f t="shared" si="105"/>
        <v>{"sltx":"SICL","sl_source":"SSURGO, Dominant Component","soil_id":"412834:560959","soil_name":"Clarion","sl_system":"USDA_NRCS","classification":"Fine-loamy, mixed, superactive, mesic Typic Hapludolls","soil_elev":"374","sl_slope":"4","salb":"0.09","drainage":"Well drained",</v>
      </c>
      <c r="DH114" s="11" t="str">
        <f t="shared" si="106"/>
        <v>{"sltx":"SICL",</v>
      </c>
      <c r="DI114" s="11" t="str">
        <f t="shared" si="107"/>
        <v>"sl_source":"SSURGO, Dominant Component",</v>
      </c>
      <c r="DJ114" s="11" t="str">
        <f>IF(AT114&lt;&gt;"",""""&amp;LOWER(AT$3) &amp;""":"""&amp;DX114&amp;""",","")</f>
        <v>"soil_id":"412834:560959",</v>
      </c>
      <c r="DK114" s="11" t="str">
        <f t="shared" si="108"/>
        <v>"soil_name":"Clarion",</v>
      </c>
      <c r="DL114" s="11" t="str">
        <f t="shared" si="109"/>
        <v>"sl_system":"USDA_NRCS",</v>
      </c>
      <c r="DM114" s="11" t="str">
        <f t="shared" si="110"/>
        <v>"classification":"Fine-loamy, mixed, superactive, mesic Typic Hapludolls",</v>
      </c>
      <c r="DN114" s="11" t="str">
        <f t="shared" si="111"/>
        <v>"soil_elev":"374",</v>
      </c>
      <c r="DO114" s="11" t="str">
        <f t="shared" si="112"/>
        <v>"sl_slope":"4",</v>
      </c>
      <c r="DP114" s="11" t="str">
        <f t="shared" si="113"/>
        <v>"salb":"0.09",</v>
      </c>
      <c r="DQ114" s="11" t="str">
        <f t="shared" si="114"/>
        <v>"drainage":"Well drained",</v>
      </c>
      <c r="DT114" s="2" t="str">
        <f t="shared" si="115"/>
        <v>SICLSSURGO, Dominant Component412834:560959</v>
      </c>
      <c r="DU114" s="2" t="str">
        <f>IF(COUNTIF($DT$3:DT113,"="&amp;DT114)=0,AT114&amp;"","")</f>
        <v>412834:560959</v>
      </c>
      <c r="DV114" s="2">
        <f>IF(DU114&lt;&gt;"", COUNTIF($DU$3:DU113,"="&amp;DU114), "")</f>
        <v>0</v>
      </c>
      <c r="DW114" s="2">
        <f>IF(OR(DU114&lt;&gt;"",AT114=""), COUNTIF($DU$3:DU113,"="&amp;DU114), VLOOKUP(DT114,$DT$3:DV113,3,FALSE))</f>
        <v>0</v>
      </c>
      <c r="DX114" s="2" t="str">
        <f t="shared" si="119"/>
        <v>412834:560959</v>
      </c>
    </row>
    <row r="115" spans="1:128">
      <c r="A115" s="2" t="s">
        <v>893</v>
      </c>
      <c r="B115" s="17" t="s">
        <v>474</v>
      </c>
      <c r="C115" s="18">
        <v>1</v>
      </c>
      <c r="D115" s="17" t="s">
        <v>469</v>
      </c>
      <c r="E115" s="17" t="s">
        <v>470</v>
      </c>
      <c r="F115" s="17" t="s">
        <v>471</v>
      </c>
      <c r="G115" s="19">
        <v>1866594517720</v>
      </c>
      <c r="H115" s="17" t="s">
        <v>411</v>
      </c>
      <c r="I115" s="17" t="s">
        <v>450</v>
      </c>
      <c r="J115" s="18"/>
      <c r="K115" s="18">
        <v>41.791141080000003</v>
      </c>
      <c r="L115" s="18">
        <v>-93.542011459999998</v>
      </c>
      <c r="M115" s="17" t="s">
        <v>58</v>
      </c>
      <c r="N115" s="17"/>
      <c r="O115" s="18">
        <v>263</v>
      </c>
      <c r="P115" s="17" t="s">
        <v>59</v>
      </c>
      <c r="Q115" s="17" t="s">
        <v>264</v>
      </c>
      <c r="R115" s="17" t="s">
        <v>61</v>
      </c>
      <c r="S115" s="17" t="s">
        <v>62</v>
      </c>
      <c r="T115" s="17" t="s">
        <v>413</v>
      </c>
      <c r="U115" s="18">
        <v>2007</v>
      </c>
      <c r="V115" s="17" t="s">
        <v>465</v>
      </c>
      <c r="W115" s="17" t="s">
        <v>472</v>
      </c>
      <c r="X115" s="17" t="s">
        <v>328</v>
      </c>
      <c r="Y115" s="17" t="s">
        <v>65</v>
      </c>
      <c r="Z115" s="17" t="s">
        <v>66</v>
      </c>
      <c r="AA115" s="17" t="s">
        <v>67</v>
      </c>
      <c r="AB115" s="17" t="s">
        <v>68</v>
      </c>
      <c r="AC115" s="17">
        <v>8.4028609315999994</v>
      </c>
      <c r="AD115" s="18">
        <v>76.2</v>
      </c>
      <c r="AE115" s="20">
        <v>125.39822340000001</v>
      </c>
      <c r="AF115" s="19">
        <v>10596.149880000001</v>
      </c>
      <c r="AG115" s="19">
        <v>1152.3148409999999</v>
      </c>
      <c r="AH115" s="21">
        <v>20.948076919999998</v>
      </c>
      <c r="AI115" s="22">
        <v>0.20948076900000001</v>
      </c>
      <c r="AJ115" s="22">
        <v>1.6419606999999999E-2</v>
      </c>
      <c r="AK115" s="18">
        <v>110</v>
      </c>
      <c r="AL115" s="17"/>
      <c r="AM115" s="17"/>
      <c r="AN115" s="17"/>
      <c r="AO115" s="17"/>
      <c r="AP115" s="18">
        <v>2.3126574259999999</v>
      </c>
      <c r="AQ115" s="18">
        <v>0.14980317700000001</v>
      </c>
      <c r="AR115" s="17" t="s">
        <v>416</v>
      </c>
      <c r="AS115" s="17" t="s">
        <v>430</v>
      </c>
      <c r="AT115" s="41" t="s">
        <v>473</v>
      </c>
      <c r="AU115" s="17" t="s">
        <v>454</v>
      </c>
      <c r="AV115" s="17" t="s">
        <v>420</v>
      </c>
      <c r="AW115" s="17" t="s">
        <v>455</v>
      </c>
      <c r="AX115" s="18">
        <v>374</v>
      </c>
      <c r="AY115" s="18">
        <v>4</v>
      </c>
      <c r="AZ115" s="18">
        <v>0.09</v>
      </c>
      <c r="BA115" s="17" t="s">
        <v>445</v>
      </c>
      <c r="BC115" s="34" t="str">
        <f t="shared" si="116"/>
        <v>20070515</v>
      </c>
      <c r="BD115" s="34" t="str">
        <f t="shared" si="117"/>
        <v>20071004</v>
      </c>
      <c r="BE115" s="2" t="s">
        <v>937</v>
      </c>
      <c r="BF115" s="11" t="str">
        <f t="shared" si="60"/>
        <v>{"exname":"USA_2007_3287",</v>
      </c>
      <c r="BG115" s="11" t="str">
        <f t="shared" si="61"/>
        <v>"exp_dur":"1",</v>
      </c>
      <c r="BH115" s="11" t="str">
        <f t="shared" si="62"/>
        <v>"local_name":"Elkhart, IA",</v>
      </c>
      <c r="BI115" s="11" t="str">
        <f t="shared" si="63"/>
        <v>"local_id":"IAEL",</v>
      </c>
      <c r="BJ115" s="11" t="str">
        <f t="shared" si="64"/>
        <v>"fl_name":"MBEL",</v>
      </c>
      <c r="BK115" s="11" t="str">
        <f t="shared" si="65"/>
        <v>"id_field":"1866594517720",</v>
      </c>
      <c r="BL115" s="11" t="str">
        <f t="shared" si="66"/>
        <v>"fl_loc_1":"USA",</v>
      </c>
      <c r="BM115" s="11" t="str">
        <f t="shared" si="67"/>
        <v>"fl_loc_2":"IOW",</v>
      </c>
      <c r="BN115" s="11" t="str">
        <f t="shared" si="68"/>
        <v/>
      </c>
      <c r="BO115" s="11" t="str">
        <f t="shared" si="69"/>
        <v>"fl_lat":"41.79114108",</v>
      </c>
      <c r="BP115" s="11" t="str">
        <f t="shared" si="70"/>
        <v>"fl_long":"-93.54201146",</v>
      </c>
      <c r="BQ115" s="11" t="str">
        <f t="shared" si="71"/>
        <v>"mon_loc_source":"Monsanto",</v>
      </c>
      <c r="BR115" s="11" t="str">
        <f t="shared" si="72"/>
        <v/>
      </c>
      <c r="BS115" s="11" t="str">
        <f t="shared" si="73"/>
        <v>"flele":"263",</v>
      </c>
      <c r="BT115" s="11" t="str">
        <f t="shared" si="74"/>
        <v>"cr_system":"Conventional Corn",</v>
      </c>
      <c r="BU115" s="11" t="str">
        <f t="shared" si="75"/>
        <v>"irrig":"N",</v>
      </c>
      <c r="BV115" s="11" t="str">
        <f t="shared" si="76"/>
        <v>"ti_notes":"Conventional",</v>
      </c>
      <c r="BW115" s="11" t="str">
        <f t="shared" si="77"/>
        <v>"mon_planting_year":"2007",</v>
      </c>
      <c r="BX115" s="11" t="str">
        <f t="shared" si="78"/>
        <v>"initial_conditions":{"icpcr":"SBN"},</v>
      </c>
      <c r="BY115" s="11" t="str">
        <f t="shared" si="79"/>
        <v>"mon_hacom":"Grain",</v>
      </c>
      <c r="BZ115" s="11" t="str">
        <f t="shared" si="80"/>
        <v>"mon_expt_type":"Research",</v>
      </c>
      <c r="CA115" s="11" t="str">
        <f t="shared" si="81"/>
        <v>"mon_expt_stage":"Pre-Commercial 3",</v>
      </c>
      <c r="CB115" s="11" t="str">
        <f t="shared" si="82"/>
        <v>"mon_yld_be":"125.3982234",</v>
      </c>
      <c r="CC115" s="11" t="str">
        <f t="shared" si="83"/>
        <v>"mon_mst":"20.94807692",</v>
      </c>
      <c r="CD115" s="11" t="str">
        <f t="shared" si="84"/>
        <v/>
      </c>
      <c r="CE115" s="11" t="str">
        <f t="shared" si="85"/>
        <v/>
      </c>
      <c r="CF115" s="11" t="str">
        <f>IF(AT115&lt;&gt;"",""""&amp;LOWER(AT$3) &amp;""":"""&amp;DX115&amp;""",","")</f>
        <v>"soil_id":"412834:560959",</v>
      </c>
      <c r="CG115" s="11" t="str">
        <f>"""mon_wst_info1"":"""&amp;VLOOKUP(B115,Weather!B115:N636,11,FALSE)&amp;""","</f>
        <v>"mon_wst_info1":"GHCND:US1IAPK0014|10 - 25 km",</v>
      </c>
      <c r="CH115" s="11" t="str">
        <f>"""mon_wst_info2"":"""&amp;VLOOKUP(B115,Weather!B115:N636,12,FALSE)&amp;""","</f>
        <v>"mon_wst_info2":"GHCND:US1IAPK0062|10 - 25 km",</v>
      </c>
      <c r="CI115" s="11" t="str">
        <f>"""mon_wst_info3"":"""&amp;VLOOKUP(B115,Weather!B115:N636,13,FALSE)&amp;""","</f>
        <v>"mon_wst_info3":"GHCND:USC00130241|10 - 25 km",</v>
      </c>
      <c r="CJ115" s="11" t="str">
        <f t="shared" si="86"/>
        <v/>
      </c>
      <c r="CK115" s="30" t="s">
        <v>958</v>
      </c>
      <c r="CL115" s="11" t="str">
        <f t="shared" si="87"/>
        <v>{"event":"planting","crid":"MAZ",</v>
      </c>
      <c r="CM115" s="11" t="str">
        <f t="shared" si="88"/>
        <v>"date":"20070515",</v>
      </c>
      <c r="CN115" s="11" t="str">
        <f t="shared" si="89"/>
        <v>"cul_id":"2007_RM110_TestMean",</v>
      </c>
      <c r="CO115" s="11" t="str">
        <f t="shared" si="90"/>
        <v>"plpoe":"8.4028609316",</v>
      </c>
      <c r="CP115" s="11" t="str">
        <f t="shared" si="91"/>
        <v>"plrs":"76.2",</v>
      </c>
      <c r="CQ115" s="11" t="str">
        <f t="shared" si="92"/>
        <v>"rm":"110"},</v>
      </c>
      <c r="CR115" s="11" t="str">
        <f t="shared" si="93"/>
        <v>{"event":"harvest",</v>
      </c>
      <c r="CS115" s="11" t="str">
        <f t="shared" si="94"/>
        <v>"harm":"Machine",</v>
      </c>
      <c r="CT115" s="11" t="str">
        <f t="shared" si="95"/>
        <v>"date":"20071004"</v>
      </c>
      <c r="CU115" s="11" t="str">
        <f t="shared" si="96"/>
        <v>}]},</v>
      </c>
      <c r="CV115" s="30" t="s">
        <v>931</v>
      </c>
      <c r="CW115" s="11" t="str">
        <f t="shared" si="97"/>
        <v>{"hwah":"10596.14988",</v>
      </c>
      <c r="CX115" s="11" t="str">
        <f t="shared" si="98"/>
        <v>"hwahs":"1152.314841",</v>
      </c>
      <c r="CY115" s="11" t="str">
        <f t="shared" si="99"/>
        <v>"hmah":"0.209480769",</v>
      </c>
      <c r="CZ115" s="11" t="str">
        <f t="shared" si="100"/>
        <v>"hmahs":"0.016419607",</v>
      </c>
      <c r="DA115" s="11" t="str">
        <f t="shared" si="101"/>
        <v/>
      </c>
      <c r="DB115" s="11" t="str">
        <f t="shared" si="102"/>
        <v/>
      </c>
      <c r="DC115" s="11" t="str">
        <f t="shared" si="103"/>
        <v>"chtx":"2.312657426",</v>
      </c>
      <c r="DD115" s="11" t="str">
        <f t="shared" si="104"/>
        <v>"chtxs":"0.149803177",</v>
      </c>
      <c r="DE115" s="11" t="s">
        <v>935</v>
      </c>
      <c r="DF115" s="32" t="str">
        <f t="shared" si="118"/>
        <v>USA_2007_3287</v>
      </c>
      <c r="DG115" s="30" t="str">
        <f t="shared" si="105"/>
        <v>{"sltx":"SICL","sl_source":"SSURGO, Dominant Component","soil_id":"412834:560959","soil_name":"Clarion","sl_system":"USDA_NRCS","classification":"Fine-loamy, mixed, superactive, mesic Typic Hapludolls","soil_elev":"374","sl_slope":"4","salb":"0.09","drainage":"Well drained",</v>
      </c>
      <c r="DH115" s="11" t="str">
        <f t="shared" si="106"/>
        <v>{"sltx":"SICL",</v>
      </c>
      <c r="DI115" s="11" t="str">
        <f t="shared" si="107"/>
        <v>"sl_source":"SSURGO, Dominant Component",</v>
      </c>
      <c r="DJ115" s="11" t="str">
        <f>IF(AT115&lt;&gt;"",""""&amp;LOWER(AT$3) &amp;""":"""&amp;DX115&amp;""",","")</f>
        <v>"soil_id":"412834:560959",</v>
      </c>
      <c r="DK115" s="11" t="str">
        <f t="shared" si="108"/>
        <v>"soil_name":"Clarion",</v>
      </c>
      <c r="DL115" s="11" t="str">
        <f t="shared" si="109"/>
        <v>"sl_system":"USDA_NRCS",</v>
      </c>
      <c r="DM115" s="11" t="str">
        <f t="shared" si="110"/>
        <v>"classification":"Fine-loamy, mixed, superactive, mesic Typic Hapludolls",</v>
      </c>
      <c r="DN115" s="11" t="str">
        <f t="shared" si="111"/>
        <v>"soil_elev":"374",</v>
      </c>
      <c r="DO115" s="11" t="str">
        <f t="shared" si="112"/>
        <v>"sl_slope":"4",</v>
      </c>
      <c r="DP115" s="11" t="str">
        <f t="shared" si="113"/>
        <v>"salb":"0.09",</v>
      </c>
      <c r="DQ115" s="11" t="str">
        <f t="shared" si="114"/>
        <v>"drainage":"Well drained",</v>
      </c>
      <c r="DT115" s="2" t="str">
        <f t="shared" si="115"/>
        <v>SICLSSURGO, Dominant Component412834:560959</v>
      </c>
      <c r="DU115" s="2" t="str">
        <f>IF(COUNTIF($DT$3:DT114,"="&amp;DT115)=0,AT115&amp;"","")</f>
        <v/>
      </c>
      <c r="DV115" s="2" t="str">
        <f>IF(DU115&lt;&gt;"", COUNTIF($DU$3:DU114,"="&amp;DU115), "")</f>
        <v/>
      </c>
      <c r="DW115" s="2">
        <f>IF(OR(DU115&lt;&gt;"",AT115=""), COUNTIF($DU$3:DU114,"="&amp;DU115), VLOOKUP(DT115,$DT$3:DV114,3,FALSE))</f>
        <v>0</v>
      </c>
      <c r="DX115" s="2" t="str">
        <f t="shared" si="119"/>
        <v>412834:560959</v>
      </c>
    </row>
    <row r="116" spans="1:128">
      <c r="A116" s="2" t="s">
        <v>893</v>
      </c>
      <c r="B116" s="17" t="s">
        <v>475</v>
      </c>
      <c r="C116" s="18">
        <v>1</v>
      </c>
      <c r="D116" s="17" t="s">
        <v>469</v>
      </c>
      <c r="E116" s="17" t="s">
        <v>470</v>
      </c>
      <c r="F116" s="17" t="s">
        <v>471</v>
      </c>
      <c r="G116" s="19">
        <v>1866594517720</v>
      </c>
      <c r="H116" s="17" t="s">
        <v>411</v>
      </c>
      <c r="I116" s="17" t="s">
        <v>450</v>
      </c>
      <c r="J116" s="18"/>
      <c r="K116" s="18">
        <v>41.791141080000003</v>
      </c>
      <c r="L116" s="18">
        <v>-93.542011459999998</v>
      </c>
      <c r="M116" s="17" t="s">
        <v>58</v>
      </c>
      <c r="N116" s="17"/>
      <c r="O116" s="18">
        <v>263</v>
      </c>
      <c r="P116" s="17" t="s">
        <v>59</v>
      </c>
      <c r="Q116" s="17" t="s">
        <v>476</v>
      </c>
      <c r="R116" s="17" t="s">
        <v>61</v>
      </c>
      <c r="S116" s="17" t="s">
        <v>62</v>
      </c>
      <c r="T116" s="17" t="s">
        <v>413</v>
      </c>
      <c r="U116" s="18">
        <v>2007</v>
      </c>
      <c r="V116" s="17" t="s">
        <v>465</v>
      </c>
      <c r="W116" s="17" t="s">
        <v>472</v>
      </c>
      <c r="X116" s="17" t="s">
        <v>328</v>
      </c>
      <c r="Y116" s="17" t="s">
        <v>65</v>
      </c>
      <c r="Z116" s="17" t="s">
        <v>66</v>
      </c>
      <c r="AA116" s="17" t="s">
        <v>67</v>
      </c>
      <c r="AB116" s="17" t="s">
        <v>68</v>
      </c>
      <c r="AC116" s="17">
        <v>8.3937006568000001</v>
      </c>
      <c r="AD116" s="18">
        <v>76.2</v>
      </c>
      <c r="AE116" s="20">
        <v>132.0618982</v>
      </c>
      <c r="AF116" s="19">
        <v>11159.2304</v>
      </c>
      <c r="AG116" s="19">
        <v>948.50799700000005</v>
      </c>
      <c r="AH116" s="21">
        <v>23.67121951</v>
      </c>
      <c r="AI116" s="22">
        <v>0.23671219499999999</v>
      </c>
      <c r="AJ116" s="22">
        <v>1.9413208000000001E-2</v>
      </c>
      <c r="AK116" s="18">
        <v>115</v>
      </c>
      <c r="AL116" s="17"/>
      <c r="AM116" s="17"/>
      <c r="AN116" s="17"/>
      <c r="AO116" s="17"/>
      <c r="AP116" s="18">
        <v>2.363556311</v>
      </c>
      <c r="AQ116" s="18">
        <v>0.14449673199999999</v>
      </c>
      <c r="AR116" s="17" t="s">
        <v>416</v>
      </c>
      <c r="AS116" s="17" t="s">
        <v>430</v>
      </c>
      <c r="AT116" s="41" t="s">
        <v>473</v>
      </c>
      <c r="AU116" s="17" t="s">
        <v>454</v>
      </c>
      <c r="AV116" s="17" t="s">
        <v>420</v>
      </c>
      <c r="AW116" s="17" t="s">
        <v>455</v>
      </c>
      <c r="AX116" s="18">
        <v>374</v>
      </c>
      <c r="AY116" s="18">
        <v>4</v>
      </c>
      <c r="AZ116" s="18">
        <v>0.09</v>
      </c>
      <c r="BA116" s="17" t="s">
        <v>445</v>
      </c>
      <c r="BC116" s="34" t="str">
        <f t="shared" si="116"/>
        <v>20070515</v>
      </c>
      <c r="BD116" s="34" t="str">
        <f t="shared" si="117"/>
        <v>20071004</v>
      </c>
      <c r="BE116" s="2" t="s">
        <v>937</v>
      </c>
      <c r="BF116" s="11" t="str">
        <f t="shared" si="60"/>
        <v>{"exname":"USA_2007_3288",</v>
      </c>
      <c r="BG116" s="11" t="str">
        <f t="shared" si="61"/>
        <v>"exp_dur":"1",</v>
      </c>
      <c r="BH116" s="11" t="str">
        <f t="shared" si="62"/>
        <v>"local_name":"Elkhart, IA",</v>
      </c>
      <c r="BI116" s="11" t="str">
        <f t="shared" si="63"/>
        <v>"local_id":"IAEL",</v>
      </c>
      <c r="BJ116" s="11" t="str">
        <f t="shared" si="64"/>
        <v>"fl_name":"MBEL",</v>
      </c>
      <c r="BK116" s="11" t="str">
        <f t="shared" si="65"/>
        <v>"id_field":"1866594517720",</v>
      </c>
      <c r="BL116" s="11" t="str">
        <f t="shared" si="66"/>
        <v>"fl_loc_1":"USA",</v>
      </c>
      <c r="BM116" s="11" t="str">
        <f t="shared" si="67"/>
        <v>"fl_loc_2":"IOW",</v>
      </c>
      <c r="BN116" s="11" t="str">
        <f t="shared" si="68"/>
        <v/>
      </c>
      <c r="BO116" s="11" t="str">
        <f t="shared" si="69"/>
        <v>"fl_lat":"41.79114108",</v>
      </c>
      <c r="BP116" s="11" t="str">
        <f t="shared" si="70"/>
        <v>"fl_long":"-93.54201146",</v>
      </c>
      <c r="BQ116" s="11" t="str">
        <f t="shared" si="71"/>
        <v>"mon_loc_source":"Monsanto",</v>
      </c>
      <c r="BR116" s="11" t="str">
        <f t="shared" si="72"/>
        <v/>
      </c>
      <c r="BS116" s="11" t="str">
        <f t="shared" si="73"/>
        <v>"flele":"263",</v>
      </c>
      <c r="BT116" s="11" t="str">
        <f t="shared" si="74"/>
        <v>"cr_system":"Conventional Corn",</v>
      </c>
      <c r="BU116" s="11" t="str">
        <f t="shared" si="75"/>
        <v>"irrig":"N",</v>
      </c>
      <c r="BV116" s="11" t="str">
        <f t="shared" si="76"/>
        <v>"ti_notes":"Conventional",</v>
      </c>
      <c r="BW116" s="11" t="str">
        <f t="shared" si="77"/>
        <v>"mon_planting_year":"2007",</v>
      </c>
      <c r="BX116" s="11" t="str">
        <f t="shared" si="78"/>
        <v>"initial_conditions":{"icpcr":"SBN"},</v>
      </c>
      <c r="BY116" s="11" t="str">
        <f t="shared" si="79"/>
        <v>"mon_hacom":"Grain",</v>
      </c>
      <c r="BZ116" s="11" t="str">
        <f t="shared" si="80"/>
        <v>"mon_expt_type":"Research",</v>
      </c>
      <c r="CA116" s="11" t="str">
        <f t="shared" si="81"/>
        <v>"mon_expt_stage":"Pre-Commercial 3",</v>
      </c>
      <c r="CB116" s="11" t="str">
        <f t="shared" si="82"/>
        <v>"mon_yld_be":"132.0618982",</v>
      </c>
      <c r="CC116" s="11" t="str">
        <f t="shared" si="83"/>
        <v>"mon_mst":"23.67121951",</v>
      </c>
      <c r="CD116" s="11" t="str">
        <f t="shared" si="84"/>
        <v/>
      </c>
      <c r="CE116" s="11" t="str">
        <f t="shared" si="85"/>
        <v/>
      </c>
      <c r="CF116" s="11" t="str">
        <f>IF(AT116&lt;&gt;"",""""&amp;LOWER(AT$3) &amp;""":"""&amp;DX116&amp;""",","")</f>
        <v>"soil_id":"412834:560959",</v>
      </c>
      <c r="CG116" s="11" t="str">
        <f>"""mon_wst_info1"":"""&amp;VLOOKUP(B116,Weather!B116:N637,11,FALSE)&amp;""","</f>
        <v>"mon_wst_info1":"GHCND:US1IAPK0014|10 - 25 km",</v>
      </c>
      <c r="CH116" s="11" t="str">
        <f>"""mon_wst_info2"":"""&amp;VLOOKUP(B116,Weather!B116:N637,12,FALSE)&amp;""","</f>
        <v>"mon_wst_info2":"GHCND:US1IAPK0062|10 - 25 km",</v>
      </c>
      <c r="CI116" s="11" t="str">
        <f>"""mon_wst_info3"":"""&amp;VLOOKUP(B116,Weather!B116:N637,13,FALSE)&amp;""","</f>
        <v>"mon_wst_info3":"GHCND:USC00130241|10 - 25 km",</v>
      </c>
      <c r="CJ116" s="11" t="str">
        <f t="shared" si="86"/>
        <v/>
      </c>
      <c r="CK116" s="30" t="s">
        <v>958</v>
      </c>
      <c r="CL116" s="11" t="str">
        <f t="shared" si="87"/>
        <v>{"event":"planting","crid":"MAZ",</v>
      </c>
      <c r="CM116" s="11" t="str">
        <f t="shared" si="88"/>
        <v>"date":"20070515",</v>
      </c>
      <c r="CN116" s="11" t="str">
        <f t="shared" si="89"/>
        <v>"cul_id":"2007_RM115_TestMean",</v>
      </c>
      <c r="CO116" s="11" t="str">
        <f t="shared" si="90"/>
        <v>"plpoe":"8.3937006568",</v>
      </c>
      <c r="CP116" s="11" t="str">
        <f t="shared" si="91"/>
        <v>"plrs":"76.2",</v>
      </c>
      <c r="CQ116" s="11" t="str">
        <f t="shared" si="92"/>
        <v>"rm":"115"},</v>
      </c>
      <c r="CR116" s="11" t="str">
        <f t="shared" si="93"/>
        <v>{"event":"harvest",</v>
      </c>
      <c r="CS116" s="11" t="str">
        <f t="shared" si="94"/>
        <v>"harm":"Machine",</v>
      </c>
      <c r="CT116" s="11" t="str">
        <f t="shared" si="95"/>
        <v>"date":"20071004"</v>
      </c>
      <c r="CU116" s="11" t="str">
        <f t="shared" si="96"/>
        <v>}]},</v>
      </c>
      <c r="CV116" s="30" t="s">
        <v>931</v>
      </c>
      <c r="CW116" s="11" t="str">
        <f t="shared" si="97"/>
        <v>{"hwah":"11159.2304",</v>
      </c>
      <c r="CX116" s="11" t="str">
        <f t="shared" si="98"/>
        <v>"hwahs":"948.507997",</v>
      </c>
      <c r="CY116" s="11" t="str">
        <f t="shared" si="99"/>
        <v>"hmah":"0.236712195",</v>
      </c>
      <c r="CZ116" s="11" t="str">
        <f t="shared" si="100"/>
        <v>"hmahs":"0.019413208",</v>
      </c>
      <c r="DA116" s="11" t="str">
        <f t="shared" si="101"/>
        <v/>
      </c>
      <c r="DB116" s="11" t="str">
        <f t="shared" si="102"/>
        <v/>
      </c>
      <c r="DC116" s="11" t="str">
        <f t="shared" si="103"/>
        <v>"chtx":"2.363556311",</v>
      </c>
      <c r="DD116" s="11" t="str">
        <f t="shared" si="104"/>
        <v>"chtxs":"0.144496732",</v>
      </c>
      <c r="DE116" s="11" t="s">
        <v>935</v>
      </c>
      <c r="DF116" s="32" t="str">
        <f t="shared" si="118"/>
        <v>USA_2007_3288</v>
      </c>
      <c r="DG116" s="30" t="str">
        <f t="shared" si="105"/>
        <v>{"sltx":"SICL","sl_source":"SSURGO, Dominant Component","soil_id":"412834:560959","soil_name":"Clarion","sl_system":"USDA_NRCS","classification":"Fine-loamy, mixed, superactive, mesic Typic Hapludolls","soil_elev":"374","sl_slope":"4","salb":"0.09","drainage":"Well drained",</v>
      </c>
      <c r="DH116" s="11" t="str">
        <f t="shared" si="106"/>
        <v>{"sltx":"SICL",</v>
      </c>
      <c r="DI116" s="11" t="str">
        <f t="shared" si="107"/>
        <v>"sl_source":"SSURGO, Dominant Component",</v>
      </c>
      <c r="DJ116" s="11" t="str">
        <f>IF(AT116&lt;&gt;"",""""&amp;LOWER(AT$3) &amp;""":"""&amp;DX116&amp;""",","")</f>
        <v>"soil_id":"412834:560959",</v>
      </c>
      <c r="DK116" s="11" t="str">
        <f t="shared" si="108"/>
        <v>"soil_name":"Clarion",</v>
      </c>
      <c r="DL116" s="11" t="str">
        <f t="shared" si="109"/>
        <v>"sl_system":"USDA_NRCS",</v>
      </c>
      <c r="DM116" s="11" t="str">
        <f t="shared" si="110"/>
        <v>"classification":"Fine-loamy, mixed, superactive, mesic Typic Hapludolls",</v>
      </c>
      <c r="DN116" s="11" t="str">
        <f t="shared" si="111"/>
        <v>"soil_elev":"374",</v>
      </c>
      <c r="DO116" s="11" t="str">
        <f t="shared" si="112"/>
        <v>"sl_slope":"4",</v>
      </c>
      <c r="DP116" s="11" t="str">
        <f t="shared" si="113"/>
        <v>"salb":"0.09",</v>
      </c>
      <c r="DQ116" s="11" t="str">
        <f t="shared" si="114"/>
        <v>"drainage":"Well drained",</v>
      </c>
      <c r="DT116" s="2" t="str">
        <f t="shared" si="115"/>
        <v>SICLSSURGO, Dominant Component412834:560959</v>
      </c>
      <c r="DU116" s="2" t="str">
        <f>IF(COUNTIF($DT$3:DT115,"="&amp;DT116)=0,AT116&amp;"","")</f>
        <v/>
      </c>
      <c r="DV116" s="2" t="str">
        <f>IF(DU116&lt;&gt;"", COUNTIF($DU$3:DU115,"="&amp;DU116), "")</f>
        <v/>
      </c>
      <c r="DW116" s="2">
        <f>IF(OR(DU116&lt;&gt;"",AT116=""), COUNTIF($DU$3:DU115,"="&amp;DU116), VLOOKUP(DT116,$DT$3:DV115,3,FALSE))</f>
        <v>0</v>
      </c>
      <c r="DX116" s="2" t="str">
        <f t="shared" si="119"/>
        <v>412834:560959</v>
      </c>
    </row>
    <row r="117" spans="1:128">
      <c r="A117" s="2" t="s">
        <v>893</v>
      </c>
      <c r="B117" s="17" t="s">
        <v>477</v>
      </c>
      <c r="C117" s="18">
        <v>1</v>
      </c>
      <c r="D117" s="17" t="s">
        <v>469</v>
      </c>
      <c r="E117" s="17" t="s">
        <v>470</v>
      </c>
      <c r="F117" s="17" t="s">
        <v>478</v>
      </c>
      <c r="G117" s="19">
        <v>1866669163224</v>
      </c>
      <c r="H117" s="17" t="s">
        <v>411</v>
      </c>
      <c r="I117" s="17" t="s">
        <v>450</v>
      </c>
      <c r="J117" s="18"/>
      <c r="K117" s="18">
        <v>41.791141080000003</v>
      </c>
      <c r="L117" s="18">
        <v>-93.542011459999998</v>
      </c>
      <c r="M117" s="17" t="s">
        <v>58</v>
      </c>
      <c r="N117" s="17"/>
      <c r="O117" s="18">
        <v>263</v>
      </c>
      <c r="P117" s="17" t="s">
        <v>59</v>
      </c>
      <c r="Q117" s="17" t="s">
        <v>260</v>
      </c>
      <c r="R117" s="17" t="s">
        <v>61</v>
      </c>
      <c r="S117" s="17" t="s">
        <v>62</v>
      </c>
      <c r="T117" s="17" t="s">
        <v>413</v>
      </c>
      <c r="U117" s="18">
        <v>2007</v>
      </c>
      <c r="V117" s="17" t="s">
        <v>479</v>
      </c>
      <c r="W117" s="17" t="s">
        <v>472</v>
      </c>
      <c r="X117" s="17" t="s">
        <v>328</v>
      </c>
      <c r="Y117" s="17" t="s">
        <v>65</v>
      </c>
      <c r="Z117" s="17" t="s">
        <v>66</v>
      </c>
      <c r="AA117" s="17" t="s">
        <v>67</v>
      </c>
      <c r="AB117" s="17" t="s">
        <v>68</v>
      </c>
      <c r="AC117" s="17">
        <v>10.200349403000001</v>
      </c>
      <c r="AD117" s="18">
        <v>76.2</v>
      </c>
      <c r="AE117" s="20">
        <v>131.90291289999999</v>
      </c>
      <c r="AF117" s="19">
        <v>11145.79614</v>
      </c>
      <c r="AG117" s="19">
        <v>928.11888539999995</v>
      </c>
      <c r="AH117" s="21">
        <v>18.28060606</v>
      </c>
      <c r="AI117" s="22">
        <v>0.18280606099999999</v>
      </c>
      <c r="AJ117" s="22">
        <v>1.6989557999999998E-2</v>
      </c>
      <c r="AK117" s="18">
        <v>105</v>
      </c>
      <c r="AL117" s="17"/>
      <c r="AM117" s="17"/>
      <c r="AN117" s="17"/>
      <c r="AO117" s="17"/>
      <c r="AP117" s="18">
        <v>2.305550303</v>
      </c>
      <c r="AQ117" s="18">
        <v>0.13845896199999999</v>
      </c>
      <c r="AR117" s="17" t="s">
        <v>416</v>
      </c>
      <c r="AS117" s="17" t="s">
        <v>430</v>
      </c>
      <c r="AT117" s="41" t="s">
        <v>473</v>
      </c>
      <c r="AU117" s="17" t="s">
        <v>454</v>
      </c>
      <c r="AV117" s="17" t="s">
        <v>420</v>
      </c>
      <c r="AW117" s="17" t="s">
        <v>455</v>
      </c>
      <c r="AX117" s="18">
        <v>374</v>
      </c>
      <c r="AY117" s="18">
        <v>4</v>
      </c>
      <c r="AZ117" s="18">
        <v>0.09</v>
      </c>
      <c r="BA117" s="17" t="s">
        <v>445</v>
      </c>
      <c r="BC117" s="34" t="str">
        <f t="shared" si="116"/>
        <v>20070514</v>
      </c>
      <c r="BD117" s="34" t="str">
        <f t="shared" si="117"/>
        <v>20071004</v>
      </c>
      <c r="BE117" s="2" t="s">
        <v>937</v>
      </c>
      <c r="BF117" s="11" t="str">
        <f t="shared" si="60"/>
        <v>{"exname":"USA_2007_3289",</v>
      </c>
      <c r="BG117" s="11" t="str">
        <f t="shared" si="61"/>
        <v>"exp_dur":"1",</v>
      </c>
      <c r="BH117" s="11" t="str">
        <f t="shared" si="62"/>
        <v>"local_name":"Elkhart, IA",</v>
      </c>
      <c r="BI117" s="11" t="str">
        <f t="shared" si="63"/>
        <v>"local_id":"IAEL",</v>
      </c>
      <c r="BJ117" s="11" t="str">
        <f t="shared" si="64"/>
        <v>"fl_name":"MNEL",</v>
      </c>
      <c r="BK117" s="11" t="str">
        <f t="shared" si="65"/>
        <v>"id_field":"1866669163224",</v>
      </c>
      <c r="BL117" s="11" t="str">
        <f t="shared" si="66"/>
        <v>"fl_loc_1":"USA",</v>
      </c>
      <c r="BM117" s="11" t="str">
        <f t="shared" si="67"/>
        <v>"fl_loc_2":"IOW",</v>
      </c>
      <c r="BN117" s="11" t="str">
        <f t="shared" si="68"/>
        <v/>
      </c>
      <c r="BO117" s="11" t="str">
        <f t="shared" si="69"/>
        <v>"fl_lat":"41.79114108",</v>
      </c>
      <c r="BP117" s="11" t="str">
        <f t="shared" si="70"/>
        <v>"fl_long":"-93.54201146",</v>
      </c>
      <c r="BQ117" s="11" t="str">
        <f t="shared" si="71"/>
        <v>"mon_loc_source":"Monsanto",</v>
      </c>
      <c r="BR117" s="11" t="str">
        <f t="shared" si="72"/>
        <v/>
      </c>
      <c r="BS117" s="11" t="str">
        <f t="shared" si="73"/>
        <v>"flele":"263",</v>
      </c>
      <c r="BT117" s="11" t="str">
        <f t="shared" si="74"/>
        <v>"cr_system":"Conventional Corn",</v>
      </c>
      <c r="BU117" s="11" t="str">
        <f t="shared" si="75"/>
        <v>"irrig":"N",</v>
      </c>
      <c r="BV117" s="11" t="str">
        <f t="shared" si="76"/>
        <v>"ti_notes":"Conventional",</v>
      </c>
      <c r="BW117" s="11" t="str">
        <f t="shared" si="77"/>
        <v>"mon_planting_year":"2007",</v>
      </c>
      <c r="BX117" s="11" t="str">
        <f t="shared" si="78"/>
        <v>"initial_conditions":{"icpcr":"SBN"},</v>
      </c>
      <c r="BY117" s="11" t="str">
        <f t="shared" si="79"/>
        <v>"mon_hacom":"Grain",</v>
      </c>
      <c r="BZ117" s="11" t="str">
        <f t="shared" si="80"/>
        <v>"mon_expt_type":"Research",</v>
      </c>
      <c r="CA117" s="11" t="str">
        <f t="shared" si="81"/>
        <v>"mon_expt_stage":"Pre-Commercial 3",</v>
      </c>
      <c r="CB117" s="11" t="str">
        <f t="shared" si="82"/>
        <v>"mon_yld_be":"131.9029129",</v>
      </c>
      <c r="CC117" s="11" t="str">
        <f t="shared" si="83"/>
        <v>"mon_mst":"18.28060606",</v>
      </c>
      <c r="CD117" s="11" t="str">
        <f t="shared" si="84"/>
        <v/>
      </c>
      <c r="CE117" s="11" t="str">
        <f t="shared" si="85"/>
        <v/>
      </c>
      <c r="CF117" s="11" t="str">
        <f>IF(AT117&lt;&gt;"",""""&amp;LOWER(AT$3) &amp;""":"""&amp;DX117&amp;""",","")</f>
        <v>"soil_id":"412834:560959",</v>
      </c>
      <c r="CG117" s="11" t="str">
        <f>"""mon_wst_info1"":"""&amp;VLOOKUP(B117,Weather!B117:N638,11,FALSE)&amp;""","</f>
        <v>"mon_wst_info1":"GHCND:US1IAPK0014|10 - 25 km",</v>
      </c>
      <c r="CH117" s="11" t="str">
        <f>"""mon_wst_info2"":"""&amp;VLOOKUP(B117,Weather!B117:N638,12,FALSE)&amp;""","</f>
        <v>"mon_wst_info2":"GHCND:US1IAPK0062|10 - 25 km",</v>
      </c>
      <c r="CI117" s="11" t="str">
        <f>"""mon_wst_info3"":"""&amp;VLOOKUP(B117,Weather!B117:N638,13,FALSE)&amp;""","</f>
        <v>"mon_wst_info3":"GHCND:USC00130241|10 - 25 km",</v>
      </c>
      <c r="CJ117" s="11" t="str">
        <f t="shared" si="86"/>
        <v/>
      </c>
      <c r="CK117" s="30" t="s">
        <v>958</v>
      </c>
      <c r="CL117" s="11" t="str">
        <f t="shared" si="87"/>
        <v>{"event":"planting","crid":"MAZ",</v>
      </c>
      <c r="CM117" s="11" t="str">
        <f t="shared" si="88"/>
        <v>"date":"20070514",</v>
      </c>
      <c r="CN117" s="11" t="str">
        <f t="shared" si="89"/>
        <v>"cul_id":"2007_RM105_TestMean",</v>
      </c>
      <c r="CO117" s="11" t="str">
        <f t="shared" si="90"/>
        <v>"plpoe":"10.200349403",</v>
      </c>
      <c r="CP117" s="11" t="str">
        <f t="shared" si="91"/>
        <v>"plrs":"76.2",</v>
      </c>
      <c r="CQ117" s="11" t="str">
        <f t="shared" si="92"/>
        <v>"rm":"105"},</v>
      </c>
      <c r="CR117" s="11" t="str">
        <f t="shared" si="93"/>
        <v>{"event":"harvest",</v>
      </c>
      <c r="CS117" s="11" t="str">
        <f t="shared" si="94"/>
        <v>"harm":"Machine",</v>
      </c>
      <c r="CT117" s="11" t="str">
        <f t="shared" si="95"/>
        <v>"date":"20071004"</v>
      </c>
      <c r="CU117" s="11" t="str">
        <f t="shared" si="96"/>
        <v>}]},</v>
      </c>
      <c r="CV117" s="30" t="s">
        <v>931</v>
      </c>
      <c r="CW117" s="11" t="str">
        <f t="shared" si="97"/>
        <v>{"hwah":"11145.79614",</v>
      </c>
      <c r="CX117" s="11" t="str">
        <f t="shared" si="98"/>
        <v>"hwahs":"928.1188854",</v>
      </c>
      <c r="CY117" s="11" t="str">
        <f t="shared" si="99"/>
        <v>"hmah":"0.182806061",</v>
      </c>
      <c r="CZ117" s="11" t="str">
        <f t="shared" si="100"/>
        <v>"hmahs":"0.016989558",</v>
      </c>
      <c r="DA117" s="11" t="str">
        <f t="shared" si="101"/>
        <v/>
      </c>
      <c r="DB117" s="11" t="str">
        <f t="shared" si="102"/>
        <v/>
      </c>
      <c r="DC117" s="11" t="str">
        <f t="shared" si="103"/>
        <v>"chtx":"2.305550303",</v>
      </c>
      <c r="DD117" s="11" t="str">
        <f t="shared" si="104"/>
        <v>"chtxs":"0.138458962",</v>
      </c>
      <c r="DE117" s="11" t="s">
        <v>935</v>
      </c>
      <c r="DF117" s="32" t="str">
        <f t="shared" si="118"/>
        <v>USA_2007_3289</v>
      </c>
      <c r="DG117" s="30" t="str">
        <f t="shared" si="105"/>
        <v>{"sltx":"SICL","sl_source":"SSURGO, Dominant Component","soil_id":"412834:560959","soil_name":"Clarion","sl_system":"USDA_NRCS","classification":"Fine-loamy, mixed, superactive, mesic Typic Hapludolls","soil_elev":"374","sl_slope":"4","salb":"0.09","drainage":"Well drained",</v>
      </c>
      <c r="DH117" s="11" t="str">
        <f t="shared" si="106"/>
        <v>{"sltx":"SICL",</v>
      </c>
      <c r="DI117" s="11" t="str">
        <f t="shared" si="107"/>
        <v>"sl_source":"SSURGO, Dominant Component",</v>
      </c>
      <c r="DJ117" s="11" t="str">
        <f>IF(AT117&lt;&gt;"",""""&amp;LOWER(AT$3) &amp;""":"""&amp;DX117&amp;""",","")</f>
        <v>"soil_id":"412834:560959",</v>
      </c>
      <c r="DK117" s="11" t="str">
        <f t="shared" si="108"/>
        <v>"soil_name":"Clarion",</v>
      </c>
      <c r="DL117" s="11" t="str">
        <f t="shared" si="109"/>
        <v>"sl_system":"USDA_NRCS",</v>
      </c>
      <c r="DM117" s="11" t="str">
        <f t="shared" si="110"/>
        <v>"classification":"Fine-loamy, mixed, superactive, mesic Typic Hapludolls",</v>
      </c>
      <c r="DN117" s="11" t="str">
        <f t="shared" si="111"/>
        <v>"soil_elev":"374",</v>
      </c>
      <c r="DO117" s="11" t="str">
        <f t="shared" si="112"/>
        <v>"sl_slope":"4",</v>
      </c>
      <c r="DP117" s="11" t="str">
        <f t="shared" si="113"/>
        <v>"salb":"0.09",</v>
      </c>
      <c r="DQ117" s="11" t="str">
        <f t="shared" si="114"/>
        <v>"drainage":"Well drained",</v>
      </c>
      <c r="DT117" s="2" t="str">
        <f t="shared" si="115"/>
        <v>SICLSSURGO, Dominant Component412834:560959</v>
      </c>
      <c r="DU117" s="2" t="str">
        <f>IF(COUNTIF($DT$3:DT116,"="&amp;DT117)=0,AT117&amp;"","")</f>
        <v/>
      </c>
      <c r="DV117" s="2" t="str">
        <f>IF(DU117&lt;&gt;"", COUNTIF($DU$3:DU116,"="&amp;DU117), "")</f>
        <v/>
      </c>
      <c r="DW117" s="2">
        <f>IF(OR(DU117&lt;&gt;"",AT117=""), COUNTIF($DU$3:DU116,"="&amp;DU117), VLOOKUP(DT117,$DT$3:DV116,3,FALSE))</f>
        <v>0</v>
      </c>
      <c r="DX117" s="2" t="str">
        <f t="shared" si="119"/>
        <v>412834:560959</v>
      </c>
    </row>
    <row r="118" spans="1:128">
      <c r="A118" s="2" t="s">
        <v>893</v>
      </c>
      <c r="B118" s="17" t="s">
        <v>480</v>
      </c>
      <c r="C118" s="18">
        <v>1</v>
      </c>
      <c r="D118" s="17" t="s">
        <v>469</v>
      </c>
      <c r="E118" s="17" t="s">
        <v>470</v>
      </c>
      <c r="F118" s="17" t="s">
        <v>478</v>
      </c>
      <c r="G118" s="19">
        <v>1866669163224</v>
      </c>
      <c r="H118" s="17" t="s">
        <v>411</v>
      </c>
      <c r="I118" s="17" t="s">
        <v>450</v>
      </c>
      <c r="J118" s="18"/>
      <c r="K118" s="18">
        <v>41.791141080000003</v>
      </c>
      <c r="L118" s="18">
        <v>-93.542011459999998</v>
      </c>
      <c r="M118" s="17" t="s">
        <v>58</v>
      </c>
      <c r="N118" s="17"/>
      <c r="O118" s="18">
        <v>263</v>
      </c>
      <c r="P118" s="17" t="s">
        <v>59</v>
      </c>
      <c r="Q118" s="17" t="s">
        <v>264</v>
      </c>
      <c r="R118" s="17" t="s">
        <v>61</v>
      </c>
      <c r="S118" s="17" t="s">
        <v>62</v>
      </c>
      <c r="T118" s="17" t="s">
        <v>413</v>
      </c>
      <c r="U118" s="18">
        <v>2007</v>
      </c>
      <c r="V118" s="17" t="s">
        <v>479</v>
      </c>
      <c r="W118" s="17" t="s">
        <v>472</v>
      </c>
      <c r="X118" s="17" t="s">
        <v>328</v>
      </c>
      <c r="Y118" s="17" t="s">
        <v>65</v>
      </c>
      <c r="Z118" s="17" t="s">
        <v>66</v>
      </c>
      <c r="AA118" s="17" t="s">
        <v>67</v>
      </c>
      <c r="AB118" s="17" t="s">
        <v>68</v>
      </c>
      <c r="AC118" s="17">
        <v>10.142356813999999</v>
      </c>
      <c r="AD118" s="18">
        <v>76.2</v>
      </c>
      <c r="AE118" s="20">
        <v>137.98551660000001</v>
      </c>
      <c r="AF118" s="19">
        <v>11659.77615</v>
      </c>
      <c r="AG118" s="19">
        <v>1043.4221399999999</v>
      </c>
      <c r="AH118" s="21">
        <v>22.046766170000001</v>
      </c>
      <c r="AI118" s="22">
        <v>0.22046766200000001</v>
      </c>
      <c r="AJ118" s="22">
        <v>1.3273666E-2</v>
      </c>
      <c r="AK118" s="18">
        <v>110</v>
      </c>
      <c r="AL118" s="17"/>
      <c r="AM118" s="17"/>
      <c r="AN118" s="17"/>
      <c r="AO118" s="17"/>
      <c r="AP118" s="18">
        <v>2.3855680000000001</v>
      </c>
      <c r="AQ118" s="18">
        <v>0.129524107</v>
      </c>
      <c r="AR118" s="17" t="s">
        <v>416</v>
      </c>
      <c r="AS118" s="17" t="s">
        <v>430</v>
      </c>
      <c r="AT118" s="41" t="s">
        <v>473</v>
      </c>
      <c r="AU118" s="17" t="s">
        <v>454</v>
      </c>
      <c r="AV118" s="17" t="s">
        <v>420</v>
      </c>
      <c r="AW118" s="17" t="s">
        <v>455</v>
      </c>
      <c r="AX118" s="18">
        <v>374</v>
      </c>
      <c r="AY118" s="18">
        <v>4</v>
      </c>
      <c r="AZ118" s="18">
        <v>0.09</v>
      </c>
      <c r="BA118" s="17" t="s">
        <v>445</v>
      </c>
      <c r="BC118" s="34" t="str">
        <f t="shared" si="116"/>
        <v>20070514</v>
      </c>
      <c r="BD118" s="34" t="str">
        <f t="shared" si="117"/>
        <v>20071004</v>
      </c>
      <c r="BE118" s="2" t="s">
        <v>937</v>
      </c>
      <c r="BF118" s="11" t="str">
        <f t="shared" si="60"/>
        <v>{"exname":"USA_2007_3290",</v>
      </c>
      <c r="BG118" s="11" t="str">
        <f t="shared" si="61"/>
        <v>"exp_dur":"1",</v>
      </c>
      <c r="BH118" s="11" t="str">
        <f t="shared" si="62"/>
        <v>"local_name":"Elkhart, IA",</v>
      </c>
      <c r="BI118" s="11" t="str">
        <f t="shared" si="63"/>
        <v>"local_id":"IAEL",</v>
      </c>
      <c r="BJ118" s="11" t="str">
        <f t="shared" si="64"/>
        <v>"fl_name":"MNEL",</v>
      </c>
      <c r="BK118" s="11" t="str">
        <f t="shared" si="65"/>
        <v>"id_field":"1866669163224",</v>
      </c>
      <c r="BL118" s="11" t="str">
        <f t="shared" si="66"/>
        <v>"fl_loc_1":"USA",</v>
      </c>
      <c r="BM118" s="11" t="str">
        <f t="shared" si="67"/>
        <v>"fl_loc_2":"IOW",</v>
      </c>
      <c r="BN118" s="11" t="str">
        <f t="shared" si="68"/>
        <v/>
      </c>
      <c r="BO118" s="11" t="str">
        <f t="shared" si="69"/>
        <v>"fl_lat":"41.79114108",</v>
      </c>
      <c r="BP118" s="11" t="str">
        <f t="shared" si="70"/>
        <v>"fl_long":"-93.54201146",</v>
      </c>
      <c r="BQ118" s="11" t="str">
        <f t="shared" si="71"/>
        <v>"mon_loc_source":"Monsanto",</v>
      </c>
      <c r="BR118" s="11" t="str">
        <f t="shared" si="72"/>
        <v/>
      </c>
      <c r="BS118" s="11" t="str">
        <f t="shared" si="73"/>
        <v>"flele":"263",</v>
      </c>
      <c r="BT118" s="11" t="str">
        <f t="shared" si="74"/>
        <v>"cr_system":"Conventional Corn",</v>
      </c>
      <c r="BU118" s="11" t="str">
        <f t="shared" si="75"/>
        <v>"irrig":"N",</v>
      </c>
      <c r="BV118" s="11" t="str">
        <f t="shared" si="76"/>
        <v>"ti_notes":"Conventional",</v>
      </c>
      <c r="BW118" s="11" t="str">
        <f t="shared" si="77"/>
        <v>"mon_planting_year":"2007",</v>
      </c>
      <c r="BX118" s="11" t="str">
        <f t="shared" si="78"/>
        <v>"initial_conditions":{"icpcr":"SBN"},</v>
      </c>
      <c r="BY118" s="11" t="str">
        <f t="shared" si="79"/>
        <v>"mon_hacom":"Grain",</v>
      </c>
      <c r="BZ118" s="11" t="str">
        <f t="shared" si="80"/>
        <v>"mon_expt_type":"Research",</v>
      </c>
      <c r="CA118" s="11" t="str">
        <f t="shared" si="81"/>
        <v>"mon_expt_stage":"Pre-Commercial 3",</v>
      </c>
      <c r="CB118" s="11" t="str">
        <f t="shared" si="82"/>
        <v>"mon_yld_be":"137.9855166",</v>
      </c>
      <c r="CC118" s="11" t="str">
        <f t="shared" si="83"/>
        <v>"mon_mst":"22.04676617",</v>
      </c>
      <c r="CD118" s="11" t="str">
        <f t="shared" si="84"/>
        <v/>
      </c>
      <c r="CE118" s="11" t="str">
        <f t="shared" si="85"/>
        <v/>
      </c>
      <c r="CF118" s="11" t="str">
        <f>IF(AT118&lt;&gt;"",""""&amp;LOWER(AT$3) &amp;""":"""&amp;DX118&amp;""",","")</f>
        <v>"soil_id":"412834:560959",</v>
      </c>
      <c r="CG118" s="11" t="str">
        <f>"""mon_wst_info1"":"""&amp;VLOOKUP(B118,Weather!B118:N639,11,FALSE)&amp;""","</f>
        <v>"mon_wst_info1":"GHCND:US1IAPK0014|10 - 25 km",</v>
      </c>
      <c r="CH118" s="11" t="str">
        <f>"""mon_wst_info2"":"""&amp;VLOOKUP(B118,Weather!B118:N639,12,FALSE)&amp;""","</f>
        <v>"mon_wst_info2":"GHCND:US1IAPK0062|10 - 25 km",</v>
      </c>
      <c r="CI118" s="11" t="str">
        <f>"""mon_wst_info3"":"""&amp;VLOOKUP(B118,Weather!B118:N639,13,FALSE)&amp;""","</f>
        <v>"mon_wst_info3":"GHCND:USC00130241|10 - 25 km",</v>
      </c>
      <c r="CJ118" s="11" t="str">
        <f t="shared" si="86"/>
        <v/>
      </c>
      <c r="CK118" s="30" t="s">
        <v>958</v>
      </c>
      <c r="CL118" s="11" t="str">
        <f t="shared" si="87"/>
        <v>{"event":"planting","crid":"MAZ",</v>
      </c>
      <c r="CM118" s="11" t="str">
        <f t="shared" si="88"/>
        <v>"date":"20070514",</v>
      </c>
      <c r="CN118" s="11" t="str">
        <f t="shared" si="89"/>
        <v>"cul_id":"2007_RM110_TestMean",</v>
      </c>
      <c r="CO118" s="11" t="str">
        <f t="shared" si="90"/>
        <v>"plpoe":"10.142356814",</v>
      </c>
      <c r="CP118" s="11" t="str">
        <f t="shared" si="91"/>
        <v>"plrs":"76.2",</v>
      </c>
      <c r="CQ118" s="11" t="str">
        <f t="shared" si="92"/>
        <v>"rm":"110"},</v>
      </c>
      <c r="CR118" s="11" t="str">
        <f t="shared" si="93"/>
        <v>{"event":"harvest",</v>
      </c>
      <c r="CS118" s="11" t="str">
        <f t="shared" si="94"/>
        <v>"harm":"Machine",</v>
      </c>
      <c r="CT118" s="11" t="str">
        <f t="shared" si="95"/>
        <v>"date":"20071004"</v>
      </c>
      <c r="CU118" s="11" t="str">
        <f t="shared" si="96"/>
        <v>}]},</v>
      </c>
      <c r="CV118" s="30" t="s">
        <v>931</v>
      </c>
      <c r="CW118" s="11" t="str">
        <f t="shared" si="97"/>
        <v>{"hwah":"11659.77615",</v>
      </c>
      <c r="CX118" s="11" t="str">
        <f t="shared" si="98"/>
        <v>"hwahs":"1043.42214",</v>
      </c>
      <c r="CY118" s="11" t="str">
        <f t="shared" si="99"/>
        <v>"hmah":"0.220467662",</v>
      </c>
      <c r="CZ118" s="11" t="str">
        <f t="shared" si="100"/>
        <v>"hmahs":"0.013273666",</v>
      </c>
      <c r="DA118" s="11" t="str">
        <f t="shared" si="101"/>
        <v/>
      </c>
      <c r="DB118" s="11" t="str">
        <f t="shared" si="102"/>
        <v/>
      </c>
      <c r="DC118" s="11" t="str">
        <f t="shared" si="103"/>
        <v>"chtx":"2.385568",</v>
      </c>
      <c r="DD118" s="11" t="str">
        <f t="shared" si="104"/>
        <v>"chtxs":"0.129524107",</v>
      </c>
      <c r="DE118" s="11" t="s">
        <v>935</v>
      </c>
      <c r="DF118" s="32" t="str">
        <f t="shared" si="118"/>
        <v>USA_2007_3290</v>
      </c>
      <c r="DG118" s="30" t="str">
        <f t="shared" si="105"/>
        <v>{"sltx":"SICL","sl_source":"SSURGO, Dominant Component","soil_id":"412834:560959","soil_name":"Clarion","sl_system":"USDA_NRCS","classification":"Fine-loamy, mixed, superactive, mesic Typic Hapludolls","soil_elev":"374","sl_slope":"4","salb":"0.09","drainage":"Well drained",</v>
      </c>
      <c r="DH118" s="11" t="str">
        <f t="shared" si="106"/>
        <v>{"sltx":"SICL",</v>
      </c>
      <c r="DI118" s="11" t="str">
        <f t="shared" si="107"/>
        <v>"sl_source":"SSURGO, Dominant Component",</v>
      </c>
      <c r="DJ118" s="11" t="str">
        <f>IF(AT118&lt;&gt;"",""""&amp;LOWER(AT$3) &amp;""":"""&amp;DX118&amp;""",","")</f>
        <v>"soil_id":"412834:560959",</v>
      </c>
      <c r="DK118" s="11" t="str">
        <f t="shared" si="108"/>
        <v>"soil_name":"Clarion",</v>
      </c>
      <c r="DL118" s="11" t="str">
        <f t="shared" si="109"/>
        <v>"sl_system":"USDA_NRCS",</v>
      </c>
      <c r="DM118" s="11" t="str">
        <f t="shared" si="110"/>
        <v>"classification":"Fine-loamy, mixed, superactive, mesic Typic Hapludolls",</v>
      </c>
      <c r="DN118" s="11" t="str">
        <f t="shared" si="111"/>
        <v>"soil_elev":"374",</v>
      </c>
      <c r="DO118" s="11" t="str">
        <f t="shared" si="112"/>
        <v>"sl_slope":"4",</v>
      </c>
      <c r="DP118" s="11" t="str">
        <f t="shared" si="113"/>
        <v>"salb":"0.09",</v>
      </c>
      <c r="DQ118" s="11" t="str">
        <f t="shared" si="114"/>
        <v>"drainage":"Well drained",</v>
      </c>
      <c r="DT118" s="2" t="str">
        <f t="shared" si="115"/>
        <v>SICLSSURGO, Dominant Component412834:560959</v>
      </c>
      <c r="DU118" s="2" t="str">
        <f>IF(COUNTIF($DT$3:DT117,"="&amp;DT118)=0,AT118&amp;"","")</f>
        <v/>
      </c>
      <c r="DV118" s="2" t="str">
        <f>IF(DU118&lt;&gt;"", COUNTIF($DU$3:DU117,"="&amp;DU118), "")</f>
        <v/>
      </c>
      <c r="DW118" s="2">
        <f>IF(OR(DU118&lt;&gt;"",AT118=""), COUNTIF($DU$3:DU117,"="&amp;DU118), VLOOKUP(DT118,$DT$3:DV117,3,FALSE))</f>
        <v>0</v>
      </c>
      <c r="DX118" s="2" t="str">
        <f t="shared" si="119"/>
        <v>412834:560959</v>
      </c>
    </row>
    <row r="119" spans="1:128">
      <c r="A119" s="2" t="s">
        <v>893</v>
      </c>
      <c r="B119" s="17" t="s">
        <v>481</v>
      </c>
      <c r="C119" s="18">
        <v>1</v>
      </c>
      <c r="D119" s="17" t="s">
        <v>482</v>
      </c>
      <c r="E119" s="17" t="s">
        <v>483</v>
      </c>
      <c r="F119" s="17" t="s">
        <v>484</v>
      </c>
      <c r="G119" s="19">
        <v>1866593731288</v>
      </c>
      <c r="H119" s="17" t="s">
        <v>411</v>
      </c>
      <c r="I119" s="17" t="s">
        <v>450</v>
      </c>
      <c r="J119" s="18"/>
      <c r="K119" s="18">
        <v>41.957807080000002</v>
      </c>
      <c r="L119" s="18">
        <v>-93.875343470000004</v>
      </c>
      <c r="M119" s="17" t="s">
        <v>58</v>
      </c>
      <c r="N119" s="17"/>
      <c r="O119" s="18">
        <v>275</v>
      </c>
      <c r="P119" s="17" t="s">
        <v>59</v>
      </c>
      <c r="Q119" s="17" t="s">
        <v>260</v>
      </c>
      <c r="R119" s="17" t="s">
        <v>61</v>
      </c>
      <c r="S119" s="17" t="s">
        <v>62</v>
      </c>
      <c r="T119" s="17" t="s">
        <v>413</v>
      </c>
      <c r="U119" s="18">
        <v>2007</v>
      </c>
      <c r="V119" s="17" t="s">
        <v>261</v>
      </c>
      <c r="W119" s="17" t="s">
        <v>485</v>
      </c>
      <c r="X119" s="17" t="s">
        <v>328</v>
      </c>
      <c r="Y119" s="17" t="s">
        <v>65</v>
      </c>
      <c r="Z119" s="17" t="s">
        <v>66</v>
      </c>
      <c r="AA119" s="17" t="s">
        <v>67</v>
      </c>
      <c r="AB119" s="17" t="s">
        <v>68</v>
      </c>
      <c r="AC119" s="17">
        <v>7.7696552604000004</v>
      </c>
      <c r="AD119" s="18">
        <v>76.2</v>
      </c>
      <c r="AE119" s="20">
        <v>116.6247116</v>
      </c>
      <c r="AF119" s="19">
        <v>9854.7881300000008</v>
      </c>
      <c r="AG119" s="19">
        <v>1056.2559679999999</v>
      </c>
      <c r="AH119" s="21">
        <v>18.408333330000001</v>
      </c>
      <c r="AI119" s="22">
        <v>0.18408333299999999</v>
      </c>
      <c r="AJ119" s="22">
        <v>1.7891695999999999E-2</v>
      </c>
      <c r="AK119" s="18">
        <v>105</v>
      </c>
      <c r="AL119" s="17"/>
      <c r="AM119" s="17"/>
      <c r="AN119" s="17"/>
      <c r="AO119" s="17"/>
      <c r="AP119" s="17"/>
      <c r="AQ119" s="17"/>
      <c r="AR119" s="17" t="s">
        <v>416</v>
      </c>
      <c r="AS119" s="17" t="s">
        <v>417</v>
      </c>
      <c r="AT119" s="41" t="s">
        <v>486</v>
      </c>
      <c r="AU119" s="17" t="s">
        <v>487</v>
      </c>
      <c r="AV119" s="17" t="s">
        <v>420</v>
      </c>
      <c r="AW119" s="17" t="s">
        <v>488</v>
      </c>
      <c r="AX119" s="18">
        <v>343</v>
      </c>
      <c r="AY119" s="18">
        <v>0.5</v>
      </c>
      <c r="AZ119" s="18">
        <v>0.02</v>
      </c>
      <c r="BA119" s="17" t="s">
        <v>489</v>
      </c>
      <c r="BC119" s="34" t="str">
        <f t="shared" si="116"/>
        <v>20070511</v>
      </c>
      <c r="BD119" s="34" t="str">
        <f t="shared" si="117"/>
        <v>20070929</v>
      </c>
      <c r="BE119" s="2" t="s">
        <v>937</v>
      </c>
      <c r="BF119" s="11" t="str">
        <f t="shared" si="60"/>
        <v>{"exname":"USA_2007_3297",</v>
      </c>
      <c r="BG119" s="11" t="str">
        <f t="shared" si="61"/>
        <v>"exp_dur":"1",</v>
      </c>
      <c r="BH119" s="11" t="str">
        <f t="shared" si="62"/>
        <v>"local_name":"Ames, IA",</v>
      </c>
      <c r="BI119" s="11" t="str">
        <f t="shared" si="63"/>
        <v>"local_id":"IAAM",</v>
      </c>
      <c r="BJ119" s="11" t="str">
        <f t="shared" si="64"/>
        <v>"fl_name":"MBAM",</v>
      </c>
      <c r="BK119" s="11" t="str">
        <f t="shared" si="65"/>
        <v>"id_field":"1866593731288",</v>
      </c>
      <c r="BL119" s="11" t="str">
        <f t="shared" si="66"/>
        <v>"fl_loc_1":"USA",</v>
      </c>
      <c r="BM119" s="11" t="str">
        <f t="shared" si="67"/>
        <v>"fl_loc_2":"IOW",</v>
      </c>
      <c r="BN119" s="11" t="str">
        <f t="shared" si="68"/>
        <v/>
      </c>
      <c r="BO119" s="11" t="str">
        <f t="shared" si="69"/>
        <v>"fl_lat":"41.95780708",</v>
      </c>
      <c r="BP119" s="11" t="str">
        <f t="shared" si="70"/>
        <v>"fl_long":"-93.87534347",</v>
      </c>
      <c r="BQ119" s="11" t="str">
        <f t="shared" si="71"/>
        <v>"mon_loc_source":"Monsanto",</v>
      </c>
      <c r="BR119" s="11" t="str">
        <f t="shared" si="72"/>
        <v/>
      </c>
      <c r="BS119" s="11" t="str">
        <f t="shared" si="73"/>
        <v>"flele":"275",</v>
      </c>
      <c r="BT119" s="11" t="str">
        <f t="shared" si="74"/>
        <v>"cr_system":"Conventional Corn",</v>
      </c>
      <c r="BU119" s="11" t="str">
        <f t="shared" si="75"/>
        <v>"irrig":"N",</v>
      </c>
      <c r="BV119" s="11" t="str">
        <f t="shared" si="76"/>
        <v>"ti_notes":"Conventional",</v>
      </c>
      <c r="BW119" s="11" t="str">
        <f t="shared" si="77"/>
        <v>"mon_planting_year":"2007",</v>
      </c>
      <c r="BX119" s="11" t="str">
        <f t="shared" si="78"/>
        <v>"initial_conditions":{"icpcr":"SBN"},</v>
      </c>
      <c r="BY119" s="11" t="str">
        <f t="shared" si="79"/>
        <v>"mon_hacom":"Grain",</v>
      </c>
      <c r="BZ119" s="11" t="str">
        <f t="shared" si="80"/>
        <v>"mon_expt_type":"Research",</v>
      </c>
      <c r="CA119" s="11" t="str">
        <f t="shared" si="81"/>
        <v>"mon_expt_stage":"Pre-Commercial 3",</v>
      </c>
      <c r="CB119" s="11" t="str">
        <f t="shared" si="82"/>
        <v>"mon_yld_be":"116.6247116",</v>
      </c>
      <c r="CC119" s="11" t="str">
        <f t="shared" si="83"/>
        <v>"mon_mst":"18.40833333",</v>
      </c>
      <c r="CD119" s="11" t="str">
        <f t="shared" si="84"/>
        <v/>
      </c>
      <c r="CE119" s="11" t="str">
        <f t="shared" si="85"/>
        <v/>
      </c>
      <c r="CF119" s="11" t="str">
        <f>IF(AT119&lt;&gt;"",""""&amp;LOWER(AT$3) &amp;""":"""&amp;DX119&amp;""",","")</f>
        <v>"soil_id":"403060:1235793",</v>
      </c>
      <c r="CG119" s="11" t="str">
        <f>"""mon_wst_info1"":"""&amp;VLOOKUP(B119,Weather!B119:N640,11,FALSE)&amp;""","</f>
        <v>"mon_wst_info1":"725486|0 - 10 km",</v>
      </c>
      <c r="CH119" s="11" t="str">
        <f>"""mon_wst_info2"":"""&amp;VLOOKUP(B119,Weather!B119:N640,12,FALSE)&amp;""","</f>
        <v>"mon_wst_info2":"GHCND:US1IABN0003|10 - 25 km",</v>
      </c>
      <c r="CI119" s="11" t="str">
        <f>"""mon_wst_info3"":"""&amp;VLOOKUP(B119,Weather!B119:N640,13,FALSE)&amp;""","</f>
        <v>"mon_wst_info3":"GHCND:USC00130807|0 - 10 km",</v>
      </c>
      <c r="CJ119" s="11" t="str">
        <f t="shared" si="86"/>
        <v/>
      </c>
      <c r="CK119" s="30" t="s">
        <v>958</v>
      </c>
      <c r="CL119" s="11" t="str">
        <f t="shared" si="87"/>
        <v>{"event":"planting","crid":"MAZ",</v>
      </c>
      <c r="CM119" s="11" t="str">
        <f t="shared" si="88"/>
        <v>"date":"20070511",</v>
      </c>
      <c r="CN119" s="11" t="str">
        <f t="shared" si="89"/>
        <v>"cul_id":"2007_RM105_TestMean",</v>
      </c>
      <c r="CO119" s="11" t="str">
        <f t="shared" si="90"/>
        <v>"plpoe":"7.7696552604",</v>
      </c>
      <c r="CP119" s="11" t="str">
        <f t="shared" si="91"/>
        <v>"plrs":"76.2",</v>
      </c>
      <c r="CQ119" s="11" t="str">
        <f t="shared" si="92"/>
        <v>"rm":"105"},</v>
      </c>
      <c r="CR119" s="11" t="str">
        <f t="shared" si="93"/>
        <v>{"event":"harvest",</v>
      </c>
      <c r="CS119" s="11" t="str">
        <f t="shared" si="94"/>
        <v>"harm":"Machine",</v>
      </c>
      <c r="CT119" s="11" t="str">
        <f t="shared" si="95"/>
        <v>"date":"20070929"</v>
      </c>
      <c r="CU119" s="11" t="str">
        <f t="shared" si="96"/>
        <v>}]},</v>
      </c>
      <c r="CV119" s="30" t="s">
        <v>931</v>
      </c>
      <c r="CW119" s="11" t="str">
        <f t="shared" si="97"/>
        <v>{"hwah":"9854.78813",</v>
      </c>
      <c r="CX119" s="11" t="str">
        <f t="shared" si="98"/>
        <v>"hwahs":"1056.255968",</v>
      </c>
      <c r="CY119" s="11" t="str">
        <f t="shared" si="99"/>
        <v>"hmah":"0.184083333",</v>
      </c>
      <c r="CZ119" s="11" t="str">
        <f t="shared" si="100"/>
        <v>"hmahs":"0.017891696",</v>
      </c>
      <c r="DA119" s="11" t="str">
        <f t="shared" si="101"/>
        <v/>
      </c>
      <c r="DB119" s="11" t="str">
        <f t="shared" si="102"/>
        <v/>
      </c>
      <c r="DC119" s="11" t="str">
        <f t="shared" si="103"/>
        <v/>
      </c>
      <c r="DD119" s="11" t="str">
        <f t="shared" si="104"/>
        <v/>
      </c>
      <c r="DE119" s="11" t="s">
        <v>935</v>
      </c>
      <c r="DF119" s="32" t="str">
        <f t="shared" si="118"/>
        <v>USA_2007_3297</v>
      </c>
      <c r="DG119" s="30" t="str">
        <f t="shared" si="105"/>
        <v>{"sltx":"SICL","sl_source":"SSURGO, Texture Component","soil_id":"403060:1235793","soil_name":"Okoboji","sl_system":"USDA_NRCS","classification":"Fine, smectitic, mesic Cumulic Vertic Endoaquolls","soil_elev":"343","sl_slope":"0.5","salb":"0.02","drainage":"Very poorly drained",</v>
      </c>
      <c r="DH119" s="11" t="str">
        <f t="shared" si="106"/>
        <v>{"sltx":"SICL",</v>
      </c>
      <c r="DI119" s="11" t="str">
        <f t="shared" si="107"/>
        <v>"sl_source":"SSURGO, Texture Component",</v>
      </c>
      <c r="DJ119" s="11" t="str">
        <f>IF(AT119&lt;&gt;"",""""&amp;LOWER(AT$3) &amp;""":"""&amp;DX119&amp;""",","")</f>
        <v>"soil_id":"403060:1235793",</v>
      </c>
      <c r="DK119" s="11" t="str">
        <f t="shared" si="108"/>
        <v>"soil_name":"Okoboji",</v>
      </c>
      <c r="DL119" s="11" t="str">
        <f t="shared" si="109"/>
        <v>"sl_system":"USDA_NRCS",</v>
      </c>
      <c r="DM119" s="11" t="str">
        <f t="shared" si="110"/>
        <v>"classification":"Fine, smectitic, mesic Cumulic Vertic Endoaquolls",</v>
      </c>
      <c r="DN119" s="11" t="str">
        <f t="shared" si="111"/>
        <v>"soil_elev":"343",</v>
      </c>
      <c r="DO119" s="11" t="str">
        <f t="shared" si="112"/>
        <v>"sl_slope":"0.5",</v>
      </c>
      <c r="DP119" s="11" t="str">
        <f t="shared" si="113"/>
        <v>"salb":"0.02",</v>
      </c>
      <c r="DQ119" s="11" t="str">
        <f t="shared" si="114"/>
        <v>"drainage":"Very poorly drained",</v>
      </c>
      <c r="DT119" s="2" t="str">
        <f t="shared" si="115"/>
        <v>SICLSSURGO, Texture Component403060:1235793</v>
      </c>
      <c r="DU119" s="2" t="str">
        <f>IF(COUNTIF($DT$3:DT118,"="&amp;DT119)=0,AT119&amp;"","")</f>
        <v>403060:1235793</v>
      </c>
      <c r="DV119" s="2">
        <f>IF(DU119&lt;&gt;"", COUNTIF($DU$3:DU118,"="&amp;DU119), "")</f>
        <v>0</v>
      </c>
      <c r="DW119" s="2">
        <f>IF(OR(DU119&lt;&gt;"",AT119=""), COUNTIF($DU$3:DU118,"="&amp;DU119), VLOOKUP(DT119,$DT$3:DV118,3,FALSE))</f>
        <v>0</v>
      </c>
      <c r="DX119" s="2" t="str">
        <f t="shared" si="119"/>
        <v>403060:1235793</v>
      </c>
    </row>
    <row r="120" spans="1:128">
      <c r="A120" s="2" t="s">
        <v>893</v>
      </c>
      <c r="B120" s="17" t="s">
        <v>490</v>
      </c>
      <c r="C120" s="18">
        <v>1</v>
      </c>
      <c r="D120" s="17" t="s">
        <v>482</v>
      </c>
      <c r="E120" s="17" t="s">
        <v>483</v>
      </c>
      <c r="F120" s="17" t="s">
        <v>484</v>
      </c>
      <c r="G120" s="19">
        <v>1866593731288</v>
      </c>
      <c r="H120" s="17" t="s">
        <v>411</v>
      </c>
      <c r="I120" s="17" t="s">
        <v>450</v>
      </c>
      <c r="J120" s="18"/>
      <c r="K120" s="18">
        <v>41.957807080000002</v>
      </c>
      <c r="L120" s="18">
        <v>-93.875343470000004</v>
      </c>
      <c r="M120" s="17" t="s">
        <v>58</v>
      </c>
      <c r="N120" s="17"/>
      <c r="O120" s="18">
        <v>275</v>
      </c>
      <c r="P120" s="17" t="s">
        <v>59</v>
      </c>
      <c r="Q120" s="17" t="s">
        <v>264</v>
      </c>
      <c r="R120" s="17" t="s">
        <v>61</v>
      </c>
      <c r="S120" s="17" t="s">
        <v>62</v>
      </c>
      <c r="T120" s="17" t="s">
        <v>413</v>
      </c>
      <c r="U120" s="18">
        <v>2007</v>
      </c>
      <c r="V120" s="17" t="s">
        <v>261</v>
      </c>
      <c r="W120" s="17" t="s">
        <v>485</v>
      </c>
      <c r="X120" s="17" t="s">
        <v>328</v>
      </c>
      <c r="Y120" s="17" t="s">
        <v>65</v>
      </c>
      <c r="Z120" s="17" t="s">
        <v>66</v>
      </c>
      <c r="AA120" s="17" t="s">
        <v>67</v>
      </c>
      <c r="AB120" s="17" t="s">
        <v>68</v>
      </c>
      <c r="AC120" s="17">
        <v>7.8761086282999999</v>
      </c>
      <c r="AD120" s="18">
        <v>76.2</v>
      </c>
      <c r="AE120" s="20">
        <v>121.1974671</v>
      </c>
      <c r="AF120" s="19">
        <v>10241.18597</v>
      </c>
      <c r="AG120" s="19">
        <v>1047.2770780000001</v>
      </c>
      <c r="AH120" s="21">
        <v>20.965816329999999</v>
      </c>
      <c r="AI120" s="22">
        <v>0.20965816300000001</v>
      </c>
      <c r="AJ120" s="22">
        <v>1.7495215000000001E-2</v>
      </c>
      <c r="AK120" s="18">
        <v>110</v>
      </c>
      <c r="AL120" s="17"/>
      <c r="AM120" s="17"/>
      <c r="AN120" s="17"/>
      <c r="AO120" s="17"/>
      <c r="AP120" s="17"/>
      <c r="AQ120" s="17"/>
      <c r="AR120" s="17" t="s">
        <v>416</v>
      </c>
      <c r="AS120" s="17" t="s">
        <v>417</v>
      </c>
      <c r="AT120" s="41" t="s">
        <v>486</v>
      </c>
      <c r="AU120" s="17" t="s">
        <v>487</v>
      </c>
      <c r="AV120" s="17" t="s">
        <v>420</v>
      </c>
      <c r="AW120" s="17" t="s">
        <v>488</v>
      </c>
      <c r="AX120" s="18">
        <v>343</v>
      </c>
      <c r="AY120" s="18">
        <v>0.5</v>
      </c>
      <c r="AZ120" s="18">
        <v>0.02</v>
      </c>
      <c r="BA120" s="17" t="s">
        <v>489</v>
      </c>
      <c r="BC120" s="34" t="str">
        <f t="shared" si="116"/>
        <v>20070511</v>
      </c>
      <c r="BD120" s="34" t="str">
        <f t="shared" si="117"/>
        <v>20070929</v>
      </c>
      <c r="BE120" s="2" t="s">
        <v>937</v>
      </c>
      <c r="BF120" s="11" t="str">
        <f t="shared" si="60"/>
        <v>{"exname":"USA_2007_3298",</v>
      </c>
      <c r="BG120" s="11" t="str">
        <f t="shared" si="61"/>
        <v>"exp_dur":"1",</v>
      </c>
      <c r="BH120" s="11" t="str">
        <f t="shared" si="62"/>
        <v>"local_name":"Ames, IA",</v>
      </c>
      <c r="BI120" s="11" t="str">
        <f t="shared" si="63"/>
        <v>"local_id":"IAAM",</v>
      </c>
      <c r="BJ120" s="11" t="str">
        <f t="shared" si="64"/>
        <v>"fl_name":"MBAM",</v>
      </c>
      <c r="BK120" s="11" t="str">
        <f t="shared" si="65"/>
        <v>"id_field":"1866593731288",</v>
      </c>
      <c r="BL120" s="11" t="str">
        <f t="shared" si="66"/>
        <v>"fl_loc_1":"USA",</v>
      </c>
      <c r="BM120" s="11" t="str">
        <f t="shared" si="67"/>
        <v>"fl_loc_2":"IOW",</v>
      </c>
      <c r="BN120" s="11" t="str">
        <f t="shared" si="68"/>
        <v/>
      </c>
      <c r="BO120" s="11" t="str">
        <f t="shared" si="69"/>
        <v>"fl_lat":"41.95780708",</v>
      </c>
      <c r="BP120" s="11" t="str">
        <f t="shared" si="70"/>
        <v>"fl_long":"-93.87534347",</v>
      </c>
      <c r="BQ120" s="11" t="str">
        <f t="shared" si="71"/>
        <v>"mon_loc_source":"Monsanto",</v>
      </c>
      <c r="BR120" s="11" t="str">
        <f t="shared" si="72"/>
        <v/>
      </c>
      <c r="BS120" s="11" t="str">
        <f t="shared" si="73"/>
        <v>"flele":"275",</v>
      </c>
      <c r="BT120" s="11" t="str">
        <f t="shared" si="74"/>
        <v>"cr_system":"Conventional Corn",</v>
      </c>
      <c r="BU120" s="11" t="str">
        <f t="shared" si="75"/>
        <v>"irrig":"N",</v>
      </c>
      <c r="BV120" s="11" t="str">
        <f t="shared" si="76"/>
        <v>"ti_notes":"Conventional",</v>
      </c>
      <c r="BW120" s="11" t="str">
        <f t="shared" si="77"/>
        <v>"mon_planting_year":"2007",</v>
      </c>
      <c r="BX120" s="11" t="str">
        <f t="shared" si="78"/>
        <v>"initial_conditions":{"icpcr":"SBN"},</v>
      </c>
      <c r="BY120" s="11" t="str">
        <f t="shared" si="79"/>
        <v>"mon_hacom":"Grain",</v>
      </c>
      <c r="BZ120" s="11" t="str">
        <f t="shared" si="80"/>
        <v>"mon_expt_type":"Research",</v>
      </c>
      <c r="CA120" s="11" t="str">
        <f t="shared" si="81"/>
        <v>"mon_expt_stage":"Pre-Commercial 3",</v>
      </c>
      <c r="CB120" s="11" t="str">
        <f t="shared" si="82"/>
        <v>"mon_yld_be":"121.1974671",</v>
      </c>
      <c r="CC120" s="11" t="str">
        <f t="shared" si="83"/>
        <v>"mon_mst":"20.96581633",</v>
      </c>
      <c r="CD120" s="11" t="str">
        <f t="shared" si="84"/>
        <v/>
      </c>
      <c r="CE120" s="11" t="str">
        <f t="shared" si="85"/>
        <v/>
      </c>
      <c r="CF120" s="11" t="str">
        <f>IF(AT120&lt;&gt;"",""""&amp;LOWER(AT$3) &amp;""":"""&amp;DX120&amp;""",","")</f>
        <v>"soil_id":"403060:1235793",</v>
      </c>
      <c r="CG120" s="11" t="str">
        <f>"""mon_wst_info1"":"""&amp;VLOOKUP(B120,Weather!B120:N641,11,FALSE)&amp;""","</f>
        <v>"mon_wst_info1":"725486|0 - 10 km",</v>
      </c>
      <c r="CH120" s="11" t="str">
        <f>"""mon_wst_info2"":"""&amp;VLOOKUP(B120,Weather!B120:N641,12,FALSE)&amp;""","</f>
        <v>"mon_wst_info2":"GHCND:US1IABN0003|10 - 25 km",</v>
      </c>
      <c r="CI120" s="11" t="str">
        <f>"""mon_wst_info3"":"""&amp;VLOOKUP(B120,Weather!B120:N641,13,FALSE)&amp;""","</f>
        <v>"mon_wst_info3":"GHCND:USC00130807|0 - 10 km",</v>
      </c>
      <c r="CJ120" s="11" t="str">
        <f t="shared" si="86"/>
        <v/>
      </c>
      <c r="CK120" s="30" t="s">
        <v>958</v>
      </c>
      <c r="CL120" s="11" t="str">
        <f t="shared" si="87"/>
        <v>{"event":"planting","crid":"MAZ",</v>
      </c>
      <c r="CM120" s="11" t="str">
        <f t="shared" si="88"/>
        <v>"date":"20070511",</v>
      </c>
      <c r="CN120" s="11" t="str">
        <f t="shared" si="89"/>
        <v>"cul_id":"2007_RM110_TestMean",</v>
      </c>
      <c r="CO120" s="11" t="str">
        <f t="shared" si="90"/>
        <v>"plpoe":"7.8761086283",</v>
      </c>
      <c r="CP120" s="11" t="str">
        <f t="shared" si="91"/>
        <v>"plrs":"76.2",</v>
      </c>
      <c r="CQ120" s="11" t="str">
        <f t="shared" si="92"/>
        <v>"rm":"110"},</v>
      </c>
      <c r="CR120" s="11" t="str">
        <f t="shared" si="93"/>
        <v>{"event":"harvest",</v>
      </c>
      <c r="CS120" s="11" t="str">
        <f t="shared" si="94"/>
        <v>"harm":"Machine",</v>
      </c>
      <c r="CT120" s="11" t="str">
        <f t="shared" si="95"/>
        <v>"date":"20070929"</v>
      </c>
      <c r="CU120" s="11" t="str">
        <f t="shared" si="96"/>
        <v>}]},</v>
      </c>
      <c r="CV120" s="30" t="s">
        <v>931</v>
      </c>
      <c r="CW120" s="11" t="str">
        <f t="shared" si="97"/>
        <v>{"hwah":"10241.18597",</v>
      </c>
      <c r="CX120" s="11" t="str">
        <f t="shared" si="98"/>
        <v>"hwahs":"1047.277078",</v>
      </c>
      <c r="CY120" s="11" t="str">
        <f t="shared" si="99"/>
        <v>"hmah":"0.209658163",</v>
      </c>
      <c r="CZ120" s="11" t="str">
        <f t="shared" si="100"/>
        <v>"hmahs":"0.017495215",</v>
      </c>
      <c r="DA120" s="11" t="str">
        <f t="shared" si="101"/>
        <v/>
      </c>
      <c r="DB120" s="11" t="str">
        <f t="shared" si="102"/>
        <v/>
      </c>
      <c r="DC120" s="11" t="str">
        <f t="shared" si="103"/>
        <v/>
      </c>
      <c r="DD120" s="11" t="str">
        <f t="shared" si="104"/>
        <v/>
      </c>
      <c r="DE120" s="11" t="s">
        <v>935</v>
      </c>
      <c r="DF120" s="32" t="str">
        <f t="shared" si="118"/>
        <v>USA_2007_3298</v>
      </c>
      <c r="DG120" s="30" t="str">
        <f t="shared" si="105"/>
        <v>{"sltx":"SICL","sl_source":"SSURGO, Texture Component","soil_id":"403060:1235793","soil_name":"Okoboji","sl_system":"USDA_NRCS","classification":"Fine, smectitic, mesic Cumulic Vertic Endoaquolls","soil_elev":"343","sl_slope":"0.5","salb":"0.02","drainage":"Very poorly drained",</v>
      </c>
      <c r="DH120" s="11" t="str">
        <f t="shared" si="106"/>
        <v>{"sltx":"SICL",</v>
      </c>
      <c r="DI120" s="11" t="str">
        <f t="shared" si="107"/>
        <v>"sl_source":"SSURGO, Texture Component",</v>
      </c>
      <c r="DJ120" s="11" t="str">
        <f>IF(AT120&lt;&gt;"",""""&amp;LOWER(AT$3) &amp;""":"""&amp;DX120&amp;""",","")</f>
        <v>"soil_id":"403060:1235793",</v>
      </c>
      <c r="DK120" s="11" t="str">
        <f t="shared" si="108"/>
        <v>"soil_name":"Okoboji",</v>
      </c>
      <c r="DL120" s="11" t="str">
        <f t="shared" si="109"/>
        <v>"sl_system":"USDA_NRCS",</v>
      </c>
      <c r="DM120" s="11" t="str">
        <f t="shared" si="110"/>
        <v>"classification":"Fine, smectitic, mesic Cumulic Vertic Endoaquolls",</v>
      </c>
      <c r="DN120" s="11" t="str">
        <f t="shared" si="111"/>
        <v>"soil_elev":"343",</v>
      </c>
      <c r="DO120" s="11" t="str">
        <f t="shared" si="112"/>
        <v>"sl_slope":"0.5",</v>
      </c>
      <c r="DP120" s="11" t="str">
        <f t="shared" si="113"/>
        <v>"salb":"0.02",</v>
      </c>
      <c r="DQ120" s="11" t="str">
        <f t="shared" si="114"/>
        <v>"drainage":"Very poorly drained",</v>
      </c>
      <c r="DT120" s="2" t="str">
        <f t="shared" si="115"/>
        <v>SICLSSURGO, Texture Component403060:1235793</v>
      </c>
      <c r="DU120" s="2" t="str">
        <f>IF(COUNTIF($DT$3:DT119,"="&amp;DT120)=0,AT120&amp;"","")</f>
        <v/>
      </c>
      <c r="DV120" s="2" t="str">
        <f>IF(DU120&lt;&gt;"", COUNTIF($DU$3:DU119,"="&amp;DU120), "")</f>
        <v/>
      </c>
      <c r="DW120" s="2">
        <f>IF(OR(DU120&lt;&gt;"",AT120=""), COUNTIF($DU$3:DU119,"="&amp;DU120), VLOOKUP(DT120,$DT$3:DV119,3,FALSE))</f>
        <v>0</v>
      </c>
      <c r="DX120" s="2" t="str">
        <f t="shared" si="119"/>
        <v>403060:1235793</v>
      </c>
    </row>
    <row r="121" spans="1:128">
      <c r="A121" s="2" t="s">
        <v>893</v>
      </c>
      <c r="B121" s="17" t="s">
        <v>491</v>
      </c>
      <c r="C121" s="18">
        <v>1</v>
      </c>
      <c r="D121" s="17" t="s">
        <v>482</v>
      </c>
      <c r="E121" s="17" t="s">
        <v>483</v>
      </c>
      <c r="F121" s="17" t="s">
        <v>492</v>
      </c>
      <c r="G121" s="19">
        <v>1866668638936</v>
      </c>
      <c r="H121" s="17" t="s">
        <v>411</v>
      </c>
      <c r="I121" s="17" t="s">
        <v>450</v>
      </c>
      <c r="J121" s="18"/>
      <c r="K121" s="18">
        <v>41.957807080000002</v>
      </c>
      <c r="L121" s="18">
        <v>-93.875343470000004</v>
      </c>
      <c r="M121" s="17" t="s">
        <v>58</v>
      </c>
      <c r="N121" s="17"/>
      <c r="O121" s="18">
        <v>275</v>
      </c>
      <c r="P121" s="17" t="s">
        <v>59</v>
      </c>
      <c r="Q121" s="17" t="s">
        <v>260</v>
      </c>
      <c r="R121" s="17" t="s">
        <v>61</v>
      </c>
      <c r="S121" s="17" t="s">
        <v>62</v>
      </c>
      <c r="T121" s="17" t="s">
        <v>413</v>
      </c>
      <c r="U121" s="18">
        <v>2007</v>
      </c>
      <c r="V121" s="17" t="s">
        <v>261</v>
      </c>
      <c r="W121" s="17" t="s">
        <v>493</v>
      </c>
      <c r="X121" s="17" t="s">
        <v>328</v>
      </c>
      <c r="Y121" s="17" t="s">
        <v>65</v>
      </c>
      <c r="Z121" s="17" t="s">
        <v>66</v>
      </c>
      <c r="AA121" s="17" t="s">
        <v>67</v>
      </c>
      <c r="AB121" s="17" t="s">
        <v>68</v>
      </c>
      <c r="AC121" s="17">
        <v>10.082163869</v>
      </c>
      <c r="AD121" s="18">
        <v>76.2</v>
      </c>
      <c r="AE121" s="20">
        <v>127.20932519999999</v>
      </c>
      <c r="AF121" s="19">
        <v>10749.187980000001</v>
      </c>
      <c r="AG121" s="19">
        <v>973.41079230000003</v>
      </c>
      <c r="AH121" s="21">
        <v>17.607228920000001</v>
      </c>
      <c r="AI121" s="22">
        <v>0.17607228899999999</v>
      </c>
      <c r="AJ121" s="22">
        <v>1.8482938000000001E-2</v>
      </c>
      <c r="AK121" s="18">
        <v>105</v>
      </c>
      <c r="AL121" s="17"/>
      <c r="AM121" s="17"/>
      <c r="AN121" s="17"/>
      <c r="AO121" s="17"/>
      <c r="AP121" s="17"/>
      <c r="AQ121" s="17"/>
      <c r="AR121" s="17" t="s">
        <v>416</v>
      </c>
      <c r="AS121" s="17" t="s">
        <v>417</v>
      </c>
      <c r="AT121" s="41" t="s">
        <v>486</v>
      </c>
      <c r="AU121" s="17" t="s">
        <v>487</v>
      </c>
      <c r="AV121" s="17" t="s">
        <v>420</v>
      </c>
      <c r="AW121" s="17" t="s">
        <v>488</v>
      </c>
      <c r="AX121" s="18">
        <v>343</v>
      </c>
      <c r="AY121" s="18">
        <v>0.5</v>
      </c>
      <c r="AZ121" s="18">
        <v>0.02</v>
      </c>
      <c r="BA121" s="17" t="s">
        <v>489</v>
      </c>
      <c r="BC121" s="34" t="str">
        <f t="shared" si="116"/>
        <v>20070511</v>
      </c>
      <c r="BD121" s="34" t="str">
        <f t="shared" si="117"/>
        <v>20070930</v>
      </c>
      <c r="BE121" s="2" t="s">
        <v>937</v>
      </c>
      <c r="BF121" s="11" t="str">
        <f t="shared" si="60"/>
        <v>{"exname":"USA_2007_3299",</v>
      </c>
      <c r="BG121" s="11" t="str">
        <f t="shared" si="61"/>
        <v>"exp_dur":"1",</v>
      </c>
      <c r="BH121" s="11" t="str">
        <f t="shared" si="62"/>
        <v>"local_name":"Ames, IA",</v>
      </c>
      <c r="BI121" s="11" t="str">
        <f t="shared" si="63"/>
        <v>"local_id":"IAAM",</v>
      </c>
      <c r="BJ121" s="11" t="str">
        <f t="shared" si="64"/>
        <v>"fl_name":"MNAM",</v>
      </c>
      <c r="BK121" s="11" t="str">
        <f t="shared" si="65"/>
        <v>"id_field":"1866668638936",</v>
      </c>
      <c r="BL121" s="11" t="str">
        <f t="shared" si="66"/>
        <v>"fl_loc_1":"USA",</v>
      </c>
      <c r="BM121" s="11" t="str">
        <f t="shared" si="67"/>
        <v>"fl_loc_2":"IOW",</v>
      </c>
      <c r="BN121" s="11" t="str">
        <f t="shared" si="68"/>
        <v/>
      </c>
      <c r="BO121" s="11" t="str">
        <f t="shared" si="69"/>
        <v>"fl_lat":"41.95780708",</v>
      </c>
      <c r="BP121" s="11" t="str">
        <f t="shared" si="70"/>
        <v>"fl_long":"-93.87534347",</v>
      </c>
      <c r="BQ121" s="11" t="str">
        <f t="shared" si="71"/>
        <v>"mon_loc_source":"Monsanto",</v>
      </c>
      <c r="BR121" s="11" t="str">
        <f t="shared" si="72"/>
        <v/>
      </c>
      <c r="BS121" s="11" t="str">
        <f t="shared" si="73"/>
        <v>"flele":"275",</v>
      </c>
      <c r="BT121" s="11" t="str">
        <f t="shared" si="74"/>
        <v>"cr_system":"Conventional Corn",</v>
      </c>
      <c r="BU121" s="11" t="str">
        <f t="shared" si="75"/>
        <v>"irrig":"N",</v>
      </c>
      <c r="BV121" s="11" t="str">
        <f t="shared" si="76"/>
        <v>"ti_notes":"Conventional",</v>
      </c>
      <c r="BW121" s="11" t="str">
        <f t="shared" si="77"/>
        <v>"mon_planting_year":"2007",</v>
      </c>
      <c r="BX121" s="11" t="str">
        <f t="shared" si="78"/>
        <v>"initial_conditions":{"icpcr":"SBN"},</v>
      </c>
      <c r="BY121" s="11" t="str">
        <f t="shared" si="79"/>
        <v>"mon_hacom":"Grain",</v>
      </c>
      <c r="BZ121" s="11" t="str">
        <f t="shared" si="80"/>
        <v>"mon_expt_type":"Research",</v>
      </c>
      <c r="CA121" s="11" t="str">
        <f t="shared" si="81"/>
        <v>"mon_expt_stage":"Pre-Commercial 3",</v>
      </c>
      <c r="CB121" s="11" t="str">
        <f t="shared" si="82"/>
        <v>"mon_yld_be":"127.2093252",</v>
      </c>
      <c r="CC121" s="11" t="str">
        <f t="shared" si="83"/>
        <v>"mon_mst":"17.60722892",</v>
      </c>
      <c r="CD121" s="11" t="str">
        <f t="shared" si="84"/>
        <v/>
      </c>
      <c r="CE121" s="11" t="str">
        <f t="shared" si="85"/>
        <v/>
      </c>
      <c r="CF121" s="11" t="str">
        <f>IF(AT121&lt;&gt;"",""""&amp;LOWER(AT$3) &amp;""":"""&amp;DX121&amp;""",","")</f>
        <v>"soil_id":"403060:1235793",</v>
      </c>
      <c r="CG121" s="11" t="str">
        <f>"""mon_wst_info1"":"""&amp;VLOOKUP(B121,Weather!B121:N642,11,FALSE)&amp;""","</f>
        <v>"mon_wst_info1":"725486|0 - 10 km",</v>
      </c>
      <c r="CH121" s="11" t="str">
        <f>"""mon_wst_info2"":"""&amp;VLOOKUP(B121,Weather!B121:N642,12,FALSE)&amp;""","</f>
        <v>"mon_wst_info2":"GHCND:US1IABN0003|10 - 25 km",</v>
      </c>
      <c r="CI121" s="11" t="str">
        <f>"""mon_wst_info3"":"""&amp;VLOOKUP(B121,Weather!B121:N642,13,FALSE)&amp;""","</f>
        <v>"mon_wst_info3":"GHCND:USC00130807|0 - 10 km",</v>
      </c>
      <c r="CJ121" s="11" t="str">
        <f t="shared" si="86"/>
        <v/>
      </c>
      <c r="CK121" s="30" t="s">
        <v>958</v>
      </c>
      <c r="CL121" s="11" t="str">
        <f t="shared" si="87"/>
        <v>{"event":"planting","crid":"MAZ",</v>
      </c>
      <c r="CM121" s="11" t="str">
        <f t="shared" si="88"/>
        <v>"date":"20070511",</v>
      </c>
      <c r="CN121" s="11" t="str">
        <f t="shared" si="89"/>
        <v>"cul_id":"2007_RM105_TestMean",</v>
      </c>
      <c r="CO121" s="11" t="str">
        <f t="shared" si="90"/>
        <v>"plpoe":"10.082163869",</v>
      </c>
      <c r="CP121" s="11" t="str">
        <f t="shared" si="91"/>
        <v>"plrs":"76.2",</v>
      </c>
      <c r="CQ121" s="11" t="str">
        <f t="shared" si="92"/>
        <v>"rm":"105"},</v>
      </c>
      <c r="CR121" s="11" t="str">
        <f t="shared" si="93"/>
        <v>{"event":"harvest",</v>
      </c>
      <c r="CS121" s="11" t="str">
        <f t="shared" si="94"/>
        <v>"harm":"Machine",</v>
      </c>
      <c r="CT121" s="11" t="str">
        <f t="shared" si="95"/>
        <v>"date":"20070930"</v>
      </c>
      <c r="CU121" s="11" t="str">
        <f t="shared" si="96"/>
        <v>}]},</v>
      </c>
      <c r="CV121" s="30" t="s">
        <v>931</v>
      </c>
      <c r="CW121" s="11" t="str">
        <f t="shared" si="97"/>
        <v>{"hwah":"10749.18798",</v>
      </c>
      <c r="CX121" s="11" t="str">
        <f t="shared" si="98"/>
        <v>"hwahs":"973.4107923",</v>
      </c>
      <c r="CY121" s="11" t="str">
        <f t="shared" si="99"/>
        <v>"hmah":"0.176072289",</v>
      </c>
      <c r="CZ121" s="11" t="str">
        <f t="shared" si="100"/>
        <v>"hmahs":"0.018482938",</v>
      </c>
      <c r="DA121" s="11" t="str">
        <f t="shared" si="101"/>
        <v/>
      </c>
      <c r="DB121" s="11" t="str">
        <f t="shared" si="102"/>
        <v/>
      </c>
      <c r="DC121" s="11" t="str">
        <f t="shared" si="103"/>
        <v/>
      </c>
      <c r="DD121" s="11" t="str">
        <f t="shared" si="104"/>
        <v/>
      </c>
      <c r="DE121" s="11" t="s">
        <v>935</v>
      </c>
      <c r="DF121" s="32" t="str">
        <f t="shared" si="118"/>
        <v>USA_2007_3299</v>
      </c>
      <c r="DG121" s="30" t="str">
        <f t="shared" si="105"/>
        <v>{"sltx":"SICL","sl_source":"SSURGO, Texture Component","soil_id":"403060:1235793","soil_name":"Okoboji","sl_system":"USDA_NRCS","classification":"Fine, smectitic, mesic Cumulic Vertic Endoaquolls","soil_elev":"343","sl_slope":"0.5","salb":"0.02","drainage":"Very poorly drained",</v>
      </c>
      <c r="DH121" s="11" t="str">
        <f t="shared" si="106"/>
        <v>{"sltx":"SICL",</v>
      </c>
      <c r="DI121" s="11" t="str">
        <f t="shared" si="107"/>
        <v>"sl_source":"SSURGO, Texture Component",</v>
      </c>
      <c r="DJ121" s="11" t="str">
        <f>IF(AT121&lt;&gt;"",""""&amp;LOWER(AT$3) &amp;""":"""&amp;DX121&amp;""",","")</f>
        <v>"soil_id":"403060:1235793",</v>
      </c>
      <c r="DK121" s="11" t="str">
        <f t="shared" si="108"/>
        <v>"soil_name":"Okoboji",</v>
      </c>
      <c r="DL121" s="11" t="str">
        <f t="shared" si="109"/>
        <v>"sl_system":"USDA_NRCS",</v>
      </c>
      <c r="DM121" s="11" t="str">
        <f t="shared" si="110"/>
        <v>"classification":"Fine, smectitic, mesic Cumulic Vertic Endoaquolls",</v>
      </c>
      <c r="DN121" s="11" t="str">
        <f t="shared" si="111"/>
        <v>"soil_elev":"343",</v>
      </c>
      <c r="DO121" s="11" t="str">
        <f t="shared" si="112"/>
        <v>"sl_slope":"0.5",</v>
      </c>
      <c r="DP121" s="11" t="str">
        <f t="shared" si="113"/>
        <v>"salb":"0.02",</v>
      </c>
      <c r="DQ121" s="11" t="str">
        <f t="shared" si="114"/>
        <v>"drainage":"Very poorly drained",</v>
      </c>
      <c r="DT121" s="2" t="str">
        <f t="shared" si="115"/>
        <v>SICLSSURGO, Texture Component403060:1235793</v>
      </c>
      <c r="DU121" s="2" t="str">
        <f>IF(COUNTIF($DT$3:DT120,"="&amp;DT121)=0,AT121&amp;"","")</f>
        <v/>
      </c>
      <c r="DV121" s="2" t="str">
        <f>IF(DU121&lt;&gt;"", COUNTIF($DU$3:DU120,"="&amp;DU121), "")</f>
        <v/>
      </c>
      <c r="DW121" s="2">
        <f>IF(OR(DU121&lt;&gt;"",AT121=""), COUNTIF($DU$3:DU120,"="&amp;DU121), VLOOKUP(DT121,$DT$3:DV120,3,FALSE))</f>
        <v>0</v>
      </c>
      <c r="DX121" s="2" t="str">
        <f t="shared" si="119"/>
        <v>403060:1235793</v>
      </c>
    </row>
    <row r="122" spans="1:128">
      <c r="A122" s="2" t="s">
        <v>893</v>
      </c>
      <c r="B122" s="17" t="s">
        <v>494</v>
      </c>
      <c r="C122" s="18">
        <v>1</v>
      </c>
      <c r="D122" s="17" t="s">
        <v>482</v>
      </c>
      <c r="E122" s="17" t="s">
        <v>483</v>
      </c>
      <c r="F122" s="17" t="s">
        <v>492</v>
      </c>
      <c r="G122" s="19">
        <v>1866668638936</v>
      </c>
      <c r="H122" s="17" t="s">
        <v>411</v>
      </c>
      <c r="I122" s="17" t="s">
        <v>450</v>
      </c>
      <c r="J122" s="18"/>
      <c r="K122" s="18">
        <v>41.957807080000002</v>
      </c>
      <c r="L122" s="18">
        <v>-93.875343470000004</v>
      </c>
      <c r="M122" s="17" t="s">
        <v>58</v>
      </c>
      <c r="N122" s="17"/>
      <c r="O122" s="18">
        <v>275</v>
      </c>
      <c r="P122" s="17" t="s">
        <v>59</v>
      </c>
      <c r="Q122" s="17" t="s">
        <v>264</v>
      </c>
      <c r="R122" s="17" t="s">
        <v>61</v>
      </c>
      <c r="S122" s="17" t="s">
        <v>62</v>
      </c>
      <c r="T122" s="17" t="s">
        <v>413</v>
      </c>
      <c r="U122" s="18">
        <v>2007</v>
      </c>
      <c r="V122" s="17" t="s">
        <v>261</v>
      </c>
      <c r="W122" s="17" t="s">
        <v>493</v>
      </c>
      <c r="X122" s="17" t="s">
        <v>328</v>
      </c>
      <c r="Y122" s="17" t="s">
        <v>65</v>
      </c>
      <c r="Z122" s="17" t="s">
        <v>66</v>
      </c>
      <c r="AA122" s="17" t="s">
        <v>67</v>
      </c>
      <c r="AB122" s="17" t="s">
        <v>68</v>
      </c>
      <c r="AC122" s="17">
        <v>10.103159870000001</v>
      </c>
      <c r="AD122" s="18">
        <v>76.2</v>
      </c>
      <c r="AE122" s="20">
        <v>125.2537196</v>
      </c>
      <c r="AF122" s="19">
        <v>10583.93931</v>
      </c>
      <c r="AG122" s="19">
        <v>1028.8661649999999</v>
      </c>
      <c r="AH122" s="21">
        <v>21.361224490000001</v>
      </c>
      <c r="AI122" s="22">
        <v>0.21361224500000001</v>
      </c>
      <c r="AJ122" s="22">
        <v>1.5662224999999998E-2</v>
      </c>
      <c r="AK122" s="18">
        <v>110</v>
      </c>
      <c r="AL122" s="17"/>
      <c r="AM122" s="17"/>
      <c r="AN122" s="17"/>
      <c r="AO122" s="17"/>
      <c r="AP122" s="17"/>
      <c r="AQ122" s="17"/>
      <c r="AR122" s="17" t="s">
        <v>416</v>
      </c>
      <c r="AS122" s="17" t="s">
        <v>417</v>
      </c>
      <c r="AT122" s="41" t="s">
        <v>486</v>
      </c>
      <c r="AU122" s="17" t="s">
        <v>487</v>
      </c>
      <c r="AV122" s="17" t="s">
        <v>420</v>
      </c>
      <c r="AW122" s="17" t="s">
        <v>488</v>
      </c>
      <c r="AX122" s="18">
        <v>343</v>
      </c>
      <c r="AY122" s="18">
        <v>0.5</v>
      </c>
      <c r="AZ122" s="18">
        <v>0.02</v>
      </c>
      <c r="BA122" s="17" t="s">
        <v>489</v>
      </c>
      <c r="BC122" s="34" t="str">
        <f t="shared" si="116"/>
        <v>20070511</v>
      </c>
      <c r="BD122" s="34" t="str">
        <f t="shared" si="117"/>
        <v>20070930</v>
      </c>
      <c r="BE122" s="2" t="s">
        <v>937</v>
      </c>
      <c r="BF122" s="11" t="str">
        <f t="shared" si="60"/>
        <v>{"exname":"USA_2007_3300",</v>
      </c>
      <c r="BG122" s="11" t="str">
        <f t="shared" si="61"/>
        <v>"exp_dur":"1",</v>
      </c>
      <c r="BH122" s="11" t="str">
        <f t="shared" si="62"/>
        <v>"local_name":"Ames, IA",</v>
      </c>
      <c r="BI122" s="11" t="str">
        <f t="shared" si="63"/>
        <v>"local_id":"IAAM",</v>
      </c>
      <c r="BJ122" s="11" t="str">
        <f t="shared" si="64"/>
        <v>"fl_name":"MNAM",</v>
      </c>
      <c r="BK122" s="11" t="str">
        <f t="shared" si="65"/>
        <v>"id_field":"1866668638936",</v>
      </c>
      <c r="BL122" s="11" t="str">
        <f t="shared" si="66"/>
        <v>"fl_loc_1":"USA",</v>
      </c>
      <c r="BM122" s="11" t="str">
        <f t="shared" si="67"/>
        <v>"fl_loc_2":"IOW",</v>
      </c>
      <c r="BN122" s="11" t="str">
        <f t="shared" si="68"/>
        <v/>
      </c>
      <c r="BO122" s="11" t="str">
        <f t="shared" si="69"/>
        <v>"fl_lat":"41.95780708",</v>
      </c>
      <c r="BP122" s="11" t="str">
        <f t="shared" si="70"/>
        <v>"fl_long":"-93.87534347",</v>
      </c>
      <c r="BQ122" s="11" t="str">
        <f t="shared" si="71"/>
        <v>"mon_loc_source":"Monsanto",</v>
      </c>
      <c r="BR122" s="11" t="str">
        <f t="shared" si="72"/>
        <v/>
      </c>
      <c r="BS122" s="11" t="str">
        <f t="shared" si="73"/>
        <v>"flele":"275",</v>
      </c>
      <c r="BT122" s="11" t="str">
        <f t="shared" si="74"/>
        <v>"cr_system":"Conventional Corn",</v>
      </c>
      <c r="BU122" s="11" t="str">
        <f t="shared" si="75"/>
        <v>"irrig":"N",</v>
      </c>
      <c r="BV122" s="11" t="str">
        <f t="shared" si="76"/>
        <v>"ti_notes":"Conventional",</v>
      </c>
      <c r="BW122" s="11" t="str">
        <f t="shared" si="77"/>
        <v>"mon_planting_year":"2007",</v>
      </c>
      <c r="BX122" s="11" t="str">
        <f t="shared" si="78"/>
        <v>"initial_conditions":{"icpcr":"SBN"},</v>
      </c>
      <c r="BY122" s="11" t="str">
        <f t="shared" si="79"/>
        <v>"mon_hacom":"Grain",</v>
      </c>
      <c r="BZ122" s="11" t="str">
        <f t="shared" si="80"/>
        <v>"mon_expt_type":"Research",</v>
      </c>
      <c r="CA122" s="11" t="str">
        <f t="shared" si="81"/>
        <v>"mon_expt_stage":"Pre-Commercial 3",</v>
      </c>
      <c r="CB122" s="11" t="str">
        <f t="shared" si="82"/>
        <v>"mon_yld_be":"125.2537196",</v>
      </c>
      <c r="CC122" s="11" t="str">
        <f t="shared" si="83"/>
        <v>"mon_mst":"21.36122449",</v>
      </c>
      <c r="CD122" s="11" t="str">
        <f t="shared" si="84"/>
        <v/>
      </c>
      <c r="CE122" s="11" t="str">
        <f t="shared" si="85"/>
        <v/>
      </c>
      <c r="CF122" s="11" t="str">
        <f>IF(AT122&lt;&gt;"",""""&amp;LOWER(AT$3) &amp;""":"""&amp;DX122&amp;""",","")</f>
        <v>"soil_id":"403060:1235793",</v>
      </c>
      <c r="CG122" s="11" t="str">
        <f>"""mon_wst_info1"":"""&amp;VLOOKUP(B122,Weather!B122:N643,11,FALSE)&amp;""","</f>
        <v>"mon_wst_info1":"725486|0 - 10 km",</v>
      </c>
      <c r="CH122" s="11" t="str">
        <f>"""mon_wst_info2"":"""&amp;VLOOKUP(B122,Weather!B122:N643,12,FALSE)&amp;""","</f>
        <v>"mon_wst_info2":"GHCND:US1IABN0003|10 - 25 km",</v>
      </c>
      <c r="CI122" s="11" t="str">
        <f>"""mon_wst_info3"":"""&amp;VLOOKUP(B122,Weather!B122:N643,13,FALSE)&amp;""","</f>
        <v>"mon_wst_info3":"GHCND:USC00130807|0 - 10 km",</v>
      </c>
      <c r="CJ122" s="11" t="str">
        <f t="shared" si="86"/>
        <v/>
      </c>
      <c r="CK122" s="30" t="s">
        <v>958</v>
      </c>
      <c r="CL122" s="11" t="str">
        <f t="shared" si="87"/>
        <v>{"event":"planting","crid":"MAZ",</v>
      </c>
      <c r="CM122" s="11" t="str">
        <f t="shared" si="88"/>
        <v>"date":"20070511",</v>
      </c>
      <c r="CN122" s="11" t="str">
        <f t="shared" si="89"/>
        <v>"cul_id":"2007_RM110_TestMean",</v>
      </c>
      <c r="CO122" s="11" t="str">
        <f t="shared" si="90"/>
        <v>"plpoe":"10.10315987",</v>
      </c>
      <c r="CP122" s="11" t="str">
        <f t="shared" si="91"/>
        <v>"plrs":"76.2",</v>
      </c>
      <c r="CQ122" s="11" t="str">
        <f t="shared" si="92"/>
        <v>"rm":"110"},</v>
      </c>
      <c r="CR122" s="11" t="str">
        <f t="shared" si="93"/>
        <v>{"event":"harvest",</v>
      </c>
      <c r="CS122" s="11" t="str">
        <f t="shared" si="94"/>
        <v>"harm":"Machine",</v>
      </c>
      <c r="CT122" s="11" t="str">
        <f t="shared" si="95"/>
        <v>"date":"20070930"</v>
      </c>
      <c r="CU122" s="11" t="str">
        <f t="shared" si="96"/>
        <v>}]},</v>
      </c>
      <c r="CV122" s="30" t="s">
        <v>931</v>
      </c>
      <c r="CW122" s="11" t="str">
        <f t="shared" si="97"/>
        <v>{"hwah":"10583.93931",</v>
      </c>
      <c r="CX122" s="11" t="str">
        <f t="shared" si="98"/>
        <v>"hwahs":"1028.866165",</v>
      </c>
      <c r="CY122" s="11" t="str">
        <f t="shared" si="99"/>
        <v>"hmah":"0.213612245",</v>
      </c>
      <c r="CZ122" s="11" t="str">
        <f t="shared" si="100"/>
        <v>"hmahs":"0.015662225",</v>
      </c>
      <c r="DA122" s="11" t="str">
        <f t="shared" si="101"/>
        <v/>
      </c>
      <c r="DB122" s="11" t="str">
        <f t="shared" si="102"/>
        <v/>
      </c>
      <c r="DC122" s="11" t="str">
        <f t="shared" si="103"/>
        <v/>
      </c>
      <c r="DD122" s="11" t="str">
        <f t="shared" si="104"/>
        <v/>
      </c>
      <c r="DE122" s="11" t="s">
        <v>935</v>
      </c>
      <c r="DF122" s="32" t="str">
        <f t="shared" si="118"/>
        <v>USA_2007_3300</v>
      </c>
      <c r="DG122" s="30" t="str">
        <f t="shared" si="105"/>
        <v>{"sltx":"SICL","sl_source":"SSURGO, Texture Component","soil_id":"403060:1235793","soil_name":"Okoboji","sl_system":"USDA_NRCS","classification":"Fine, smectitic, mesic Cumulic Vertic Endoaquolls","soil_elev":"343","sl_slope":"0.5","salb":"0.02","drainage":"Very poorly drained",</v>
      </c>
      <c r="DH122" s="11" t="str">
        <f t="shared" si="106"/>
        <v>{"sltx":"SICL",</v>
      </c>
      <c r="DI122" s="11" t="str">
        <f t="shared" si="107"/>
        <v>"sl_source":"SSURGO, Texture Component",</v>
      </c>
      <c r="DJ122" s="11" t="str">
        <f>IF(AT122&lt;&gt;"",""""&amp;LOWER(AT$3) &amp;""":"""&amp;DX122&amp;""",","")</f>
        <v>"soil_id":"403060:1235793",</v>
      </c>
      <c r="DK122" s="11" t="str">
        <f t="shared" si="108"/>
        <v>"soil_name":"Okoboji",</v>
      </c>
      <c r="DL122" s="11" t="str">
        <f t="shared" si="109"/>
        <v>"sl_system":"USDA_NRCS",</v>
      </c>
      <c r="DM122" s="11" t="str">
        <f t="shared" si="110"/>
        <v>"classification":"Fine, smectitic, mesic Cumulic Vertic Endoaquolls",</v>
      </c>
      <c r="DN122" s="11" t="str">
        <f t="shared" si="111"/>
        <v>"soil_elev":"343",</v>
      </c>
      <c r="DO122" s="11" t="str">
        <f t="shared" si="112"/>
        <v>"sl_slope":"0.5",</v>
      </c>
      <c r="DP122" s="11" t="str">
        <f t="shared" si="113"/>
        <v>"salb":"0.02",</v>
      </c>
      <c r="DQ122" s="11" t="str">
        <f t="shared" si="114"/>
        <v>"drainage":"Very poorly drained",</v>
      </c>
      <c r="DT122" s="2" t="str">
        <f t="shared" si="115"/>
        <v>SICLSSURGO, Texture Component403060:1235793</v>
      </c>
      <c r="DU122" s="2" t="str">
        <f>IF(COUNTIF($DT$3:DT121,"="&amp;DT122)=0,AT122&amp;"","")</f>
        <v/>
      </c>
      <c r="DV122" s="2" t="str">
        <f>IF(DU122&lt;&gt;"", COUNTIF($DU$3:DU121,"="&amp;DU122), "")</f>
        <v/>
      </c>
      <c r="DW122" s="2">
        <f>IF(OR(DU122&lt;&gt;"",AT122=""), COUNTIF($DU$3:DU121,"="&amp;DU122), VLOOKUP(DT122,$DT$3:DV121,3,FALSE))</f>
        <v>0</v>
      </c>
      <c r="DX122" s="2" t="str">
        <f t="shared" si="119"/>
        <v>403060:1235793</v>
      </c>
    </row>
    <row r="123" spans="1:128">
      <c r="A123" s="2" t="s">
        <v>893</v>
      </c>
      <c r="B123" s="17" t="s">
        <v>495</v>
      </c>
      <c r="C123" s="18">
        <v>1</v>
      </c>
      <c r="D123" s="17" t="s">
        <v>496</v>
      </c>
      <c r="E123" s="17" t="s">
        <v>497</v>
      </c>
      <c r="F123" s="17" t="s">
        <v>498</v>
      </c>
      <c r="G123" s="19">
        <v>1733399216863</v>
      </c>
      <c r="H123" s="17" t="s">
        <v>411</v>
      </c>
      <c r="I123" s="17" t="s">
        <v>499</v>
      </c>
      <c r="J123" s="18"/>
      <c r="K123" s="18">
        <v>44.707796119999998</v>
      </c>
      <c r="L123" s="18">
        <v>-94.958672480000004</v>
      </c>
      <c r="M123" s="17" t="s">
        <v>58</v>
      </c>
      <c r="N123" s="17"/>
      <c r="O123" s="18">
        <v>332</v>
      </c>
      <c r="P123" s="17" t="s">
        <v>59</v>
      </c>
      <c r="Q123" s="17" t="s">
        <v>500</v>
      </c>
      <c r="R123" s="17" t="s">
        <v>61</v>
      </c>
      <c r="S123" s="17" t="s">
        <v>62</v>
      </c>
      <c r="T123" s="17" t="s">
        <v>325</v>
      </c>
      <c r="U123" s="18">
        <v>2007</v>
      </c>
      <c r="V123" s="17" t="s">
        <v>501</v>
      </c>
      <c r="W123" s="17" t="s">
        <v>502</v>
      </c>
      <c r="X123" s="17" t="s">
        <v>328</v>
      </c>
      <c r="Y123" s="17" t="s">
        <v>65</v>
      </c>
      <c r="Z123" s="17" t="s">
        <v>66</v>
      </c>
      <c r="AA123" s="17" t="s">
        <v>67</v>
      </c>
      <c r="AB123" s="17" t="s">
        <v>68</v>
      </c>
      <c r="AC123" s="17">
        <v>7.3092617898999999</v>
      </c>
      <c r="AD123" s="18">
        <v>76.2</v>
      </c>
      <c r="AE123" s="20">
        <v>76.024395339999998</v>
      </c>
      <c r="AF123" s="19">
        <v>6424.0614059999998</v>
      </c>
      <c r="AG123" s="19">
        <v>698.53365610000003</v>
      </c>
      <c r="AH123" s="21">
        <v>15.246753</v>
      </c>
      <c r="AI123" s="22">
        <v>0.15246752999999999</v>
      </c>
      <c r="AJ123" s="22">
        <v>1.0686421E-2</v>
      </c>
      <c r="AK123" s="18">
        <v>90</v>
      </c>
      <c r="AL123" s="17"/>
      <c r="AM123" s="17"/>
      <c r="AN123" s="17"/>
      <c r="AO123" s="17"/>
      <c r="AP123" s="18">
        <v>2.2982051829999999</v>
      </c>
      <c r="AQ123" s="18">
        <v>0.112737875</v>
      </c>
      <c r="AR123" s="17" t="s">
        <v>416</v>
      </c>
      <c r="AS123" s="17" t="s">
        <v>417</v>
      </c>
      <c r="AT123" s="41" t="s">
        <v>503</v>
      </c>
      <c r="AU123" s="17" t="s">
        <v>504</v>
      </c>
      <c r="AV123" s="17" t="s">
        <v>420</v>
      </c>
      <c r="AW123" s="17" t="s">
        <v>505</v>
      </c>
      <c r="AX123" s="18">
        <v>351</v>
      </c>
      <c r="AY123" s="18">
        <v>2</v>
      </c>
      <c r="AZ123" s="18">
        <v>0.16</v>
      </c>
      <c r="BA123" s="17" t="s">
        <v>506</v>
      </c>
      <c r="BC123" s="34" t="str">
        <f t="shared" si="116"/>
        <v>20070425</v>
      </c>
      <c r="BD123" s="34" t="str">
        <f t="shared" si="117"/>
        <v>20070917</v>
      </c>
      <c r="BE123" s="2" t="s">
        <v>937</v>
      </c>
      <c r="BF123" s="11" t="str">
        <f t="shared" si="60"/>
        <v>{"exname":"USA_2007_3419",</v>
      </c>
      <c r="BG123" s="11" t="str">
        <f t="shared" si="61"/>
        <v>"exp_dur":"1",</v>
      </c>
      <c r="BH123" s="11" t="str">
        <f t="shared" si="62"/>
        <v>"local_name":"Bird Island, MN",</v>
      </c>
      <c r="BI123" s="11" t="str">
        <f t="shared" si="63"/>
        <v>"local_id":"MNBI",</v>
      </c>
      <c r="BJ123" s="11" t="str">
        <f t="shared" si="64"/>
        <v>"fl_name":"MCBI",</v>
      </c>
      <c r="BK123" s="11" t="str">
        <f t="shared" si="65"/>
        <v>"id_field":"1733399216863",</v>
      </c>
      <c r="BL123" s="11" t="str">
        <f t="shared" si="66"/>
        <v>"fl_loc_1":"USA",</v>
      </c>
      <c r="BM123" s="11" t="str">
        <f t="shared" si="67"/>
        <v>"fl_loc_2":"MNN",</v>
      </c>
      <c r="BN123" s="11" t="str">
        <f t="shared" si="68"/>
        <v/>
      </c>
      <c r="BO123" s="11" t="str">
        <f t="shared" si="69"/>
        <v>"fl_lat":"44.70779612",</v>
      </c>
      <c r="BP123" s="11" t="str">
        <f t="shared" si="70"/>
        <v>"fl_long":"-94.95867248",</v>
      </c>
      <c r="BQ123" s="11" t="str">
        <f t="shared" si="71"/>
        <v>"mon_loc_source":"Monsanto",</v>
      </c>
      <c r="BR123" s="11" t="str">
        <f t="shared" si="72"/>
        <v/>
      </c>
      <c r="BS123" s="11" t="str">
        <f t="shared" si="73"/>
        <v>"flele":"332",</v>
      </c>
      <c r="BT123" s="11" t="str">
        <f t="shared" si="74"/>
        <v>"cr_system":"Conventional Corn",</v>
      </c>
      <c r="BU123" s="11" t="str">
        <f t="shared" si="75"/>
        <v>"irrig":"N",</v>
      </c>
      <c r="BV123" s="11" t="str">
        <f t="shared" si="76"/>
        <v>"ti_notes":"Conservation: Mulch-Till",</v>
      </c>
      <c r="BW123" s="11" t="str">
        <f t="shared" si="77"/>
        <v>"mon_planting_year":"2007",</v>
      </c>
      <c r="BX123" s="11" t="str">
        <f t="shared" si="78"/>
        <v>"initial_conditions":{"icpcr":"SBN"},</v>
      </c>
      <c r="BY123" s="11" t="str">
        <f t="shared" si="79"/>
        <v>"mon_hacom":"Grain",</v>
      </c>
      <c r="BZ123" s="11" t="str">
        <f t="shared" si="80"/>
        <v>"mon_expt_type":"Research",</v>
      </c>
      <c r="CA123" s="11" t="str">
        <f t="shared" si="81"/>
        <v>"mon_expt_stage":"Pre-Commercial 3",</v>
      </c>
      <c r="CB123" s="11" t="str">
        <f t="shared" si="82"/>
        <v>"mon_yld_be":"76.02439534",</v>
      </c>
      <c r="CC123" s="11" t="str">
        <f t="shared" si="83"/>
        <v>"mon_mst":"15.246753",</v>
      </c>
      <c r="CD123" s="11" t="str">
        <f t="shared" si="84"/>
        <v/>
      </c>
      <c r="CE123" s="11" t="str">
        <f t="shared" si="85"/>
        <v/>
      </c>
      <c r="CF123" s="11" t="str">
        <f>IF(AT123&lt;&gt;"",""""&amp;LOWER(AT$3) &amp;""":"""&amp;DX123&amp;""",","")</f>
        <v>"soil_id":"1678859:1757247",</v>
      </c>
      <c r="CG123" s="11" t="str">
        <f>"""mon_wst_info1"":"""&amp;VLOOKUP(B123,Weather!B123:N644,11,FALSE)&amp;""","</f>
        <v>"mon_wst_info1":"722168|0 - 10 km",</v>
      </c>
      <c r="CH123" s="11" t="str">
        <f>"""mon_wst_info2"":"""&amp;VLOOKUP(B123,Weather!B123:N644,12,FALSE)&amp;""","</f>
        <v>"mon_wst_info2":"GHCND:US1MNRV0008|0 - 10 km",</v>
      </c>
      <c r="CI123" s="11" t="str">
        <f>"""mon_wst_info3"":"""&amp;VLOOKUP(B123,Weather!B123:N644,13,FALSE)&amp;""","</f>
        <v>"mon_wst_info3":"GHCND:USC00216152|0 - 10 km",</v>
      </c>
      <c r="CJ123" s="11" t="str">
        <f t="shared" si="86"/>
        <v/>
      </c>
      <c r="CK123" s="30" t="s">
        <v>958</v>
      </c>
      <c r="CL123" s="11" t="str">
        <f t="shared" si="87"/>
        <v>{"event":"planting","crid":"MAZ",</v>
      </c>
      <c r="CM123" s="11" t="str">
        <f t="shared" si="88"/>
        <v>"date":"20070425",</v>
      </c>
      <c r="CN123" s="11" t="str">
        <f t="shared" si="89"/>
        <v>"cul_id":"2007_RM90_TestMean",</v>
      </c>
      <c r="CO123" s="11" t="str">
        <f t="shared" si="90"/>
        <v>"plpoe":"7.3092617899",</v>
      </c>
      <c r="CP123" s="11" t="str">
        <f t="shared" si="91"/>
        <v>"plrs":"76.2",</v>
      </c>
      <c r="CQ123" s="11" t="str">
        <f t="shared" si="92"/>
        <v>"rm":"90"},</v>
      </c>
      <c r="CR123" s="11" t="str">
        <f t="shared" si="93"/>
        <v>{"event":"harvest",</v>
      </c>
      <c r="CS123" s="11" t="str">
        <f t="shared" si="94"/>
        <v>"harm":"Machine",</v>
      </c>
      <c r="CT123" s="11" t="str">
        <f t="shared" si="95"/>
        <v>"date":"20070917"</v>
      </c>
      <c r="CU123" s="11" t="str">
        <f t="shared" si="96"/>
        <v>}]},</v>
      </c>
      <c r="CV123" s="30" t="s">
        <v>931</v>
      </c>
      <c r="CW123" s="11" t="str">
        <f t="shared" si="97"/>
        <v>{"hwah":"6424.061406",</v>
      </c>
      <c r="CX123" s="11" t="str">
        <f t="shared" si="98"/>
        <v>"hwahs":"698.5336561",</v>
      </c>
      <c r="CY123" s="11" t="str">
        <f t="shared" si="99"/>
        <v>"hmah":"0.15246753",</v>
      </c>
      <c r="CZ123" s="11" t="str">
        <f t="shared" si="100"/>
        <v>"hmahs":"0.010686421",</v>
      </c>
      <c r="DA123" s="11" t="str">
        <f t="shared" si="101"/>
        <v/>
      </c>
      <c r="DB123" s="11" t="str">
        <f t="shared" si="102"/>
        <v/>
      </c>
      <c r="DC123" s="11" t="str">
        <f t="shared" si="103"/>
        <v>"chtx":"2.298205183",</v>
      </c>
      <c r="DD123" s="11" t="str">
        <f t="shared" si="104"/>
        <v>"chtxs":"0.112737875",</v>
      </c>
      <c r="DE123" s="11" t="s">
        <v>935</v>
      </c>
      <c r="DF123" s="32" t="str">
        <f t="shared" si="118"/>
        <v>USA_2007_3419</v>
      </c>
      <c r="DG123" s="30" t="str">
        <f t="shared" si="105"/>
        <v>{"sltx":"SICL","sl_source":"SSURGO, Texture Component","soil_id":"1678859:1757247","soil_name":"Crippin","sl_system":"USDA_NRCS","classification":"Fine-loamy, mixed, superactive, mesic Aquic Hapludolls","soil_elev":"351","sl_slope":"2","salb":"0.16","drainage":"Somewhat poorly drained",</v>
      </c>
      <c r="DH123" s="11" t="str">
        <f t="shared" si="106"/>
        <v>{"sltx":"SICL",</v>
      </c>
      <c r="DI123" s="11" t="str">
        <f t="shared" si="107"/>
        <v>"sl_source":"SSURGO, Texture Component",</v>
      </c>
      <c r="DJ123" s="11" t="str">
        <f>IF(AT123&lt;&gt;"",""""&amp;LOWER(AT$3) &amp;""":"""&amp;DX123&amp;""",","")</f>
        <v>"soil_id":"1678859:1757247",</v>
      </c>
      <c r="DK123" s="11" t="str">
        <f t="shared" si="108"/>
        <v>"soil_name":"Crippin",</v>
      </c>
      <c r="DL123" s="11" t="str">
        <f t="shared" si="109"/>
        <v>"sl_system":"USDA_NRCS",</v>
      </c>
      <c r="DM123" s="11" t="str">
        <f t="shared" si="110"/>
        <v>"classification":"Fine-loamy, mixed, superactive, mesic Aquic Hapludolls",</v>
      </c>
      <c r="DN123" s="11" t="str">
        <f t="shared" si="111"/>
        <v>"soil_elev":"351",</v>
      </c>
      <c r="DO123" s="11" t="str">
        <f t="shared" si="112"/>
        <v>"sl_slope":"2",</v>
      </c>
      <c r="DP123" s="11" t="str">
        <f t="shared" si="113"/>
        <v>"salb":"0.16",</v>
      </c>
      <c r="DQ123" s="11" t="str">
        <f t="shared" si="114"/>
        <v>"drainage":"Somewhat poorly drained",</v>
      </c>
      <c r="DT123" s="2" t="str">
        <f t="shared" si="115"/>
        <v>SICLSSURGO, Texture Component1678859:1757247</v>
      </c>
      <c r="DU123" s="2" t="str">
        <f>IF(COUNTIF($DT$3:DT122,"="&amp;DT123)=0,AT123&amp;"","")</f>
        <v>1678859:1757247</v>
      </c>
      <c r="DV123" s="2">
        <f>IF(DU123&lt;&gt;"", COUNTIF($DU$3:DU122,"="&amp;DU123), "")</f>
        <v>0</v>
      </c>
      <c r="DW123" s="2">
        <f>IF(OR(DU123&lt;&gt;"",AT123=""), COUNTIF($DU$3:DU122,"="&amp;DU123), VLOOKUP(DT123,$DT$3:DV122,3,FALSE))</f>
        <v>0</v>
      </c>
      <c r="DX123" s="2" t="str">
        <f t="shared" si="119"/>
        <v>1678859:1757247</v>
      </c>
    </row>
    <row r="124" spans="1:128">
      <c r="A124" s="2" t="s">
        <v>893</v>
      </c>
      <c r="B124" s="17" t="s">
        <v>507</v>
      </c>
      <c r="C124" s="18">
        <v>1</v>
      </c>
      <c r="D124" s="17" t="s">
        <v>496</v>
      </c>
      <c r="E124" s="17" t="s">
        <v>497</v>
      </c>
      <c r="F124" s="17" t="s">
        <v>498</v>
      </c>
      <c r="G124" s="19">
        <v>1733399216863</v>
      </c>
      <c r="H124" s="17" t="s">
        <v>411</v>
      </c>
      <c r="I124" s="17" t="s">
        <v>499</v>
      </c>
      <c r="J124" s="18"/>
      <c r="K124" s="18">
        <v>44.707796119999998</v>
      </c>
      <c r="L124" s="18">
        <v>-94.958672480000004</v>
      </c>
      <c r="M124" s="17" t="s">
        <v>58</v>
      </c>
      <c r="N124" s="17"/>
      <c r="O124" s="18">
        <v>332</v>
      </c>
      <c r="P124" s="17" t="s">
        <v>59</v>
      </c>
      <c r="Q124" s="17" t="s">
        <v>508</v>
      </c>
      <c r="R124" s="17" t="s">
        <v>61</v>
      </c>
      <c r="S124" s="17" t="s">
        <v>62</v>
      </c>
      <c r="T124" s="17" t="s">
        <v>325</v>
      </c>
      <c r="U124" s="18">
        <v>2007</v>
      </c>
      <c r="V124" s="17" t="s">
        <v>501</v>
      </c>
      <c r="W124" s="17" t="s">
        <v>502</v>
      </c>
      <c r="X124" s="17" t="s">
        <v>328</v>
      </c>
      <c r="Y124" s="17" t="s">
        <v>65</v>
      </c>
      <c r="Z124" s="17" t="s">
        <v>66</v>
      </c>
      <c r="AA124" s="17" t="s">
        <v>67</v>
      </c>
      <c r="AB124" s="17" t="s">
        <v>68</v>
      </c>
      <c r="AC124" s="17">
        <v>7.2806788633000004</v>
      </c>
      <c r="AD124" s="18">
        <v>76.2</v>
      </c>
      <c r="AE124" s="20">
        <v>106.62373959999999</v>
      </c>
      <c r="AF124" s="19">
        <v>9009.7059960000006</v>
      </c>
      <c r="AG124" s="19">
        <v>750.8263584</v>
      </c>
      <c r="AH124" s="21">
        <v>17.828440000000001</v>
      </c>
      <c r="AI124" s="22">
        <v>0.17828440000000001</v>
      </c>
      <c r="AJ124" s="22">
        <v>1.6551317999999999E-2</v>
      </c>
      <c r="AK124" s="18">
        <v>95</v>
      </c>
      <c r="AL124" s="17"/>
      <c r="AM124" s="17"/>
      <c r="AN124" s="17"/>
      <c r="AO124" s="17"/>
      <c r="AP124" s="18">
        <v>2.292234557</v>
      </c>
      <c r="AQ124" s="18">
        <v>0.100025725</v>
      </c>
      <c r="AR124" s="17" t="s">
        <v>416</v>
      </c>
      <c r="AS124" s="17" t="s">
        <v>417</v>
      </c>
      <c r="AT124" s="41" t="s">
        <v>503</v>
      </c>
      <c r="AU124" s="17" t="s">
        <v>504</v>
      </c>
      <c r="AV124" s="17" t="s">
        <v>420</v>
      </c>
      <c r="AW124" s="17" t="s">
        <v>505</v>
      </c>
      <c r="AX124" s="18">
        <v>351</v>
      </c>
      <c r="AY124" s="18">
        <v>2</v>
      </c>
      <c r="AZ124" s="18">
        <v>0.16</v>
      </c>
      <c r="BA124" s="17" t="s">
        <v>506</v>
      </c>
      <c r="BC124" s="34" t="str">
        <f t="shared" si="116"/>
        <v>20070425</v>
      </c>
      <c r="BD124" s="34" t="str">
        <f t="shared" si="117"/>
        <v>20070917</v>
      </c>
      <c r="BE124" s="2" t="s">
        <v>937</v>
      </c>
      <c r="BF124" s="11" t="str">
        <f t="shared" si="60"/>
        <v>{"exname":"USA_2007_3420",</v>
      </c>
      <c r="BG124" s="11" t="str">
        <f t="shared" si="61"/>
        <v>"exp_dur":"1",</v>
      </c>
      <c r="BH124" s="11" t="str">
        <f t="shared" si="62"/>
        <v>"local_name":"Bird Island, MN",</v>
      </c>
      <c r="BI124" s="11" t="str">
        <f t="shared" si="63"/>
        <v>"local_id":"MNBI",</v>
      </c>
      <c r="BJ124" s="11" t="str">
        <f t="shared" si="64"/>
        <v>"fl_name":"MCBI",</v>
      </c>
      <c r="BK124" s="11" t="str">
        <f t="shared" si="65"/>
        <v>"id_field":"1733399216863",</v>
      </c>
      <c r="BL124" s="11" t="str">
        <f t="shared" si="66"/>
        <v>"fl_loc_1":"USA",</v>
      </c>
      <c r="BM124" s="11" t="str">
        <f t="shared" si="67"/>
        <v>"fl_loc_2":"MNN",</v>
      </c>
      <c r="BN124" s="11" t="str">
        <f t="shared" si="68"/>
        <v/>
      </c>
      <c r="BO124" s="11" t="str">
        <f t="shared" si="69"/>
        <v>"fl_lat":"44.70779612",</v>
      </c>
      <c r="BP124" s="11" t="str">
        <f t="shared" si="70"/>
        <v>"fl_long":"-94.95867248",</v>
      </c>
      <c r="BQ124" s="11" t="str">
        <f t="shared" si="71"/>
        <v>"mon_loc_source":"Monsanto",</v>
      </c>
      <c r="BR124" s="11" t="str">
        <f t="shared" si="72"/>
        <v/>
      </c>
      <c r="BS124" s="11" t="str">
        <f t="shared" si="73"/>
        <v>"flele":"332",</v>
      </c>
      <c r="BT124" s="11" t="str">
        <f t="shared" si="74"/>
        <v>"cr_system":"Conventional Corn",</v>
      </c>
      <c r="BU124" s="11" t="str">
        <f t="shared" si="75"/>
        <v>"irrig":"N",</v>
      </c>
      <c r="BV124" s="11" t="str">
        <f t="shared" si="76"/>
        <v>"ti_notes":"Conservation: Mulch-Till",</v>
      </c>
      <c r="BW124" s="11" t="str">
        <f t="shared" si="77"/>
        <v>"mon_planting_year":"2007",</v>
      </c>
      <c r="BX124" s="11" t="str">
        <f t="shared" si="78"/>
        <v>"initial_conditions":{"icpcr":"SBN"},</v>
      </c>
      <c r="BY124" s="11" t="str">
        <f t="shared" si="79"/>
        <v>"mon_hacom":"Grain",</v>
      </c>
      <c r="BZ124" s="11" t="str">
        <f t="shared" si="80"/>
        <v>"mon_expt_type":"Research",</v>
      </c>
      <c r="CA124" s="11" t="str">
        <f t="shared" si="81"/>
        <v>"mon_expt_stage":"Pre-Commercial 3",</v>
      </c>
      <c r="CB124" s="11" t="str">
        <f t="shared" si="82"/>
        <v>"mon_yld_be":"106.6237396",</v>
      </c>
      <c r="CC124" s="11" t="str">
        <f t="shared" si="83"/>
        <v>"mon_mst":"17.82844",</v>
      </c>
      <c r="CD124" s="11" t="str">
        <f t="shared" si="84"/>
        <v/>
      </c>
      <c r="CE124" s="11" t="str">
        <f t="shared" si="85"/>
        <v/>
      </c>
      <c r="CF124" s="11" t="str">
        <f>IF(AT124&lt;&gt;"",""""&amp;LOWER(AT$3) &amp;""":"""&amp;DX124&amp;""",","")</f>
        <v>"soil_id":"1678859:1757247",</v>
      </c>
      <c r="CG124" s="11" t="str">
        <f>"""mon_wst_info1"":"""&amp;VLOOKUP(B124,Weather!B124:N645,11,FALSE)&amp;""","</f>
        <v>"mon_wst_info1":"722168|0 - 10 km",</v>
      </c>
      <c r="CH124" s="11" t="str">
        <f>"""mon_wst_info2"":"""&amp;VLOOKUP(B124,Weather!B124:N645,12,FALSE)&amp;""","</f>
        <v>"mon_wst_info2":"GHCND:US1MNRV0008|0 - 10 km",</v>
      </c>
      <c r="CI124" s="11" t="str">
        <f>"""mon_wst_info3"":"""&amp;VLOOKUP(B124,Weather!B124:N645,13,FALSE)&amp;""","</f>
        <v>"mon_wst_info3":"GHCND:USC00216152|0 - 10 km",</v>
      </c>
      <c r="CJ124" s="11" t="str">
        <f t="shared" si="86"/>
        <v/>
      </c>
      <c r="CK124" s="30" t="s">
        <v>958</v>
      </c>
      <c r="CL124" s="11" t="str">
        <f t="shared" si="87"/>
        <v>{"event":"planting","crid":"MAZ",</v>
      </c>
      <c r="CM124" s="11" t="str">
        <f t="shared" si="88"/>
        <v>"date":"20070425",</v>
      </c>
      <c r="CN124" s="11" t="str">
        <f t="shared" si="89"/>
        <v>"cul_id":"2007_RM95_TestMean",</v>
      </c>
      <c r="CO124" s="11" t="str">
        <f t="shared" si="90"/>
        <v>"plpoe":"7.2806788633",</v>
      </c>
      <c r="CP124" s="11" t="str">
        <f t="shared" si="91"/>
        <v>"plrs":"76.2",</v>
      </c>
      <c r="CQ124" s="11" t="str">
        <f t="shared" si="92"/>
        <v>"rm":"95"},</v>
      </c>
      <c r="CR124" s="11" t="str">
        <f t="shared" si="93"/>
        <v>{"event":"harvest",</v>
      </c>
      <c r="CS124" s="11" t="str">
        <f t="shared" si="94"/>
        <v>"harm":"Machine",</v>
      </c>
      <c r="CT124" s="11" t="str">
        <f t="shared" si="95"/>
        <v>"date":"20070917"</v>
      </c>
      <c r="CU124" s="11" t="str">
        <f t="shared" si="96"/>
        <v>}]},</v>
      </c>
      <c r="CV124" s="30" t="s">
        <v>931</v>
      </c>
      <c r="CW124" s="11" t="str">
        <f t="shared" si="97"/>
        <v>{"hwah":"9009.705996",</v>
      </c>
      <c r="CX124" s="11" t="str">
        <f t="shared" si="98"/>
        <v>"hwahs":"750.8263584",</v>
      </c>
      <c r="CY124" s="11" t="str">
        <f t="shared" si="99"/>
        <v>"hmah":"0.1782844",</v>
      </c>
      <c r="CZ124" s="11" t="str">
        <f t="shared" si="100"/>
        <v>"hmahs":"0.016551318",</v>
      </c>
      <c r="DA124" s="11" t="str">
        <f t="shared" si="101"/>
        <v/>
      </c>
      <c r="DB124" s="11" t="str">
        <f t="shared" si="102"/>
        <v/>
      </c>
      <c r="DC124" s="11" t="str">
        <f t="shared" si="103"/>
        <v>"chtx":"2.292234557",</v>
      </c>
      <c r="DD124" s="11" t="str">
        <f t="shared" si="104"/>
        <v>"chtxs":"0.100025725",</v>
      </c>
      <c r="DE124" s="11" t="s">
        <v>935</v>
      </c>
      <c r="DF124" s="32" t="str">
        <f t="shared" si="118"/>
        <v>USA_2007_3420</v>
      </c>
      <c r="DG124" s="30" t="str">
        <f t="shared" si="105"/>
        <v>{"sltx":"SICL","sl_source":"SSURGO, Texture Component","soil_id":"1678859:1757247","soil_name":"Crippin","sl_system":"USDA_NRCS","classification":"Fine-loamy, mixed, superactive, mesic Aquic Hapludolls","soil_elev":"351","sl_slope":"2","salb":"0.16","drainage":"Somewhat poorly drained",</v>
      </c>
      <c r="DH124" s="11" t="str">
        <f t="shared" si="106"/>
        <v>{"sltx":"SICL",</v>
      </c>
      <c r="DI124" s="11" t="str">
        <f t="shared" si="107"/>
        <v>"sl_source":"SSURGO, Texture Component",</v>
      </c>
      <c r="DJ124" s="11" t="str">
        <f>IF(AT124&lt;&gt;"",""""&amp;LOWER(AT$3) &amp;""":"""&amp;DX124&amp;""",","")</f>
        <v>"soil_id":"1678859:1757247",</v>
      </c>
      <c r="DK124" s="11" t="str">
        <f t="shared" si="108"/>
        <v>"soil_name":"Crippin",</v>
      </c>
      <c r="DL124" s="11" t="str">
        <f t="shared" si="109"/>
        <v>"sl_system":"USDA_NRCS",</v>
      </c>
      <c r="DM124" s="11" t="str">
        <f t="shared" si="110"/>
        <v>"classification":"Fine-loamy, mixed, superactive, mesic Aquic Hapludolls",</v>
      </c>
      <c r="DN124" s="11" t="str">
        <f t="shared" si="111"/>
        <v>"soil_elev":"351",</v>
      </c>
      <c r="DO124" s="11" t="str">
        <f t="shared" si="112"/>
        <v>"sl_slope":"2",</v>
      </c>
      <c r="DP124" s="11" t="str">
        <f t="shared" si="113"/>
        <v>"salb":"0.16",</v>
      </c>
      <c r="DQ124" s="11" t="str">
        <f t="shared" si="114"/>
        <v>"drainage":"Somewhat poorly drained",</v>
      </c>
      <c r="DT124" s="2" t="str">
        <f t="shared" si="115"/>
        <v>SICLSSURGO, Texture Component1678859:1757247</v>
      </c>
      <c r="DU124" s="2" t="str">
        <f>IF(COUNTIF($DT$3:DT123,"="&amp;DT124)=0,AT124&amp;"","")</f>
        <v/>
      </c>
      <c r="DV124" s="2" t="str">
        <f>IF(DU124&lt;&gt;"", COUNTIF($DU$3:DU123,"="&amp;DU124), "")</f>
        <v/>
      </c>
      <c r="DW124" s="2">
        <f>IF(OR(DU124&lt;&gt;"",AT124=""), COUNTIF($DU$3:DU123,"="&amp;DU124), VLOOKUP(DT124,$DT$3:DV123,3,FALSE))</f>
        <v>0</v>
      </c>
      <c r="DX124" s="2" t="str">
        <f t="shared" si="119"/>
        <v>1678859:1757247</v>
      </c>
    </row>
    <row r="125" spans="1:128">
      <c r="A125" s="2" t="s">
        <v>893</v>
      </c>
      <c r="B125" s="17" t="s">
        <v>509</v>
      </c>
      <c r="C125" s="18">
        <v>1</v>
      </c>
      <c r="D125" s="17" t="s">
        <v>496</v>
      </c>
      <c r="E125" s="17" t="s">
        <v>497</v>
      </c>
      <c r="F125" s="17" t="s">
        <v>498</v>
      </c>
      <c r="G125" s="19">
        <v>1733399216863</v>
      </c>
      <c r="H125" s="17" t="s">
        <v>411</v>
      </c>
      <c r="I125" s="17" t="s">
        <v>499</v>
      </c>
      <c r="J125" s="18"/>
      <c r="K125" s="18">
        <v>44.707796119999998</v>
      </c>
      <c r="L125" s="18">
        <v>-94.958672480000004</v>
      </c>
      <c r="M125" s="17" t="s">
        <v>58</v>
      </c>
      <c r="N125" s="17"/>
      <c r="O125" s="18">
        <v>332</v>
      </c>
      <c r="P125" s="17" t="s">
        <v>59</v>
      </c>
      <c r="Q125" s="17" t="s">
        <v>60</v>
      </c>
      <c r="R125" s="17" t="s">
        <v>61</v>
      </c>
      <c r="S125" s="17" t="s">
        <v>62</v>
      </c>
      <c r="T125" s="17" t="s">
        <v>325</v>
      </c>
      <c r="U125" s="18">
        <v>2007</v>
      </c>
      <c r="V125" s="17" t="s">
        <v>501</v>
      </c>
      <c r="W125" s="17" t="s">
        <v>502</v>
      </c>
      <c r="X125" s="17" t="s">
        <v>328</v>
      </c>
      <c r="Y125" s="17" t="s">
        <v>65</v>
      </c>
      <c r="Z125" s="17" t="s">
        <v>66</v>
      </c>
      <c r="AA125" s="17" t="s">
        <v>67</v>
      </c>
      <c r="AB125" s="17" t="s">
        <v>68</v>
      </c>
      <c r="AC125" s="17">
        <v>7.0093010614000004</v>
      </c>
      <c r="AD125" s="18">
        <v>76.2</v>
      </c>
      <c r="AE125" s="20">
        <v>115.1594326</v>
      </c>
      <c r="AF125" s="19">
        <v>9730.9720539999998</v>
      </c>
      <c r="AG125" s="19">
        <v>612.69611580000003</v>
      </c>
      <c r="AH125" s="21">
        <v>19.895935000000001</v>
      </c>
      <c r="AI125" s="22">
        <v>0.19895935000000001</v>
      </c>
      <c r="AJ125" s="22">
        <v>1.6790609000000001E-2</v>
      </c>
      <c r="AK125" s="18">
        <v>100</v>
      </c>
      <c r="AL125" s="17"/>
      <c r="AM125" s="17"/>
      <c r="AN125" s="17"/>
      <c r="AO125" s="17"/>
      <c r="AP125" s="18">
        <v>2.2744357609999999</v>
      </c>
      <c r="AQ125" s="18">
        <v>0.108167263</v>
      </c>
      <c r="AR125" s="17" t="s">
        <v>416</v>
      </c>
      <c r="AS125" s="17" t="s">
        <v>417</v>
      </c>
      <c r="AT125" s="41" t="s">
        <v>503</v>
      </c>
      <c r="AU125" s="17" t="s">
        <v>504</v>
      </c>
      <c r="AV125" s="17" t="s">
        <v>420</v>
      </c>
      <c r="AW125" s="17" t="s">
        <v>505</v>
      </c>
      <c r="AX125" s="18">
        <v>351</v>
      </c>
      <c r="AY125" s="18">
        <v>2</v>
      </c>
      <c r="AZ125" s="18">
        <v>0.16</v>
      </c>
      <c r="BA125" s="17" t="s">
        <v>506</v>
      </c>
      <c r="BC125" s="34" t="str">
        <f t="shared" si="116"/>
        <v>20070425</v>
      </c>
      <c r="BD125" s="34" t="str">
        <f t="shared" si="117"/>
        <v>20070917</v>
      </c>
      <c r="BE125" s="2" t="s">
        <v>937</v>
      </c>
      <c r="BF125" s="11" t="str">
        <f t="shared" si="60"/>
        <v>{"exname":"USA_2007_3421",</v>
      </c>
      <c r="BG125" s="11" t="str">
        <f t="shared" si="61"/>
        <v>"exp_dur":"1",</v>
      </c>
      <c r="BH125" s="11" t="str">
        <f t="shared" si="62"/>
        <v>"local_name":"Bird Island, MN",</v>
      </c>
      <c r="BI125" s="11" t="str">
        <f t="shared" si="63"/>
        <v>"local_id":"MNBI",</v>
      </c>
      <c r="BJ125" s="11" t="str">
        <f t="shared" si="64"/>
        <v>"fl_name":"MCBI",</v>
      </c>
      <c r="BK125" s="11" t="str">
        <f t="shared" si="65"/>
        <v>"id_field":"1733399216863",</v>
      </c>
      <c r="BL125" s="11" t="str">
        <f t="shared" si="66"/>
        <v>"fl_loc_1":"USA",</v>
      </c>
      <c r="BM125" s="11" t="str">
        <f t="shared" si="67"/>
        <v>"fl_loc_2":"MNN",</v>
      </c>
      <c r="BN125" s="11" t="str">
        <f t="shared" si="68"/>
        <v/>
      </c>
      <c r="BO125" s="11" t="str">
        <f t="shared" si="69"/>
        <v>"fl_lat":"44.70779612",</v>
      </c>
      <c r="BP125" s="11" t="str">
        <f t="shared" si="70"/>
        <v>"fl_long":"-94.95867248",</v>
      </c>
      <c r="BQ125" s="11" t="str">
        <f t="shared" si="71"/>
        <v>"mon_loc_source":"Monsanto",</v>
      </c>
      <c r="BR125" s="11" t="str">
        <f t="shared" si="72"/>
        <v/>
      </c>
      <c r="BS125" s="11" t="str">
        <f t="shared" si="73"/>
        <v>"flele":"332",</v>
      </c>
      <c r="BT125" s="11" t="str">
        <f t="shared" si="74"/>
        <v>"cr_system":"Conventional Corn",</v>
      </c>
      <c r="BU125" s="11" t="str">
        <f t="shared" si="75"/>
        <v>"irrig":"N",</v>
      </c>
      <c r="BV125" s="11" t="str">
        <f t="shared" si="76"/>
        <v>"ti_notes":"Conservation: Mulch-Till",</v>
      </c>
      <c r="BW125" s="11" t="str">
        <f t="shared" si="77"/>
        <v>"mon_planting_year":"2007",</v>
      </c>
      <c r="BX125" s="11" t="str">
        <f t="shared" si="78"/>
        <v>"initial_conditions":{"icpcr":"SBN"},</v>
      </c>
      <c r="BY125" s="11" t="str">
        <f t="shared" si="79"/>
        <v>"mon_hacom":"Grain",</v>
      </c>
      <c r="BZ125" s="11" t="str">
        <f t="shared" si="80"/>
        <v>"mon_expt_type":"Research",</v>
      </c>
      <c r="CA125" s="11" t="str">
        <f t="shared" si="81"/>
        <v>"mon_expt_stage":"Pre-Commercial 3",</v>
      </c>
      <c r="CB125" s="11" t="str">
        <f t="shared" si="82"/>
        <v>"mon_yld_be":"115.1594326",</v>
      </c>
      <c r="CC125" s="11" t="str">
        <f t="shared" si="83"/>
        <v>"mon_mst":"19.895935",</v>
      </c>
      <c r="CD125" s="11" t="str">
        <f t="shared" si="84"/>
        <v/>
      </c>
      <c r="CE125" s="11" t="str">
        <f t="shared" si="85"/>
        <v/>
      </c>
      <c r="CF125" s="11" t="str">
        <f>IF(AT125&lt;&gt;"",""""&amp;LOWER(AT$3) &amp;""":"""&amp;DX125&amp;""",","")</f>
        <v>"soil_id":"1678859:1757247",</v>
      </c>
      <c r="CG125" s="11" t="str">
        <f>"""mon_wst_info1"":"""&amp;VLOOKUP(B125,Weather!B125:N646,11,FALSE)&amp;""","</f>
        <v>"mon_wst_info1":"722168|0 - 10 km",</v>
      </c>
      <c r="CH125" s="11" t="str">
        <f>"""mon_wst_info2"":"""&amp;VLOOKUP(B125,Weather!B125:N646,12,FALSE)&amp;""","</f>
        <v>"mon_wst_info2":"GHCND:US1MNRV0008|0 - 10 km",</v>
      </c>
      <c r="CI125" s="11" t="str">
        <f>"""mon_wst_info3"":"""&amp;VLOOKUP(B125,Weather!B125:N646,13,FALSE)&amp;""","</f>
        <v>"mon_wst_info3":"GHCND:USC00216152|0 - 10 km",</v>
      </c>
      <c r="CJ125" s="11" t="str">
        <f t="shared" si="86"/>
        <v/>
      </c>
      <c r="CK125" s="30" t="s">
        <v>958</v>
      </c>
      <c r="CL125" s="11" t="str">
        <f t="shared" si="87"/>
        <v>{"event":"planting","crid":"MAZ",</v>
      </c>
      <c r="CM125" s="11" t="str">
        <f t="shared" si="88"/>
        <v>"date":"20070425",</v>
      </c>
      <c r="CN125" s="11" t="str">
        <f t="shared" si="89"/>
        <v>"cul_id":"2007_RM100_TestMean",</v>
      </c>
      <c r="CO125" s="11" t="str">
        <f t="shared" si="90"/>
        <v>"plpoe":"7.0093010614",</v>
      </c>
      <c r="CP125" s="11" t="str">
        <f t="shared" si="91"/>
        <v>"plrs":"76.2",</v>
      </c>
      <c r="CQ125" s="11" t="str">
        <f t="shared" si="92"/>
        <v>"rm":"100"},</v>
      </c>
      <c r="CR125" s="11" t="str">
        <f t="shared" si="93"/>
        <v>{"event":"harvest",</v>
      </c>
      <c r="CS125" s="11" t="str">
        <f t="shared" si="94"/>
        <v>"harm":"Machine",</v>
      </c>
      <c r="CT125" s="11" t="str">
        <f t="shared" si="95"/>
        <v>"date":"20070917"</v>
      </c>
      <c r="CU125" s="11" t="str">
        <f t="shared" si="96"/>
        <v>}]},</v>
      </c>
      <c r="CV125" s="30" t="s">
        <v>931</v>
      </c>
      <c r="CW125" s="11" t="str">
        <f t="shared" si="97"/>
        <v>{"hwah":"9730.972054",</v>
      </c>
      <c r="CX125" s="11" t="str">
        <f t="shared" si="98"/>
        <v>"hwahs":"612.6961158",</v>
      </c>
      <c r="CY125" s="11" t="str">
        <f t="shared" si="99"/>
        <v>"hmah":"0.19895935",</v>
      </c>
      <c r="CZ125" s="11" t="str">
        <f t="shared" si="100"/>
        <v>"hmahs":"0.016790609",</v>
      </c>
      <c r="DA125" s="11" t="str">
        <f t="shared" si="101"/>
        <v/>
      </c>
      <c r="DB125" s="11" t="str">
        <f t="shared" si="102"/>
        <v/>
      </c>
      <c r="DC125" s="11" t="str">
        <f t="shared" si="103"/>
        <v>"chtx":"2.274435761",</v>
      </c>
      <c r="DD125" s="11" t="str">
        <f t="shared" si="104"/>
        <v>"chtxs":"0.108167263",</v>
      </c>
      <c r="DE125" s="11" t="s">
        <v>935</v>
      </c>
      <c r="DF125" s="32" t="str">
        <f t="shared" si="118"/>
        <v>USA_2007_3421</v>
      </c>
      <c r="DG125" s="30" t="str">
        <f t="shared" si="105"/>
        <v>{"sltx":"SICL","sl_source":"SSURGO, Texture Component","soil_id":"1678859:1757247","soil_name":"Crippin","sl_system":"USDA_NRCS","classification":"Fine-loamy, mixed, superactive, mesic Aquic Hapludolls","soil_elev":"351","sl_slope":"2","salb":"0.16","drainage":"Somewhat poorly drained",</v>
      </c>
      <c r="DH125" s="11" t="str">
        <f t="shared" si="106"/>
        <v>{"sltx":"SICL",</v>
      </c>
      <c r="DI125" s="11" t="str">
        <f t="shared" si="107"/>
        <v>"sl_source":"SSURGO, Texture Component",</v>
      </c>
      <c r="DJ125" s="11" t="str">
        <f>IF(AT125&lt;&gt;"",""""&amp;LOWER(AT$3) &amp;""":"""&amp;DX125&amp;""",","")</f>
        <v>"soil_id":"1678859:1757247",</v>
      </c>
      <c r="DK125" s="11" t="str">
        <f t="shared" si="108"/>
        <v>"soil_name":"Crippin",</v>
      </c>
      <c r="DL125" s="11" t="str">
        <f t="shared" si="109"/>
        <v>"sl_system":"USDA_NRCS",</v>
      </c>
      <c r="DM125" s="11" t="str">
        <f t="shared" si="110"/>
        <v>"classification":"Fine-loamy, mixed, superactive, mesic Aquic Hapludolls",</v>
      </c>
      <c r="DN125" s="11" t="str">
        <f t="shared" si="111"/>
        <v>"soil_elev":"351",</v>
      </c>
      <c r="DO125" s="11" t="str">
        <f t="shared" si="112"/>
        <v>"sl_slope":"2",</v>
      </c>
      <c r="DP125" s="11" t="str">
        <f t="shared" si="113"/>
        <v>"salb":"0.16",</v>
      </c>
      <c r="DQ125" s="11" t="str">
        <f t="shared" si="114"/>
        <v>"drainage":"Somewhat poorly drained",</v>
      </c>
      <c r="DT125" s="2" t="str">
        <f t="shared" si="115"/>
        <v>SICLSSURGO, Texture Component1678859:1757247</v>
      </c>
      <c r="DU125" s="2" t="str">
        <f>IF(COUNTIF($DT$3:DT124,"="&amp;DT125)=0,AT125&amp;"","")</f>
        <v/>
      </c>
      <c r="DV125" s="2" t="str">
        <f>IF(DU125&lt;&gt;"", COUNTIF($DU$3:DU124,"="&amp;DU125), "")</f>
        <v/>
      </c>
      <c r="DW125" s="2">
        <f>IF(OR(DU125&lt;&gt;"",AT125=""), COUNTIF($DU$3:DU124,"="&amp;DU125), VLOOKUP(DT125,$DT$3:DV124,3,FALSE))</f>
        <v>0</v>
      </c>
      <c r="DX125" s="2" t="str">
        <f t="shared" si="119"/>
        <v>1678859:1757247</v>
      </c>
    </row>
    <row r="126" spans="1:128">
      <c r="A126" s="2" t="s">
        <v>893</v>
      </c>
      <c r="B126" s="17" t="s">
        <v>510</v>
      </c>
      <c r="C126" s="18">
        <v>1</v>
      </c>
      <c r="D126" s="17" t="s">
        <v>511</v>
      </c>
      <c r="E126" s="17" t="s">
        <v>512</v>
      </c>
      <c r="F126" s="17" t="s">
        <v>513</v>
      </c>
      <c r="G126" s="19">
        <v>1733398954719</v>
      </c>
      <c r="H126" s="17" t="s">
        <v>411</v>
      </c>
      <c r="I126" s="17" t="s">
        <v>499</v>
      </c>
      <c r="J126" s="18"/>
      <c r="K126" s="18">
        <v>44.791129120000001</v>
      </c>
      <c r="L126" s="18">
        <v>-95.04200548</v>
      </c>
      <c r="M126" s="17" t="s">
        <v>58</v>
      </c>
      <c r="N126" s="17"/>
      <c r="O126" s="18">
        <v>331</v>
      </c>
      <c r="P126" s="17" t="s">
        <v>59</v>
      </c>
      <c r="Q126" s="17" t="s">
        <v>514</v>
      </c>
      <c r="R126" s="17" t="s">
        <v>61</v>
      </c>
      <c r="S126" s="17" t="s">
        <v>62</v>
      </c>
      <c r="T126" s="17"/>
      <c r="U126" s="18">
        <v>2007</v>
      </c>
      <c r="V126" s="17" t="s">
        <v>515</v>
      </c>
      <c r="W126" s="17" t="s">
        <v>516</v>
      </c>
      <c r="X126" s="17"/>
      <c r="Y126" s="17" t="s">
        <v>65</v>
      </c>
      <c r="Z126" s="17" t="s">
        <v>66</v>
      </c>
      <c r="AA126" s="17" t="s">
        <v>67</v>
      </c>
      <c r="AB126" s="17" t="s">
        <v>68</v>
      </c>
      <c r="AC126" s="17">
        <v>7.5740483028999996</v>
      </c>
      <c r="AD126" s="18">
        <v>76.2</v>
      </c>
      <c r="AE126" s="20">
        <v>81.527439409999999</v>
      </c>
      <c r="AF126" s="19">
        <v>6889.0686299999998</v>
      </c>
      <c r="AG126" s="19">
        <v>638.64389370000004</v>
      </c>
      <c r="AH126" s="21">
        <v>14.210526</v>
      </c>
      <c r="AI126" s="22">
        <v>0.14210526000000001</v>
      </c>
      <c r="AJ126" s="22">
        <v>9.0842960000000004E-3</v>
      </c>
      <c r="AK126" s="18">
        <v>85</v>
      </c>
      <c r="AL126" s="17"/>
      <c r="AM126" s="17"/>
      <c r="AN126" s="17"/>
      <c r="AO126" s="17"/>
      <c r="AP126" s="18">
        <v>2.1117649150000002</v>
      </c>
      <c r="AQ126" s="18">
        <v>0.124289433</v>
      </c>
      <c r="AR126" s="17"/>
      <c r="AS126" s="17" t="s">
        <v>430</v>
      </c>
      <c r="AT126" s="41" t="s">
        <v>517</v>
      </c>
      <c r="AU126" s="17" t="s">
        <v>454</v>
      </c>
      <c r="AV126" s="17" t="s">
        <v>420</v>
      </c>
      <c r="AW126" s="17" t="s">
        <v>455</v>
      </c>
      <c r="AX126" s="18">
        <v>346</v>
      </c>
      <c r="AY126" s="18">
        <v>4</v>
      </c>
      <c r="AZ126" s="18">
        <v>0.09</v>
      </c>
      <c r="BA126" s="17" t="s">
        <v>445</v>
      </c>
      <c r="BC126" s="34" t="str">
        <f t="shared" si="116"/>
        <v>20070426</v>
      </c>
      <c r="BD126" s="34" t="str">
        <f t="shared" si="117"/>
        <v>20070916</v>
      </c>
      <c r="BE126" s="2" t="s">
        <v>937</v>
      </c>
      <c r="BF126" s="11" t="str">
        <f t="shared" si="60"/>
        <v>{"exname":"USA_2007_3426",</v>
      </c>
      <c r="BG126" s="11" t="str">
        <f t="shared" si="61"/>
        <v>"exp_dur":"1",</v>
      </c>
      <c r="BH126" s="11" t="str">
        <f t="shared" si="62"/>
        <v>"local_name":"Olivia, MN",</v>
      </c>
      <c r="BI126" s="11" t="str">
        <f t="shared" si="63"/>
        <v>"local_id":"MNOL",</v>
      </c>
      <c r="BJ126" s="11" t="str">
        <f t="shared" si="64"/>
        <v>"fl_name":"MCOL",</v>
      </c>
      <c r="BK126" s="11" t="str">
        <f t="shared" si="65"/>
        <v>"id_field":"1733398954719",</v>
      </c>
      <c r="BL126" s="11" t="str">
        <f t="shared" si="66"/>
        <v>"fl_loc_1":"USA",</v>
      </c>
      <c r="BM126" s="11" t="str">
        <f t="shared" si="67"/>
        <v>"fl_loc_2":"MNN",</v>
      </c>
      <c r="BN126" s="11" t="str">
        <f t="shared" si="68"/>
        <v/>
      </c>
      <c r="BO126" s="11" t="str">
        <f t="shared" si="69"/>
        <v>"fl_lat":"44.79112912",</v>
      </c>
      <c r="BP126" s="11" t="str">
        <f t="shared" si="70"/>
        <v>"fl_long":"-95.04200548",</v>
      </c>
      <c r="BQ126" s="11" t="str">
        <f t="shared" si="71"/>
        <v>"mon_loc_source":"Monsanto",</v>
      </c>
      <c r="BR126" s="11" t="str">
        <f t="shared" si="72"/>
        <v/>
      </c>
      <c r="BS126" s="11" t="str">
        <f t="shared" si="73"/>
        <v>"flele":"331",</v>
      </c>
      <c r="BT126" s="11" t="str">
        <f t="shared" si="74"/>
        <v>"cr_system":"Conventional Corn",</v>
      </c>
      <c r="BU126" s="11" t="str">
        <f t="shared" si="75"/>
        <v>"irrig":"N",</v>
      </c>
      <c r="BV126" s="11" t="str">
        <f t="shared" si="76"/>
        <v/>
      </c>
      <c r="BW126" s="11" t="str">
        <f t="shared" si="77"/>
        <v>"mon_planting_year":"2007",</v>
      </c>
      <c r="BX126" s="11" t="str">
        <f t="shared" si="78"/>
        <v/>
      </c>
      <c r="BY126" s="11" t="str">
        <f t="shared" si="79"/>
        <v>"mon_hacom":"Grain",</v>
      </c>
      <c r="BZ126" s="11" t="str">
        <f t="shared" si="80"/>
        <v>"mon_expt_type":"Research",</v>
      </c>
      <c r="CA126" s="11" t="str">
        <f t="shared" si="81"/>
        <v>"mon_expt_stage":"Pre-Commercial 3",</v>
      </c>
      <c r="CB126" s="11" t="str">
        <f t="shared" si="82"/>
        <v>"mon_yld_be":"81.52743941",</v>
      </c>
      <c r="CC126" s="11" t="str">
        <f t="shared" si="83"/>
        <v>"mon_mst":"14.210526",</v>
      </c>
      <c r="CD126" s="11" t="str">
        <f t="shared" si="84"/>
        <v/>
      </c>
      <c r="CE126" s="11" t="str">
        <f t="shared" si="85"/>
        <v/>
      </c>
      <c r="CF126" s="11" t="str">
        <f>IF(AT126&lt;&gt;"",""""&amp;LOWER(AT$3) &amp;""":"""&amp;DX126&amp;""",","")</f>
        <v>"soil_id":"436125:599976",</v>
      </c>
      <c r="CG126" s="11" t="str">
        <f>"""mon_wst_info1"":"""&amp;VLOOKUP(B126,Weather!B126:N647,11,FALSE)&amp;""","</f>
        <v>"mon_wst_info1":"722168|0 - 10 km",</v>
      </c>
      <c r="CH126" s="11" t="str">
        <f>"""mon_wst_info2"":"""&amp;VLOOKUP(B126,Weather!B126:N647,12,FALSE)&amp;""","</f>
        <v>"mon_wst_info2":"GHCND:US1MNRV0003|0 - 10 km",</v>
      </c>
      <c r="CI126" s="11" t="str">
        <f>"""mon_wst_info3"":"""&amp;VLOOKUP(B126,Weather!B126:N647,13,FALSE)&amp;""","</f>
        <v>"mon_wst_info3":"GHCND:USC00216152|0 - 10 km",</v>
      </c>
      <c r="CJ126" s="11" t="str">
        <f t="shared" si="86"/>
        <v/>
      </c>
      <c r="CK126" s="30" t="s">
        <v>958</v>
      </c>
      <c r="CL126" s="11" t="str">
        <f t="shared" si="87"/>
        <v>{"event":"planting","crid":"MAZ",</v>
      </c>
      <c r="CM126" s="11" t="str">
        <f t="shared" si="88"/>
        <v>"date":"20070426",</v>
      </c>
      <c r="CN126" s="11" t="str">
        <f t="shared" si="89"/>
        <v>"cul_id":"2007_RM85_TestMean",</v>
      </c>
      <c r="CO126" s="11" t="str">
        <f t="shared" si="90"/>
        <v>"plpoe":"7.5740483029",</v>
      </c>
      <c r="CP126" s="11" t="str">
        <f t="shared" si="91"/>
        <v>"plrs":"76.2",</v>
      </c>
      <c r="CQ126" s="11" t="str">
        <f t="shared" si="92"/>
        <v>"rm":"85"},</v>
      </c>
      <c r="CR126" s="11" t="str">
        <f t="shared" si="93"/>
        <v>{"event":"harvest",</v>
      </c>
      <c r="CS126" s="11" t="str">
        <f t="shared" si="94"/>
        <v>"harm":"Machine",</v>
      </c>
      <c r="CT126" s="11" t="str">
        <f t="shared" si="95"/>
        <v>"date":"20070916"</v>
      </c>
      <c r="CU126" s="11" t="str">
        <f t="shared" si="96"/>
        <v>}]},</v>
      </c>
      <c r="CV126" s="30" t="s">
        <v>931</v>
      </c>
      <c r="CW126" s="11" t="str">
        <f t="shared" si="97"/>
        <v>{"hwah":"6889.06863",</v>
      </c>
      <c r="CX126" s="11" t="str">
        <f t="shared" si="98"/>
        <v>"hwahs":"638.6438937",</v>
      </c>
      <c r="CY126" s="11" t="str">
        <f t="shared" si="99"/>
        <v>"hmah":"0.14210526",</v>
      </c>
      <c r="CZ126" s="11" t="str">
        <f t="shared" si="100"/>
        <v>"hmahs":"0.009084296",</v>
      </c>
      <c r="DA126" s="11" t="str">
        <f t="shared" si="101"/>
        <v/>
      </c>
      <c r="DB126" s="11" t="str">
        <f t="shared" si="102"/>
        <v/>
      </c>
      <c r="DC126" s="11" t="str">
        <f t="shared" si="103"/>
        <v>"chtx":"2.111764915",</v>
      </c>
      <c r="DD126" s="11" t="str">
        <f t="shared" si="104"/>
        <v>"chtxs":"0.124289433",</v>
      </c>
      <c r="DE126" s="11" t="s">
        <v>935</v>
      </c>
      <c r="DF126" s="32" t="str">
        <f t="shared" si="118"/>
        <v>USA_2007_3426</v>
      </c>
      <c r="DG126" s="30" t="str">
        <f t="shared" si="105"/>
        <v>{"sl_source":"SSURGO, Dominant Component","soil_id":"436125:599976","soil_name":"Clarion","sl_system":"USDA_NRCS","classification":"Fine-loamy, mixed, superactive, mesic Typic Hapludolls","soil_elev":"346","sl_slope":"4","salb":"0.09","drainage":"Well drained",</v>
      </c>
      <c r="DH126" s="11" t="str">
        <f t="shared" si="106"/>
        <v>{</v>
      </c>
      <c r="DI126" s="11" t="str">
        <f t="shared" si="107"/>
        <v>"sl_source":"SSURGO, Dominant Component",</v>
      </c>
      <c r="DJ126" s="11" t="str">
        <f>IF(AT126&lt;&gt;"",""""&amp;LOWER(AT$3) &amp;""":"""&amp;DX126&amp;""",","")</f>
        <v>"soil_id":"436125:599976",</v>
      </c>
      <c r="DK126" s="11" t="str">
        <f t="shared" si="108"/>
        <v>"soil_name":"Clarion",</v>
      </c>
      <c r="DL126" s="11" t="str">
        <f t="shared" si="109"/>
        <v>"sl_system":"USDA_NRCS",</v>
      </c>
      <c r="DM126" s="11" t="str">
        <f t="shared" si="110"/>
        <v>"classification":"Fine-loamy, mixed, superactive, mesic Typic Hapludolls",</v>
      </c>
      <c r="DN126" s="11" t="str">
        <f t="shared" si="111"/>
        <v>"soil_elev":"346",</v>
      </c>
      <c r="DO126" s="11" t="str">
        <f t="shared" si="112"/>
        <v>"sl_slope":"4",</v>
      </c>
      <c r="DP126" s="11" t="str">
        <f t="shared" si="113"/>
        <v>"salb":"0.09",</v>
      </c>
      <c r="DQ126" s="11" t="str">
        <f t="shared" si="114"/>
        <v>"drainage":"Well drained",</v>
      </c>
      <c r="DT126" s="2" t="str">
        <f t="shared" si="115"/>
        <v>SSURGO, Dominant Component436125:599976</v>
      </c>
      <c r="DU126" s="2" t="str">
        <f>IF(COUNTIF($DT$3:DT125,"="&amp;DT126)=0,AT126&amp;"","")</f>
        <v>436125:599976</v>
      </c>
      <c r="DV126" s="2">
        <f>IF(DU126&lt;&gt;"", COUNTIF($DU$3:DU125,"="&amp;DU126), "")</f>
        <v>0</v>
      </c>
      <c r="DW126" s="2">
        <f>IF(OR(DU126&lt;&gt;"",AT126=""), COUNTIF($DU$3:DU125,"="&amp;DU126), VLOOKUP(DT126,$DT$3:DV125,3,FALSE))</f>
        <v>0</v>
      </c>
      <c r="DX126" s="2" t="str">
        <f t="shared" si="119"/>
        <v>436125:599976</v>
      </c>
    </row>
    <row r="127" spans="1:128">
      <c r="A127" s="2" t="s">
        <v>893</v>
      </c>
      <c r="B127" s="17" t="s">
        <v>518</v>
      </c>
      <c r="C127" s="18">
        <v>1</v>
      </c>
      <c r="D127" s="17" t="s">
        <v>511</v>
      </c>
      <c r="E127" s="17" t="s">
        <v>512</v>
      </c>
      <c r="F127" s="17" t="s">
        <v>513</v>
      </c>
      <c r="G127" s="19">
        <v>1733398954719</v>
      </c>
      <c r="H127" s="17" t="s">
        <v>411</v>
      </c>
      <c r="I127" s="17" t="s">
        <v>499</v>
      </c>
      <c r="J127" s="18"/>
      <c r="K127" s="18">
        <v>44.791129120000001</v>
      </c>
      <c r="L127" s="18">
        <v>-95.04200548</v>
      </c>
      <c r="M127" s="17" t="s">
        <v>58</v>
      </c>
      <c r="N127" s="17"/>
      <c r="O127" s="18">
        <v>331</v>
      </c>
      <c r="P127" s="17" t="s">
        <v>59</v>
      </c>
      <c r="Q127" s="17" t="s">
        <v>500</v>
      </c>
      <c r="R127" s="17" t="s">
        <v>61</v>
      </c>
      <c r="S127" s="17" t="s">
        <v>62</v>
      </c>
      <c r="T127" s="17"/>
      <c r="U127" s="18">
        <v>2007</v>
      </c>
      <c r="V127" s="17" t="s">
        <v>515</v>
      </c>
      <c r="W127" s="17" t="s">
        <v>516</v>
      </c>
      <c r="X127" s="17"/>
      <c r="Y127" s="17" t="s">
        <v>65</v>
      </c>
      <c r="Z127" s="17" t="s">
        <v>66</v>
      </c>
      <c r="AA127" s="17" t="s">
        <v>67</v>
      </c>
      <c r="AB127" s="17" t="s">
        <v>68</v>
      </c>
      <c r="AC127" s="17">
        <v>7.4696512213000004</v>
      </c>
      <c r="AD127" s="18">
        <v>76.2</v>
      </c>
      <c r="AE127" s="20">
        <v>78.247508249999996</v>
      </c>
      <c r="AF127" s="19">
        <v>6611.9144470000001</v>
      </c>
      <c r="AG127" s="19">
        <v>749.80756959999997</v>
      </c>
      <c r="AH127" s="21">
        <v>15.058441999999999</v>
      </c>
      <c r="AI127" s="22">
        <v>0.15058442</v>
      </c>
      <c r="AJ127" s="22">
        <v>1.2875263E-2</v>
      </c>
      <c r="AK127" s="18">
        <v>90</v>
      </c>
      <c r="AL127" s="17"/>
      <c r="AM127" s="17"/>
      <c r="AN127" s="17"/>
      <c r="AO127" s="17"/>
      <c r="AP127" s="18">
        <v>2.161968828</v>
      </c>
      <c r="AQ127" s="18">
        <v>0.109325189</v>
      </c>
      <c r="AR127" s="17"/>
      <c r="AS127" s="17" t="s">
        <v>430</v>
      </c>
      <c r="AT127" s="41" t="s">
        <v>517</v>
      </c>
      <c r="AU127" s="17" t="s">
        <v>454</v>
      </c>
      <c r="AV127" s="17" t="s">
        <v>420</v>
      </c>
      <c r="AW127" s="17" t="s">
        <v>455</v>
      </c>
      <c r="AX127" s="18">
        <v>346</v>
      </c>
      <c r="AY127" s="18">
        <v>4</v>
      </c>
      <c r="AZ127" s="18">
        <v>0.09</v>
      </c>
      <c r="BA127" s="17" t="s">
        <v>445</v>
      </c>
      <c r="BC127" s="34" t="str">
        <f t="shared" si="116"/>
        <v>20070426</v>
      </c>
      <c r="BD127" s="34" t="str">
        <f t="shared" si="117"/>
        <v>20070916</v>
      </c>
      <c r="BE127" s="2" t="s">
        <v>937</v>
      </c>
      <c r="BF127" s="11" t="str">
        <f t="shared" si="60"/>
        <v>{"exname":"USA_2007_3427",</v>
      </c>
      <c r="BG127" s="11" t="str">
        <f t="shared" si="61"/>
        <v>"exp_dur":"1",</v>
      </c>
      <c r="BH127" s="11" t="str">
        <f t="shared" si="62"/>
        <v>"local_name":"Olivia, MN",</v>
      </c>
      <c r="BI127" s="11" t="str">
        <f t="shared" si="63"/>
        <v>"local_id":"MNOL",</v>
      </c>
      <c r="BJ127" s="11" t="str">
        <f t="shared" si="64"/>
        <v>"fl_name":"MCOL",</v>
      </c>
      <c r="BK127" s="11" t="str">
        <f t="shared" si="65"/>
        <v>"id_field":"1733398954719",</v>
      </c>
      <c r="BL127" s="11" t="str">
        <f t="shared" si="66"/>
        <v>"fl_loc_1":"USA",</v>
      </c>
      <c r="BM127" s="11" t="str">
        <f t="shared" si="67"/>
        <v>"fl_loc_2":"MNN",</v>
      </c>
      <c r="BN127" s="11" t="str">
        <f t="shared" si="68"/>
        <v/>
      </c>
      <c r="BO127" s="11" t="str">
        <f t="shared" si="69"/>
        <v>"fl_lat":"44.79112912",</v>
      </c>
      <c r="BP127" s="11" t="str">
        <f t="shared" si="70"/>
        <v>"fl_long":"-95.04200548",</v>
      </c>
      <c r="BQ127" s="11" t="str">
        <f t="shared" si="71"/>
        <v>"mon_loc_source":"Monsanto",</v>
      </c>
      <c r="BR127" s="11" t="str">
        <f t="shared" si="72"/>
        <v/>
      </c>
      <c r="BS127" s="11" t="str">
        <f t="shared" si="73"/>
        <v>"flele":"331",</v>
      </c>
      <c r="BT127" s="11" t="str">
        <f t="shared" si="74"/>
        <v>"cr_system":"Conventional Corn",</v>
      </c>
      <c r="BU127" s="11" t="str">
        <f t="shared" si="75"/>
        <v>"irrig":"N",</v>
      </c>
      <c r="BV127" s="11" t="str">
        <f t="shared" si="76"/>
        <v/>
      </c>
      <c r="BW127" s="11" t="str">
        <f t="shared" si="77"/>
        <v>"mon_planting_year":"2007",</v>
      </c>
      <c r="BX127" s="11" t="str">
        <f t="shared" si="78"/>
        <v/>
      </c>
      <c r="BY127" s="11" t="str">
        <f t="shared" si="79"/>
        <v>"mon_hacom":"Grain",</v>
      </c>
      <c r="BZ127" s="11" t="str">
        <f t="shared" si="80"/>
        <v>"mon_expt_type":"Research",</v>
      </c>
      <c r="CA127" s="11" t="str">
        <f t="shared" si="81"/>
        <v>"mon_expt_stage":"Pre-Commercial 3",</v>
      </c>
      <c r="CB127" s="11" t="str">
        <f t="shared" si="82"/>
        <v>"mon_yld_be":"78.24750825",</v>
      </c>
      <c r="CC127" s="11" t="str">
        <f t="shared" si="83"/>
        <v>"mon_mst":"15.058442",</v>
      </c>
      <c r="CD127" s="11" t="str">
        <f t="shared" si="84"/>
        <v/>
      </c>
      <c r="CE127" s="11" t="str">
        <f t="shared" si="85"/>
        <v/>
      </c>
      <c r="CF127" s="11" t="str">
        <f>IF(AT127&lt;&gt;"",""""&amp;LOWER(AT$3) &amp;""":"""&amp;DX127&amp;""",","")</f>
        <v>"soil_id":"436125:599976",</v>
      </c>
      <c r="CG127" s="11" t="str">
        <f>"""mon_wst_info1"":"""&amp;VLOOKUP(B127,Weather!B127:N648,11,FALSE)&amp;""","</f>
        <v>"mon_wst_info1":"722168|0 - 10 km",</v>
      </c>
      <c r="CH127" s="11" t="str">
        <f>"""mon_wst_info2"":"""&amp;VLOOKUP(B127,Weather!B127:N648,12,FALSE)&amp;""","</f>
        <v>"mon_wst_info2":"GHCND:US1MNRV0003|0 - 10 km",</v>
      </c>
      <c r="CI127" s="11" t="str">
        <f>"""mon_wst_info3"":"""&amp;VLOOKUP(B127,Weather!B127:N648,13,FALSE)&amp;""","</f>
        <v>"mon_wst_info3":"GHCND:USC00216152|0 - 10 km",</v>
      </c>
      <c r="CJ127" s="11" t="str">
        <f t="shared" si="86"/>
        <v/>
      </c>
      <c r="CK127" s="30" t="s">
        <v>958</v>
      </c>
      <c r="CL127" s="11" t="str">
        <f t="shared" si="87"/>
        <v>{"event":"planting","crid":"MAZ",</v>
      </c>
      <c r="CM127" s="11" t="str">
        <f t="shared" si="88"/>
        <v>"date":"20070426",</v>
      </c>
      <c r="CN127" s="11" t="str">
        <f t="shared" si="89"/>
        <v>"cul_id":"2007_RM90_TestMean",</v>
      </c>
      <c r="CO127" s="11" t="str">
        <f t="shared" si="90"/>
        <v>"plpoe":"7.4696512213",</v>
      </c>
      <c r="CP127" s="11" t="str">
        <f t="shared" si="91"/>
        <v>"plrs":"76.2",</v>
      </c>
      <c r="CQ127" s="11" t="str">
        <f t="shared" si="92"/>
        <v>"rm":"90"},</v>
      </c>
      <c r="CR127" s="11" t="str">
        <f t="shared" si="93"/>
        <v>{"event":"harvest",</v>
      </c>
      <c r="CS127" s="11" t="str">
        <f t="shared" si="94"/>
        <v>"harm":"Machine",</v>
      </c>
      <c r="CT127" s="11" t="str">
        <f t="shared" si="95"/>
        <v>"date":"20070916"</v>
      </c>
      <c r="CU127" s="11" t="str">
        <f t="shared" si="96"/>
        <v>}]},</v>
      </c>
      <c r="CV127" s="30" t="s">
        <v>931</v>
      </c>
      <c r="CW127" s="11" t="str">
        <f t="shared" si="97"/>
        <v>{"hwah":"6611.914447",</v>
      </c>
      <c r="CX127" s="11" t="str">
        <f t="shared" si="98"/>
        <v>"hwahs":"749.8075696",</v>
      </c>
      <c r="CY127" s="11" t="str">
        <f t="shared" si="99"/>
        <v>"hmah":"0.15058442",</v>
      </c>
      <c r="CZ127" s="11" t="str">
        <f t="shared" si="100"/>
        <v>"hmahs":"0.012875263",</v>
      </c>
      <c r="DA127" s="11" t="str">
        <f t="shared" si="101"/>
        <v/>
      </c>
      <c r="DB127" s="11" t="str">
        <f t="shared" si="102"/>
        <v/>
      </c>
      <c r="DC127" s="11" t="str">
        <f t="shared" si="103"/>
        <v>"chtx":"2.161968828",</v>
      </c>
      <c r="DD127" s="11" t="str">
        <f t="shared" si="104"/>
        <v>"chtxs":"0.109325189",</v>
      </c>
      <c r="DE127" s="11" t="s">
        <v>935</v>
      </c>
      <c r="DF127" s="32" t="str">
        <f t="shared" si="118"/>
        <v>USA_2007_3427</v>
      </c>
      <c r="DG127" s="30" t="str">
        <f t="shared" si="105"/>
        <v>{"sl_source":"SSURGO, Dominant Component","soil_id":"436125:599976","soil_name":"Clarion","sl_system":"USDA_NRCS","classification":"Fine-loamy, mixed, superactive, mesic Typic Hapludolls","soil_elev":"346","sl_slope":"4","salb":"0.09","drainage":"Well drained",</v>
      </c>
      <c r="DH127" s="11" t="str">
        <f t="shared" si="106"/>
        <v>{</v>
      </c>
      <c r="DI127" s="11" t="str">
        <f t="shared" si="107"/>
        <v>"sl_source":"SSURGO, Dominant Component",</v>
      </c>
      <c r="DJ127" s="11" t="str">
        <f>IF(AT127&lt;&gt;"",""""&amp;LOWER(AT$3) &amp;""":"""&amp;DX127&amp;""",","")</f>
        <v>"soil_id":"436125:599976",</v>
      </c>
      <c r="DK127" s="11" t="str">
        <f t="shared" si="108"/>
        <v>"soil_name":"Clarion",</v>
      </c>
      <c r="DL127" s="11" t="str">
        <f t="shared" si="109"/>
        <v>"sl_system":"USDA_NRCS",</v>
      </c>
      <c r="DM127" s="11" t="str">
        <f t="shared" si="110"/>
        <v>"classification":"Fine-loamy, mixed, superactive, mesic Typic Hapludolls",</v>
      </c>
      <c r="DN127" s="11" t="str">
        <f t="shared" si="111"/>
        <v>"soil_elev":"346",</v>
      </c>
      <c r="DO127" s="11" t="str">
        <f t="shared" si="112"/>
        <v>"sl_slope":"4",</v>
      </c>
      <c r="DP127" s="11" t="str">
        <f t="shared" si="113"/>
        <v>"salb":"0.09",</v>
      </c>
      <c r="DQ127" s="11" t="str">
        <f t="shared" si="114"/>
        <v>"drainage":"Well drained",</v>
      </c>
      <c r="DT127" s="2" t="str">
        <f t="shared" si="115"/>
        <v>SSURGO, Dominant Component436125:599976</v>
      </c>
      <c r="DU127" s="2" t="str">
        <f>IF(COUNTIF($DT$3:DT126,"="&amp;DT127)=0,AT127&amp;"","")</f>
        <v/>
      </c>
      <c r="DV127" s="2" t="str">
        <f>IF(DU127&lt;&gt;"", COUNTIF($DU$3:DU126,"="&amp;DU127), "")</f>
        <v/>
      </c>
      <c r="DW127" s="2">
        <f>IF(OR(DU127&lt;&gt;"",AT127=""), COUNTIF($DU$3:DU126,"="&amp;DU127), VLOOKUP(DT127,$DT$3:DV126,3,FALSE))</f>
        <v>0</v>
      </c>
      <c r="DX127" s="2" t="str">
        <f t="shared" si="119"/>
        <v>436125:599976</v>
      </c>
    </row>
    <row r="128" spans="1:128">
      <c r="A128" s="2" t="s">
        <v>893</v>
      </c>
      <c r="B128" s="17" t="s">
        <v>519</v>
      </c>
      <c r="C128" s="18">
        <v>1</v>
      </c>
      <c r="D128" s="17" t="s">
        <v>511</v>
      </c>
      <c r="E128" s="17" t="s">
        <v>512</v>
      </c>
      <c r="F128" s="17" t="s">
        <v>513</v>
      </c>
      <c r="G128" s="19">
        <v>1733398954719</v>
      </c>
      <c r="H128" s="17" t="s">
        <v>411</v>
      </c>
      <c r="I128" s="17" t="s">
        <v>499</v>
      </c>
      <c r="J128" s="18"/>
      <c r="K128" s="18">
        <v>44.791129120000001</v>
      </c>
      <c r="L128" s="18">
        <v>-95.04200548</v>
      </c>
      <c r="M128" s="17" t="s">
        <v>58</v>
      </c>
      <c r="N128" s="17"/>
      <c r="O128" s="18">
        <v>331</v>
      </c>
      <c r="P128" s="17" t="s">
        <v>59</v>
      </c>
      <c r="Q128" s="17" t="s">
        <v>508</v>
      </c>
      <c r="R128" s="17" t="s">
        <v>61</v>
      </c>
      <c r="S128" s="17" t="s">
        <v>62</v>
      </c>
      <c r="T128" s="17"/>
      <c r="U128" s="18">
        <v>2007</v>
      </c>
      <c r="V128" s="17" t="s">
        <v>515</v>
      </c>
      <c r="W128" s="17" t="s">
        <v>516</v>
      </c>
      <c r="X128" s="17"/>
      <c r="Y128" s="17" t="s">
        <v>65</v>
      </c>
      <c r="Z128" s="17" t="s">
        <v>66</v>
      </c>
      <c r="AA128" s="17" t="s">
        <v>67</v>
      </c>
      <c r="AB128" s="17" t="s">
        <v>68</v>
      </c>
      <c r="AC128" s="17">
        <v>7.5079493431</v>
      </c>
      <c r="AD128" s="18">
        <v>76.2</v>
      </c>
      <c r="AE128" s="20">
        <v>97.843908319999997</v>
      </c>
      <c r="AF128" s="19">
        <v>8267.8102529999996</v>
      </c>
      <c r="AG128" s="19">
        <v>814.5971108</v>
      </c>
      <c r="AH128" s="21">
        <v>16.216514</v>
      </c>
      <c r="AI128" s="22">
        <v>0.16216514000000001</v>
      </c>
      <c r="AJ128" s="22">
        <v>1.3256385000000001E-2</v>
      </c>
      <c r="AK128" s="18">
        <v>95</v>
      </c>
      <c r="AL128" s="17"/>
      <c r="AM128" s="17"/>
      <c r="AN128" s="17"/>
      <c r="AO128" s="17"/>
      <c r="AP128" s="18">
        <v>2.185099084</v>
      </c>
      <c r="AQ128" s="18">
        <v>0.14080564400000001</v>
      </c>
      <c r="AR128" s="17"/>
      <c r="AS128" s="17" t="s">
        <v>430</v>
      </c>
      <c r="AT128" s="41" t="s">
        <v>517</v>
      </c>
      <c r="AU128" s="17" t="s">
        <v>454</v>
      </c>
      <c r="AV128" s="17" t="s">
        <v>420</v>
      </c>
      <c r="AW128" s="17" t="s">
        <v>455</v>
      </c>
      <c r="AX128" s="18">
        <v>346</v>
      </c>
      <c r="AY128" s="18">
        <v>4</v>
      </c>
      <c r="AZ128" s="18">
        <v>0.09</v>
      </c>
      <c r="BA128" s="17" t="s">
        <v>445</v>
      </c>
      <c r="BC128" s="34" t="str">
        <f t="shared" si="116"/>
        <v>20070426</v>
      </c>
      <c r="BD128" s="34" t="str">
        <f t="shared" si="117"/>
        <v>20070916</v>
      </c>
      <c r="BE128" s="2" t="s">
        <v>937</v>
      </c>
      <c r="BF128" s="11" t="str">
        <f t="shared" si="60"/>
        <v>{"exname":"USA_2007_3428",</v>
      </c>
      <c r="BG128" s="11" t="str">
        <f t="shared" si="61"/>
        <v>"exp_dur":"1",</v>
      </c>
      <c r="BH128" s="11" t="str">
        <f t="shared" si="62"/>
        <v>"local_name":"Olivia, MN",</v>
      </c>
      <c r="BI128" s="11" t="str">
        <f t="shared" si="63"/>
        <v>"local_id":"MNOL",</v>
      </c>
      <c r="BJ128" s="11" t="str">
        <f t="shared" si="64"/>
        <v>"fl_name":"MCOL",</v>
      </c>
      <c r="BK128" s="11" t="str">
        <f t="shared" si="65"/>
        <v>"id_field":"1733398954719",</v>
      </c>
      <c r="BL128" s="11" t="str">
        <f t="shared" si="66"/>
        <v>"fl_loc_1":"USA",</v>
      </c>
      <c r="BM128" s="11" t="str">
        <f t="shared" si="67"/>
        <v>"fl_loc_2":"MNN",</v>
      </c>
      <c r="BN128" s="11" t="str">
        <f t="shared" si="68"/>
        <v/>
      </c>
      <c r="BO128" s="11" t="str">
        <f t="shared" si="69"/>
        <v>"fl_lat":"44.79112912",</v>
      </c>
      <c r="BP128" s="11" t="str">
        <f t="shared" si="70"/>
        <v>"fl_long":"-95.04200548",</v>
      </c>
      <c r="BQ128" s="11" t="str">
        <f t="shared" si="71"/>
        <v>"mon_loc_source":"Monsanto",</v>
      </c>
      <c r="BR128" s="11" t="str">
        <f t="shared" si="72"/>
        <v/>
      </c>
      <c r="BS128" s="11" t="str">
        <f t="shared" si="73"/>
        <v>"flele":"331",</v>
      </c>
      <c r="BT128" s="11" t="str">
        <f t="shared" si="74"/>
        <v>"cr_system":"Conventional Corn",</v>
      </c>
      <c r="BU128" s="11" t="str">
        <f t="shared" si="75"/>
        <v>"irrig":"N",</v>
      </c>
      <c r="BV128" s="11" t="str">
        <f t="shared" si="76"/>
        <v/>
      </c>
      <c r="BW128" s="11" t="str">
        <f t="shared" si="77"/>
        <v>"mon_planting_year":"2007",</v>
      </c>
      <c r="BX128" s="11" t="str">
        <f t="shared" si="78"/>
        <v/>
      </c>
      <c r="BY128" s="11" t="str">
        <f t="shared" si="79"/>
        <v>"mon_hacom":"Grain",</v>
      </c>
      <c r="BZ128" s="11" t="str">
        <f t="shared" si="80"/>
        <v>"mon_expt_type":"Research",</v>
      </c>
      <c r="CA128" s="11" t="str">
        <f t="shared" si="81"/>
        <v>"mon_expt_stage":"Pre-Commercial 3",</v>
      </c>
      <c r="CB128" s="11" t="str">
        <f t="shared" si="82"/>
        <v>"mon_yld_be":"97.84390832",</v>
      </c>
      <c r="CC128" s="11" t="str">
        <f t="shared" si="83"/>
        <v>"mon_mst":"16.216514",</v>
      </c>
      <c r="CD128" s="11" t="str">
        <f t="shared" si="84"/>
        <v/>
      </c>
      <c r="CE128" s="11" t="str">
        <f t="shared" si="85"/>
        <v/>
      </c>
      <c r="CF128" s="11" t="str">
        <f>IF(AT128&lt;&gt;"",""""&amp;LOWER(AT$3) &amp;""":"""&amp;DX128&amp;""",","")</f>
        <v>"soil_id":"436125:599976",</v>
      </c>
      <c r="CG128" s="11" t="str">
        <f>"""mon_wst_info1"":"""&amp;VLOOKUP(B128,Weather!B128:N649,11,FALSE)&amp;""","</f>
        <v>"mon_wst_info1":"722168|0 - 10 km",</v>
      </c>
      <c r="CH128" s="11" t="str">
        <f>"""mon_wst_info2"":"""&amp;VLOOKUP(B128,Weather!B128:N649,12,FALSE)&amp;""","</f>
        <v>"mon_wst_info2":"GHCND:US1MNRV0003|0 - 10 km",</v>
      </c>
      <c r="CI128" s="11" t="str">
        <f>"""mon_wst_info3"":"""&amp;VLOOKUP(B128,Weather!B128:N649,13,FALSE)&amp;""","</f>
        <v>"mon_wst_info3":"GHCND:USC00216152|0 - 10 km",</v>
      </c>
      <c r="CJ128" s="11" t="str">
        <f t="shared" si="86"/>
        <v/>
      </c>
      <c r="CK128" s="30" t="s">
        <v>958</v>
      </c>
      <c r="CL128" s="11" t="str">
        <f t="shared" si="87"/>
        <v>{"event":"planting","crid":"MAZ",</v>
      </c>
      <c r="CM128" s="11" t="str">
        <f t="shared" si="88"/>
        <v>"date":"20070426",</v>
      </c>
      <c r="CN128" s="11" t="str">
        <f t="shared" si="89"/>
        <v>"cul_id":"2007_RM95_TestMean",</v>
      </c>
      <c r="CO128" s="11" t="str">
        <f t="shared" si="90"/>
        <v>"plpoe":"7.5079493431",</v>
      </c>
      <c r="CP128" s="11" t="str">
        <f t="shared" si="91"/>
        <v>"plrs":"76.2",</v>
      </c>
      <c r="CQ128" s="11" t="str">
        <f t="shared" si="92"/>
        <v>"rm":"95"},</v>
      </c>
      <c r="CR128" s="11" t="str">
        <f t="shared" si="93"/>
        <v>{"event":"harvest",</v>
      </c>
      <c r="CS128" s="11" t="str">
        <f t="shared" si="94"/>
        <v>"harm":"Machine",</v>
      </c>
      <c r="CT128" s="11" t="str">
        <f t="shared" si="95"/>
        <v>"date":"20070916"</v>
      </c>
      <c r="CU128" s="11" t="str">
        <f t="shared" si="96"/>
        <v>}]},</v>
      </c>
      <c r="CV128" s="30" t="s">
        <v>931</v>
      </c>
      <c r="CW128" s="11" t="str">
        <f t="shared" si="97"/>
        <v>{"hwah":"8267.810253",</v>
      </c>
      <c r="CX128" s="11" t="str">
        <f t="shared" si="98"/>
        <v>"hwahs":"814.5971108",</v>
      </c>
      <c r="CY128" s="11" t="str">
        <f t="shared" si="99"/>
        <v>"hmah":"0.16216514",</v>
      </c>
      <c r="CZ128" s="11" t="str">
        <f t="shared" si="100"/>
        <v>"hmahs":"0.013256385",</v>
      </c>
      <c r="DA128" s="11" t="str">
        <f t="shared" si="101"/>
        <v/>
      </c>
      <c r="DB128" s="11" t="str">
        <f t="shared" si="102"/>
        <v/>
      </c>
      <c r="DC128" s="11" t="str">
        <f t="shared" si="103"/>
        <v>"chtx":"2.185099084",</v>
      </c>
      <c r="DD128" s="11" t="str">
        <f t="shared" si="104"/>
        <v>"chtxs":"0.140805644",</v>
      </c>
      <c r="DE128" s="11" t="s">
        <v>935</v>
      </c>
      <c r="DF128" s="32" t="str">
        <f t="shared" si="118"/>
        <v>USA_2007_3428</v>
      </c>
      <c r="DG128" s="30" t="str">
        <f t="shared" si="105"/>
        <v>{"sl_source":"SSURGO, Dominant Component","soil_id":"436125:599976","soil_name":"Clarion","sl_system":"USDA_NRCS","classification":"Fine-loamy, mixed, superactive, mesic Typic Hapludolls","soil_elev":"346","sl_slope":"4","salb":"0.09","drainage":"Well drained",</v>
      </c>
      <c r="DH128" s="11" t="str">
        <f t="shared" si="106"/>
        <v>{</v>
      </c>
      <c r="DI128" s="11" t="str">
        <f t="shared" si="107"/>
        <v>"sl_source":"SSURGO, Dominant Component",</v>
      </c>
      <c r="DJ128" s="11" t="str">
        <f>IF(AT128&lt;&gt;"",""""&amp;LOWER(AT$3) &amp;""":"""&amp;DX128&amp;""",","")</f>
        <v>"soil_id":"436125:599976",</v>
      </c>
      <c r="DK128" s="11" t="str">
        <f t="shared" si="108"/>
        <v>"soil_name":"Clarion",</v>
      </c>
      <c r="DL128" s="11" t="str">
        <f t="shared" si="109"/>
        <v>"sl_system":"USDA_NRCS",</v>
      </c>
      <c r="DM128" s="11" t="str">
        <f t="shared" si="110"/>
        <v>"classification":"Fine-loamy, mixed, superactive, mesic Typic Hapludolls",</v>
      </c>
      <c r="DN128" s="11" t="str">
        <f t="shared" si="111"/>
        <v>"soil_elev":"346",</v>
      </c>
      <c r="DO128" s="11" t="str">
        <f t="shared" si="112"/>
        <v>"sl_slope":"4",</v>
      </c>
      <c r="DP128" s="11" t="str">
        <f t="shared" si="113"/>
        <v>"salb":"0.09",</v>
      </c>
      <c r="DQ128" s="11" t="str">
        <f t="shared" si="114"/>
        <v>"drainage":"Well drained",</v>
      </c>
      <c r="DT128" s="2" t="str">
        <f t="shared" si="115"/>
        <v>SSURGO, Dominant Component436125:599976</v>
      </c>
      <c r="DU128" s="2" t="str">
        <f>IF(COUNTIF($DT$3:DT127,"="&amp;DT128)=0,AT128&amp;"","")</f>
        <v/>
      </c>
      <c r="DV128" s="2" t="str">
        <f>IF(DU128&lt;&gt;"", COUNTIF($DU$3:DU127,"="&amp;DU128), "")</f>
        <v/>
      </c>
      <c r="DW128" s="2">
        <f>IF(OR(DU128&lt;&gt;"",AT128=""), COUNTIF($DU$3:DU127,"="&amp;DU128), VLOOKUP(DT128,$DT$3:DV127,3,FALSE))</f>
        <v>0</v>
      </c>
      <c r="DX128" s="2" t="str">
        <f t="shared" si="119"/>
        <v>436125:599976</v>
      </c>
    </row>
    <row r="129" spans="1:128">
      <c r="A129" s="2" t="s">
        <v>893</v>
      </c>
      <c r="B129" s="17" t="s">
        <v>520</v>
      </c>
      <c r="C129" s="18">
        <v>1</v>
      </c>
      <c r="D129" s="17" t="s">
        <v>511</v>
      </c>
      <c r="E129" s="17" t="s">
        <v>512</v>
      </c>
      <c r="F129" s="17" t="s">
        <v>513</v>
      </c>
      <c r="G129" s="19">
        <v>1733398954719</v>
      </c>
      <c r="H129" s="17" t="s">
        <v>411</v>
      </c>
      <c r="I129" s="17" t="s">
        <v>499</v>
      </c>
      <c r="J129" s="18"/>
      <c r="K129" s="18">
        <v>44.791129120000001</v>
      </c>
      <c r="L129" s="18">
        <v>-95.04200548</v>
      </c>
      <c r="M129" s="17" t="s">
        <v>58</v>
      </c>
      <c r="N129" s="17"/>
      <c r="O129" s="18">
        <v>331</v>
      </c>
      <c r="P129" s="17" t="s">
        <v>59</v>
      </c>
      <c r="Q129" s="17" t="s">
        <v>60</v>
      </c>
      <c r="R129" s="17" t="s">
        <v>61</v>
      </c>
      <c r="S129" s="17" t="s">
        <v>62</v>
      </c>
      <c r="T129" s="17"/>
      <c r="U129" s="18">
        <v>2007</v>
      </c>
      <c r="V129" s="17" t="s">
        <v>515</v>
      </c>
      <c r="W129" s="17" t="s">
        <v>516</v>
      </c>
      <c r="X129" s="17"/>
      <c r="Y129" s="17" t="s">
        <v>65</v>
      </c>
      <c r="Z129" s="17" t="s">
        <v>66</v>
      </c>
      <c r="AA129" s="17" t="s">
        <v>67</v>
      </c>
      <c r="AB129" s="17" t="s">
        <v>68</v>
      </c>
      <c r="AC129" s="17">
        <v>7.4765617704</v>
      </c>
      <c r="AD129" s="18">
        <v>76.2</v>
      </c>
      <c r="AE129" s="20">
        <v>88.869803189999999</v>
      </c>
      <c r="AF129" s="19">
        <v>7509.4983689999999</v>
      </c>
      <c r="AG129" s="19">
        <v>846.8897399</v>
      </c>
      <c r="AH129" s="21">
        <v>18.289344</v>
      </c>
      <c r="AI129" s="22">
        <v>0.18289343999999999</v>
      </c>
      <c r="AJ129" s="22">
        <v>2.2312879000000001E-2</v>
      </c>
      <c r="AK129" s="18">
        <v>100</v>
      </c>
      <c r="AL129" s="17"/>
      <c r="AM129" s="17"/>
      <c r="AN129" s="17"/>
      <c r="AO129" s="17"/>
      <c r="AP129" s="18">
        <v>2.1732487900000002</v>
      </c>
      <c r="AQ129" s="18">
        <v>0.171783834</v>
      </c>
      <c r="AR129" s="17"/>
      <c r="AS129" s="17" t="s">
        <v>430</v>
      </c>
      <c r="AT129" s="41" t="s">
        <v>517</v>
      </c>
      <c r="AU129" s="17" t="s">
        <v>454</v>
      </c>
      <c r="AV129" s="17" t="s">
        <v>420</v>
      </c>
      <c r="AW129" s="17" t="s">
        <v>455</v>
      </c>
      <c r="AX129" s="18">
        <v>346</v>
      </c>
      <c r="AY129" s="18">
        <v>4</v>
      </c>
      <c r="AZ129" s="18">
        <v>0.09</v>
      </c>
      <c r="BA129" s="17" t="s">
        <v>445</v>
      </c>
      <c r="BC129" s="34" t="str">
        <f t="shared" si="116"/>
        <v>20070426</v>
      </c>
      <c r="BD129" s="34" t="str">
        <f t="shared" si="117"/>
        <v>20070916</v>
      </c>
      <c r="BE129" s="2" t="s">
        <v>937</v>
      </c>
      <c r="BF129" s="11" t="str">
        <f t="shared" si="60"/>
        <v>{"exname":"USA_2007_3429",</v>
      </c>
      <c r="BG129" s="11" t="str">
        <f t="shared" si="61"/>
        <v>"exp_dur":"1",</v>
      </c>
      <c r="BH129" s="11" t="str">
        <f t="shared" si="62"/>
        <v>"local_name":"Olivia, MN",</v>
      </c>
      <c r="BI129" s="11" t="str">
        <f t="shared" si="63"/>
        <v>"local_id":"MNOL",</v>
      </c>
      <c r="BJ129" s="11" t="str">
        <f t="shared" si="64"/>
        <v>"fl_name":"MCOL",</v>
      </c>
      <c r="BK129" s="11" t="str">
        <f t="shared" si="65"/>
        <v>"id_field":"1733398954719",</v>
      </c>
      <c r="BL129" s="11" t="str">
        <f t="shared" si="66"/>
        <v>"fl_loc_1":"USA",</v>
      </c>
      <c r="BM129" s="11" t="str">
        <f t="shared" si="67"/>
        <v>"fl_loc_2":"MNN",</v>
      </c>
      <c r="BN129" s="11" t="str">
        <f t="shared" si="68"/>
        <v/>
      </c>
      <c r="BO129" s="11" t="str">
        <f t="shared" si="69"/>
        <v>"fl_lat":"44.79112912",</v>
      </c>
      <c r="BP129" s="11" t="str">
        <f t="shared" si="70"/>
        <v>"fl_long":"-95.04200548",</v>
      </c>
      <c r="BQ129" s="11" t="str">
        <f t="shared" si="71"/>
        <v>"mon_loc_source":"Monsanto",</v>
      </c>
      <c r="BR129" s="11" t="str">
        <f t="shared" si="72"/>
        <v/>
      </c>
      <c r="BS129" s="11" t="str">
        <f t="shared" si="73"/>
        <v>"flele":"331",</v>
      </c>
      <c r="BT129" s="11" t="str">
        <f t="shared" si="74"/>
        <v>"cr_system":"Conventional Corn",</v>
      </c>
      <c r="BU129" s="11" t="str">
        <f t="shared" si="75"/>
        <v>"irrig":"N",</v>
      </c>
      <c r="BV129" s="11" t="str">
        <f t="shared" si="76"/>
        <v/>
      </c>
      <c r="BW129" s="11" t="str">
        <f t="shared" si="77"/>
        <v>"mon_planting_year":"2007",</v>
      </c>
      <c r="BX129" s="11" t="str">
        <f t="shared" si="78"/>
        <v/>
      </c>
      <c r="BY129" s="11" t="str">
        <f t="shared" si="79"/>
        <v>"mon_hacom":"Grain",</v>
      </c>
      <c r="BZ129" s="11" t="str">
        <f t="shared" si="80"/>
        <v>"mon_expt_type":"Research",</v>
      </c>
      <c r="CA129" s="11" t="str">
        <f t="shared" si="81"/>
        <v>"mon_expt_stage":"Pre-Commercial 3",</v>
      </c>
      <c r="CB129" s="11" t="str">
        <f t="shared" si="82"/>
        <v>"mon_yld_be":"88.86980319",</v>
      </c>
      <c r="CC129" s="11" t="str">
        <f t="shared" si="83"/>
        <v>"mon_mst":"18.289344",</v>
      </c>
      <c r="CD129" s="11" t="str">
        <f t="shared" si="84"/>
        <v/>
      </c>
      <c r="CE129" s="11" t="str">
        <f t="shared" si="85"/>
        <v/>
      </c>
      <c r="CF129" s="11" t="str">
        <f>IF(AT129&lt;&gt;"",""""&amp;LOWER(AT$3) &amp;""":"""&amp;DX129&amp;""",","")</f>
        <v>"soil_id":"436125:599976",</v>
      </c>
      <c r="CG129" s="11" t="str">
        <f>"""mon_wst_info1"":"""&amp;VLOOKUP(B129,Weather!B129:N650,11,FALSE)&amp;""","</f>
        <v>"mon_wst_info1":"722168|0 - 10 km",</v>
      </c>
      <c r="CH129" s="11" t="str">
        <f>"""mon_wst_info2"":"""&amp;VLOOKUP(B129,Weather!B129:N650,12,FALSE)&amp;""","</f>
        <v>"mon_wst_info2":"GHCND:US1MNRV0003|0 - 10 km",</v>
      </c>
      <c r="CI129" s="11" t="str">
        <f>"""mon_wst_info3"":"""&amp;VLOOKUP(B129,Weather!B129:N650,13,FALSE)&amp;""","</f>
        <v>"mon_wst_info3":"GHCND:USC00216152|0 - 10 km",</v>
      </c>
      <c r="CJ129" s="11" t="str">
        <f t="shared" si="86"/>
        <v/>
      </c>
      <c r="CK129" s="30" t="s">
        <v>958</v>
      </c>
      <c r="CL129" s="11" t="str">
        <f t="shared" si="87"/>
        <v>{"event":"planting","crid":"MAZ",</v>
      </c>
      <c r="CM129" s="11" t="str">
        <f t="shared" si="88"/>
        <v>"date":"20070426",</v>
      </c>
      <c r="CN129" s="11" t="str">
        <f t="shared" si="89"/>
        <v>"cul_id":"2007_RM100_TestMean",</v>
      </c>
      <c r="CO129" s="11" t="str">
        <f t="shared" si="90"/>
        <v>"plpoe":"7.4765617704",</v>
      </c>
      <c r="CP129" s="11" t="str">
        <f t="shared" si="91"/>
        <v>"plrs":"76.2",</v>
      </c>
      <c r="CQ129" s="11" t="str">
        <f t="shared" si="92"/>
        <v>"rm":"100"},</v>
      </c>
      <c r="CR129" s="11" t="str">
        <f t="shared" si="93"/>
        <v>{"event":"harvest",</v>
      </c>
      <c r="CS129" s="11" t="str">
        <f t="shared" si="94"/>
        <v>"harm":"Machine",</v>
      </c>
      <c r="CT129" s="11" t="str">
        <f t="shared" si="95"/>
        <v>"date":"20070916"</v>
      </c>
      <c r="CU129" s="11" t="str">
        <f t="shared" si="96"/>
        <v>}]},</v>
      </c>
      <c r="CV129" s="30" t="s">
        <v>931</v>
      </c>
      <c r="CW129" s="11" t="str">
        <f t="shared" si="97"/>
        <v>{"hwah":"7509.498369",</v>
      </c>
      <c r="CX129" s="11" t="str">
        <f t="shared" si="98"/>
        <v>"hwahs":"846.8897399",</v>
      </c>
      <c r="CY129" s="11" t="str">
        <f t="shared" si="99"/>
        <v>"hmah":"0.18289344",</v>
      </c>
      <c r="CZ129" s="11" t="str">
        <f t="shared" si="100"/>
        <v>"hmahs":"0.022312879",</v>
      </c>
      <c r="DA129" s="11" t="str">
        <f t="shared" si="101"/>
        <v/>
      </c>
      <c r="DB129" s="11" t="str">
        <f t="shared" si="102"/>
        <v/>
      </c>
      <c r="DC129" s="11" t="str">
        <f t="shared" si="103"/>
        <v>"chtx":"2.17324879",</v>
      </c>
      <c r="DD129" s="11" t="str">
        <f t="shared" si="104"/>
        <v>"chtxs":"0.171783834",</v>
      </c>
      <c r="DE129" s="11" t="s">
        <v>935</v>
      </c>
      <c r="DF129" s="32" t="str">
        <f t="shared" si="118"/>
        <v>USA_2007_3429</v>
      </c>
      <c r="DG129" s="30" t="str">
        <f t="shared" si="105"/>
        <v>{"sl_source":"SSURGO, Dominant Component","soil_id":"436125:599976","soil_name":"Clarion","sl_system":"USDA_NRCS","classification":"Fine-loamy, mixed, superactive, mesic Typic Hapludolls","soil_elev":"346","sl_slope":"4","salb":"0.09","drainage":"Well drained",</v>
      </c>
      <c r="DH129" s="11" t="str">
        <f t="shared" si="106"/>
        <v>{</v>
      </c>
      <c r="DI129" s="11" t="str">
        <f t="shared" si="107"/>
        <v>"sl_source":"SSURGO, Dominant Component",</v>
      </c>
      <c r="DJ129" s="11" t="str">
        <f>IF(AT129&lt;&gt;"",""""&amp;LOWER(AT$3) &amp;""":"""&amp;DX129&amp;""",","")</f>
        <v>"soil_id":"436125:599976",</v>
      </c>
      <c r="DK129" s="11" t="str">
        <f t="shared" si="108"/>
        <v>"soil_name":"Clarion",</v>
      </c>
      <c r="DL129" s="11" t="str">
        <f t="shared" si="109"/>
        <v>"sl_system":"USDA_NRCS",</v>
      </c>
      <c r="DM129" s="11" t="str">
        <f t="shared" si="110"/>
        <v>"classification":"Fine-loamy, mixed, superactive, mesic Typic Hapludolls",</v>
      </c>
      <c r="DN129" s="11" t="str">
        <f t="shared" si="111"/>
        <v>"soil_elev":"346",</v>
      </c>
      <c r="DO129" s="11" t="str">
        <f t="shared" si="112"/>
        <v>"sl_slope":"4",</v>
      </c>
      <c r="DP129" s="11" t="str">
        <f t="shared" si="113"/>
        <v>"salb":"0.09",</v>
      </c>
      <c r="DQ129" s="11" t="str">
        <f t="shared" si="114"/>
        <v>"drainage":"Well drained",</v>
      </c>
      <c r="DT129" s="2" t="str">
        <f t="shared" si="115"/>
        <v>SSURGO, Dominant Component436125:599976</v>
      </c>
      <c r="DU129" s="2" t="str">
        <f>IF(COUNTIF($DT$3:DT128,"="&amp;DT129)=0,AT129&amp;"","")</f>
        <v/>
      </c>
      <c r="DV129" s="2" t="str">
        <f>IF(DU129&lt;&gt;"", COUNTIF($DU$3:DU128,"="&amp;DU129), "")</f>
        <v/>
      </c>
      <c r="DW129" s="2">
        <f>IF(OR(DU129&lt;&gt;"",AT129=""), COUNTIF($DU$3:DU128,"="&amp;DU129), VLOOKUP(DT129,$DT$3:DV128,3,FALSE))</f>
        <v>0</v>
      </c>
      <c r="DX129" s="2" t="str">
        <f t="shared" si="119"/>
        <v>436125:599976</v>
      </c>
    </row>
    <row r="130" spans="1:128">
      <c r="A130" s="2" t="s">
        <v>893</v>
      </c>
      <c r="B130" s="17" t="s">
        <v>521</v>
      </c>
      <c r="C130" s="18">
        <v>1</v>
      </c>
      <c r="D130" s="17" t="s">
        <v>522</v>
      </c>
      <c r="E130" s="17" t="s">
        <v>523</v>
      </c>
      <c r="F130" s="17" t="s">
        <v>524</v>
      </c>
      <c r="G130" s="19">
        <v>1443815817954</v>
      </c>
      <c r="H130" s="17" t="s">
        <v>411</v>
      </c>
      <c r="I130" s="17" t="s">
        <v>412</v>
      </c>
      <c r="J130" s="18"/>
      <c r="K130" s="18">
        <v>41.624475080000003</v>
      </c>
      <c r="L130" s="18">
        <v>-88.792030409999995</v>
      </c>
      <c r="M130" s="17" t="s">
        <v>58</v>
      </c>
      <c r="N130" s="17"/>
      <c r="O130" s="18">
        <v>686</v>
      </c>
      <c r="P130" s="17" t="s">
        <v>59</v>
      </c>
      <c r="Q130" s="17" t="s">
        <v>274</v>
      </c>
      <c r="R130" s="17" t="s">
        <v>61</v>
      </c>
      <c r="S130" s="17" t="s">
        <v>62</v>
      </c>
      <c r="T130" s="17" t="s">
        <v>413</v>
      </c>
      <c r="U130" s="18">
        <v>2008</v>
      </c>
      <c r="V130" s="17" t="s">
        <v>64</v>
      </c>
      <c r="W130" s="17" t="s">
        <v>525</v>
      </c>
      <c r="X130" s="17" t="s">
        <v>328</v>
      </c>
      <c r="Y130" s="17" t="s">
        <v>65</v>
      </c>
      <c r="Z130" s="17" t="s">
        <v>66</v>
      </c>
      <c r="AA130" s="17" t="s">
        <v>67</v>
      </c>
      <c r="AB130" s="17" t="s">
        <v>68</v>
      </c>
      <c r="AC130" s="17">
        <v>7.1115368823000003</v>
      </c>
      <c r="AD130" s="18">
        <v>76.2</v>
      </c>
      <c r="AE130" s="20">
        <v>130.29409999999999</v>
      </c>
      <c r="AF130" s="19">
        <v>11009.85145</v>
      </c>
      <c r="AG130" s="19">
        <v>764.01177459999997</v>
      </c>
      <c r="AH130" s="21">
        <v>21.661029410000001</v>
      </c>
      <c r="AI130" s="22">
        <v>0.21661029400000001</v>
      </c>
      <c r="AJ130" s="22">
        <v>2.7246792999999998E-2</v>
      </c>
      <c r="AK130" s="18">
        <v>105</v>
      </c>
      <c r="AL130" s="17"/>
      <c r="AM130" s="17"/>
      <c r="AN130" s="17"/>
      <c r="AO130" s="17"/>
      <c r="AP130" s="17"/>
      <c r="AQ130" s="17"/>
      <c r="AR130" s="17" t="s">
        <v>416</v>
      </c>
      <c r="AS130" s="17" t="s">
        <v>417</v>
      </c>
      <c r="AT130" s="41" t="s">
        <v>418</v>
      </c>
      <c r="AU130" s="17" t="s">
        <v>419</v>
      </c>
      <c r="AV130" s="17" t="s">
        <v>420</v>
      </c>
      <c r="AW130" s="17" t="s">
        <v>421</v>
      </c>
      <c r="AX130" s="18">
        <v>218</v>
      </c>
      <c r="AY130" s="18">
        <v>0.5</v>
      </c>
      <c r="AZ130" s="18">
        <v>0.09</v>
      </c>
      <c r="BA130" s="17" t="s">
        <v>422</v>
      </c>
      <c r="BC130" s="34" t="str">
        <f t="shared" si="116"/>
        <v>20080509</v>
      </c>
      <c r="BD130" s="34" t="str">
        <f t="shared" si="117"/>
        <v>20081018</v>
      </c>
      <c r="BE130" s="2" t="s">
        <v>937</v>
      </c>
      <c r="BF130" s="11" t="str">
        <f t="shared" si="60"/>
        <v>{"exname":"USA_2008_7308",</v>
      </c>
      <c r="BG130" s="11" t="str">
        <f t="shared" si="61"/>
        <v>"exp_dur":"1",</v>
      </c>
      <c r="BH130" s="11" t="str">
        <f t="shared" si="62"/>
        <v>"local_name":"Somonauk, IL",</v>
      </c>
      <c r="BI130" s="11" t="str">
        <f t="shared" si="63"/>
        <v>"local_id":"ILSN",</v>
      </c>
      <c r="BJ130" s="11" t="str">
        <f t="shared" si="64"/>
        <v>"fl_name":"MUSN",</v>
      </c>
      <c r="BK130" s="11" t="str">
        <f t="shared" si="65"/>
        <v>"id_field":"1443815817954",</v>
      </c>
      <c r="BL130" s="11" t="str">
        <f t="shared" si="66"/>
        <v>"fl_loc_1":"USA",</v>
      </c>
      <c r="BM130" s="11" t="str">
        <f t="shared" si="67"/>
        <v>"fl_loc_2":"ILL",</v>
      </c>
      <c r="BN130" s="11" t="str">
        <f t="shared" si="68"/>
        <v/>
      </c>
      <c r="BO130" s="11" t="str">
        <f t="shared" si="69"/>
        <v>"fl_lat":"41.62447508",</v>
      </c>
      <c r="BP130" s="11" t="str">
        <f t="shared" si="70"/>
        <v>"fl_long":"-88.79203041",</v>
      </c>
      <c r="BQ130" s="11" t="str">
        <f t="shared" si="71"/>
        <v>"mon_loc_source":"Monsanto",</v>
      </c>
      <c r="BR130" s="11" t="str">
        <f t="shared" si="72"/>
        <v/>
      </c>
      <c r="BS130" s="11" t="str">
        <f t="shared" si="73"/>
        <v>"flele":"686",</v>
      </c>
      <c r="BT130" s="11" t="str">
        <f t="shared" si="74"/>
        <v>"cr_system":"Conventional Corn",</v>
      </c>
      <c r="BU130" s="11" t="str">
        <f t="shared" si="75"/>
        <v>"irrig":"N",</v>
      </c>
      <c r="BV130" s="11" t="str">
        <f t="shared" si="76"/>
        <v>"ti_notes":"Conventional",</v>
      </c>
      <c r="BW130" s="11" t="str">
        <f t="shared" si="77"/>
        <v>"mon_planting_year":"2008",</v>
      </c>
      <c r="BX130" s="11" t="str">
        <f t="shared" si="78"/>
        <v>"initial_conditions":{"icpcr":"SBN"},</v>
      </c>
      <c r="BY130" s="11" t="str">
        <f t="shared" si="79"/>
        <v>"mon_hacom":"Grain",</v>
      </c>
      <c r="BZ130" s="11" t="str">
        <f t="shared" si="80"/>
        <v>"mon_expt_type":"Research",</v>
      </c>
      <c r="CA130" s="11" t="str">
        <f t="shared" si="81"/>
        <v>"mon_expt_stage":"Pre-Commercial 3",</v>
      </c>
      <c r="CB130" s="11" t="str">
        <f t="shared" si="82"/>
        <v>"mon_yld_be":"130.2941",</v>
      </c>
      <c r="CC130" s="11" t="str">
        <f t="shared" si="83"/>
        <v>"mon_mst":"21.66102941",</v>
      </c>
      <c r="CD130" s="11" t="str">
        <f t="shared" si="84"/>
        <v/>
      </c>
      <c r="CE130" s="11" t="str">
        <f t="shared" si="85"/>
        <v/>
      </c>
      <c r="CF130" s="11" t="str">
        <f>IF(AT130&lt;&gt;"",""""&amp;LOWER(AT$3) &amp;""":"""&amp;DX130&amp;""",","")</f>
        <v>"soil_id":"183901:913872",</v>
      </c>
      <c r="CG130" s="11" t="str">
        <f>"""mon_wst_info1"":"""&amp;VLOOKUP(B130,Weather!B130:N651,11,FALSE)&amp;""","</f>
        <v>"mon_wst_info1":"GHCND:US1ILLS0019|10 - 25 km",</v>
      </c>
      <c r="CH130" s="11" t="str">
        <f>"""mon_wst_info2"":"""&amp;VLOOKUP(B130,Weather!B130:N651,12,FALSE)&amp;""","</f>
        <v>"mon_wst_info2":"GHCND:US1ILLS0026|10 - 25 km",</v>
      </c>
      <c r="CI130" s="11" t="str">
        <f>"""mon_wst_info3"":"""&amp;VLOOKUP(B130,Weather!B130:N651,13,FALSE)&amp;""","</f>
        <v>"mon_wst_info3":"GHCND:USC00117833|10 - 25 km",</v>
      </c>
      <c r="CJ130" s="11" t="str">
        <f t="shared" si="86"/>
        <v/>
      </c>
      <c r="CK130" s="30" t="s">
        <v>958</v>
      </c>
      <c r="CL130" s="11" t="str">
        <f t="shared" si="87"/>
        <v>{"event":"planting","crid":"MAZ",</v>
      </c>
      <c r="CM130" s="11" t="str">
        <f t="shared" si="88"/>
        <v>"date":"20080509",</v>
      </c>
      <c r="CN130" s="11" t="str">
        <f t="shared" si="89"/>
        <v>"cul_id":"2008_RM105_TestMean",</v>
      </c>
      <c r="CO130" s="11" t="str">
        <f t="shared" si="90"/>
        <v>"plpoe":"7.1115368823",</v>
      </c>
      <c r="CP130" s="11" t="str">
        <f t="shared" si="91"/>
        <v>"plrs":"76.2",</v>
      </c>
      <c r="CQ130" s="11" t="str">
        <f t="shared" si="92"/>
        <v>"rm":"105"},</v>
      </c>
      <c r="CR130" s="11" t="str">
        <f t="shared" si="93"/>
        <v>{"event":"harvest",</v>
      </c>
      <c r="CS130" s="11" t="str">
        <f t="shared" si="94"/>
        <v>"harm":"Machine",</v>
      </c>
      <c r="CT130" s="11" t="str">
        <f t="shared" si="95"/>
        <v>"date":"20081018"</v>
      </c>
      <c r="CU130" s="11" t="str">
        <f t="shared" si="96"/>
        <v>}]},</v>
      </c>
      <c r="CV130" s="30" t="s">
        <v>931</v>
      </c>
      <c r="CW130" s="11" t="str">
        <f t="shared" si="97"/>
        <v>{"hwah":"11009.85145",</v>
      </c>
      <c r="CX130" s="11" t="str">
        <f t="shared" si="98"/>
        <v>"hwahs":"764.0117746",</v>
      </c>
      <c r="CY130" s="11" t="str">
        <f t="shared" si="99"/>
        <v>"hmah":"0.216610294",</v>
      </c>
      <c r="CZ130" s="11" t="str">
        <f t="shared" si="100"/>
        <v>"hmahs":"0.027246793",</v>
      </c>
      <c r="DA130" s="11" t="str">
        <f t="shared" si="101"/>
        <v/>
      </c>
      <c r="DB130" s="11" t="str">
        <f t="shared" si="102"/>
        <v/>
      </c>
      <c r="DC130" s="11" t="str">
        <f t="shared" si="103"/>
        <v/>
      </c>
      <c r="DD130" s="11" t="str">
        <f t="shared" si="104"/>
        <v/>
      </c>
      <c r="DE130" s="11" t="s">
        <v>935</v>
      </c>
      <c r="DF130" s="32" t="str">
        <f t="shared" si="118"/>
        <v>USA_2008_7308</v>
      </c>
      <c r="DG130" s="30" t="str">
        <f t="shared" si="105"/>
        <v>{"sltx":"SICL","sl_source":"SSURGO, Texture Component","soil_id":"183901:913872","soil_name":"Drummer","sl_system":"USDA_NRCS","classification":"Fine-silty, mixed, superactive, mesic Typic Endoaquolls","soil_elev":"218","sl_slope":"0.5","salb":"0.09","drainage":"Poorly drained",</v>
      </c>
      <c r="DH130" s="11" t="str">
        <f t="shared" si="106"/>
        <v>{"sltx":"SICL",</v>
      </c>
      <c r="DI130" s="11" t="str">
        <f t="shared" si="107"/>
        <v>"sl_source":"SSURGO, Texture Component",</v>
      </c>
      <c r="DJ130" s="11" t="str">
        <f>IF(AT130&lt;&gt;"",""""&amp;LOWER(AT$3) &amp;""":"""&amp;DX130&amp;""",","")</f>
        <v>"soil_id":"183901:913872",</v>
      </c>
      <c r="DK130" s="11" t="str">
        <f t="shared" si="108"/>
        <v>"soil_name":"Drummer",</v>
      </c>
      <c r="DL130" s="11" t="str">
        <f t="shared" si="109"/>
        <v>"sl_system":"USDA_NRCS",</v>
      </c>
      <c r="DM130" s="11" t="str">
        <f t="shared" si="110"/>
        <v>"classification":"Fine-silty, mixed, superactive, mesic Typic Endoaquolls",</v>
      </c>
      <c r="DN130" s="11" t="str">
        <f t="shared" si="111"/>
        <v>"soil_elev":"218",</v>
      </c>
      <c r="DO130" s="11" t="str">
        <f t="shared" si="112"/>
        <v>"sl_slope":"0.5",</v>
      </c>
      <c r="DP130" s="11" t="str">
        <f t="shared" si="113"/>
        <v>"salb":"0.09",</v>
      </c>
      <c r="DQ130" s="11" t="str">
        <f t="shared" si="114"/>
        <v>"drainage":"Poorly drained",</v>
      </c>
      <c r="DT130" s="2" t="str">
        <f t="shared" si="115"/>
        <v>SICLSSURGO, Texture Component183901:913872</v>
      </c>
      <c r="DU130" s="2" t="str">
        <f>IF(COUNTIF($DT$3:DT129,"="&amp;DT130)=0,AT130&amp;"","")</f>
        <v/>
      </c>
      <c r="DV130" s="2" t="str">
        <f>IF(DU130&lt;&gt;"", COUNTIF($DU$3:DU129,"="&amp;DU130), "")</f>
        <v/>
      </c>
      <c r="DW130" s="2">
        <f>IF(OR(DU130&lt;&gt;"",AT130=""), COUNTIF($DU$3:DU129,"="&amp;DU130), VLOOKUP(DT130,$DT$3:DV129,3,FALSE))</f>
        <v>0</v>
      </c>
      <c r="DX130" s="2" t="str">
        <f t="shared" si="119"/>
        <v>183901:913872</v>
      </c>
    </row>
    <row r="131" spans="1:128">
      <c r="A131" s="2" t="s">
        <v>893</v>
      </c>
      <c r="B131" s="17" t="s">
        <v>526</v>
      </c>
      <c r="C131" s="18">
        <v>1</v>
      </c>
      <c r="D131" s="17" t="s">
        <v>425</v>
      </c>
      <c r="E131" s="17" t="s">
        <v>426</v>
      </c>
      <c r="F131" s="17" t="s">
        <v>427</v>
      </c>
      <c r="G131" s="19">
        <v>1443815424738</v>
      </c>
      <c r="H131" s="17" t="s">
        <v>411</v>
      </c>
      <c r="I131" s="17" t="s">
        <v>412</v>
      </c>
      <c r="J131" s="18"/>
      <c r="K131" s="18">
        <v>41.791141080000003</v>
      </c>
      <c r="L131" s="18">
        <v>-89.125362409999994</v>
      </c>
      <c r="M131" s="17" t="s">
        <v>58</v>
      </c>
      <c r="N131" s="17"/>
      <c r="O131" s="18">
        <v>295</v>
      </c>
      <c r="P131" s="17" t="s">
        <v>59</v>
      </c>
      <c r="Q131" s="17" t="s">
        <v>527</v>
      </c>
      <c r="R131" s="17" t="s">
        <v>61</v>
      </c>
      <c r="S131" s="17" t="s">
        <v>62</v>
      </c>
      <c r="T131" s="17" t="s">
        <v>413</v>
      </c>
      <c r="U131" s="18">
        <v>2008</v>
      </c>
      <c r="V131" s="17" t="s">
        <v>528</v>
      </c>
      <c r="W131" s="17" t="s">
        <v>529</v>
      </c>
      <c r="X131" s="17" t="s">
        <v>328</v>
      </c>
      <c r="Y131" s="17" t="s">
        <v>65</v>
      </c>
      <c r="Z131" s="17" t="s">
        <v>66</v>
      </c>
      <c r="AA131" s="17" t="s">
        <v>67</v>
      </c>
      <c r="AB131" s="17" t="s">
        <v>68</v>
      </c>
      <c r="AC131" s="17">
        <v>7.7381718142000002</v>
      </c>
      <c r="AD131" s="18">
        <v>76.2</v>
      </c>
      <c r="AE131" s="20">
        <v>135.85176269999999</v>
      </c>
      <c r="AF131" s="19">
        <v>11479.47395</v>
      </c>
      <c r="AG131" s="19">
        <v>596.69496000000004</v>
      </c>
      <c r="AH131" s="21">
        <v>19.876033060000001</v>
      </c>
      <c r="AI131" s="22">
        <v>0.19876033100000001</v>
      </c>
      <c r="AJ131" s="22">
        <v>1.1839218E-2</v>
      </c>
      <c r="AK131" s="18">
        <v>100</v>
      </c>
      <c r="AL131" s="17">
        <v>720.73921027999995</v>
      </c>
      <c r="AM131" s="17">
        <v>25.436153066999999</v>
      </c>
      <c r="AN131" s="17"/>
      <c r="AO131" s="17"/>
      <c r="AP131" s="18">
        <v>2.4159388430000002</v>
      </c>
      <c r="AQ131" s="18">
        <v>0.102190426</v>
      </c>
      <c r="AR131" s="17" t="s">
        <v>416</v>
      </c>
      <c r="AS131" s="17" t="s">
        <v>417</v>
      </c>
      <c r="AT131" s="41" t="s">
        <v>530</v>
      </c>
      <c r="AU131" s="17" t="s">
        <v>531</v>
      </c>
      <c r="AV131" s="17" t="s">
        <v>420</v>
      </c>
      <c r="AW131" s="17" t="s">
        <v>532</v>
      </c>
      <c r="AX131" s="18">
        <v>220</v>
      </c>
      <c r="AY131" s="18">
        <v>0.5</v>
      </c>
      <c r="AZ131" s="18">
        <v>0.09</v>
      </c>
      <c r="BA131" s="17" t="s">
        <v>422</v>
      </c>
      <c r="BC131" s="34" t="str">
        <f t="shared" si="116"/>
        <v>20080430</v>
      </c>
      <c r="BD131" s="34" t="str">
        <f t="shared" si="117"/>
        <v>20081011</v>
      </c>
      <c r="BE131" s="2" t="s">
        <v>937</v>
      </c>
      <c r="BF131" s="11" t="str">
        <f t="shared" si="60"/>
        <v>{"exname":"USA_2008_7322",</v>
      </c>
      <c r="BG131" s="11" t="str">
        <f t="shared" si="61"/>
        <v>"exp_dur":"1",</v>
      </c>
      <c r="BH131" s="11" t="str">
        <f t="shared" si="62"/>
        <v>"local_name":"Compton, IL",</v>
      </c>
      <c r="BI131" s="11" t="str">
        <f t="shared" si="63"/>
        <v>"local_id":"ILCC",</v>
      </c>
      <c r="BJ131" s="11" t="str">
        <f t="shared" si="64"/>
        <v>"fl_name":"MUCC",</v>
      </c>
      <c r="BK131" s="11" t="str">
        <f t="shared" si="65"/>
        <v>"id_field":"1443815424738",</v>
      </c>
      <c r="BL131" s="11" t="str">
        <f t="shared" si="66"/>
        <v>"fl_loc_1":"USA",</v>
      </c>
      <c r="BM131" s="11" t="str">
        <f t="shared" si="67"/>
        <v>"fl_loc_2":"ILL",</v>
      </c>
      <c r="BN131" s="11" t="str">
        <f t="shared" si="68"/>
        <v/>
      </c>
      <c r="BO131" s="11" t="str">
        <f t="shared" si="69"/>
        <v>"fl_lat":"41.79114108",</v>
      </c>
      <c r="BP131" s="11" t="str">
        <f t="shared" si="70"/>
        <v>"fl_long":"-89.12536241",</v>
      </c>
      <c r="BQ131" s="11" t="str">
        <f t="shared" si="71"/>
        <v>"mon_loc_source":"Monsanto",</v>
      </c>
      <c r="BR131" s="11" t="str">
        <f t="shared" si="72"/>
        <v/>
      </c>
      <c r="BS131" s="11" t="str">
        <f t="shared" si="73"/>
        <v>"flele":"295",</v>
      </c>
      <c r="BT131" s="11" t="str">
        <f t="shared" si="74"/>
        <v>"cr_system":"Conventional Corn",</v>
      </c>
      <c r="BU131" s="11" t="str">
        <f t="shared" si="75"/>
        <v>"irrig":"N",</v>
      </c>
      <c r="BV131" s="11" t="str">
        <f t="shared" si="76"/>
        <v>"ti_notes":"Conventional",</v>
      </c>
      <c r="BW131" s="11" t="str">
        <f t="shared" si="77"/>
        <v>"mon_planting_year":"2008",</v>
      </c>
      <c r="BX131" s="11" t="str">
        <f t="shared" si="78"/>
        <v>"initial_conditions":{"icpcr":"SBN"},</v>
      </c>
      <c r="BY131" s="11" t="str">
        <f t="shared" si="79"/>
        <v>"mon_hacom":"Grain",</v>
      </c>
      <c r="BZ131" s="11" t="str">
        <f t="shared" si="80"/>
        <v>"mon_expt_type":"Research",</v>
      </c>
      <c r="CA131" s="11" t="str">
        <f t="shared" si="81"/>
        <v>"mon_expt_stage":"Pre-Commercial 3",</v>
      </c>
      <c r="CB131" s="11" t="str">
        <f t="shared" si="82"/>
        <v>"mon_yld_be":"135.8517627",</v>
      </c>
      <c r="CC131" s="11" t="str">
        <f t="shared" si="83"/>
        <v>"mon_mst":"19.87603306",</v>
      </c>
      <c r="CD131" s="11" t="str">
        <f t="shared" si="84"/>
        <v>"mon_p50":"720.73921028",</v>
      </c>
      <c r="CE131" s="11" t="str">
        <f t="shared" si="85"/>
        <v>"mon_p50_stddev":"25.436153067",</v>
      </c>
      <c r="CF131" s="11" t="str">
        <f>IF(AT131&lt;&gt;"",""""&amp;LOWER(AT$3) &amp;""":"""&amp;DX131&amp;""",","")</f>
        <v>"soil_id":"926866:278383",</v>
      </c>
      <c r="CG131" s="11" t="str">
        <f>"""mon_wst_info1"":"""&amp;VLOOKUP(B131,Weather!B131:N652,11,FALSE)&amp;""","</f>
        <v>"mon_wst_info1":"GHCND:US1ILLE0008|0 - 10 km",</v>
      </c>
      <c r="CH131" s="11" t="str">
        <f>"""mon_wst_info2"":"""&amp;VLOOKUP(B131,Weather!B131:N652,12,FALSE)&amp;""","</f>
        <v>"mon_wst_info2":"GHCND:US1ILLE0016|10 - 25 km",</v>
      </c>
      <c r="CI131" s="11" t="str">
        <f>"""mon_wst_info3"":"""&amp;VLOOKUP(B131,Weather!B131:N652,13,FALSE)&amp;""","</f>
        <v>"mon_wst_info3":"GHCND:USC00116661|10 - 25 km",</v>
      </c>
      <c r="CJ131" s="11" t="str">
        <f t="shared" si="86"/>
        <v/>
      </c>
      <c r="CK131" s="30" t="s">
        <v>958</v>
      </c>
      <c r="CL131" s="11" t="str">
        <f t="shared" si="87"/>
        <v>{"event":"planting","crid":"MAZ",</v>
      </c>
      <c r="CM131" s="11" t="str">
        <f t="shared" si="88"/>
        <v>"date":"20080430",</v>
      </c>
      <c r="CN131" s="11" t="str">
        <f t="shared" si="89"/>
        <v>"cul_id":"2008_RM100_TestMean",</v>
      </c>
      <c r="CO131" s="11" t="str">
        <f t="shared" si="90"/>
        <v>"plpoe":"7.7381718142",</v>
      </c>
      <c r="CP131" s="11" t="str">
        <f t="shared" si="91"/>
        <v>"plrs":"76.2",</v>
      </c>
      <c r="CQ131" s="11" t="str">
        <f t="shared" si="92"/>
        <v>"rm":"100"},</v>
      </c>
      <c r="CR131" s="11" t="str">
        <f t="shared" si="93"/>
        <v>{"event":"harvest",</v>
      </c>
      <c r="CS131" s="11" t="str">
        <f t="shared" si="94"/>
        <v>"harm":"Machine",</v>
      </c>
      <c r="CT131" s="11" t="str">
        <f t="shared" si="95"/>
        <v>"date":"20081011"</v>
      </c>
      <c r="CU131" s="11" t="str">
        <f t="shared" si="96"/>
        <v>}]},</v>
      </c>
      <c r="CV131" s="30" t="s">
        <v>931</v>
      </c>
      <c r="CW131" s="11" t="str">
        <f t="shared" si="97"/>
        <v>{"hwah":"11479.47395",</v>
      </c>
      <c r="CX131" s="11" t="str">
        <f t="shared" si="98"/>
        <v>"hwahs":"596.69496",</v>
      </c>
      <c r="CY131" s="11" t="str">
        <f t="shared" si="99"/>
        <v>"hmah":"0.198760331",</v>
      </c>
      <c r="CZ131" s="11" t="str">
        <f t="shared" si="100"/>
        <v>"hmahs":"0.011839218",</v>
      </c>
      <c r="DA131" s="11" t="str">
        <f t="shared" si="101"/>
        <v/>
      </c>
      <c r="DB131" s="11" t="str">
        <f t="shared" si="102"/>
        <v/>
      </c>
      <c r="DC131" s="11" t="str">
        <f t="shared" si="103"/>
        <v>"chtx":"2.415938843",</v>
      </c>
      <c r="DD131" s="11" t="str">
        <f t="shared" si="104"/>
        <v>"chtxs":"0.102190426",</v>
      </c>
      <c r="DE131" s="11" t="s">
        <v>935</v>
      </c>
      <c r="DF131" s="32" t="str">
        <f t="shared" si="118"/>
        <v>USA_2008_7322</v>
      </c>
      <c r="DG131" s="30" t="str">
        <f t="shared" si="105"/>
        <v>{"sltx":"SICL","sl_source":"SSURGO, Texture Component","soil_id":"926866:278383","soil_name":"Fella","sl_system":"USDA_NRCS","classification":"Fine-silty, mixed, superactive, mesic Fluvaquentic Endoaquolls","soil_elev":"220","sl_slope":"0.5","salb":"0.09","drainage":"Poorly drained",</v>
      </c>
      <c r="DH131" s="11" t="str">
        <f t="shared" si="106"/>
        <v>{"sltx":"SICL",</v>
      </c>
      <c r="DI131" s="11" t="str">
        <f t="shared" si="107"/>
        <v>"sl_source":"SSURGO, Texture Component",</v>
      </c>
      <c r="DJ131" s="11" t="str">
        <f>IF(AT131&lt;&gt;"",""""&amp;LOWER(AT$3) &amp;""":"""&amp;DX131&amp;""",","")</f>
        <v>"soil_id":"926866:278383",</v>
      </c>
      <c r="DK131" s="11" t="str">
        <f t="shared" si="108"/>
        <v>"soil_name":"Fella",</v>
      </c>
      <c r="DL131" s="11" t="str">
        <f t="shared" si="109"/>
        <v>"sl_system":"USDA_NRCS",</v>
      </c>
      <c r="DM131" s="11" t="str">
        <f t="shared" si="110"/>
        <v>"classification":"Fine-silty, mixed, superactive, mesic Fluvaquentic Endoaquolls",</v>
      </c>
      <c r="DN131" s="11" t="str">
        <f t="shared" si="111"/>
        <v>"soil_elev":"220",</v>
      </c>
      <c r="DO131" s="11" t="str">
        <f t="shared" si="112"/>
        <v>"sl_slope":"0.5",</v>
      </c>
      <c r="DP131" s="11" t="str">
        <f t="shared" si="113"/>
        <v>"salb":"0.09",</v>
      </c>
      <c r="DQ131" s="11" t="str">
        <f t="shared" si="114"/>
        <v>"drainage":"Poorly drained",</v>
      </c>
      <c r="DT131" s="2" t="str">
        <f t="shared" si="115"/>
        <v>SICLSSURGO, Texture Component926866:278383</v>
      </c>
      <c r="DU131" s="2" t="str">
        <f>IF(COUNTIF($DT$3:DT130,"="&amp;DT131)=0,AT131&amp;"","")</f>
        <v>926866:278383</v>
      </c>
      <c r="DV131" s="2">
        <f>IF(DU131&lt;&gt;"", COUNTIF($DU$3:DU130,"="&amp;DU131), "")</f>
        <v>0</v>
      </c>
      <c r="DW131" s="2">
        <f>IF(OR(DU131&lt;&gt;"",AT131=""), COUNTIF($DU$3:DU130,"="&amp;DU131), VLOOKUP(DT131,$DT$3:DV130,3,FALSE))</f>
        <v>0</v>
      </c>
      <c r="DX131" s="2" t="str">
        <f t="shared" si="119"/>
        <v>926866:278383</v>
      </c>
    </row>
    <row r="132" spans="1:128">
      <c r="A132" s="2" t="s">
        <v>893</v>
      </c>
      <c r="B132" s="17" t="s">
        <v>533</v>
      </c>
      <c r="C132" s="18">
        <v>1</v>
      </c>
      <c r="D132" s="17" t="s">
        <v>425</v>
      </c>
      <c r="E132" s="17" t="s">
        <v>426</v>
      </c>
      <c r="F132" s="17" t="s">
        <v>427</v>
      </c>
      <c r="G132" s="19">
        <v>1443815424738</v>
      </c>
      <c r="H132" s="17" t="s">
        <v>411</v>
      </c>
      <c r="I132" s="17" t="s">
        <v>412</v>
      </c>
      <c r="J132" s="18"/>
      <c r="K132" s="18">
        <v>41.791141080000003</v>
      </c>
      <c r="L132" s="18">
        <v>-89.125362409999994</v>
      </c>
      <c r="M132" s="17" t="s">
        <v>58</v>
      </c>
      <c r="N132" s="17"/>
      <c r="O132" s="18">
        <v>295</v>
      </c>
      <c r="P132" s="17" t="s">
        <v>59</v>
      </c>
      <c r="Q132" s="17" t="s">
        <v>274</v>
      </c>
      <c r="R132" s="17" t="s">
        <v>61</v>
      </c>
      <c r="S132" s="17" t="s">
        <v>62</v>
      </c>
      <c r="T132" s="17" t="s">
        <v>413</v>
      </c>
      <c r="U132" s="18">
        <v>2008</v>
      </c>
      <c r="V132" s="17" t="s">
        <v>528</v>
      </c>
      <c r="W132" s="17" t="s">
        <v>529</v>
      </c>
      <c r="X132" s="17" t="s">
        <v>328</v>
      </c>
      <c r="Y132" s="17" t="s">
        <v>65</v>
      </c>
      <c r="Z132" s="17" t="s">
        <v>66</v>
      </c>
      <c r="AA132" s="17" t="s">
        <v>67</v>
      </c>
      <c r="AB132" s="17" t="s">
        <v>68</v>
      </c>
      <c r="AC132" s="17">
        <v>7.8341032322000004</v>
      </c>
      <c r="AD132" s="18">
        <v>76.2</v>
      </c>
      <c r="AE132" s="20">
        <v>136.3985859</v>
      </c>
      <c r="AF132" s="19">
        <v>11525.68051</v>
      </c>
      <c r="AG132" s="19">
        <v>786.21577149999996</v>
      </c>
      <c r="AH132" s="21">
        <v>21.305882350000001</v>
      </c>
      <c r="AI132" s="22">
        <v>0.21305882400000001</v>
      </c>
      <c r="AJ132" s="22">
        <v>2.0139059000000001E-2</v>
      </c>
      <c r="AK132" s="18">
        <v>105</v>
      </c>
      <c r="AL132" s="17">
        <v>730.71895425000002</v>
      </c>
      <c r="AM132" s="17">
        <v>20.711743137999999</v>
      </c>
      <c r="AN132" s="17"/>
      <c r="AO132" s="17"/>
      <c r="AP132" s="18">
        <v>2.5366382349999999</v>
      </c>
      <c r="AQ132" s="18">
        <v>0.13235501899999999</v>
      </c>
      <c r="AR132" s="17" t="s">
        <v>416</v>
      </c>
      <c r="AS132" s="17" t="s">
        <v>417</v>
      </c>
      <c r="AT132" s="41" t="s">
        <v>530</v>
      </c>
      <c r="AU132" s="17" t="s">
        <v>531</v>
      </c>
      <c r="AV132" s="17" t="s">
        <v>420</v>
      </c>
      <c r="AW132" s="17" t="s">
        <v>532</v>
      </c>
      <c r="AX132" s="18">
        <v>220</v>
      </c>
      <c r="AY132" s="18">
        <v>0.5</v>
      </c>
      <c r="AZ132" s="18">
        <v>0.09</v>
      </c>
      <c r="BA132" s="17" t="s">
        <v>422</v>
      </c>
      <c r="BC132" s="34" t="str">
        <f t="shared" si="116"/>
        <v>20080430</v>
      </c>
      <c r="BD132" s="34" t="str">
        <f t="shared" si="117"/>
        <v>20081011</v>
      </c>
      <c r="BE132" s="2" t="s">
        <v>937</v>
      </c>
      <c r="BF132" s="11" t="str">
        <f t="shared" ref="BF132:BF177" si="120">"{"&amp;IF(B132&lt;&gt;"",""""&amp;LOWER(B$3) &amp;""":"""&amp;B132&amp;""",","")</f>
        <v>{"exname":"USA_2008_7323",</v>
      </c>
      <c r="BG132" s="11" t="str">
        <f t="shared" ref="BG132:BG177" si="121">IF(C132&lt;&gt;"",""""&amp;LOWER(C$3) &amp;""":"""&amp;C132&amp;""",","")</f>
        <v>"exp_dur":"1",</v>
      </c>
      <c r="BH132" s="11" t="str">
        <f t="shared" ref="BH132:BH177" si="122">IF(D132&lt;&gt;"",""""&amp;LOWER(D$3) &amp;""":"""&amp;D132&amp;""",","")</f>
        <v>"local_name":"Compton, IL",</v>
      </c>
      <c r="BI132" s="11" t="str">
        <f t="shared" ref="BI132:BI177" si="123">IF(E132&lt;&gt;"",""""&amp;LOWER(E$3) &amp;""":"""&amp;E132&amp;""",","")</f>
        <v>"local_id":"ILCC",</v>
      </c>
      <c r="BJ132" s="11" t="str">
        <f t="shared" ref="BJ132:BJ177" si="124">IF(F132&lt;&gt;"",""""&amp;LOWER(F$3) &amp;""":"""&amp;F132&amp;""",","")</f>
        <v>"fl_name":"MUCC",</v>
      </c>
      <c r="BK132" s="11" t="str">
        <f t="shared" ref="BK132:BK177" si="125">IF(G132&lt;&gt;"",""""&amp;LOWER(G$3) &amp;""":"""&amp;G132&amp;""",","")</f>
        <v>"id_field":"1443815424738",</v>
      </c>
      <c r="BL132" s="11" t="str">
        <f t="shared" ref="BL132:BL177" si="126">IF(H132&lt;&gt;"",""""&amp;LOWER(H$3) &amp;""":"""&amp;H132&amp;""",","")</f>
        <v>"fl_loc_1":"USA",</v>
      </c>
      <c r="BM132" s="11" t="str">
        <f t="shared" ref="BM132:BM177" si="127">IF(I132&lt;&gt;"",""""&amp;LOWER(I$3) &amp;""":"""&amp;I132&amp;""",","")</f>
        <v>"fl_loc_2":"ILL",</v>
      </c>
      <c r="BN132" s="11" t="str">
        <f t="shared" ref="BN132:BN177" si="128">IF(J132&lt;&gt;"",""""&amp;LOWER(J$3) &amp;""":"""&amp;J132&amp;""",","")</f>
        <v/>
      </c>
      <c r="BO132" s="11" t="str">
        <f t="shared" ref="BO132:BO177" si="129">IF(K132&lt;&gt;"",""""&amp;LOWER(K$3) &amp;""":"""&amp;K132&amp;""",","")</f>
        <v>"fl_lat":"41.79114108",</v>
      </c>
      <c r="BP132" s="11" t="str">
        <f t="shared" ref="BP132:BP177" si="130">IF(L132&lt;&gt;"",""""&amp;LOWER(L$3) &amp;""":"""&amp;L132&amp;""",","")</f>
        <v>"fl_long":"-89.12536241",</v>
      </c>
      <c r="BQ132" s="11" t="str">
        <f t="shared" ref="BQ132:BQ177" si="131">IF(M132&lt;&gt;"",""""&amp;LOWER(M$3) &amp;""":"""&amp;M132&amp;""",","")</f>
        <v>"mon_loc_source":"Monsanto",</v>
      </c>
      <c r="BR132" s="11" t="str">
        <f t="shared" ref="BR132:BR177" si="132">IF(N132&lt;&gt;"",""""&amp;LOWER(N$3) &amp;""":"""&amp;N132&amp;""",","")</f>
        <v/>
      </c>
      <c r="BS132" s="11" t="str">
        <f t="shared" ref="BS132:BS177" si="133">IF(O132&lt;&gt;"",""""&amp;LOWER(O$3) &amp;""":"""&amp;O132&amp;""",","")</f>
        <v>"flele":"295",</v>
      </c>
      <c r="BT132" s="11" t="str">
        <f t="shared" ref="BT132:BT177" si="134">IF(R132&lt;&gt;"",""""&amp;LOWER(R$3) &amp;""":"""&amp;R132&amp;""",","")</f>
        <v>"cr_system":"Conventional Corn",</v>
      </c>
      <c r="BU132" s="11" t="str">
        <f t="shared" ref="BU132:BU177" si="135">IF(S132&lt;&gt;"",""""&amp;LOWER(S$3) &amp;""":"""&amp;S132&amp;""",","")</f>
        <v>"irrig":"N",</v>
      </c>
      <c r="BV132" s="11" t="str">
        <f t="shared" ref="BV132:BV177" si="136">IF(T132&lt;&gt;"",""""&amp;LOWER(T$3) &amp;""":"""&amp;T132&amp;""",","")</f>
        <v>"ti_notes":"Conventional",</v>
      </c>
      <c r="BW132" s="11" t="str">
        <f t="shared" ref="BW132:BW177" si="137">IF(U132&lt;&gt;"",""""&amp;LOWER(U$3) &amp;""":"""&amp;U132&amp;""",","")</f>
        <v>"mon_planting_year":"2008",</v>
      </c>
      <c r="BX132" s="11" t="str">
        <f t="shared" ref="BX132:BX177" si="138">IF(X132&lt;&gt;"","""initial_conditions"":{"""&amp;LOWER(X$3) &amp;""":"""&amp;X132&amp;"""},","")</f>
        <v>"initial_conditions":{"icpcr":"SBN"},</v>
      </c>
      <c r="BY132" s="11" t="str">
        <f t="shared" ref="BY132:BY177" si="139">IF(Z132&lt;&gt;"",""""&amp;LOWER(Z$3) &amp;""":"""&amp;Z132&amp;""",","")</f>
        <v>"mon_hacom":"Grain",</v>
      </c>
      <c r="BZ132" s="11" t="str">
        <f t="shared" ref="BZ132:BZ177" si="140">IF(AA132&lt;&gt;"",""""&amp;LOWER(AA$3) &amp;""":"""&amp;AA132&amp;""",","")</f>
        <v>"mon_expt_type":"Research",</v>
      </c>
      <c r="CA132" s="11" t="str">
        <f t="shared" ref="CA132:CA177" si="141">IF(AB132&lt;&gt;"",""""&amp;LOWER(AB$3) &amp;""":"""&amp;AB132&amp;""",","")</f>
        <v>"mon_expt_stage":"Pre-Commercial 3",</v>
      </c>
      <c r="CB132" s="11" t="str">
        <f t="shared" ref="CB132:CB177" si="142">IF(AE132&lt;&gt;"",""""&amp;LOWER(AE$3) &amp;""":"""&amp;ROUND(AE132,8)&amp;""",","")</f>
        <v>"mon_yld_be":"136.3985859",</v>
      </c>
      <c r="CC132" s="11" t="str">
        <f t="shared" ref="CC132:CC177" si="143">IF(AH132&lt;&gt;"",""""&amp;LOWER(AH$3) &amp;""":"""&amp;ROUND(AH132,8)&amp;""",","")</f>
        <v>"mon_mst":"21.30588235",</v>
      </c>
      <c r="CD132" s="11" t="str">
        <f t="shared" ref="CD132:CD177" si="144">IF(AL132&lt;&gt;"",""""&amp;LOWER(AL$3) &amp;""":"""&amp;AL132&amp;""",","")</f>
        <v>"mon_p50":"730.71895425",</v>
      </c>
      <c r="CE132" s="11" t="str">
        <f t="shared" ref="CE132:CE177" si="145">IF(AM132&lt;&gt;"",""""&amp;LOWER(AM$3) &amp;""":"""&amp;AM132&amp;""",","")</f>
        <v>"mon_p50_stddev":"20.711743138",</v>
      </c>
      <c r="CF132" s="11" t="str">
        <f>IF(AT132&lt;&gt;"",""""&amp;LOWER(AT$3) &amp;""":"""&amp;DX132&amp;""",","")</f>
        <v>"soil_id":"926866:278383",</v>
      </c>
      <c r="CG132" s="11" t="str">
        <f>"""mon_wst_info1"":"""&amp;VLOOKUP(B132,Weather!B132:N653,11,FALSE)&amp;""","</f>
        <v>"mon_wst_info1":"GHCND:US1ILLE0008|0 - 10 km",</v>
      </c>
      <c r="CH132" s="11" t="str">
        <f>"""mon_wst_info2"":"""&amp;VLOOKUP(B132,Weather!B132:N653,12,FALSE)&amp;""","</f>
        <v>"mon_wst_info2":"GHCND:US1ILLE0016|10 - 25 km",</v>
      </c>
      <c r="CI132" s="11" t="str">
        <f>"""mon_wst_info3"":"""&amp;VLOOKUP(B132,Weather!B132:N653,13,FALSE)&amp;""","</f>
        <v>"mon_wst_info3":"GHCND:USC00116661|10 - 25 km",</v>
      </c>
      <c r="CJ132" s="11" t="str">
        <f t="shared" ref="CJ132:CJ177" si="146">IF(AND(AR132&lt;&gt;"", AT132=""),""""&amp;"mon_"&amp;LOWER(AR$3) &amp;""":"""&amp;AR132&amp;""",","")</f>
        <v/>
      </c>
      <c r="CK132" s="30" t="s">
        <v>958</v>
      </c>
      <c r="CL132" s="11" t="str">
        <f t="shared" ref="CL132:CL177" si="147">"{""event"":""planting"","&amp;IF(P132&lt;&gt;"",""""&amp;LOWER(P$3) &amp;""":"""&amp;P132&amp;""",","")</f>
        <v>{"event":"planting","crid":"MAZ",</v>
      </c>
      <c r="CM132" s="11" t="str">
        <f t="shared" ref="CM132:CM177" si="148">IF(V132&lt;&gt;"",""""&amp;LOWER(V$3) &amp;""":"""&amp;BC132&amp;""",","")</f>
        <v>"date":"20080430",</v>
      </c>
      <c r="CN132" s="11" t="str">
        <f t="shared" ref="CN132:CN177" si="149">IF(Q132&lt;&gt;"",""""&amp;LOWER(Q$3) &amp;""":"""&amp;Q132&amp;""",","")</f>
        <v>"cul_id":"2008_RM105_TestMean",</v>
      </c>
      <c r="CO132" s="11" t="str">
        <f t="shared" ref="CO132:CO177" si="150">IF(AC132&lt;&gt;"",""""&amp;LOWER(AC$3) &amp;""":"""&amp;AC132&amp;""",","")</f>
        <v>"plpoe":"7.8341032322",</v>
      </c>
      <c r="CP132" s="11" t="str">
        <f t="shared" ref="CP132:CP177" si="151">IF(AD132&lt;&gt;"",""""&amp;LOWER(AD$3) &amp;""":"""&amp;AD132&amp;""",","")</f>
        <v>"plrs":"76.2",</v>
      </c>
      <c r="CQ132" s="11" t="str">
        <f t="shared" ref="CQ132:CQ177" si="152">IF(AK132&lt;&gt;"",""""&amp;LOWER(AK$3) &amp;""":"""&amp;AK132&amp;"""","")&amp;"},"</f>
        <v>"rm":"105"},</v>
      </c>
      <c r="CR132" s="11" t="str">
        <f t="shared" ref="CR132:CR176" si="153">IF(AND(CS132="",CT132=""), "", "{""event"":""harvest"",")</f>
        <v>{"event":"harvest",</v>
      </c>
      <c r="CS132" s="11" t="str">
        <f t="shared" ref="CS132:CS177" si="154">IF(Y132&lt;&gt;"",""""&amp;LOWER(Y$3) &amp;""":"""&amp;Y132&amp;""",", "")</f>
        <v>"harm":"Machine",</v>
      </c>
      <c r="CT132" s="11" t="str">
        <f t="shared" ref="CT132:CT177" si="155">IF(W132&lt;&gt;"",""""&amp;LOWER(W$3) &amp;""":"""&amp;BD132&amp;"""","")</f>
        <v>"date":"20081011"</v>
      </c>
      <c r="CU132" s="11" t="str">
        <f t="shared" ref="CU132:CU176" si="156">IF(AND(CS132="",CT132=""), "]},", "}]},")</f>
        <v>}]},</v>
      </c>
      <c r="CV132" s="30" t="s">
        <v>931</v>
      </c>
      <c r="CW132" s="11" t="str">
        <f t="shared" ref="CW132:CW177" si="157">"{"&amp;IF(AF132&lt;&gt;"",""""&amp;LOWER(AF$3) &amp;""":"""&amp;AF132&amp;""",","")</f>
        <v>{"hwah":"11525.68051",</v>
      </c>
      <c r="CX132" s="11" t="str">
        <f t="shared" ref="CX132:CX177" si="158">IF(AG132&lt;&gt;"",""""&amp;LOWER(AG$3) &amp;""":"""&amp;AG132&amp;""",","")</f>
        <v>"hwahs":"786.2157715",</v>
      </c>
      <c r="CY132" s="11" t="str">
        <f t="shared" ref="CY132:CY177" si="159">IF(AI132&lt;&gt;"",""""&amp;LOWER(AI$3) &amp;""":"""&amp;AI132&amp;""",","")</f>
        <v>"hmah":"0.213058824",</v>
      </c>
      <c r="CZ132" s="11" t="str">
        <f t="shared" ref="CZ132:CZ177" si="160">IF(AJ132&lt;&gt;"",""""&amp;LOWER(AJ$3) &amp;""":"""&amp;AJ132&amp;""",","")</f>
        <v>"hmahs":"0.020139059",</v>
      </c>
      <c r="DA132" s="11" t="str">
        <f t="shared" ref="DA132:DA177" si="161">IF(AN132&lt;&gt;"",""""&amp;LOWER(AN$3) &amp;""":"""&amp;AN132&amp;""",","")</f>
        <v/>
      </c>
      <c r="DB132" s="11" t="str">
        <f t="shared" ref="DB132:DB177" si="162">IF(AO132&lt;&gt;"",""""&amp;LOWER(AO$3) &amp;""":"""&amp;AO132&amp;""",","")</f>
        <v/>
      </c>
      <c r="DC132" s="11" t="str">
        <f t="shared" ref="DC132:DC177" si="163">IF(AP132&lt;&gt;"",""""&amp;LOWER(AP$3) &amp;""":"""&amp;AP132&amp;""",","")</f>
        <v>"chtx":"2.536638235",</v>
      </c>
      <c r="DD132" s="11" t="str">
        <f t="shared" ref="DD132:DD177" si="164">IF(AQ132&lt;&gt;"",""""&amp;LOWER(AQ$3) &amp;""":"""&amp;AQ132&amp;""",","")</f>
        <v>"chtxs":"0.132355019",</v>
      </c>
      <c r="DE132" s="11" t="s">
        <v>935</v>
      </c>
      <c r="DF132" s="32" t="str">
        <f t="shared" si="118"/>
        <v>USA_2008_7323</v>
      </c>
      <c r="DG132" s="30" t="str">
        <f t="shared" ref="DG132:DG177" si="165">DH132&amp;DI132&amp;DJ132&amp;DK132&amp;DL132&amp;DM132&amp;DN132&amp;DO132&amp;DP132&amp;DQ132</f>
        <v>{"sltx":"SICL","sl_source":"SSURGO, Texture Component","soil_id":"926866:278383","soil_name":"Fella","sl_system":"USDA_NRCS","classification":"Fine-silty, mixed, superactive, mesic Fluvaquentic Endoaquolls","soil_elev":"220","sl_slope":"0.5","salb":"0.09","drainage":"Poorly drained",</v>
      </c>
      <c r="DH132" s="11" t="str">
        <f t="shared" ref="DH132:DH177" si="166">"{"&amp;IF(AR132&lt;&gt;"",""""&amp;LOWER(AR$3) &amp;""":"""&amp;AR132&amp;""",","")</f>
        <v>{"sltx":"SICL",</v>
      </c>
      <c r="DI132" s="11" t="str">
        <f t="shared" ref="DI132:DI177" si="167">IF(AS132&lt;&gt;"",""""&amp;LOWER(AS$3) &amp;""":"""&amp;AS132&amp;""",","")</f>
        <v>"sl_source":"SSURGO, Texture Component",</v>
      </c>
      <c r="DJ132" s="11" t="str">
        <f>IF(AT132&lt;&gt;"",""""&amp;LOWER(AT$3) &amp;""":"""&amp;DX132&amp;""",","")</f>
        <v>"soil_id":"926866:278383",</v>
      </c>
      <c r="DK132" s="11" t="str">
        <f t="shared" ref="DK132:DK177" si="168">IF(AU132&lt;&gt;"",""""&amp;LOWER(AU$3) &amp;""":"""&amp;AU132&amp;""",","")</f>
        <v>"soil_name":"Fella",</v>
      </c>
      <c r="DL132" s="11" t="str">
        <f t="shared" ref="DL132:DL177" si="169">IF(AV132&lt;&gt;"",""""&amp;LOWER(AV$3) &amp;""":"""&amp;AV132&amp;""",","")</f>
        <v>"sl_system":"USDA_NRCS",</v>
      </c>
      <c r="DM132" s="11" t="str">
        <f t="shared" ref="DM132:DM177" si="170">IF(AW132&lt;&gt;"",""""&amp;LOWER(AW$3) &amp;""":"""&amp;AW132&amp;""",","")</f>
        <v>"classification":"Fine-silty, mixed, superactive, mesic Fluvaquentic Endoaquolls",</v>
      </c>
      <c r="DN132" s="11" t="str">
        <f t="shared" ref="DN132:DN177" si="171">IF(AX132&lt;&gt;"",""""&amp;LOWER(AX$3) &amp;""":"""&amp;AX132&amp;""",","")</f>
        <v>"soil_elev":"220",</v>
      </c>
      <c r="DO132" s="11" t="str">
        <f t="shared" ref="DO132:DO177" si="172">IF(AY132&lt;&gt;"",""""&amp;LOWER(AY$3) &amp;""":"""&amp;AY132&amp;""",","")</f>
        <v>"sl_slope":"0.5",</v>
      </c>
      <c r="DP132" s="11" t="str">
        <f t="shared" ref="DP132:DP177" si="173">IF(AZ132&lt;&gt;"",""""&amp;LOWER(AZ$3) &amp;""":"""&amp;AZ132&amp;""",","")</f>
        <v>"salb":"0.09",</v>
      </c>
      <c r="DQ132" s="11" t="str">
        <f t="shared" ref="DQ132:DQ177" si="174">IF(BA132&lt;&gt;"",""""&amp;LOWER(BA$3) &amp;""":"""&amp;BA132&amp;""",","")</f>
        <v>"drainage":"Poorly drained",</v>
      </c>
      <c r="DT132" s="2" t="str">
        <f t="shared" ref="DT132:DT177" si="175">AR132&amp;AS132&amp;AT132</f>
        <v>SICLSSURGO, Texture Component926866:278383</v>
      </c>
      <c r="DU132" s="2" t="str">
        <f>IF(COUNTIF($DT$3:DT131,"="&amp;DT132)=0,AT132&amp;"","")</f>
        <v/>
      </c>
      <c r="DV132" s="2" t="str">
        <f>IF(DU132&lt;&gt;"", COUNTIF($DU$3:DU131,"="&amp;DU132), "")</f>
        <v/>
      </c>
      <c r="DW132" s="2">
        <f>IF(OR(DU132&lt;&gt;"",AT132=""), COUNTIF($DU$3:DU131,"="&amp;DU132), VLOOKUP(DT132,$DT$3:DV131,3,FALSE))</f>
        <v>0</v>
      </c>
      <c r="DX132" s="2" t="str">
        <f t="shared" si="119"/>
        <v>926866:278383</v>
      </c>
    </row>
    <row r="133" spans="1:128">
      <c r="A133" s="2" t="s">
        <v>893</v>
      </c>
      <c r="B133" s="17" t="s">
        <v>534</v>
      </c>
      <c r="C133" s="18">
        <v>1</v>
      </c>
      <c r="D133" s="17" t="s">
        <v>436</v>
      </c>
      <c r="E133" s="17" t="s">
        <v>437</v>
      </c>
      <c r="F133" s="17" t="s">
        <v>438</v>
      </c>
      <c r="G133" s="19">
        <v>1443815162594</v>
      </c>
      <c r="H133" s="17" t="s">
        <v>411</v>
      </c>
      <c r="I133" s="17" t="s">
        <v>412</v>
      </c>
      <c r="J133" s="18"/>
      <c r="K133" s="18">
        <v>42.041140079999998</v>
      </c>
      <c r="L133" s="18">
        <v>-89.708693420000003</v>
      </c>
      <c r="M133" s="17" t="s">
        <v>58</v>
      </c>
      <c r="N133" s="17"/>
      <c r="O133" s="18">
        <v>266</v>
      </c>
      <c r="P133" s="17" t="s">
        <v>59</v>
      </c>
      <c r="Q133" s="17" t="s">
        <v>274</v>
      </c>
      <c r="R133" s="17" t="s">
        <v>61</v>
      </c>
      <c r="S133" s="17" t="s">
        <v>62</v>
      </c>
      <c r="T133" s="17" t="s">
        <v>413</v>
      </c>
      <c r="U133" s="18">
        <v>2008</v>
      </c>
      <c r="V133" s="17" t="s">
        <v>535</v>
      </c>
      <c r="W133" s="17" t="s">
        <v>525</v>
      </c>
      <c r="X133" s="17" t="s">
        <v>328</v>
      </c>
      <c r="Y133" s="17" t="s">
        <v>65</v>
      </c>
      <c r="Z133" s="17" t="s">
        <v>66</v>
      </c>
      <c r="AA133" s="17" t="s">
        <v>67</v>
      </c>
      <c r="AB133" s="17" t="s">
        <v>68</v>
      </c>
      <c r="AC133" s="17">
        <v>7.0589970012999999</v>
      </c>
      <c r="AD133" s="18">
        <v>76.2</v>
      </c>
      <c r="AE133" s="20">
        <v>133.36051749999999</v>
      </c>
      <c r="AF133" s="19">
        <v>11268.963729999999</v>
      </c>
      <c r="AG133" s="19">
        <v>852.82749130000002</v>
      </c>
      <c r="AH133" s="21">
        <v>20.886824820000001</v>
      </c>
      <c r="AI133" s="22">
        <v>0.20886824800000001</v>
      </c>
      <c r="AJ133" s="22">
        <v>2.8083005000000001E-2</v>
      </c>
      <c r="AK133" s="18">
        <v>105</v>
      </c>
      <c r="AL133" s="17"/>
      <c r="AM133" s="17"/>
      <c r="AN133" s="17"/>
      <c r="AO133" s="17"/>
      <c r="AP133" s="17"/>
      <c r="AQ133" s="17"/>
      <c r="AR133" s="17" t="s">
        <v>441</v>
      </c>
      <c r="AS133" s="17" t="s">
        <v>417</v>
      </c>
      <c r="AT133" s="41" t="s">
        <v>536</v>
      </c>
      <c r="AU133" s="17" t="s">
        <v>537</v>
      </c>
      <c r="AV133" s="17" t="s">
        <v>420</v>
      </c>
      <c r="AW133" s="17" t="s">
        <v>538</v>
      </c>
      <c r="AX133" s="18">
        <v>250</v>
      </c>
      <c r="AY133" s="18">
        <v>3.5</v>
      </c>
      <c r="AZ133" s="18">
        <v>0.23</v>
      </c>
      <c r="BA133" s="17" t="s">
        <v>445</v>
      </c>
      <c r="BC133" s="34" t="str">
        <f t="shared" ref="BC133:BC177" si="176">MID(V133,7,4)&amp;MID(V133,4,2)&amp;LEFT(V133,2)</f>
        <v>20080510</v>
      </c>
      <c r="BD133" s="34" t="str">
        <f t="shared" ref="BD133:BD177" si="177">MID(W133,7,4)&amp;MID(W133,4,2)&amp;LEFT(W133,2)</f>
        <v>20081018</v>
      </c>
      <c r="BE133" s="2" t="s">
        <v>937</v>
      </c>
      <c r="BF133" s="11" t="str">
        <f t="shared" si="120"/>
        <v>{"exname":"USA_2008_7336",</v>
      </c>
      <c r="BG133" s="11" t="str">
        <f t="shared" si="121"/>
        <v>"exp_dur":"1",</v>
      </c>
      <c r="BH133" s="11" t="str">
        <f t="shared" si="122"/>
        <v>"local_name":"Polo, IL",</v>
      </c>
      <c r="BI133" s="11" t="str">
        <f t="shared" si="123"/>
        <v>"local_id":"ILPL",</v>
      </c>
      <c r="BJ133" s="11" t="str">
        <f t="shared" si="124"/>
        <v>"fl_name":"MUPL",</v>
      </c>
      <c r="BK133" s="11" t="str">
        <f t="shared" si="125"/>
        <v>"id_field":"1443815162594",</v>
      </c>
      <c r="BL133" s="11" t="str">
        <f t="shared" si="126"/>
        <v>"fl_loc_1":"USA",</v>
      </c>
      <c r="BM133" s="11" t="str">
        <f t="shared" si="127"/>
        <v>"fl_loc_2":"ILL",</v>
      </c>
      <c r="BN133" s="11" t="str">
        <f t="shared" si="128"/>
        <v/>
      </c>
      <c r="BO133" s="11" t="str">
        <f t="shared" si="129"/>
        <v>"fl_lat":"42.04114008",</v>
      </c>
      <c r="BP133" s="11" t="str">
        <f t="shared" si="130"/>
        <v>"fl_long":"-89.70869342",</v>
      </c>
      <c r="BQ133" s="11" t="str">
        <f t="shared" si="131"/>
        <v>"mon_loc_source":"Monsanto",</v>
      </c>
      <c r="BR133" s="11" t="str">
        <f t="shared" si="132"/>
        <v/>
      </c>
      <c r="BS133" s="11" t="str">
        <f t="shared" si="133"/>
        <v>"flele":"266",</v>
      </c>
      <c r="BT133" s="11" t="str">
        <f t="shared" si="134"/>
        <v>"cr_system":"Conventional Corn",</v>
      </c>
      <c r="BU133" s="11" t="str">
        <f t="shared" si="135"/>
        <v>"irrig":"N",</v>
      </c>
      <c r="BV133" s="11" t="str">
        <f t="shared" si="136"/>
        <v>"ti_notes":"Conventional",</v>
      </c>
      <c r="BW133" s="11" t="str">
        <f t="shared" si="137"/>
        <v>"mon_planting_year":"2008",</v>
      </c>
      <c r="BX133" s="11" t="str">
        <f t="shared" si="138"/>
        <v>"initial_conditions":{"icpcr":"SBN"},</v>
      </c>
      <c r="BY133" s="11" t="str">
        <f t="shared" si="139"/>
        <v>"mon_hacom":"Grain",</v>
      </c>
      <c r="BZ133" s="11" t="str">
        <f t="shared" si="140"/>
        <v>"mon_expt_type":"Research",</v>
      </c>
      <c r="CA133" s="11" t="str">
        <f t="shared" si="141"/>
        <v>"mon_expt_stage":"Pre-Commercial 3",</v>
      </c>
      <c r="CB133" s="11" t="str">
        <f t="shared" si="142"/>
        <v>"mon_yld_be":"133.3605175",</v>
      </c>
      <c r="CC133" s="11" t="str">
        <f t="shared" si="143"/>
        <v>"mon_mst":"20.88682482",</v>
      </c>
      <c r="CD133" s="11" t="str">
        <f t="shared" si="144"/>
        <v/>
      </c>
      <c r="CE133" s="11" t="str">
        <f t="shared" si="145"/>
        <v/>
      </c>
      <c r="CF133" s="11" t="str">
        <f>IF(AT133&lt;&gt;"",""""&amp;LOWER(AT$3) &amp;""":"""&amp;DX133&amp;""",","")</f>
        <v>"soil_id":"1398939:280006",</v>
      </c>
      <c r="CG133" s="11" t="str">
        <f>"""mon_wst_info1"":"""&amp;VLOOKUP(B133,Weather!B133:N654,11,FALSE)&amp;""","</f>
        <v>"mon_wst_info1":"GHCND:US1ILOG0003|0 - 10 km",</v>
      </c>
      <c r="CH133" s="11" t="str">
        <f>"""mon_wst_info2"":"""&amp;VLOOKUP(B133,Weather!B133:N654,12,FALSE)&amp;""","</f>
        <v>"mon_wst_info2":"GHCND:USC00114879|10 - 25 km",</v>
      </c>
      <c r="CI133" s="11" t="str">
        <f>"""mon_wst_info3"":"""&amp;VLOOKUP(B133,Weather!B133:N654,13,FALSE)&amp;""","</f>
        <v>"mon_wst_info3":"GHCND:USC00116897|0 - 10 km",</v>
      </c>
      <c r="CJ133" s="11" t="str">
        <f t="shared" si="146"/>
        <v/>
      </c>
      <c r="CK133" s="30" t="s">
        <v>958</v>
      </c>
      <c r="CL133" s="11" t="str">
        <f t="shared" si="147"/>
        <v>{"event":"planting","crid":"MAZ",</v>
      </c>
      <c r="CM133" s="11" t="str">
        <f t="shared" si="148"/>
        <v>"date":"20080510",</v>
      </c>
      <c r="CN133" s="11" t="str">
        <f t="shared" si="149"/>
        <v>"cul_id":"2008_RM105_TestMean",</v>
      </c>
      <c r="CO133" s="11" t="str">
        <f t="shared" si="150"/>
        <v>"plpoe":"7.0589970013",</v>
      </c>
      <c r="CP133" s="11" t="str">
        <f t="shared" si="151"/>
        <v>"plrs":"76.2",</v>
      </c>
      <c r="CQ133" s="11" t="str">
        <f t="shared" si="152"/>
        <v>"rm":"105"},</v>
      </c>
      <c r="CR133" s="11" t="str">
        <f t="shared" si="153"/>
        <v>{"event":"harvest",</v>
      </c>
      <c r="CS133" s="11" t="str">
        <f t="shared" si="154"/>
        <v>"harm":"Machine",</v>
      </c>
      <c r="CT133" s="11" t="str">
        <f t="shared" si="155"/>
        <v>"date":"20081018"</v>
      </c>
      <c r="CU133" s="11" t="str">
        <f t="shared" si="156"/>
        <v>}]},</v>
      </c>
      <c r="CV133" s="30" t="s">
        <v>931</v>
      </c>
      <c r="CW133" s="11" t="str">
        <f t="shared" si="157"/>
        <v>{"hwah":"11268.96373",</v>
      </c>
      <c r="CX133" s="11" t="str">
        <f t="shared" si="158"/>
        <v>"hwahs":"852.8274913",</v>
      </c>
      <c r="CY133" s="11" t="str">
        <f t="shared" si="159"/>
        <v>"hmah":"0.208868248",</v>
      </c>
      <c r="CZ133" s="11" t="str">
        <f t="shared" si="160"/>
        <v>"hmahs":"0.028083005",</v>
      </c>
      <c r="DA133" s="11" t="str">
        <f t="shared" si="161"/>
        <v/>
      </c>
      <c r="DB133" s="11" t="str">
        <f t="shared" si="162"/>
        <v/>
      </c>
      <c r="DC133" s="11" t="str">
        <f t="shared" si="163"/>
        <v/>
      </c>
      <c r="DD133" s="11" t="str">
        <f t="shared" si="164"/>
        <v/>
      </c>
      <c r="DE133" s="11" t="s">
        <v>935</v>
      </c>
      <c r="DF133" s="32" t="str">
        <f t="shared" ref="DF133:DF177" si="178">B133</f>
        <v>USA_2008_7336</v>
      </c>
      <c r="DG133" s="30" t="str">
        <f t="shared" si="165"/>
        <v>{"sltx":"SIL","sl_source":"SSURGO, Texture Component","soil_id":"1398939:280006","soil_name":"Greenbush","sl_system":"USDA_NRCS","classification":"Fine-silty, mixed, superactive, mesic Mollic Hapludalfs","soil_elev":"250","sl_slope":"3.5","salb":"0.23","drainage":"Well drained",</v>
      </c>
      <c r="DH133" s="11" t="str">
        <f t="shared" si="166"/>
        <v>{"sltx":"SIL",</v>
      </c>
      <c r="DI133" s="11" t="str">
        <f t="shared" si="167"/>
        <v>"sl_source":"SSURGO, Texture Component",</v>
      </c>
      <c r="DJ133" s="11" t="str">
        <f>IF(AT133&lt;&gt;"",""""&amp;LOWER(AT$3) &amp;""":"""&amp;DX133&amp;""",","")</f>
        <v>"soil_id":"1398939:280006",</v>
      </c>
      <c r="DK133" s="11" t="str">
        <f t="shared" si="168"/>
        <v>"soil_name":"Greenbush",</v>
      </c>
      <c r="DL133" s="11" t="str">
        <f t="shared" si="169"/>
        <v>"sl_system":"USDA_NRCS",</v>
      </c>
      <c r="DM133" s="11" t="str">
        <f t="shared" si="170"/>
        <v>"classification":"Fine-silty, mixed, superactive, mesic Mollic Hapludalfs",</v>
      </c>
      <c r="DN133" s="11" t="str">
        <f t="shared" si="171"/>
        <v>"soil_elev":"250",</v>
      </c>
      <c r="DO133" s="11" t="str">
        <f t="shared" si="172"/>
        <v>"sl_slope":"3.5",</v>
      </c>
      <c r="DP133" s="11" t="str">
        <f t="shared" si="173"/>
        <v>"salb":"0.23",</v>
      </c>
      <c r="DQ133" s="11" t="str">
        <f t="shared" si="174"/>
        <v>"drainage":"Well drained",</v>
      </c>
      <c r="DT133" s="2" t="str">
        <f t="shared" si="175"/>
        <v>SILSSURGO, Texture Component1398939:280006</v>
      </c>
      <c r="DU133" s="2" t="str">
        <f>IF(COUNTIF($DT$3:DT132,"="&amp;DT133)=0,AT133&amp;"","")</f>
        <v>1398939:280006</v>
      </c>
      <c r="DV133" s="2">
        <f>IF(DU133&lt;&gt;"", COUNTIF($DU$3:DU132,"="&amp;DU133), "")</f>
        <v>0</v>
      </c>
      <c r="DW133" s="2">
        <f>IF(OR(DU133&lt;&gt;"",AT133=""), COUNTIF($DU$3:DU132,"="&amp;DU133), VLOOKUP(DT133,$DT$3:DV132,3,FALSE))</f>
        <v>0</v>
      </c>
      <c r="DX133" s="2" t="str">
        <f t="shared" ref="DX133:DX177" si="179">IF(DW133&gt;0,AT133&amp;"_"&amp;DW133,""&amp;AT133)</f>
        <v>1398939:280006</v>
      </c>
    </row>
    <row r="134" spans="1:128">
      <c r="A134" s="2" t="s">
        <v>893</v>
      </c>
      <c r="B134" s="17" t="s">
        <v>539</v>
      </c>
      <c r="C134" s="18">
        <v>1</v>
      </c>
      <c r="D134" s="17" t="s">
        <v>447</v>
      </c>
      <c r="E134" s="17" t="s">
        <v>448</v>
      </c>
      <c r="F134" s="17" t="s">
        <v>449</v>
      </c>
      <c r="G134" s="19">
        <v>3063511188184</v>
      </c>
      <c r="H134" s="17" t="s">
        <v>411</v>
      </c>
      <c r="I134" s="17" t="s">
        <v>450</v>
      </c>
      <c r="J134" s="18"/>
      <c r="K134" s="18">
        <v>42.124473090000002</v>
      </c>
      <c r="L134" s="18">
        <v>-93.875343470000004</v>
      </c>
      <c r="M134" s="17" t="s">
        <v>58</v>
      </c>
      <c r="N134" s="17"/>
      <c r="O134" s="18">
        <v>345</v>
      </c>
      <c r="P134" s="17" t="s">
        <v>59</v>
      </c>
      <c r="Q134" s="17" t="s">
        <v>278</v>
      </c>
      <c r="R134" s="17" t="s">
        <v>61</v>
      </c>
      <c r="S134" s="17" t="s">
        <v>62</v>
      </c>
      <c r="T134" s="17" t="s">
        <v>413</v>
      </c>
      <c r="U134" s="18">
        <v>2008</v>
      </c>
      <c r="V134" s="17" t="s">
        <v>540</v>
      </c>
      <c r="W134" s="17" t="s">
        <v>525</v>
      </c>
      <c r="X134" s="17" t="s">
        <v>328</v>
      </c>
      <c r="Y134" s="17" t="s">
        <v>65</v>
      </c>
      <c r="Z134" s="17" t="s">
        <v>66</v>
      </c>
      <c r="AA134" s="17" t="s">
        <v>67</v>
      </c>
      <c r="AB134" s="17" t="s">
        <v>68</v>
      </c>
      <c r="AC134" s="17">
        <v>8.2903910365000009</v>
      </c>
      <c r="AD134" s="18">
        <v>76.2</v>
      </c>
      <c r="AE134" s="20">
        <v>116.17564350000001</v>
      </c>
      <c r="AF134" s="19">
        <v>9816.8418760000004</v>
      </c>
      <c r="AG134" s="19">
        <v>1236.653546</v>
      </c>
      <c r="AH134" s="21">
        <v>21.836215469999999</v>
      </c>
      <c r="AI134" s="22">
        <v>0.218362155</v>
      </c>
      <c r="AJ134" s="22">
        <v>1.9834185000000001E-2</v>
      </c>
      <c r="AK134" s="18">
        <v>110</v>
      </c>
      <c r="AL134" s="17"/>
      <c r="AM134" s="17"/>
      <c r="AN134" s="17"/>
      <c r="AO134" s="17"/>
      <c r="AP134" s="17"/>
      <c r="AQ134" s="17"/>
      <c r="AR134" s="17" t="s">
        <v>416</v>
      </c>
      <c r="AS134" s="17" t="s">
        <v>430</v>
      </c>
      <c r="AT134" s="41" t="s">
        <v>453</v>
      </c>
      <c r="AU134" s="17" t="s">
        <v>454</v>
      </c>
      <c r="AV134" s="17" t="s">
        <v>420</v>
      </c>
      <c r="AW134" s="17" t="s">
        <v>455</v>
      </c>
      <c r="AX134" s="18">
        <v>374</v>
      </c>
      <c r="AY134" s="18">
        <v>4</v>
      </c>
      <c r="AZ134" s="18">
        <v>0.09</v>
      </c>
      <c r="BA134" s="17" t="s">
        <v>445</v>
      </c>
      <c r="BC134" s="34" t="str">
        <f t="shared" si="176"/>
        <v>20080513</v>
      </c>
      <c r="BD134" s="34" t="str">
        <f t="shared" si="177"/>
        <v>20081018</v>
      </c>
      <c r="BE134" s="2" t="s">
        <v>937</v>
      </c>
      <c r="BF134" s="11" t="str">
        <f t="shared" si="120"/>
        <v>{"exname":"USA_2008_7379",</v>
      </c>
      <c r="BG134" s="11" t="str">
        <f t="shared" si="121"/>
        <v>"exp_dur":"1",</v>
      </c>
      <c r="BH134" s="11" t="str">
        <f t="shared" si="122"/>
        <v>"local_name":"Boone, IA",</v>
      </c>
      <c r="BI134" s="11" t="str">
        <f t="shared" si="123"/>
        <v>"local_id":"IABO",</v>
      </c>
      <c r="BJ134" s="11" t="str">
        <f t="shared" si="124"/>
        <v>"fl_name":"MBBO",</v>
      </c>
      <c r="BK134" s="11" t="str">
        <f t="shared" si="125"/>
        <v>"id_field":"3063511188184",</v>
      </c>
      <c r="BL134" s="11" t="str">
        <f t="shared" si="126"/>
        <v>"fl_loc_1":"USA",</v>
      </c>
      <c r="BM134" s="11" t="str">
        <f t="shared" si="127"/>
        <v>"fl_loc_2":"IOW",</v>
      </c>
      <c r="BN134" s="11" t="str">
        <f t="shared" si="128"/>
        <v/>
      </c>
      <c r="BO134" s="11" t="str">
        <f t="shared" si="129"/>
        <v>"fl_lat":"42.12447309",</v>
      </c>
      <c r="BP134" s="11" t="str">
        <f t="shared" si="130"/>
        <v>"fl_long":"-93.87534347",</v>
      </c>
      <c r="BQ134" s="11" t="str">
        <f t="shared" si="131"/>
        <v>"mon_loc_source":"Monsanto",</v>
      </c>
      <c r="BR134" s="11" t="str">
        <f t="shared" si="132"/>
        <v/>
      </c>
      <c r="BS134" s="11" t="str">
        <f t="shared" si="133"/>
        <v>"flele":"345",</v>
      </c>
      <c r="BT134" s="11" t="str">
        <f t="shared" si="134"/>
        <v>"cr_system":"Conventional Corn",</v>
      </c>
      <c r="BU134" s="11" t="str">
        <f t="shared" si="135"/>
        <v>"irrig":"N",</v>
      </c>
      <c r="BV134" s="11" t="str">
        <f t="shared" si="136"/>
        <v>"ti_notes":"Conventional",</v>
      </c>
      <c r="BW134" s="11" t="str">
        <f t="shared" si="137"/>
        <v>"mon_planting_year":"2008",</v>
      </c>
      <c r="BX134" s="11" t="str">
        <f t="shared" si="138"/>
        <v>"initial_conditions":{"icpcr":"SBN"},</v>
      </c>
      <c r="BY134" s="11" t="str">
        <f t="shared" si="139"/>
        <v>"mon_hacom":"Grain",</v>
      </c>
      <c r="BZ134" s="11" t="str">
        <f t="shared" si="140"/>
        <v>"mon_expt_type":"Research",</v>
      </c>
      <c r="CA134" s="11" t="str">
        <f t="shared" si="141"/>
        <v>"mon_expt_stage":"Pre-Commercial 3",</v>
      </c>
      <c r="CB134" s="11" t="str">
        <f t="shared" si="142"/>
        <v>"mon_yld_be":"116.1756435",</v>
      </c>
      <c r="CC134" s="11" t="str">
        <f t="shared" si="143"/>
        <v>"mon_mst":"21.83621547",</v>
      </c>
      <c r="CD134" s="11" t="str">
        <f t="shared" si="144"/>
        <v/>
      </c>
      <c r="CE134" s="11" t="str">
        <f t="shared" si="145"/>
        <v/>
      </c>
      <c r="CF134" s="11" t="str">
        <f>IF(AT134&lt;&gt;"",""""&amp;LOWER(AT$3) &amp;""":"""&amp;DX134&amp;""",","")</f>
        <v>"soil_id":"403016:543040",</v>
      </c>
      <c r="CG134" s="11" t="str">
        <f>"""mon_wst_info1"":"""&amp;VLOOKUP(B134,Weather!B134:N655,11,FALSE)&amp;""","</f>
        <v>"mon_wst_info1":"725486|10 - 25 km",</v>
      </c>
      <c r="CH134" s="11" t="str">
        <f>"""mon_wst_info2"":"""&amp;VLOOKUP(B134,Weather!B134:N655,12,FALSE)&amp;""","</f>
        <v>"mon_wst_info2":"GHCND:US1IABN0001|10 - 25 km",</v>
      </c>
      <c r="CI134" s="11" t="str">
        <f>"""mon_wst_info3"":"""&amp;VLOOKUP(B134,Weather!B134:N655,13,FALSE)&amp;""","</f>
        <v>"mon_wst_info3":"GHCND:US1IABN0005|10 - 25 km",</v>
      </c>
      <c r="CJ134" s="11" t="str">
        <f t="shared" si="146"/>
        <v/>
      </c>
      <c r="CK134" s="30" t="s">
        <v>958</v>
      </c>
      <c r="CL134" s="11" t="str">
        <f t="shared" si="147"/>
        <v>{"event":"planting","crid":"MAZ",</v>
      </c>
      <c r="CM134" s="11" t="str">
        <f t="shared" si="148"/>
        <v>"date":"20080513",</v>
      </c>
      <c r="CN134" s="11" t="str">
        <f t="shared" si="149"/>
        <v>"cul_id":"2008_RM110_TestMean",</v>
      </c>
      <c r="CO134" s="11" t="str">
        <f t="shared" si="150"/>
        <v>"plpoe":"8.2903910365",</v>
      </c>
      <c r="CP134" s="11" t="str">
        <f t="shared" si="151"/>
        <v>"plrs":"76.2",</v>
      </c>
      <c r="CQ134" s="11" t="str">
        <f t="shared" si="152"/>
        <v>"rm":"110"},</v>
      </c>
      <c r="CR134" s="11" t="str">
        <f t="shared" si="153"/>
        <v>{"event":"harvest",</v>
      </c>
      <c r="CS134" s="11" t="str">
        <f t="shared" si="154"/>
        <v>"harm":"Machine",</v>
      </c>
      <c r="CT134" s="11" t="str">
        <f t="shared" si="155"/>
        <v>"date":"20081018"</v>
      </c>
      <c r="CU134" s="11" t="str">
        <f t="shared" si="156"/>
        <v>}]},</v>
      </c>
      <c r="CV134" s="30" t="s">
        <v>931</v>
      </c>
      <c r="CW134" s="11" t="str">
        <f t="shared" si="157"/>
        <v>{"hwah":"9816.841876",</v>
      </c>
      <c r="CX134" s="11" t="str">
        <f t="shared" si="158"/>
        <v>"hwahs":"1236.653546",</v>
      </c>
      <c r="CY134" s="11" t="str">
        <f t="shared" si="159"/>
        <v>"hmah":"0.218362155",</v>
      </c>
      <c r="CZ134" s="11" t="str">
        <f t="shared" si="160"/>
        <v>"hmahs":"0.019834185",</v>
      </c>
      <c r="DA134" s="11" t="str">
        <f t="shared" si="161"/>
        <v/>
      </c>
      <c r="DB134" s="11" t="str">
        <f t="shared" si="162"/>
        <v/>
      </c>
      <c r="DC134" s="11" t="str">
        <f t="shared" si="163"/>
        <v/>
      </c>
      <c r="DD134" s="11" t="str">
        <f t="shared" si="164"/>
        <v/>
      </c>
      <c r="DE134" s="11" t="s">
        <v>935</v>
      </c>
      <c r="DF134" s="32" t="str">
        <f t="shared" si="178"/>
        <v>USA_2008_7379</v>
      </c>
      <c r="DG134" s="30" t="str">
        <f t="shared" si="165"/>
        <v>{"sltx":"SICL","sl_source":"SSURGO, Dominant Component","soil_id":"403016:543040","soil_name":"Clarion","sl_system":"USDA_NRCS","classification":"Fine-loamy, mixed, superactive, mesic Typic Hapludolls","soil_elev":"374","sl_slope":"4","salb":"0.09","drainage":"Well drained",</v>
      </c>
      <c r="DH134" s="11" t="str">
        <f t="shared" si="166"/>
        <v>{"sltx":"SICL",</v>
      </c>
      <c r="DI134" s="11" t="str">
        <f t="shared" si="167"/>
        <v>"sl_source":"SSURGO, Dominant Component",</v>
      </c>
      <c r="DJ134" s="11" t="str">
        <f>IF(AT134&lt;&gt;"",""""&amp;LOWER(AT$3) &amp;""":"""&amp;DX134&amp;""",","")</f>
        <v>"soil_id":"403016:543040",</v>
      </c>
      <c r="DK134" s="11" t="str">
        <f t="shared" si="168"/>
        <v>"soil_name":"Clarion",</v>
      </c>
      <c r="DL134" s="11" t="str">
        <f t="shared" si="169"/>
        <v>"sl_system":"USDA_NRCS",</v>
      </c>
      <c r="DM134" s="11" t="str">
        <f t="shared" si="170"/>
        <v>"classification":"Fine-loamy, mixed, superactive, mesic Typic Hapludolls",</v>
      </c>
      <c r="DN134" s="11" t="str">
        <f t="shared" si="171"/>
        <v>"soil_elev":"374",</v>
      </c>
      <c r="DO134" s="11" t="str">
        <f t="shared" si="172"/>
        <v>"sl_slope":"4",</v>
      </c>
      <c r="DP134" s="11" t="str">
        <f t="shared" si="173"/>
        <v>"salb":"0.09",</v>
      </c>
      <c r="DQ134" s="11" t="str">
        <f t="shared" si="174"/>
        <v>"drainage":"Well drained",</v>
      </c>
      <c r="DT134" s="2" t="str">
        <f t="shared" si="175"/>
        <v>SICLSSURGO, Dominant Component403016:543040</v>
      </c>
      <c r="DU134" s="2" t="str">
        <f>IF(COUNTIF($DT$3:DT133,"="&amp;DT134)=0,AT134&amp;"","")</f>
        <v/>
      </c>
      <c r="DV134" s="2" t="str">
        <f>IF(DU134&lt;&gt;"", COUNTIF($DU$3:DU133,"="&amp;DU134), "")</f>
        <v/>
      </c>
      <c r="DW134" s="2">
        <f>IF(OR(DU134&lt;&gt;"",AT134=""), COUNTIF($DU$3:DU133,"="&amp;DU134), VLOOKUP(DT134,$DT$3:DV133,3,FALSE))</f>
        <v>0</v>
      </c>
      <c r="DX134" s="2" t="str">
        <f t="shared" si="179"/>
        <v>403016:543040</v>
      </c>
    </row>
    <row r="135" spans="1:128">
      <c r="A135" s="2" t="s">
        <v>893</v>
      </c>
      <c r="B135" s="17" t="s">
        <v>541</v>
      </c>
      <c r="C135" s="18">
        <v>1</v>
      </c>
      <c r="D135" s="17" t="s">
        <v>462</v>
      </c>
      <c r="E135" s="17" t="s">
        <v>463</v>
      </c>
      <c r="F135" s="17" t="s">
        <v>464</v>
      </c>
      <c r="G135" s="19">
        <v>3065028084440</v>
      </c>
      <c r="H135" s="17" t="s">
        <v>411</v>
      </c>
      <c r="I135" s="17" t="s">
        <v>450</v>
      </c>
      <c r="J135" s="18"/>
      <c r="K135" s="18">
        <v>41.957807080000002</v>
      </c>
      <c r="L135" s="18">
        <v>-93.708677460000004</v>
      </c>
      <c r="M135" s="17" t="s">
        <v>58</v>
      </c>
      <c r="N135" s="17"/>
      <c r="O135" s="18">
        <v>333</v>
      </c>
      <c r="P135" s="17" t="s">
        <v>59</v>
      </c>
      <c r="Q135" s="17" t="s">
        <v>278</v>
      </c>
      <c r="R135" s="17" t="s">
        <v>61</v>
      </c>
      <c r="S135" s="17" t="s">
        <v>62</v>
      </c>
      <c r="T135" s="17" t="s">
        <v>413</v>
      </c>
      <c r="U135" s="18">
        <v>2008</v>
      </c>
      <c r="V135" s="17" t="s">
        <v>542</v>
      </c>
      <c r="W135" s="17" t="s">
        <v>543</v>
      </c>
      <c r="X135" s="17" t="s">
        <v>59</v>
      </c>
      <c r="Y135" s="17" t="s">
        <v>65</v>
      </c>
      <c r="Z135" s="17" t="s">
        <v>66</v>
      </c>
      <c r="AA135" s="17" t="s">
        <v>67</v>
      </c>
      <c r="AB135" s="17" t="s">
        <v>68</v>
      </c>
      <c r="AC135" s="17">
        <v>8.1702126780000004</v>
      </c>
      <c r="AD135" s="18">
        <v>76.2</v>
      </c>
      <c r="AE135" s="20">
        <v>132.84502259999999</v>
      </c>
      <c r="AF135" s="19">
        <v>11225.404409999999</v>
      </c>
      <c r="AG135" s="19">
        <v>1022.3237779999999</v>
      </c>
      <c r="AH135" s="21">
        <v>25.061497580000001</v>
      </c>
      <c r="AI135" s="22">
        <v>0.25061497599999999</v>
      </c>
      <c r="AJ135" s="22">
        <v>2.5067933000000001E-2</v>
      </c>
      <c r="AK135" s="18">
        <v>110</v>
      </c>
      <c r="AL135" s="17"/>
      <c r="AM135" s="17"/>
      <c r="AN135" s="17"/>
      <c r="AO135" s="17"/>
      <c r="AP135" s="17"/>
      <c r="AQ135" s="17"/>
      <c r="AR135" s="17" t="s">
        <v>416</v>
      </c>
      <c r="AS135" s="17" t="s">
        <v>430</v>
      </c>
      <c r="AT135" s="41" t="s">
        <v>467</v>
      </c>
      <c r="AU135" s="17" t="s">
        <v>454</v>
      </c>
      <c r="AV135" s="17" t="s">
        <v>420</v>
      </c>
      <c r="AW135" s="17" t="s">
        <v>455</v>
      </c>
      <c r="AX135" s="18">
        <v>374</v>
      </c>
      <c r="AY135" s="18">
        <v>7</v>
      </c>
      <c r="AZ135" s="18">
        <v>0.09</v>
      </c>
      <c r="BA135" s="17" t="s">
        <v>445</v>
      </c>
      <c r="BC135" s="34" t="str">
        <f t="shared" si="176"/>
        <v>20080512</v>
      </c>
      <c r="BD135" s="34" t="str">
        <f t="shared" si="177"/>
        <v>20081020</v>
      </c>
      <c r="BE135" s="2" t="s">
        <v>937</v>
      </c>
      <c r="BF135" s="11" t="str">
        <f t="shared" si="120"/>
        <v>{"exname":"USA_2008_7380",</v>
      </c>
      <c r="BG135" s="11" t="str">
        <f t="shared" si="121"/>
        <v>"exp_dur":"1",</v>
      </c>
      <c r="BH135" s="11" t="str">
        <f t="shared" si="122"/>
        <v>"local_name":"Luther, IA",</v>
      </c>
      <c r="BI135" s="11" t="str">
        <f t="shared" si="123"/>
        <v>"local_id":"IALU",</v>
      </c>
      <c r="BJ135" s="11" t="str">
        <f t="shared" si="124"/>
        <v>"fl_name":"MBLU",</v>
      </c>
      <c r="BK135" s="11" t="str">
        <f t="shared" si="125"/>
        <v>"id_field":"3065028084440",</v>
      </c>
      <c r="BL135" s="11" t="str">
        <f t="shared" si="126"/>
        <v>"fl_loc_1":"USA",</v>
      </c>
      <c r="BM135" s="11" t="str">
        <f t="shared" si="127"/>
        <v>"fl_loc_2":"IOW",</v>
      </c>
      <c r="BN135" s="11" t="str">
        <f t="shared" si="128"/>
        <v/>
      </c>
      <c r="BO135" s="11" t="str">
        <f t="shared" si="129"/>
        <v>"fl_lat":"41.95780708",</v>
      </c>
      <c r="BP135" s="11" t="str">
        <f t="shared" si="130"/>
        <v>"fl_long":"-93.70867746",</v>
      </c>
      <c r="BQ135" s="11" t="str">
        <f t="shared" si="131"/>
        <v>"mon_loc_source":"Monsanto",</v>
      </c>
      <c r="BR135" s="11" t="str">
        <f t="shared" si="132"/>
        <v/>
      </c>
      <c r="BS135" s="11" t="str">
        <f t="shared" si="133"/>
        <v>"flele":"333",</v>
      </c>
      <c r="BT135" s="11" t="str">
        <f t="shared" si="134"/>
        <v>"cr_system":"Conventional Corn",</v>
      </c>
      <c r="BU135" s="11" t="str">
        <f t="shared" si="135"/>
        <v>"irrig":"N",</v>
      </c>
      <c r="BV135" s="11" t="str">
        <f t="shared" si="136"/>
        <v>"ti_notes":"Conventional",</v>
      </c>
      <c r="BW135" s="11" t="str">
        <f t="shared" si="137"/>
        <v>"mon_planting_year":"2008",</v>
      </c>
      <c r="BX135" s="11" t="str">
        <f t="shared" si="138"/>
        <v>"initial_conditions":{"icpcr":"MAZ"},</v>
      </c>
      <c r="BY135" s="11" t="str">
        <f t="shared" si="139"/>
        <v>"mon_hacom":"Grain",</v>
      </c>
      <c r="BZ135" s="11" t="str">
        <f t="shared" si="140"/>
        <v>"mon_expt_type":"Research",</v>
      </c>
      <c r="CA135" s="11" t="str">
        <f t="shared" si="141"/>
        <v>"mon_expt_stage":"Pre-Commercial 3",</v>
      </c>
      <c r="CB135" s="11" t="str">
        <f t="shared" si="142"/>
        <v>"mon_yld_be":"132.8450226",</v>
      </c>
      <c r="CC135" s="11" t="str">
        <f t="shared" si="143"/>
        <v>"mon_mst":"25.06149758",</v>
      </c>
      <c r="CD135" s="11" t="str">
        <f t="shared" si="144"/>
        <v/>
      </c>
      <c r="CE135" s="11" t="str">
        <f t="shared" si="145"/>
        <v/>
      </c>
      <c r="CF135" s="11" t="str">
        <f>IF(AT135&lt;&gt;"",""""&amp;LOWER(AT$3) &amp;""":"""&amp;DX135&amp;""",","")</f>
        <v>"soil_id":"403017:543041",</v>
      </c>
      <c r="CG135" s="11" t="str">
        <f>"""mon_wst_info1"":"""&amp;VLOOKUP(B135,Weather!B135:N656,11,FALSE)&amp;""","</f>
        <v>"mon_wst_info1":"725486|10 - 25 km",</v>
      </c>
      <c r="CH135" s="11" t="str">
        <f>"""mon_wst_info2"":"""&amp;VLOOKUP(B135,Weather!B135:N656,12,FALSE)&amp;""","</f>
        <v>"mon_wst_info2":"GHCND:US1IABN0001|0 - 10 km",</v>
      </c>
      <c r="CI135" s="11" t="str">
        <f>"""mon_wst_info3"":"""&amp;VLOOKUP(B135,Weather!B135:N656,13,FALSE)&amp;""","</f>
        <v>"mon_wst_info3":"GHCND:USC00130200|0 - 10 km",</v>
      </c>
      <c r="CJ135" s="11" t="str">
        <f t="shared" si="146"/>
        <v/>
      </c>
      <c r="CK135" s="30" t="s">
        <v>958</v>
      </c>
      <c r="CL135" s="11" t="str">
        <f t="shared" si="147"/>
        <v>{"event":"planting","crid":"MAZ",</v>
      </c>
      <c r="CM135" s="11" t="str">
        <f t="shared" si="148"/>
        <v>"date":"20080512",</v>
      </c>
      <c r="CN135" s="11" t="str">
        <f t="shared" si="149"/>
        <v>"cul_id":"2008_RM110_TestMean",</v>
      </c>
      <c r="CO135" s="11" t="str">
        <f t="shared" si="150"/>
        <v>"plpoe":"8.170212678",</v>
      </c>
      <c r="CP135" s="11" t="str">
        <f t="shared" si="151"/>
        <v>"plrs":"76.2",</v>
      </c>
      <c r="CQ135" s="11" t="str">
        <f t="shared" si="152"/>
        <v>"rm":"110"},</v>
      </c>
      <c r="CR135" s="11" t="str">
        <f t="shared" si="153"/>
        <v>{"event":"harvest",</v>
      </c>
      <c r="CS135" s="11" t="str">
        <f t="shared" si="154"/>
        <v>"harm":"Machine",</v>
      </c>
      <c r="CT135" s="11" t="str">
        <f t="shared" si="155"/>
        <v>"date":"20081020"</v>
      </c>
      <c r="CU135" s="11" t="str">
        <f t="shared" si="156"/>
        <v>}]},</v>
      </c>
      <c r="CV135" s="30" t="s">
        <v>931</v>
      </c>
      <c r="CW135" s="11" t="str">
        <f t="shared" si="157"/>
        <v>{"hwah":"11225.40441",</v>
      </c>
      <c r="CX135" s="11" t="str">
        <f t="shared" si="158"/>
        <v>"hwahs":"1022.323778",</v>
      </c>
      <c r="CY135" s="11" t="str">
        <f t="shared" si="159"/>
        <v>"hmah":"0.250614976",</v>
      </c>
      <c r="CZ135" s="11" t="str">
        <f t="shared" si="160"/>
        <v>"hmahs":"0.025067933",</v>
      </c>
      <c r="DA135" s="11" t="str">
        <f t="shared" si="161"/>
        <v/>
      </c>
      <c r="DB135" s="11" t="str">
        <f t="shared" si="162"/>
        <v/>
      </c>
      <c r="DC135" s="11" t="str">
        <f t="shared" si="163"/>
        <v/>
      </c>
      <c r="DD135" s="11" t="str">
        <f t="shared" si="164"/>
        <v/>
      </c>
      <c r="DE135" s="11" t="s">
        <v>935</v>
      </c>
      <c r="DF135" s="32" t="str">
        <f t="shared" si="178"/>
        <v>USA_2008_7380</v>
      </c>
      <c r="DG135" s="30" t="str">
        <f t="shared" si="165"/>
        <v>{"sltx":"SICL","sl_source":"SSURGO, Dominant Component","soil_id":"403017:543041","soil_name":"Clarion","sl_system":"USDA_NRCS","classification":"Fine-loamy, mixed, superactive, mesic Typic Hapludolls","soil_elev":"374","sl_slope":"7","salb":"0.09","drainage":"Well drained",</v>
      </c>
      <c r="DH135" s="11" t="str">
        <f t="shared" si="166"/>
        <v>{"sltx":"SICL",</v>
      </c>
      <c r="DI135" s="11" t="str">
        <f t="shared" si="167"/>
        <v>"sl_source":"SSURGO, Dominant Component",</v>
      </c>
      <c r="DJ135" s="11" t="str">
        <f>IF(AT135&lt;&gt;"",""""&amp;LOWER(AT$3) &amp;""":"""&amp;DX135&amp;""",","")</f>
        <v>"soil_id":"403017:543041",</v>
      </c>
      <c r="DK135" s="11" t="str">
        <f t="shared" si="168"/>
        <v>"soil_name":"Clarion",</v>
      </c>
      <c r="DL135" s="11" t="str">
        <f t="shared" si="169"/>
        <v>"sl_system":"USDA_NRCS",</v>
      </c>
      <c r="DM135" s="11" t="str">
        <f t="shared" si="170"/>
        <v>"classification":"Fine-loamy, mixed, superactive, mesic Typic Hapludolls",</v>
      </c>
      <c r="DN135" s="11" t="str">
        <f t="shared" si="171"/>
        <v>"soil_elev":"374",</v>
      </c>
      <c r="DO135" s="11" t="str">
        <f t="shared" si="172"/>
        <v>"sl_slope":"7",</v>
      </c>
      <c r="DP135" s="11" t="str">
        <f t="shared" si="173"/>
        <v>"salb":"0.09",</v>
      </c>
      <c r="DQ135" s="11" t="str">
        <f t="shared" si="174"/>
        <v>"drainage":"Well drained",</v>
      </c>
      <c r="DT135" s="2" t="str">
        <f t="shared" si="175"/>
        <v>SICLSSURGO, Dominant Component403017:543041</v>
      </c>
      <c r="DU135" s="2" t="str">
        <f>IF(COUNTIF($DT$3:DT134,"="&amp;DT135)=0,AT135&amp;"","")</f>
        <v/>
      </c>
      <c r="DV135" s="2" t="str">
        <f>IF(DU135&lt;&gt;"", COUNTIF($DU$3:DU134,"="&amp;DU135), "")</f>
        <v/>
      </c>
      <c r="DW135" s="2">
        <f>IF(OR(DU135&lt;&gt;"",AT135=""), COUNTIF($DU$3:DU134,"="&amp;DU135), VLOOKUP(DT135,$DT$3:DV134,3,FALSE))</f>
        <v>0</v>
      </c>
      <c r="DX135" s="2" t="str">
        <f t="shared" si="179"/>
        <v>403017:543041</v>
      </c>
    </row>
    <row r="136" spans="1:128">
      <c r="A136" s="2" t="s">
        <v>893</v>
      </c>
      <c r="B136" s="17" t="s">
        <v>544</v>
      </c>
      <c r="C136" s="18">
        <v>1</v>
      </c>
      <c r="D136" s="17" t="s">
        <v>482</v>
      </c>
      <c r="E136" s="17" t="s">
        <v>483</v>
      </c>
      <c r="F136" s="17" t="s">
        <v>484</v>
      </c>
      <c r="G136" s="19">
        <v>3062898229976</v>
      </c>
      <c r="H136" s="17" t="s">
        <v>411</v>
      </c>
      <c r="I136" s="17" t="s">
        <v>450</v>
      </c>
      <c r="J136" s="18"/>
      <c r="K136" s="18">
        <v>41.957807080000002</v>
      </c>
      <c r="L136" s="18">
        <v>-93.875343470000004</v>
      </c>
      <c r="M136" s="17" t="s">
        <v>58</v>
      </c>
      <c r="N136" s="17"/>
      <c r="O136" s="18">
        <v>275</v>
      </c>
      <c r="P136" s="17" t="s">
        <v>59</v>
      </c>
      <c r="Q136" s="17" t="s">
        <v>274</v>
      </c>
      <c r="R136" s="17" t="s">
        <v>61</v>
      </c>
      <c r="S136" s="17" t="s">
        <v>62</v>
      </c>
      <c r="T136" s="17" t="s">
        <v>413</v>
      </c>
      <c r="U136" s="18">
        <v>2008</v>
      </c>
      <c r="V136" s="17" t="s">
        <v>540</v>
      </c>
      <c r="W136" s="17" t="s">
        <v>525</v>
      </c>
      <c r="X136" s="17" t="s">
        <v>328</v>
      </c>
      <c r="Y136" s="17" t="s">
        <v>65</v>
      </c>
      <c r="Z136" s="17" t="s">
        <v>66</v>
      </c>
      <c r="AA136" s="17" t="s">
        <v>67</v>
      </c>
      <c r="AB136" s="17" t="s">
        <v>68</v>
      </c>
      <c r="AC136" s="17">
        <v>7.8974890630000001</v>
      </c>
      <c r="AD136" s="18">
        <v>76.2</v>
      </c>
      <c r="AE136" s="20">
        <v>128.33192009999999</v>
      </c>
      <c r="AF136" s="19">
        <v>10844.04725</v>
      </c>
      <c r="AG136" s="19">
        <v>816.27798859999996</v>
      </c>
      <c r="AH136" s="21">
        <v>20.5425</v>
      </c>
      <c r="AI136" s="22">
        <v>0.205425</v>
      </c>
      <c r="AJ136" s="22">
        <v>1.7718014000000001E-2</v>
      </c>
      <c r="AK136" s="18">
        <v>105</v>
      </c>
      <c r="AL136" s="17">
        <v>757.18055556000002</v>
      </c>
      <c r="AM136" s="17">
        <v>22.488972967999999</v>
      </c>
      <c r="AN136" s="17">
        <v>72.590909091</v>
      </c>
      <c r="AO136" s="17">
        <v>1.8283373561</v>
      </c>
      <c r="AP136" s="17"/>
      <c r="AQ136" s="17"/>
      <c r="AR136" s="17" t="s">
        <v>416</v>
      </c>
      <c r="AS136" s="17" t="s">
        <v>417</v>
      </c>
      <c r="AT136" s="41" t="s">
        <v>545</v>
      </c>
      <c r="AU136" s="17" t="s">
        <v>546</v>
      </c>
      <c r="AV136" s="17" t="s">
        <v>420</v>
      </c>
      <c r="AW136" s="17" t="s">
        <v>547</v>
      </c>
      <c r="AX136" s="18">
        <v>381</v>
      </c>
      <c r="AY136" s="18">
        <v>1</v>
      </c>
      <c r="AZ136" s="18">
        <v>0.02</v>
      </c>
      <c r="BA136" s="17" t="s">
        <v>422</v>
      </c>
      <c r="BC136" s="34" t="str">
        <f t="shared" si="176"/>
        <v>20080513</v>
      </c>
      <c r="BD136" s="34" t="str">
        <f t="shared" si="177"/>
        <v>20081018</v>
      </c>
      <c r="BE136" s="2" t="s">
        <v>937</v>
      </c>
      <c r="BF136" s="11" t="str">
        <f t="shared" si="120"/>
        <v>{"exname":"USA_2008_7429",</v>
      </c>
      <c r="BG136" s="11" t="str">
        <f t="shared" si="121"/>
        <v>"exp_dur":"1",</v>
      </c>
      <c r="BH136" s="11" t="str">
        <f t="shared" si="122"/>
        <v>"local_name":"Ames, IA",</v>
      </c>
      <c r="BI136" s="11" t="str">
        <f t="shared" si="123"/>
        <v>"local_id":"IAAM",</v>
      </c>
      <c r="BJ136" s="11" t="str">
        <f t="shared" si="124"/>
        <v>"fl_name":"MBAM",</v>
      </c>
      <c r="BK136" s="11" t="str">
        <f t="shared" si="125"/>
        <v>"id_field":"3062898229976",</v>
      </c>
      <c r="BL136" s="11" t="str">
        <f t="shared" si="126"/>
        <v>"fl_loc_1":"USA",</v>
      </c>
      <c r="BM136" s="11" t="str">
        <f t="shared" si="127"/>
        <v>"fl_loc_2":"IOW",</v>
      </c>
      <c r="BN136" s="11" t="str">
        <f t="shared" si="128"/>
        <v/>
      </c>
      <c r="BO136" s="11" t="str">
        <f t="shared" si="129"/>
        <v>"fl_lat":"41.95780708",</v>
      </c>
      <c r="BP136" s="11" t="str">
        <f t="shared" si="130"/>
        <v>"fl_long":"-93.87534347",</v>
      </c>
      <c r="BQ136" s="11" t="str">
        <f t="shared" si="131"/>
        <v>"mon_loc_source":"Monsanto",</v>
      </c>
      <c r="BR136" s="11" t="str">
        <f t="shared" si="132"/>
        <v/>
      </c>
      <c r="BS136" s="11" t="str">
        <f t="shared" si="133"/>
        <v>"flele":"275",</v>
      </c>
      <c r="BT136" s="11" t="str">
        <f t="shared" si="134"/>
        <v>"cr_system":"Conventional Corn",</v>
      </c>
      <c r="BU136" s="11" t="str">
        <f t="shared" si="135"/>
        <v>"irrig":"N",</v>
      </c>
      <c r="BV136" s="11" t="str">
        <f t="shared" si="136"/>
        <v>"ti_notes":"Conventional",</v>
      </c>
      <c r="BW136" s="11" t="str">
        <f t="shared" si="137"/>
        <v>"mon_planting_year":"2008",</v>
      </c>
      <c r="BX136" s="11" t="str">
        <f t="shared" si="138"/>
        <v>"initial_conditions":{"icpcr":"SBN"},</v>
      </c>
      <c r="BY136" s="11" t="str">
        <f t="shared" si="139"/>
        <v>"mon_hacom":"Grain",</v>
      </c>
      <c r="BZ136" s="11" t="str">
        <f t="shared" si="140"/>
        <v>"mon_expt_type":"Research",</v>
      </c>
      <c r="CA136" s="11" t="str">
        <f t="shared" si="141"/>
        <v>"mon_expt_stage":"Pre-Commercial 3",</v>
      </c>
      <c r="CB136" s="11" t="str">
        <f t="shared" si="142"/>
        <v>"mon_yld_be":"128.3319201",</v>
      </c>
      <c r="CC136" s="11" t="str">
        <f t="shared" si="143"/>
        <v>"mon_mst":"20.5425",</v>
      </c>
      <c r="CD136" s="11" t="str">
        <f t="shared" si="144"/>
        <v>"mon_p50":"757.18055556",</v>
      </c>
      <c r="CE136" s="11" t="str">
        <f t="shared" si="145"/>
        <v>"mon_p50_stddev":"22.488972968",</v>
      </c>
      <c r="CF136" s="11" t="str">
        <f>IF(AT136&lt;&gt;"",""""&amp;LOWER(AT$3) &amp;""":"""&amp;DX136&amp;""",","")</f>
        <v>"soil_id":"403013:543033",</v>
      </c>
      <c r="CG136" s="11" t="str">
        <f>"""mon_wst_info1"":"""&amp;VLOOKUP(B136,Weather!B136:N657,11,FALSE)&amp;""","</f>
        <v>"mon_wst_info1":"725486|0 - 10 km",</v>
      </c>
      <c r="CH136" s="11" t="str">
        <f>"""mon_wst_info2"":"""&amp;VLOOKUP(B136,Weather!B136:N657,12,FALSE)&amp;""","</f>
        <v>"mon_wst_info2":"GHCND:USC00130200|0 - 10 km",</v>
      </c>
      <c r="CI136" s="11" t="str">
        <f>"""mon_wst_info3"":"""&amp;VLOOKUP(B136,Weather!B136:N657,13,FALSE)&amp;""","</f>
        <v>"mon_wst_info3":"GHCND:USC00130807|0 - 10 km",</v>
      </c>
      <c r="CJ136" s="11" t="str">
        <f t="shared" si="146"/>
        <v/>
      </c>
      <c r="CK136" s="30" t="s">
        <v>958</v>
      </c>
      <c r="CL136" s="11" t="str">
        <f t="shared" si="147"/>
        <v>{"event":"planting","crid":"MAZ",</v>
      </c>
      <c r="CM136" s="11" t="str">
        <f t="shared" si="148"/>
        <v>"date":"20080513",</v>
      </c>
      <c r="CN136" s="11" t="str">
        <f t="shared" si="149"/>
        <v>"cul_id":"2008_RM105_TestMean",</v>
      </c>
      <c r="CO136" s="11" t="str">
        <f t="shared" si="150"/>
        <v>"plpoe":"7.897489063",</v>
      </c>
      <c r="CP136" s="11" t="str">
        <f t="shared" si="151"/>
        <v>"plrs":"76.2",</v>
      </c>
      <c r="CQ136" s="11" t="str">
        <f t="shared" si="152"/>
        <v>"rm":"105"},</v>
      </c>
      <c r="CR136" s="11" t="str">
        <f t="shared" si="153"/>
        <v>{"event":"harvest",</v>
      </c>
      <c r="CS136" s="11" t="str">
        <f t="shared" si="154"/>
        <v>"harm":"Machine",</v>
      </c>
      <c r="CT136" s="11" t="str">
        <f t="shared" si="155"/>
        <v>"date":"20081018"</v>
      </c>
      <c r="CU136" s="11" t="str">
        <f t="shared" si="156"/>
        <v>}]},</v>
      </c>
      <c r="CV136" s="30" t="s">
        <v>931</v>
      </c>
      <c r="CW136" s="11" t="str">
        <f t="shared" si="157"/>
        <v>{"hwah":"10844.04725",</v>
      </c>
      <c r="CX136" s="11" t="str">
        <f t="shared" si="158"/>
        <v>"hwahs":"816.2779886",</v>
      </c>
      <c r="CY136" s="11" t="str">
        <f t="shared" si="159"/>
        <v>"hmah":"0.205425",</v>
      </c>
      <c r="CZ136" s="11" t="str">
        <f t="shared" si="160"/>
        <v>"hmahs":"0.017718014",</v>
      </c>
      <c r="DA136" s="11" t="str">
        <f t="shared" si="161"/>
        <v>"adap":"72.590909091",</v>
      </c>
      <c r="DB136" s="11" t="str">
        <f t="shared" si="162"/>
        <v>"adaps":"1.8283373561",</v>
      </c>
      <c r="DC136" s="11" t="str">
        <f t="shared" si="163"/>
        <v/>
      </c>
      <c r="DD136" s="11" t="str">
        <f t="shared" si="164"/>
        <v/>
      </c>
      <c r="DE136" s="11" t="s">
        <v>935</v>
      </c>
      <c r="DF136" s="32" t="str">
        <f t="shared" si="178"/>
        <v>USA_2008_7429</v>
      </c>
      <c r="DG136" s="30" t="str">
        <f t="shared" si="165"/>
        <v>{"sltx":"SICL","sl_source":"SSURGO, Texture Component","soil_id":"403013:543033","soil_name":"Webster","sl_system":"USDA_NRCS","classification":"Fine-loamy, mixed, superactive, mesic Typic Endoaquolls","soil_elev":"381","sl_slope":"1","salb":"0.02","drainage":"Poorly drained",</v>
      </c>
      <c r="DH136" s="11" t="str">
        <f t="shared" si="166"/>
        <v>{"sltx":"SICL",</v>
      </c>
      <c r="DI136" s="11" t="str">
        <f t="shared" si="167"/>
        <v>"sl_source":"SSURGO, Texture Component",</v>
      </c>
      <c r="DJ136" s="11" t="str">
        <f>IF(AT136&lt;&gt;"",""""&amp;LOWER(AT$3) &amp;""":"""&amp;DX136&amp;""",","")</f>
        <v>"soil_id":"403013:543033",</v>
      </c>
      <c r="DK136" s="11" t="str">
        <f t="shared" si="168"/>
        <v>"soil_name":"Webster",</v>
      </c>
      <c r="DL136" s="11" t="str">
        <f t="shared" si="169"/>
        <v>"sl_system":"USDA_NRCS",</v>
      </c>
      <c r="DM136" s="11" t="str">
        <f t="shared" si="170"/>
        <v>"classification":"Fine-loamy, mixed, superactive, mesic Typic Endoaquolls",</v>
      </c>
      <c r="DN136" s="11" t="str">
        <f t="shared" si="171"/>
        <v>"soil_elev":"381",</v>
      </c>
      <c r="DO136" s="11" t="str">
        <f t="shared" si="172"/>
        <v>"sl_slope":"1",</v>
      </c>
      <c r="DP136" s="11" t="str">
        <f t="shared" si="173"/>
        <v>"salb":"0.02",</v>
      </c>
      <c r="DQ136" s="11" t="str">
        <f t="shared" si="174"/>
        <v>"drainage":"Poorly drained",</v>
      </c>
      <c r="DT136" s="2" t="str">
        <f t="shared" si="175"/>
        <v>SICLSSURGO, Texture Component403013:543033</v>
      </c>
      <c r="DU136" s="2" t="str">
        <f>IF(COUNTIF($DT$3:DT135,"="&amp;DT136)=0,AT136&amp;"","")</f>
        <v>403013:543033</v>
      </c>
      <c r="DV136" s="2">
        <f>IF(DU136&lt;&gt;"", COUNTIF($DU$3:DU135,"="&amp;DU136), "")</f>
        <v>0</v>
      </c>
      <c r="DW136" s="2">
        <f>IF(OR(DU136&lt;&gt;"",AT136=""), COUNTIF($DU$3:DU135,"="&amp;DU136), VLOOKUP(DT136,$DT$3:DV135,3,FALSE))</f>
        <v>0</v>
      </c>
      <c r="DX136" s="2" t="str">
        <f t="shared" si="179"/>
        <v>403013:543033</v>
      </c>
    </row>
    <row r="137" spans="1:128">
      <c r="A137" s="2" t="s">
        <v>893</v>
      </c>
      <c r="B137" s="17" t="s">
        <v>548</v>
      </c>
      <c r="C137" s="18">
        <v>1</v>
      </c>
      <c r="D137" s="17" t="s">
        <v>482</v>
      </c>
      <c r="E137" s="17" t="s">
        <v>483</v>
      </c>
      <c r="F137" s="17" t="s">
        <v>484</v>
      </c>
      <c r="G137" s="19">
        <v>3062898229976</v>
      </c>
      <c r="H137" s="17" t="s">
        <v>411</v>
      </c>
      <c r="I137" s="17" t="s">
        <v>450</v>
      </c>
      <c r="J137" s="18"/>
      <c r="K137" s="18">
        <v>41.957807080000002</v>
      </c>
      <c r="L137" s="18">
        <v>-93.875343470000004</v>
      </c>
      <c r="M137" s="17" t="s">
        <v>58</v>
      </c>
      <c r="N137" s="17"/>
      <c r="O137" s="18">
        <v>275</v>
      </c>
      <c r="P137" s="17" t="s">
        <v>59</v>
      </c>
      <c r="Q137" s="17" t="s">
        <v>278</v>
      </c>
      <c r="R137" s="17" t="s">
        <v>61</v>
      </c>
      <c r="S137" s="17" t="s">
        <v>62</v>
      </c>
      <c r="T137" s="17" t="s">
        <v>413</v>
      </c>
      <c r="U137" s="18">
        <v>2008</v>
      </c>
      <c r="V137" s="17" t="s">
        <v>540</v>
      </c>
      <c r="W137" s="17" t="s">
        <v>525</v>
      </c>
      <c r="X137" s="17" t="s">
        <v>328</v>
      </c>
      <c r="Y137" s="17" t="s">
        <v>65</v>
      </c>
      <c r="Z137" s="17" t="s">
        <v>66</v>
      </c>
      <c r="AA137" s="17" t="s">
        <v>67</v>
      </c>
      <c r="AB137" s="17" t="s">
        <v>68</v>
      </c>
      <c r="AC137" s="17">
        <v>8.2454678300000008</v>
      </c>
      <c r="AD137" s="18">
        <v>76.2</v>
      </c>
      <c r="AE137" s="20">
        <v>140.498796</v>
      </c>
      <c r="AF137" s="19">
        <v>11872.14826</v>
      </c>
      <c r="AG137" s="19">
        <v>930.73173320000001</v>
      </c>
      <c r="AH137" s="21">
        <v>24.421548219999998</v>
      </c>
      <c r="AI137" s="22">
        <v>0.24421548200000001</v>
      </c>
      <c r="AJ137" s="22">
        <v>2.3389113999999999E-2</v>
      </c>
      <c r="AK137" s="18">
        <v>110</v>
      </c>
      <c r="AL137" s="17">
        <v>739.24958124</v>
      </c>
      <c r="AM137" s="17">
        <v>18.707056962999999</v>
      </c>
      <c r="AN137" s="17">
        <v>71.015000000000001</v>
      </c>
      <c r="AO137" s="17">
        <v>1.6997708979999999</v>
      </c>
      <c r="AP137" s="17"/>
      <c r="AQ137" s="17"/>
      <c r="AR137" s="17" t="s">
        <v>416</v>
      </c>
      <c r="AS137" s="17" t="s">
        <v>417</v>
      </c>
      <c r="AT137" s="41" t="s">
        <v>545</v>
      </c>
      <c r="AU137" s="17" t="s">
        <v>546</v>
      </c>
      <c r="AV137" s="17" t="s">
        <v>420</v>
      </c>
      <c r="AW137" s="17" t="s">
        <v>547</v>
      </c>
      <c r="AX137" s="18">
        <v>381</v>
      </c>
      <c r="AY137" s="18">
        <v>1</v>
      </c>
      <c r="AZ137" s="18">
        <v>0.02</v>
      </c>
      <c r="BA137" s="17" t="s">
        <v>422</v>
      </c>
      <c r="BC137" s="34" t="str">
        <f t="shared" si="176"/>
        <v>20080513</v>
      </c>
      <c r="BD137" s="34" t="str">
        <f t="shared" si="177"/>
        <v>20081018</v>
      </c>
      <c r="BE137" s="2" t="s">
        <v>937</v>
      </c>
      <c r="BF137" s="11" t="str">
        <f t="shared" si="120"/>
        <v>{"exname":"USA_2008_7430",</v>
      </c>
      <c r="BG137" s="11" t="str">
        <f t="shared" si="121"/>
        <v>"exp_dur":"1",</v>
      </c>
      <c r="BH137" s="11" t="str">
        <f t="shared" si="122"/>
        <v>"local_name":"Ames, IA",</v>
      </c>
      <c r="BI137" s="11" t="str">
        <f t="shared" si="123"/>
        <v>"local_id":"IAAM",</v>
      </c>
      <c r="BJ137" s="11" t="str">
        <f t="shared" si="124"/>
        <v>"fl_name":"MBAM",</v>
      </c>
      <c r="BK137" s="11" t="str">
        <f t="shared" si="125"/>
        <v>"id_field":"3062898229976",</v>
      </c>
      <c r="BL137" s="11" t="str">
        <f t="shared" si="126"/>
        <v>"fl_loc_1":"USA",</v>
      </c>
      <c r="BM137" s="11" t="str">
        <f t="shared" si="127"/>
        <v>"fl_loc_2":"IOW",</v>
      </c>
      <c r="BN137" s="11" t="str">
        <f t="shared" si="128"/>
        <v/>
      </c>
      <c r="BO137" s="11" t="str">
        <f t="shared" si="129"/>
        <v>"fl_lat":"41.95780708",</v>
      </c>
      <c r="BP137" s="11" t="str">
        <f t="shared" si="130"/>
        <v>"fl_long":"-93.87534347",</v>
      </c>
      <c r="BQ137" s="11" t="str">
        <f t="shared" si="131"/>
        <v>"mon_loc_source":"Monsanto",</v>
      </c>
      <c r="BR137" s="11" t="str">
        <f t="shared" si="132"/>
        <v/>
      </c>
      <c r="BS137" s="11" t="str">
        <f t="shared" si="133"/>
        <v>"flele":"275",</v>
      </c>
      <c r="BT137" s="11" t="str">
        <f t="shared" si="134"/>
        <v>"cr_system":"Conventional Corn",</v>
      </c>
      <c r="BU137" s="11" t="str">
        <f t="shared" si="135"/>
        <v>"irrig":"N",</v>
      </c>
      <c r="BV137" s="11" t="str">
        <f t="shared" si="136"/>
        <v>"ti_notes":"Conventional",</v>
      </c>
      <c r="BW137" s="11" t="str">
        <f t="shared" si="137"/>
        <v>"mon_planting_year":"2008",</v>
      </c>
      <c r="BX137" s="11" t="str">
        <f t="shared" si="138"/>
        <v>"initial_conditions":{"icpcr":"SBN"},</v>
      </c>
      <c r="BY137" s="11" t="str">
        <f t="shared" si="139"/>
        <v>"mon_hacom":"Grain",</v>
      </c>
      <c r="BZ137" s="11" t="str">
        <f t="shared" si="140"/>
        <v>"mon_expt_type":"Research",</v>
      </c>
      <c r="CA137" s="11" t="str">
        <f t="shared" si="141"/>
        <v>"mon_expt_stage":"Pre-Commercial 3",</v>
      </c>
      <c r="CB137" s="11" t="str">
        <f t="shared" si="142"/>
        <v>"mon_yld_be":"140.498796",</v>
      </c>
      <c r="CC137" s="11" t="str">
        <f t="shared" si="143"/>
        <v>"mon_mst":"24.42154822",</v>
      </c>
      <c r="CD137" s="11" t="str">
        <f t="shared" si="144"/>
        <v>"mon_p50":"739.24958124",</v>
      </c>
      <c r="CE137" s="11" t="str">
        <f t="shared" si="145"/>
        <v>"mon_p50_stddev":"18.707056963",</v>
      </c>
      <c r="CF137" s="11" t="str">
        <f>IF(AT137&lt;&gt;"",""""&amp;LOWER(AT$3) &amp;""":"""&amp;DX137&amp;""",","")</f>
        <v>"soil_id":"403013:543033",</v>
      </c>
      <c r="CG137" s="11" t="str">
        <f>"""mon_wst_info1"":"""&amp;VLOOKUP(B137,Weather!B137:N658,11,FALSE)&amp;""","</f>
        <v>"mon_wst_info1":"725486|0 - 10 km",</v>
      </c>
      <c r="CH137" s="11" t="str">
        <f>"""mon_wst_info2"":"""&amp;VLOOKUP(B137,Weather!B137:N658,12,FALSE)&amp;""","</f>
        <v>"mon_wst_info2":"GHCND:USC00130200|0 - 10 km",</v>
      </c>
      <c r="CI137" s="11" t="str">
        <f>"""mon_wst_info3"":"""&amp;VLOOKUP(B137,Weather!B137:N658,13,FALSE)&amp;""","</f>
        <v>"mon_wst_info3":"GHCND:USC00130807|0 - 10 km",</v>
      </c>
      <c r="CJ137" s="11" t="str">
        <f t="shared" si="146"/>
        <v/>
      </c>
      <c r="CK137" s="30" t="s">
        <v>958</v>
      </c>
      <c r="CL137" s="11" t="str">
        <f t="shared" si="147"/>
        <v>{"event":"planting","crid":"MAZ",</v>
      </c>
      <c r="CM137" s="11" t="str">
        <f t="shared" si="148"/>
        <v>"date":"20080513",</v>
      </c>
      <c r="CN137" s="11" t="str">
        <f t="shared" si="149"/>
        <v>"cul_id":"2008_RM110_TestMean",</v>
      </c>
      <c r="CO137" s="11" t="str">
        <f t="shared" si="150"/>
        <v>"plpoe":"8.24546783",</v>
      </c>
      <c r="CP137" s="11" t="str">
        <f t="shared" si="151"/>
        <v>"plrs":"76.2",</v>
      </c>
      <c r="CQ137" s="11" t="str">
        <f t="shared" si="152"/>
        <v>"rm":"110"},</v>
      </c>
      <c r="CR137" s="11" t="str">
        <f t="shared" si="153"/>
        <v>{"event":"harvest",</v>
      </c>
      <c r="CS137" s="11" t="str">
        <f t="shared" si="154"/>
        <v>"harm":"Machine",</v>
      </c>
      <c r="CT137" s="11" t="str">
        <f t="shared" si="155"/>
        <v>"date":"20081018"</v>
      </c>
      <c r="CU137" s="11" t="str">
        <f t="shared" si="156"/>
        <v>}]},</v>
      </c>
      <c r="CV137" s="30" t="s">
        <v>931</v>
      </c>
      <c r="CW137" s="11" t="str">
        <f t="shared" si="157"/>
        <v>{"hwah":"11872.14826",</v>
      </c>
      <c r="CX137" s="11" t="str">
        <f t="shared" si="158"/>
        <v>"hwahs":"930.7317332",</v>
      </c>
      <c r="CY137" s="11" t="str">
        <f t="shared" si="159"/>
        <v>"hmah":"0.244215482",</v>
      </c>
      <c r="CZ137" s="11" t="str">
        <f t="shared" si="160"/>
        <v>"hmahs":"0.023389114",</v>
      </c>
      <c r="DA137" s="11" t="str">
        <f t="shared" si="161"/>
        <v>"adap":"71.015",</v>
      </c>
      <c r="DB137" s="11" t="str">
        <f t="shared" si="162"/>
        <v>"adaps":"1.699770898",</v>
      </c>
      <c r="DC137" s="11" t="str">
        <f t="shared" si="163"/>
        <v/>
      </c>
      <c r="DD137" s="11" t="str">
        <f t="shared" si="164"/>
        <v/>
      </c>
      <c r="DE137" s="11" t="s">
        <v>935</v>
      </c>
      <c r="DF137" s="32" t="str">
        <f t="shared" si="178"/>
        <v>USA_2008_7430</v>
      </c>
      <c r="DG137" s="30" t="str">
        <f t="shared" si="165"/>
        <v>{"sltx":"SICL","sl_source":"SSURGO, Texture Component","soil_id":"403013:543033","soil_name":"Webster","sl_system":"USDA_NRCS","classification":"Fine-loamy, mixed, superactive, mesic Typic Endoaquolls","soil_elev":"381","sl_slope":"1","salb":"0.02","drainage":"Poorly drained",</v>
      </c>
      <c r="DH137" s="11" t="str">
        <f t="shared" si="166"/>
        <v>{"sltx":"SICL",</v>
      </c>
      <c r="DI137" s="11" t="str">
        <f t="shared" si="167"/>
        <v>"sl_source":"SSURGO, Texture Component",</v>
      </c>
      <c r="DJ137" s="11" t="str">
        <f>IF(AT137&lt;&gt;"",""""&amp;LOWER(AT$3) &amp;""":"""&amp;DX137&amp;""",","")</f>
        <v>"soil_id":"403013:543033",</v>
      </c>
      <c r="DK137" s="11" t="str">
        <f t="shared" si="168"/>
        <v>"soil_name":"Webster",</v>
      </c>
      <c r="DL137" s="11" t="str">
        <f t="shared" si="169"/>
        <v>"sl_system":"USDA_NRCS",</v>
      </c>
      <c r="DM137" s="11" t="str">
        <f t="shared" si="170"/>
        <v>"classification":"Fine-loamy, mixed, superactive, mesic Typic Endoaquolls",</v>
      </c>
      <c r="DN137" s="11" t="str">
        <f t="shared" si="171"/>
        <v>"soil_elev":"381",</v>
      </c>
      <c r="DO137" s="11" t="str">
        <f t="shared" si="172"/>
        <v>"sl_slope":"1",</v>
      </c>
      <c r="DP137" s="11" t="str">
        <f t="shared" si="173"/>
        <v>"salb":"0.02",</v>
      </c>
      <c r="DQ137" s="11" t="str">
        <f t="shared" si="174"/>
        <v>"drainage":"Poorly drained",</v>
      </c>
      <c r="DT137" s="2" t="str">
        <f t="shared" si="175"/>
        <v>SICLSSURGO, Texture Component403013:543033</v>
      </c>
      <c r="DU137" s="2" t="str">
        <f>IF(COUNTIF($DT$3:DT136,"="&amp;DT137)=0,AT137&amp;"","")</f>
        <v/>
      </c>
      <c r="DV137" s="2" t="str">
        <f>IF(DU137&lt;&gt;"", COUNTIF($DU$3:DU136,"="&amp;DU137), "")</f>
        <v/>
      </c>
      <c r="DW137" s="2">
        <f>IF(OR(DU137&lt;&gt;"",AT137=""), COUNTIF($DU$3:DU136,"="&amp;DU137), VLOOKUP(DT137,$DT$3:DV136,3,FALSE))</f>
        <v>0</v>
      </c>
      <c r="DX137" s="2" t="str">
        <f t="shared" si="179"/>
        <v>403013:543033</v>
      </c>
    </row>
    <row r="138" spans="1:128">
      <c r="A138" s="2" t="s">
        <v>893</v>
      </c>
      <c r="B138" s="17" t="s">
        <v>549</v>
      </c>
      <c r="C138" s="18">
        <v>1</v>
      </c>
      <c r="D138" s="17" t="s">
        <v>496</v>
      </c>
      <c r="E138" s="17" t="s">
        <v>497</v>
      </c>
      <c r="F138" s="17" t="s">
        <v>498</v>
      </c>
      <c r="G138" s="19">
        <v>3043839378143</v>
      </c>
      <c r="H138" s="17" t="s">
        <v>411</v>
      </c>
      <c r="I138" s="17" t="s">
        <v>499</v>
      </c>
      <c r="J138" s="18"/>
      <c r="K138" s="18">
        <v>44.791129120000001</v>
      </c>
      <c r="L138" s="18">
        <v>-94.958672480000004</v>
      </c>
      <c r="M138" s="17" t="s">
        <v>58</v>
      </c>
      <c r="N138" s="17"/>
      <c r="O138" s="18">
        <v>332</v>
      </c>
      <c r="P138" s="17" t="s">
        <v>59</v>
      </c>
      <c r="Q138" s="17" t="s">
        <v>550</v>
      </c>
      <c r="R138" s="17" t="s">
        <v>61</v>
      </c>
      <c r="S138" s="17" t="s">
        <v>62</v>
      </c>
      <c r="T138" s="17" t="s">
        <v>325</v>
      </c>
      <c r="U138" s="18">
        <v>2008</v>
      </c>
      <c r="V138" s="17" t="s">
        <v>551</v>
      </c>
      <c r="W138" s="17" t="s">
        <v>525</v>
      </c>
      <c r="X138" s="17" t="s">
        <v>328</v>
      </c>
      <c r="Y138" s="17" t="s">
        <v>65</v>
      </c>
      <c r="Z138" s="17" t="s">
        <v>66</v>
      </c>
      <c r="AA138" s="17" t="s">
        <v>67</v>
      </c>
      <c r="AB138" s="17" t="s">
        <v>68</v>
      </c>
      <c r="AC138" s="17"/>
      <c r="AD138" s="18">
        <v>76.2</v>
      </c>
      <c r="AE138" s="20">
        <v>112.35498699999999</v>
      </c>
      <c r="AF138" s="19">
        <v>9493.9963970000008</v>
      </c>
      <c r="AG138" s="19">
        <v>806.75817219999999</v>
      </c>
      <c r="AH138" s="21">
        <v>20.030882349999999</v>
      </c>
      <c r="AI138" s="22">
        <v>0.200308824</v>
      </c>
      <c r="AJ138" s="22">
        <v>1.9006093000000002E-2</v>
      </c>
      <c r="AK138" s="18">
        <v>90</v>
      </c>
      <c r="AL138" s="17"/>
      <c r="AM138" s="17"/>
      <c r="AN138" s="17"/>
      <c r="AO138" s="17"/>
      <c r="AP138" s="17"/>
      <c r="AQ138" s="17"/>
      <c r="AR138" s="17" t="s">
        <v>416</v>
      </c>
      <c r="AS138" s="17" t="s">
        <v>417</v>
      </c>
      <c r="AT138" s="41" t="s">
        <v>552</v>
      </c>
      <c r="AU138" s="17" t="s">
        <v>553</v>
      </c>
      <c r="AV138" s="17" t="s">
        <v>420</v>
      </c>
      <c r="AW138" s="17" t="s">
        <v>554</v>
      </c>
      <c r="AX138" s="18">
        <v>346</v>
      </c>
      <c r="AY138" s="18">
        <v>1</v>
      </c>
      <c r="AZ138" s="18">
        <v>0.16</v>
      </c>
      <c r="BA138" s="17" t="s">
        <v>489</v>
      </c>
      <c r="BC138" s="34" t="str">
        <f t="shared" si="176"/>
        <v>20080505</v>
      </c>
      <c r="BD138" s="34" t="str">
        <f t="shared" si="177"/>
        <v>20081018</v>
      </c>
      <c r="BE138" s="2" t="s">
        <v>937</v>
      </c>
      <c r="BF138" s="11" t="str">
        <f t="shared" si="120"/>
        <v>{"exname":"USA_2008_7555",</v>
      </c>
      <c r="BG138" s="11" t="str">
        <f t="shared" si="121"/>
        <v>"exp_dur":"1",</v>
      </c>
      <c r="BH138" s="11" t="str">
        <f t="shared" si="122"/>
        <v>"local_name":"Bird Island, MN",</v>
      </c>
      <c r="BI138" s="11" t="str">
        <f t="shared" si="123"/>
        <v>"local_id":"MNBI",</v>
      </c>
      <c r="BJ138" s="11" t="str">
        <f t="shared" si="124"/>
        <v>"fl_name":"MCBI",</v>
      </c>
      <c r="BK138" s="11" t="str">
        <f t="shared" si="125"/>
        <v>"id_field":"3043839378143",</v>
      </c>
      <c r="BL138" s="11" t="str">
        <f t="shared" si="126"/>
        <v>"fl_loc_1":"USA",</v>
      </c>
      <c r="BM138" s="11" t="str">
        <f t="shared" si="127"/>
        <v>"fl_loc_2":"MNN",</v>
      </c>
      <c r="BN138" s="11" t="str">
        <f t="shared" si="128"/>
        <v/>
      </c>
      <c r="BO138" s="11" t="str">
        <f t="shared" si="129"/>
        <v>"fl_lat":"44.79112912",</v>
      </c>
      <c r="BP138" s="11" t="str">
        <f t="shared" si="130"/>
        <v>"fl_long":"-94.95867248",</v>
      </c>
      <c r="BQ138" s="11" t="str">
        <f t="shared" si="131"/>
        <v>"mon_loc_source":"Monsanto",</v>
      </c>
      <c r="BR138" s="11" t="str">
        <f t="shared" si="132"/>
        <v/>
      </c>
      <c r="BS138" s="11" t="str">
        <f t="shared" si="133"/>
        <v>"flele":"332",</v>
      </c>
      <c r="BT138" s="11" t="str">
        <f t="shared" si="134"/>
        <v>"cr_system":"Conventional Corn",</v>
      </c>
      <c r="BU138" s="11" t="str">
        <f t="shared" si="135"/>
        <v>"irrig":"N",</v>
      </c>
      <c r="BV138" s="11" t="str">
        <f t="shared" si="136"/>
        <v>"ti_notes":"Conservation: Mulch-Till",</v>
      </c>
      <c r="BW138" s="11" t="str">
        <f t="shared" si="137"/>
        <v>"mon_planting_year":"2008",</v>
      </c>
      <c r="BX138" s="11" t="str">
        <f t="shared" si="138"/>
        <v>"initial_conditions":{"icpcr":"SBN"},</v>
      </c>
      <c r="BY138" s="11" t="str">
        <f t="shared" si="139"/>
        <v>"mon_hacom":"Grain",</v>
      </c>
      <c r="BZ138" s="11" t="str">
        <f t="shared" si="140"/>
        <v>"mon_expt_type":"Research",</v>
      </c>
      <c r="CA138" s="11" t="str">
        <f t="shared" si="141"/>
        <v>"mon_expt_stage":"Pre-Commercial 3",</v>
      </c>
      <c r="CB138" s="11" t="str">
        <f t="shared" si="142"/>
        <v>"mon_yld_be":"112.354987",</v>
      </c>
      <c r="CC138" s="11" t="str">
        <f t="shared" si="143"/>
        <v>"mon_mst":"20.03088235",</v>
      </c>
      <c r="CD138" s="11" t="str">
        <f t="shared" si="144"/>
        <v/>
      </c>
      <c r="CE138" s="11" t="str">
        <f t="shared" si="145"/>
        <v/>
      </c>
      <c r="CF138" s="11" t="str">
        <f>IF(AT138&lt;&gt;"",""""&amp;LOWER(AT$3) &amp;""":"""&amp;DX138&amp;""",","")</f>
        <v>"soil_id":"436061:599869",</v>
      </c>
      <c r="CG138" s="11" t="str">
        <f>"""mon_wst_info1"":"""&amp;VLOOKUP(B138,Weather!B138:N659,11,FALSE)&amp;""","</f>
        <v>"mon_wst_info1":"722168|0 - 10 km",</v>
      </c>
      <c r="CH138" s="11" t="str">
        <f>"""mon_wst_info2"":"""&amp;VLOOKUP(B138,Weather!B138:N659,12,FALSE)&amp;""","</f>
        <v>"mon_wst_info2":"GHCND:US1MNRV0008|10 - 25 km",</v>
      </c>
      <c r="CI138" s="11" t="str">
        <f>"""mon_wst_info3"":"""&amp;VLOOKUP(B138,Weather!B138:N659,13,FALSE)&amp;""","</f>
        <v>"mon_wst_info3":"GHCND:USC00216152|0 - 10 km",</v>
      </c>
      <c r="CJ138" s="11" t="str">
        <f t="shared" si="146"/>
        <v/>
      </c>
      <c r="CK138" s="30" t="s">
        <v>958</v>
      </c>
      <c r="CL138" s="11" t="str">
        <f t="shared" si="147"/>
        <v>{"event":"planting","crid":"MAZ",</v>
      </c>
      <c r="CM138" s="11" t="str">
        <f t="shared" si="148"/>
        <v>"date":"20080505",</v>
      </c>
      <c r="CN138" s="11" t="str">
        <f t="shared" si="149"/>
        <v>"cul_id":"2008_RM90_TestMean",</v>
      </c>
      <c r="CO138" s="11" t="str">
        <f t="shared" si="150"/>
        <v/>
      </c>
      <c r="CP138" s="11" t="str">
        <f t="shared" si="151"/>
        <v>"plrs":"76.2",</v>
      </c>
      <c r="CQ138" s="11" t="str">
        <f t="shared" si="152"/>
        <v>"rm":"90"},</v>
      </c>
      <c r="CR138" s="11" t="str">
        <f t="shared" si="153"/>
        <v>{"event":"harvest",</v>
      </c>
      <c r="CS138" s="11" t="str">
        <f t="shared" si="154"/>
        <v>"harm":"Machine",</v>
      </c>
      <c r="CT138" s="11" t="str">
        <f t="shared" si="155"/>
        <v>"date":"20081018"</v>
      </c>
      <c r="CU138" s="11" t="str">
        <f t="shared" si="156"/>
        <v>}]},</v>
      </c>
      <c r="CV138" s="30" t="s">
        <v>931</v>
      </c>
      <c r="CW138" s="11" t="str">
        <f t="shared" si="157"/>
        <v>{"hwah":"9493.996397",</v>
      </c>
      <c r="CX138" s="11" t="str">
        <f t="shared" si="158"/>
        <v>"hwahs":"806.7581722",</v>
      </c>
      <c r="CY138" s="11" t="str">
        <f t="shared" si="159"/>
        <v>"hmah":"0.200308824",</v>
      </c>
      <c r="CZ138" s="11" t="str">
        <f t="shared" si="160"/>
        <v>"hmahs":"0.019006093",</v>
      </c>
      <c r="DA138" s="11" t="str">
        <f t="shared" si="161"/>
        <v/>
      </c>
      <c r="DB138" s="11" t="str">
        <f t="shared" si="162"/>
        <v/>
      </c>
      <c r="DC138" s="11" t="str">
        <f t="shared" si="163"/>
        <v/>
      </c>
      <c r="DD138" s="11" t="str">
        <f t="shared" si="164"/>
        <v/>
      </c>
      <c r="DE138" s="11" t="s">
        <v>935</v>
      </c>
      <c r="DF138" s="32" t="str">
        <f t="shared" si="178"/>
        <v>USA_2008_7555</v>
      </c>
      <c r="DG138" s="30" t="str">
        <f t="shared" si="165"/>
        <v>{"sltx":"SICL","sl_source":"SSURGO, Texture Component","soil_id":"436061:599869","soil_name":"Canisteo","sl_system":"USDA_NRCS","classification":"Fine-loamy, mixed, superactive, calcareous, mesic Typic Endoaquolls","soil_elev":"346","sl_slope":"1","salb":"0.16","drainage":"Very poorly drained",</v>
      </c>
      <c r="DH138" s="11" t="str">
        <f t="shared" si="166"/>
        <v>{"sltx":"SICL",</v>
      </c>
      <c r="DI138" s="11" t="str">
        <f t="shared" si="167"/>
        <v>"sl_source":"SSURGO, Texture Component",</v>
      </c>
      <c r="DJ138" s="11" t="str">
        <f>IF(AT138&lt;&gt;"",""""&amp;LOWER(AT$3) &amp;""":"""&amp;DX138&amp;""",","")</f>
        <v>"soil_id":"436061:599869",</v>
      </c>
      <c r="DK138" s="11" t="str">
        <f t="shared" si="168"/>
        <v>"soil_name":"Canisteo",</v>
      </c>
      <c r="DL138" s="11" t="str">
        <f t="shared" si="169"/>
        <v>"sl_system":"USDA_NRCS",</v>
      </c>
      <c r="DM138" s="11" t="str">
        <f t="shared" si="170"/>
        <v>"classification":"Fine-loamy, mixed, superactive, calcareous, mesic Typic Endoaquolls",</v>
      </c>
      <c r="DN138" s="11" t="str">
        <f t="shared" si="171"/>
        <v>"soil_elev":"346",</v>
      </c>
      <c r="DO138" s="11" t="str">
        <f t="shared" si="172"/>
        <v>"sl_slope":"1",</v>
      </c>
      <c r="DP138" s="11" t="str">
        <f t="shared" si="173"/>
        <v>"salb":"0.16",</v>
      </c>
      <c r="DQ138" s="11" t="str">
        <f t="shared" si="174"/>
        <v>"drainage":"Very poorly drained",</v>
      </c>
      <c r="DT138" s="2" t="str">
        <f t="shared" si="175"/>
        <v>SICLSSURGO, Texture Component436061:599869</v>
      </c>
      <c r="DU138" s="2" t="str">
        <f>IF(COUNTIF($DT$3:DT137,"="&amp;DT138)=0,AT138&amp;"","")</f>
        <v>436061:599869</v>
      </c>
      <c r="DV138" s="2">
        <f>IF(DU138&lt;&gt;"", COUNTIF($DU$3:DU137,"="&amp;DU138), "")</f>
        <v>0</v>
      </c>
      <c r="DW138" s="2">
        <f>IF(OR(DU138&lt;&gt;"",AT138=""), COUNTIF($DU$3:DU137,"="&amp;DU138), VLOOKUP(DT138,$DT$3:DV137,3,FALSE))</f>
        <v>0</v>
      </c>
      <c r="DX138" s="2" t="str">
        <f t="shared" si="179"/>
        <v>436061:599869</v>
      </c>
    </row>
    <row r="139" spans="1:128">
      <c r="A139" s="2" t="s">
        <v>893</v>
      </c>
      <c r="B139" s="17" t="s">
        <v>555</v>
      </c>
      <c r="C139" s="18">
        <v>1</v>
      </c>
      <c r="D139" s="17" t="s">
        <v>496</v>
      </c>
      <c r="E139" s="17" t="s">
        <v>497</v>
      </c>
      <c r="F139" s="17" t="s">
        <v>498</v>
      </c>
      <c r="G139" s="19">
        <v>3043839378143</v>
      </c>
      <c r="H139" s="17" t="s">
        <v>411</v>
      </c>
      <c r="I139" s="17" t="s">
        <v>499</v>
      </c>
      <c r="J139" s="18"/>
      <c r="K139" s="18">
        <v>44.791129120000001</v>
      </c>
      <c r="L139" s="18">
        <v>-94.958672480000004</v>
      </c>
      <c r="M139" s="17" t="s">
        <v>58</v>
      </c>
      <c r="N139" s="17"/>
      <c r="O139" s="18">
        <v>332</v>
      </c>
      <c r="P139" s="17" t="s">
        <v>59</v>
      </c>
      <c r="Q139" s="17" t="s">
        <v>556</v>
      </c>
      <c r="R139" s="17" t="s">
        <v>61</v>
      </c>
      <c r="S139" s="17" t="s">
        <v>62</v>
      </c>
      <c r="T139" s="17" t="s">
        <v>325</v>
      </c>
      <c r="U139" s="18">
        <v>2008</v>
      </c>
      <c r="V139" s="17" t="s">
        <v>551</v>
      </c>
      <c r="W139" s="17" t="s">
        <v>525</v>
      </c>
      <c r="X139" s="17" t="s">
        <v>328</v>
      </c>
      <c r="Y139" s="17" t="s">
        <v>65</v>
      </c>
      <c r="Z139" s="17" t="s">
        <v>66</v>
      </c>
      <c r="AA139" s="17" t="s">
        <v>67</v>
      </c>
      <c r="AB139" s="17" t="s">
        <v>68</v>
      </c>
      <c r="AC139" s="17"/>
      <c r="AD139" s="18">
        <v>76.2</v>
      </c>
      <c r="AE139" s="20">
        <v>120.2238665</v>
      </c>
      <c r="AF139" s="19">
        <v>10158.916719999999</v>
      </c>
      <c r="AG139" s="19">
        <v>800.05992119999996</v>
      </c>
      <c r="AH139" s="21">
        <v>22.045360819999999</v>
      </c>
      <c r="AI139" s="22">
        <v>0.220453608</v>
      </c>
      <c r="AJ139" s="22">
        <v>1.6123882999999999E-2</v>
      </c>
      <c r="AK139" s="18">
        <v>95</v>
      </c>
      <c r="AL139" s="17"/>
      <c r="AM139" s="17"/>
      <c r="AN139" s="17"/>
      <c r="AO139" s="17"/>
      <c r="AP139" s="17"/>
      <c r="AQ139" s="17"/>
      <c r="AR139" s="17" t="s">
        <v>416</v>
      </c>
      <c r="AS139" s="17" t="s">
        <v>417</v>
      </c>
      <c r="AT139" s="41" t="s">
        <v>552</v>
      </c>
      <c r="AU139" s="17" t="s">
        <v>553</v>
      </c>
      <c r="AV139" s="17" t="s">
        <v>420</v>
      </c>
      <c r="AW139" s="17" t="s">
        <v>554</v>
      </c>
      <c r="AX139" s="18">
        <v>346</v>
      </c>
      <c r="AY139" s="18">
        <v>1</v>
      </c>
      <c r="AZ139" s="18">
        <v>0.16</v>
      </c>
      <c r="BA139" s="17" t="s">
        <v>489</v>
      </c>
      <c r="BC139" s="34" t="str">
        <f t="shared" si="176"/>
        <v>20080505</v>
      </c>
      <c r="BD139" s="34" t="str">
        <f t="shared" si="177"/>
        <v>20081018</v>
      </c>
      <c r="BE139" s="2" t="s">
        <v>937</v>
      </c>
      <c r="BF139" s="11" t="str">
        <f t="shared" si="120"/>
        <v>{"exname":"USA_2008_7556",</v>
      </c>
      <c r="BG139" s="11" t="str">
        <f t="shared" si="121"/>
        <v>"exp_dur":"1",</v>
      </c>
      <c r="BH139" s="11" t="str">
        <f t="shared" si="122"/>
        <v>"local_name":"Bird Island, MN",</v>
      </c>
      <c r="BI139" s="11" t="str">
        <f t="shared" si="123"/>
        <v>"local_id":"MNBI",</v>
      </c>
      <c r="BJ139" s="11" t="str">
        <f t="shared" si="124"/>
        <v>"fl_name":"MCBI",</v>
      </c>
      <c r="BK139" s="11" t="str">
        <f t="shared" si="125"/>
        <v>"id_field":"3043839378143",</v>
      </c>
      <c r="BL139" s="11" t="str">
        <f t="shared" si="126"/>
        <v>"fl_loc_1":"USA",</v>
      </c>
      <c r="BM139" s="11" t="str">
        <f t="shared" si="127"/>
        <v>"fl_loc_2":"MNN",</v>
      </c>
      <c r="BN139" s="11" t="str">
        <f t="shared" si="128"/>
        <v/>
      </c>
      <c r="BO139" s="11" t="str">
        <f t="shared" si="129"/>
        <v>"fl_lat":"44.79112912",</v>
      </c>
      <c r="BP139" s="11" t="str">
        <f t="shared" si="130"/>
        <v>"fl_long":"-94.95867248",</v>
      </c>
      <c r="BQ139" s="11" t="str">
        <f t="shared" si="131"/>
        <v>"mon_loc_source":"Monsanto",</v>
      </c>
      <c r="BR139" s="11" t="str">
        <f t="shared" si="132"/>
        <v/>
      </c>
      <c r="BS139" s="11" t="str">
        <f t="shared" si="133"/>
        <v>"flele":"332",</v>
      </c>
      <c r="BT139" s="11" t="str">
        <f t="shared" si="134"/>
        <v>"cr_system":"Conventional Corn",</v>
      </c>
      <c r="BU139" s="11" t="str">
        <f t="shared" si="135"/>
        <v>"irrig":"N",</v>
      </c>
      <c r="BV139" s="11" t="str">
        <f t="shared" si="136"/>
        <v>"ti_notes":"Conservation: Mulch-Till",</v>
      </c>
      <c r="BW139" s="11" t="str">
        <f t="shared" si="137"/>
        <v>"mon_planting_year":"2008",</v>
      </c>
      <c r="BX139" s="11" t="str">
        <f t="shared" si="138"/>
        <v>"initial_conditions":{"icpcr":"SBN"},</v>
      </c>
      <c r="BY139" s="11" t="str">
        <f t="shared" si="139"/>
        <v>"mon_hacom":"Grain",</v>
      </c>
      <c r="BZ139" s="11" t="str">
        <f t="shared" si="140"/>
        <v>"mon_expt_type":"Research",</v>
      </c>
      <c r="CA139" s="11" t="str">
        <f t="shared" si="141"/>
        <v>"mon_expt_stage":"Pre-Commercial 3",</v>
      </c>
      <c r="CB139" s="11" t="str">
        <f t="shared" si="142"/>
        <v>"mon_yld_be":"120.2238665",</v>
      </c>
      <c r="CC139" s="11" t="str">
        <f t="shared" si="143"/>
        <v>"mon_mst":"22.04536082",</v>
      </c>
      <c r="CD139" s="11" t="str">
        <f t="shared" si="144"/>
        <v/>
      </c>
      <c r="CE139" s="11" t="str">
        <f t="shared" si="145"/>
        <v/>
      </c>
      <c r="CF139" s="11" t="str">
        <f>IF(AT139&lt;&gt;"",""""&amp;LOWER(AT$3) &amp;""":"""&amp;DX139&amp;""",","")</f>
        <v>"soil_id":"436061:599869",</v>
      </c>
      <c r="CG139" s="11" t="str">
        <f>"""mon_wst_info1"":"""&amp;VLOOKUP(B139,Weather!B139:N660,11,FALSE)&amp;""","</f>
        <v>"mon_wst_info1":"722168|0 - 10 km",</v>
      </c>
      <c r="CH139" s="11" t="str">
        <f>"""mon_wst_info2"":"""&amp;VLOOKUP(B139,Weather!B139:N660,12,FALSE)&amp;""","</f>
        <v>"mon_wst_info2":"GHCND:US1MNRV0008|10 - 25 km",</v>
      </c>
      <c r="CI139" s="11" t="str">
        <f>"""mon_wst_info3"":"""&amp;VLOOKUP(B139,Weather!B139:N660,13,FALSE)&amp;""","</f>
        <v>"mon_wst_info3":"GHCND:USC00216152|0 - 10 km",</v>
      </c>
      <c r="CJ139" s="11" t="str">
        <f t="shared" si="146"/>
        <v/>
      </c>
      <c r="CK139" s="30" t="s">
        <v>958</v>
      </c>
      <c r="CL139" s="11" t="str">
        <f t="shared" si="147"/>
        <v>{"event":"planting","crid":"MAZ",</v>
      </c>
      <c r="CM139" s="11" t="str">
        <f t="shared" si="148"/>
        <v>"date":"20080505",</v>
      </c>
      <c r="CN139" s="11" t="str">
        <f t="shared" si="149"/>
        <v>"cul_id":"2008_RM95_TestMean",</v>
      </c>
      <c r="CO139" s="11" t="str">
        <f t="shared" si="150"/>
        <v/>
      </c>
      <c r="CP139" s="11" t="str">
        <f t="shared" si="151"/>
        <v>"plrs":"76.2",</v>
      </c>
      <c r="CQ139" s="11" t="str">
        <f t="shared" si="152"/>
        <v>"rm":"95"},</v>
      </c>
      <c r="CR139" s="11" t="str">
        <f t="shared" si="153"/>
        <v>{"event":"harvest",</v>
      </c>
      <c r="CS139" s="11" t="str">
        <f t="shared" si="154"/>
        <v>"harm":"Machine",</v>
      </c>
      <c r="CT139" s="11" t="str">
        <f t="shared" si="155"/>
        <v>"date":"20081018"</v>
      </c>
      <c r="CU139" s="11" t="str">
        <f t="shared" si="156"/>
        <v>}]},</v>
      </c>
      <c r="CV139" s="30" t="s">
        <v>931</v>
      </c>
      <c r="CW139" s="11" t="str">
        <f t="shared" si="157"/>
        <v>{"hwah":"10158.91672",</v>
      </c>
      <c r="CX139" s="11" t="str">
        <f t="shared" si="158"/>
        <v>"hwahs":"800.0599212",</v>
      </c>
      <c r="CY139" s="11" t="str">
        <f t="shared" si="159"/>
        <v>"hmah":"0.220453608",</v>
      </c>
      <c r="CZ139" s="11" t="str">
        <f t="shared" si="160"/>
        <v>"hmahs":"0.016123883",</v>
      </c>
      <c r="DA139" s="11" t="str">
        <f t="shared" si="161"/>
        <v/>
      </c>
      <c r="DB139" s="11" t="str">
        <f t="shared" si="162"/>
        <v/>
      </c>
      <c r="DC139" s="11" t="str">
        <f t="shared" si="163"/>
        <v/>
      </c>
      <c r="DD139" s="11" t="str">
        <f t="shared" si="164"/>
        <v/>
      </c>
      <c r="DE139" s="11" t="s">
        <v>935</v>
      </c>
      <c r="DF139" s="32" t="str">
        <f t="shared" si="178"/>
        <v>USA_2008_7556</v>
      </c>
      <c r="DG139" s="30" t="str">
        <f t="shared" si="165"/>
        <v>{"sltx":"SICL","sl_source":"SSURGO, Texture Component","soil_id":"436061:599869","soil_name":"Canisteo","sl_system":"USDA_NRCS","classification":"Fine-loamy, mixed, superactive, calcareous, mesic Typic Endoaquolls","soil_elev":"346","sl_slope":"1","salb":"0.16","drainage":"Very poorly drained",</v>
      </c>
      <c r="DH139" s="11" t="str">
        <f t="shared" si="166"/>
        <v>{"sltx":"SICL",</v>
      </c>
      <c r="DI139" s="11" t="str">
        <f t="shared" si="167"/>
        <v>"sl_source":"SSURGO, Texture Component",</v>
      </c>
      <c r="DJ139" s="11" t="str">
        <f>IF(AT139&lt;&gt;"",""""&amp;LOWER(AT$3) &amp;""":"""&amp;DX139&amp;""",","")</f>
        <v>"soil_id":"436061:599869",</v>
      </c>
      <c r="DK139" s="11" t="str">
        <f t="shared" si="168"/>
        <v>"soil_name":"Canisteo",</v>
      </c>
      <c r="DL139" s="11" t="str">
        <f t="shared" si="169"/>
        <v>"sl_system":"USDA_NRCS",</v>
      </c>
      <c r="DM139" s="11" t="str">
        <f t="shared" si="170"/>
        <v>"classification":"Fine-loamy, mixed, superactive, calcareous, mesic Typic Endoaquolls",</v>
      </c>
      <c r="DN139" s="11" t="str">
        <f t="shared" si="171"/>
        <v>"soil_elev":"346",</v>
      </c>
      <c r="DO139" s="11" t="str">
        <f t="shared" si="172"/>
        <v>"sl_slope":"1",</v>
      </c>
      <c r="DP139" s="11" t="str">
        <f t="shared" si="173"/>
        <v>"salb":"0.16",</v>
      </c>
      <c r="DQ139" s="11" t="str">
        <f t="shared" si="174"/>
        <v>"drainage":"Very poorly drained",</v>
      </c>
      <c r="DT139" s="2" t="str">
        <f t="shared" si="175"/>
        <v>SICLSSURGO, Texture Component436061:599869</v>
      </c>
      <c r="DU139" s="2" t="str">
        <f>IF(COUNTIF($DT$3:DT138,"="&amp;DT139)=0,AT139&amp;"","")</f>
        <v/>
      </c>
      <c r="DV139" s="2" t="str">
        <f>IF(DU139&lt;&gt;"", COUNTIF($DU$3:DU138,"="&amp;DU139), "")</f>
        <v/>
      </c>
      <c r="DW139" s="2">
        <f>IF(OR(DU139&lt;&gt;"",AT139=""), COUNTIF($DU$3:DU138,"="&amp;DU139), VLOOKUP(DT139,$DT$3:DV138,3,FALSE))</f>
        <v>0</v>
      </c>
      <c r="DX139" s="2" t="str">
        <f t="shared" si="179"/>
        <v>436061:599869</v>
      </c>
    </row>
    <row r="140" spans="1:128">
      <c r="A140" s="2" t="s">
        <v>893</v>
      </c>
      <c r="B140" s="17" t="s">
        <v>557</v>
      </c>
      <c r="C140" s="18">
        <v>1</v>
      </c>
      <c r="D140" s="17" t="s">
        <v>496</v>
      </c>
      <c r="E140" s="17" t="s">
        <v>497</v>
      </c>
      <c r="F140" s="17" t="s">
        <v>498</v>
      </c>
      <c r="G140" s="19">
        <v>3043839378143</v>
      </c>
      <c r="H140" s="17" t="s">
        <v>411</v>
      </c>
      <c r="I140" s="17" t="s">
        <v>499</v>
      </c>
      <c r="J140" s="18"/>
      <c r="K140" s="18">
        <v>44.791129120000001</v>
      </c>
      <c r="L140" s="18">
        <v>-94.958672480000004</v>
      </c>
      <c r="M140" s="17" t="s">
        <v>58</v>
      </c>
      <c r="N140" s="17"/>
      <c r="O140" s="18">
        <v>332</v>
      </c>
      <c r="P140" s="17" t="s">
        <v>59</v>
      </c>
      <c r="Q140" s="17" t="s">
        <v>527</v>
      </c>
      <c r="R140" s="17" t="s">
        <v>61</v>
      </c>
      <c r="S140" s="17" t="s">
        <v>62</v>
      </c>
      <c r="T140" s="17" t="s">
        <v>325</v>
      </c>
      <c r="U140" s="18">
        <v>2008</v>
      </c>
      <c r="V140" s="17" t="s">
        <v>551</v>
      </c>
      <c r="W140" s="17" t="s">
        <v>525</v>
      </c>
      <c r="X140" s="17" t="s">
        <v>328</v>
      </c>
      <c r="Y140" s="17" t="s">
        <v>65</v>
      </c>
      <c r="Z140" s="17" t="s">
        <v>66</v>
      </c>
      <c r="AA140" s="17" t="s">
        <v>67</v>
      </c>
      <c r="AB140" s="17" t="s">
        <v>68</v>
      </c>
      <c r="AC140" s="17"/>
      <c r="AD140" s="18">
        <v>76.2</v>
      </c>
      <c r="AE140" s="20">
        <v>106.8406047</v>
      </c>
      <c r="AF140" s="19">
        <v>9028.0311000000002</v>
      </c>
      <c r="AG140" s="19">
        <v>798.63092889999996</v>
      </c>
      <c r="AH140" s="21">
        <v>21.659349590000001</v>
      </c>
      <c r="AI140" s="22">
        <v>0.216593496</v>
      </c>
      <c r="AJ140" s="22">
        <v>2.0167266999999999E-2</v>
      </c>
      <c r="AK140" s="18">
        <v>100</v>
      </c>
      <c r="AL140" s="17"/>
      <c r="AM140" s="17"/>
      <c r="AN140" s="17"/>
      <c r="AO140" s="17"/>
      <c r="AP140" s="17"/>
      <c r="AQ140" s="17"/>
      <c r="AR140" s="17" t="s">
        <v>416</v>
      </c>
      <c r="AS140" s="17" t="s">
        <v>417</v>
      </c>
      <c r="AT140" s="41" t="s">
        <v>552</v>
      </c>
      <c r="AU140" s="17" t="s">
        <v>553</v>
      </c>
      <c r="AV140" s="17" t="s">
        <v>420</v>
      </c>
      <c r="AW140" s="17" t="s">
        <v>554</v>
      </c>
      <c r="AX140" s="18">
        <v>346</v>
      </c>
      <c r="AY140" s="18">
        <v>1</v>
      </c>
      <c r="AZ140" s="18">
        <v>0.16</v>
      </c>
      <c r="BA140" s="17" t="s">
        <v>489</v>
      </c>
      <c r="BC140" s="34" t="str">
        <f t="shared" si="176"/>
        <v>20080505</v>
      </c>
      <c r="BD140" s="34" t="str">
        <f t="shared" si="177"/>
        <v>20081018</v>
      </c>
      <c r="BE140" s="2" t="s">
        <v>937</v>
      </c>
      <c r="BF140" s="11" t="str">
        <f t="shared" si="120"/>
        <v>{"exname":"USA_2008_7557",</v>
      </c>
      <c r="BG140" s="11" t="str">
        <f t="shared" si="121"/>
        <v>"exp_dur":"1",</v>
      </c>
      <c r="BH140" s="11" t="str">
        <f t="shared" si="122"/>
        <v>"local_name":"Bird Island, MN",</v>
      </c>
      <c r="BI140" s="11" t="str">
        <f t="shared" si="123"/>
        <v>"local_id":"MNBI",</v>
      </c>
      <c r="BJ140" s="11" t="str">
        <f t="shared" si="124"/>
        <v>"fl_name":"MCBI",</v>
      </c>
      <c r="BK140" s="11" t="str">
        <f t="shared" si="125"/>
        <v>"id_field":"3043839378143",</v>
      </c>
      <c r="BL140" s="11" t="str">
        <f t="shared" si="126"/>
        <v>"fl_loc_1":"USA",</v>
      </c>
      <c r="BM140" s="11" t="str">
        <f t="shared" si="127"/>
        <v>"fl_loc_2":"MNN",</v>
      </c>
      <c r="BN140" s="11" t="str">
        <f t="shared" si="128"/>
        <v/>
      </c>
      <c r="BO140" s="11" t="str">
        <f t="shared" si="129"/>
        <v>"fl_lat":"44.79112912",</v>
      </c>
      <c r="BP140" s="11" t="str">
        <f t="shared" si="130"/>
        <v>"fl_long":"-94.95867248",</v>
      </c>
      <c r="BQ140" s="11" t="str">
        <f t="shared" si="131"/>
        <v>"mon_loc_source":"Monsanto",</v>
      </c>
      <c r="BR140" s="11" t="str">
        <f t="shared" si="132"/>
        <v/>
      </c>
      <c r="BS140" s="11" t="str">
        <f t="shared" si="133"/>
        <v>"flele":"332",</v>
      </c>
      <c r="BT140" s="11" t="str">
        <f t="shared" si="134"/>
        <v>"cr_system":"Conventional Corn",</v>
      </c>
      <c r="BU140" s="11" t="str">
        <f t="shared" si="135"/>
        <v>"irrig":"N",</v>
      </c>
      <c r="BV140" s="11" t="str">
        <f t="shared" si="136"/>
        <v>"ti_notes":"Conservation: Mulch-Till",</v>
      </c>
      <c r="BW140" s="11" t="str">
        <f t="shared" si="137"/>
        <v>"mon_planting_year":"2008",</v>
      </c>
      <c r="BX140" s="11" t="str">
        <f t="shared" si="138"/>
        <v>"initial_conditions":{"icpcr":"SBN"},</v>
      </c>
      <c r="BY140" s="11" t="str">
        <f t="shared" si="139"/>
        <v>"mon_hacom":"Grain",</v>
      </c>
      <c r="BZ140" s="11" t="str">
        <f t="shared" si="140"/>
        <v>"mon_expt_type":"Research",</v>
      </c>
      <c r="CA140" s="11" t="str">
        <f t="shared" si="141"/>
        <v>"mon_expt_stage":"Pre-Commercial 3",</v>
      </c>
      <c r="CB140" s="11" t="str">
        <f t="shared" si="142"/>
        <v>"mon_yld_be":"106.8406047",</v>
      </c>
      <c r="CC140" s="11" t="str">
        <f t="shared" si="143"/>
        <v>"mon_mst":"21.65934959",</v>
      </c>
      <c r="CD140" s="11" t="str">
        <f t="shared" si="144"/>
        <v/>
      </c>
      <c r="CE140" s="11" t="str">
        <f t="shared" si="145"/>
        <v/>
      </c>
      <c r="CF140" s="11" t="str">
        <f>IF(AT140&lt;&gt;"",""""&amp;LOWER(AT$3) &amp;""":"""&amp;DX140&amp;""",","")</f>
        <v>"soil_id":"436061:599869",</v>
      </c>
      <c r="CG140" s="11" t="str">
        <f>"""mon_wst_info1"":"""&amp;VLOOKUP(B140,Weather!B140:N661,11,FALSE)&amp;""","</f>
        <v>"mon_wst_info1":"722168|0 - 10 km",</v>
      </c>
      <c r="CH140" s="11" t="str">
        <f>"""mon_wst_info2"":"""&amp;VLOOKUP(B140,Weather!B140:N661,12,FALSE)&amp;""","</f>
        <v>"mon_wst_info2":"GHCND:US1MNRV0008|10 - 25 km",</v>
      </c>
      <c r="CI140" s="11" t="str">
        <f>"""mon_wst_info3"":"""&amp;VLOOKUP(B140,Weather!B140:N661,13,FALSE)&amp;""","</f>
        <v>"mon_wst_info3":"GHCND:USC00216152|0 - 10 km",</v>
      </c>
      <c r="CJ140" s="11" t="str">
        <f t="shared" si="146"/>
        <v/>
      </c>
      <c r="CK140" s="30" t="s">
        <v>958</v>
      </c>
      <c r="CL140" s="11" t="str">
        <f t="shared" si="147"/>
        <v>{"event":"planting","crid":"MAZ",</v>
      </c>
      <c r="CM140" s="11" t="str">
        <f t="shared" si="148"/>
        <v>"date":"20080505",</v>
      </c>
      <c r="CN140" s="11" t="str">
        <f t="shared" si="149"/>
        <v>"cul_id":"2008_RM100_TestMean",</v>
      </c>
      <c r="CO140" s="11" t="str">
        <f t="shared" si="150"/>
        <v/>
      </c>
      <c r="CP140" s="11" t="str">
        <f t="shared" si="151"/>
        <v>"plrs":"76.2",</v>
      </c>
      <c r="CQ140" s="11" t="str">
        <f t="shared" si="152"/>
        <v>"rm":"100"},</v>
      </c>
      <c r="CR140" s="11" t="str">
        <f t="shared" si="153"/>
        <v>{"event":"harvest",</v>
      </c>
      <c r="CS140" s="11" t="str">
        <f t="shared" si="154"/>
        <v>"harm":"Machine",</v>
      </c>
      <c r="CT140" s="11" t="str">
        <f t="shared" si="155"/>
        <v>"date":"20081018"</v>
      </c>
      <c r="CU140" s="11" t="str">
        <f t="shared" si="156"/>
        <v>}]},</v>
      </c>
      <c r="CV140" s="30" t="s">
        <v>931</v>
      </c>
      <c r="CW140" s="11" t="str">
        <f t="shared" si="157"/>
        <v>{"hwah":"9028.0311",</v>
      </c>
      <c r="CX140" s="11" t="str">
        <f t="shared" si="158"/>
        <v>"hwahs":"798.6309289",</v>
      </c>
      <c r="CY140" s="11" t="str">
        <f t="shared" si="159"/>
        <v>"hmah":"0.216593496",</v>
      </c>
      <c r="CZ140" s="11" t="str">
        <f t="shared" si="160"/>
        <v>"hmahs":"0.020167267",</v>
      </c>
      <c r="DA140" s="11" t="str">
        <f t="shared" si="161"/>
        <v/>
      </c>
      <c r="DB140" s="11" t="str">
        <f t="shared" si="162"/>
        <v/>
      </c>
      <c r="DC140" s="11" t="str">
        <f t="shared" si="163"/>
        <v/>
      </c>
      <c r="DD140" s="11" t="str">
        <f t="shared" si="164"/>
        <v/>
      </c>
      <c r="DE140" s="11" t="s">
        <v>935</v>
      </c>
      <c r="DF140" s="32" t="str">
        <f t="shared" si="178"/>
        <v>USA_2008_7557</v>
      </c>
      <c r="DG140" s="30" t="str">
        <f t="shared" si="165"/>
        <v>{"sltx":"SICL","sl_source":"SSURGO, Texture Component","soil_id":"436061:599869","soil_name":"Canisteo","sl_system":"USDA_NRCS","classification":"Fine-loamy, mixed, superactive, calcareous, mesic Typic Endoaquolls","soil_elev":"346","sl_slope":"1","salb":"0.16","drainage":"Very poorly drained",</v>
      </c>
      <c r="DH140" s="11" t="str">
        <f t="shared" si="166"/>
        <v>{"sltx":"SICL",</v>
      </c>
      <c r="DI140" s="11" t="str">
        <f t="shared" si="167"/>
        <v>"sl_source":"SSURGO, Texture Component",</v>
      </c>
      <c r="DJ140" s="11" t="str">
        <f>IF(AT140&lt;&gt;"",""""&amp;LOWER(AT$3) &amp;""":"""&amp;DX140&amp;""",","")</f>
        <v>"soil_id":"436061:599869",</v>
      </c>
      <c r="DK140" s="11" t="str">
        <f t="shared" si="168"/>
        <v>"soil_name":"Canisteo",</v>
      </c>
      <c r="DL140" s="11" t="str">
        <f t="shared" si="169"/>
        <v>"sl_system":"USDA_NRCS",</v>
      </c>
      <c r="DM140" s="11" t="str">
        <f t="shared" si="170"/>
        <v>"classification":"Fine-loamy, mixed, superactive, calcareous, mesic Typic Endoaquolls",</v>
      </c>
      <c r="DN140" s="11" t="str">
        <f t="shared" si="171"/>
        <v>"soil_elev":"346",</v>
      </c>
      <c r="DO140" s="11" t="str">
        <f t="shared" si="172"/>
        <v>"sl_slope":"1",</v>
      </c>
      <c r="DP140" s="11" t="str">
        <f t="shared" si="173"/>
        <v>"salb":"0.16",</v>
      </c>
      <c r="DQ140" s="11" t="str">
        <f t="shared" si="174"/>
        <v>"drainage":"Very poorly drained",</v>
      </c>
      <c r="DT140" s="2" t="str">
        <f t="shared" si="175"/>
        <v>SICLSSURGO, Texture Component436061:599869</v>
      </c>
      <c r="DU140" s="2" t="str">
        <f>IF(COUNTIF($DT$3:DT139,"="&amp;DT140)=0,AT140&amp;"","")</f>
        <v/>
      </c>
      <c r="DV140" s="2" t="str">
        <f>IF(DU140&lt;&gt;"", COUNTIF($DU$3:DU139,"="&amp;DU140), "")</f>
        <v/>
      </c>
      <c r="DW140" s="2">
        <f>IF(OR(DU140&lt;&gt;"",AT140=""), COUNTIF($DU$3:DU139,"="&amp;DU140), VLOOKUP(DT140,$DT$3:DV139,3,FALSE))</f>
        <v>0</v>
      </c>
      <c r="DX140" s="2" t="str">
        <f t="shared" si="179"/>
        <v>436061:599869</v>
      </c>
    </row>
    <row r="141" spans="1:128">
      <c r="A141" s="2" t="s">
        <v>893</v>
      </c>
      <c r="B141" s="17" t="s">
        <v>558</v>
      </c>
      <c r="C141" s="18">
        <v>1</v>
      </c>
      <c r="D141" s="17" t="s">
        <v>559</v>
      </c>
      <c r="E141" s="17" t="s">
        <v>560</v>
      </c>
      <c r="F141" s="17" t="s">
        <v>561</v>
      </c>
      <c r="G141" s="19">
        <v>2110897521378</v>
      </c>
      <c r="H141" s="17" t="s">
        <v>411</v>
      </c>
      <c r="I141" s="17" t="s">
        <v>412</v>
      </c>
      <c r="J141" s="18"/>
      <c r="K141" s="18">
        <v>41.624475080000003</v>
      </c>
      <c r="L141" s="18">
        <v>-88.708697400000005</v>
      </c>
      <c r="M141" s="17" t="s">
        <v>58</v>
      </c>
      <c r="N141" s="17"/>
      <c r="O141" s="18">
        <v>695</v>
      </c>
      <c r="P141" s="17" t="s">
        <v>59</v>
      </c>
      <c r="Q141" s="17" t="s">
        <v>284</v>
      </c>
      <c r="R141" s="17" t="s">
        <v>61</v>
      </c>
      <c r="S141" s="17" t="s">
        <v>62</v>
      </c>
      <c r="T141" s="17" t="s">
        <v>413</v>
      </c>
      <c r="U141" s="18">
        <v>2009</v>
      </c>
      <c r="V141" s="17" t="s">
        <v>562</v>
      </c>
      <c r="W141" s="17" t="s">
        <v>563</v>
      </c>
      <c r="X141" s="17" t="s">
        <v>328</v>
      </c>
      <c r="Y141" s="17" t="s">
        <v>65</v>
      </c>
      <c r="Z141" s="17" t="s">
        <v>66</v>
      </c>
      <c r="AA141" s="17" t="s">
        <v>67</v>
      </c>
      <c r="AB141" s="17" t="s">
        <v>68</v>
      </c>
      <c r="AC141" s="17">
        <v>8.0301453280999997</v>
      </c>
      <c r="AD141" s="18">
        <v>76.2</v>
      </c>
      <c r="AE141" s="20">
        <v>134.45679680000001</v>
      </c>
      <c r="AF141" s="19">
        <v>11361.599329999999</v>
      </c>
      <c r="AG141" s="19">
        <v>712.76253919999999</v>
      </c>
      <c r="AH141" s="21">
        <v>23.976363639999999</v>
      </c>
      <c r="AI141" s="22">
        <v>0.239763636</v>
      </c>
      <c r="AJ141" s="22">
        <v>1.6349915999999999E-2</v>
      </c>
      <c r="AK141" s="18">
        <v>105</v>
      </c>
      <c r="AL141" s="17"/>
      <c r="AM141" s="17"/>
      <c r="AN141" s="17"/>
      <c r="AO141" s="17"/>
      <c r="AP141" s="17"/>
      <c r="AQ141" s="17"/>
      <c r="AR141" s="17" t="s">
        <v>441</v>
      </c>
      <c r="AS141" s="17" t="s">
        <v>430</v>
      </c>
      <c r="AT141" s="41" t="s">
        <v>564</v>
      </c>
      <c r="AU141" s="17" t="s">
        <v>565</v>
      </c>
      <c r="AV141" s="17" t="s">
        <v>420</v>
      </c>
      <c r="AW141" s="17" t="s">
        <v>421</v>
      </c>
      <c r="AX141" s="18">
        <v>245</v>
      </c>
      <c r="AY141" s="18">
        <v>0.5</v>
      </c>
      <c r="AZ141" s="18">
        <v>0.09</v>
      </c>
      <c r="BA141" s="17" t="s">
        <v>422</v>
      </c>
      <c r="BC141" s="34" t="str">
        <f t="shared" si="176"/>
        <v>20090520</v>
      </c>
      <c r="BD141" s="34" t="str">
        <f t="shared" si="177"/>
        <v>20091109</v>
      </c>
      <c r="BE141" s="2" t="s">
        <v>937</v>
      </c>
      <c r="BF141" s="11" t="str">
        <f t="shared" si="120"/>
        <v>{"exname":"USA_2009_12032",</v>
      </c>
      <c r="BG141" s="11" t="str">
        <f t="shared" si="121"/>
        <v>"exp_dur":"1",</v>
      </c>
      <c r="BH141" s="11" t="str">
        <f t="shared" si="122"/>
        <v>"local_name":"Leland, IL",</v>
      </c>
      <c r="BI141" s="11" t="str">
        <f t="shared" si="123"/>
        <v>"local_id":"ILLL",</v>
      </c>
      <c r="BJ141" s="11" t="str">
        <f t="shared" si="124"/>
        <v>"fl_name":"MULL",</v>
      </c>
      <c r="BK141" s="11" t="str">
        <f t="shared" si="125"/>
        <v>"id_field":"2110897521378",</v>
      </c>
      <c r="BL141" s="11" t="str">
        <f t="shared" si="126"/>
        <v>"fl_loc_1":"USA",</v>
      </c>
      <c r="BM141" s="11" t="str">
        <f t="shared" si="127"/>
        <v>"fl_loc_2":"ILL",</v>
      </c>
      <c r="BN141" s="11" t="str">
        <f t="shared" si="128"/>
        <v/>
      </c>
      <c r="BO141" s="11" t="str">
        <f t="shared" si="129"/>
        <v>"fl_lat":"41.62447508",</v>
      </c>
      <c r="BP141" s="11" t="str">
        <f t="shared" si="130"/>
        <v>"fl_long":"-88.7086974",</v>
      </c>
      <c r="BQ141" s="11" t="str">
        <f t="shared" si="131"/>
        <v>"mon_loc_source":"Monsanto",</v>
      </c>
      <c r="BR141" s="11" t="str">
        <f t="shared" si="132"/>
        <v/>
      </c>
      <c r="BS141" s="11" t="str">
        <f t="shared" si="133"/>
        <v>"flele":"695",</v>
      </c>
      <c r="BT141" s="11" t="str">
        <f t="shared" si="134"/>
        <v>"cr_system":"Conventional Corn",</v>
      </c>
      <c r="BU141" s="11" t="str">
        <f t="shared" si="135"/>
        <v>"irrig":"N",</v>
      </c>
      <c r="BV141" s="11" t="str">
        <f t="shared" si="136"/>
        <v>"ti_notes":"Conventional",</v>
      </c>
      <c r="BW141" s="11" t="str">
        <f t="shared" si="137"/>
        <v>"mon_planting_year":"2009",</v>
      </c>
      <c r="BX141" s="11" t="str">
        <f t="shared" si="138"/>
        <v>"initial_conditions":{"icpcr":"SBN"},</v>
      </c>
      <c r="BY141" s="11" t="str">
        <f t="shared" si="139"/>
        <v>"mon_hacom":"Grain",</v>
      </c>
      <c r="BZ141" s="11" t="str">
        <f t="shared" si="140"/>
        <v>"mon_expt_type":"Research",</v>
      </c>
      <c r="CA141" s="11" t="str">
        <f t="shared" si="141"/>
        <v>"mon_expt_stage":"Pre-Commercial 3",</v>
      </c>
      <c r="CB141" s="11" t="str">
        <f t="shared" si="142"/>
        <v>"mon_yld_be":"134.4567968",</v>
      </c>
      <c r="CC141" s="11" t="str">
        <f t="shared" si="143"/>
        <v>"mon_mst":"23.97636364",</v>
      </c>
      <c r="CD141" s="11" t="str">
        <f t="shared" si="144"/>
        <v/>
      </c>
      <c r="CE141" s="11" t="str">
        <f t="shared" si="145"/>
        <v/>
      </c>
      <c r="CF141" s="11" t="str">
        <f>IF(AT141&lt;&gt;"",""""&amp;LOWER(AT$3) &amp;""":"""&amp;DX141&amp;""",","")</f>
        <v>"soil_id":"1030108:280839",</v>
      </c>
      <c r="CG141" s="11" t="str">
        <f>"""mon_wst_info1"":"""&amp;VLOOKUP(B141,Weather!B141:N662,11,FALSE)&amp;""","</f>
        <v>"mon_wst_info1":"GHCND:US1ILLS0004|0 - 10 km",</v>
      </c>
      <c r="CH141" s="11" t="str">
        <f>"""mon_wst_info2"":"""&amp;VLOOKUP(B141,Weather!B141:N662,12,FALSE)&amp;""","</f>
        <v>"mon_wst_info2":"GHCND:US1ILLS0019|0 - 10 km",</v>
      </c>
      <c r="CI141" s="11" t="str">
        <f>"""mon_wst_info3"":"""&amp;VLOOKUP(B141,Weather!B141:N662,13,FALSE)&amp;""","</f>
        <v>"mon_wst_info3":"GHCND:US1ILLS0026|0 - 10 km",</v>
      </c>
      <c r="CJ141" s="11" t="str">
        <f t="shared" si="146"/>
        <v/>
      </c>
      <c r="CK141" s="30" t="s">
        <v>958</v>
      </c>
      <c r="CL141" s="11" t="str">
        <f t="shared" si="147"/>
        <v>{"event":"planting","crid":"MAZ",</v>
      </c>
      <c r="CM141" s="11" t="str">
        <f t="shared" si="148"/>
        <v>"date":"20090520",</v>
      </c>
      <c r="CN141" s="11" t="str">
        <f t="shared" si="149"/>
        <v>"cul_id":"2009_RM105_TestMean",</v>
      </c>
      <c r="CO141" s="11" t="str">
        <f t="shared" si="150"/>
        <v>"plpoe":"8.0301453281",</v>
      </c>
      <c r="CP141" s="11" t="str">
        <f t="shared" si="151"/>
        <v>"plrs":"76.2",</v>
      </c>
      <c r="CQ141" s="11" t="str">
        <f t="shared" si="152"/>
        <v>"rm":"105"},</v>
      </c>
      <c r="CR141" s="11" t="str">
        <f t="shared" si="153"/>
        <v>{"event":"harvest",</v>
      </c>
      <c r="CS141" s="11" t="str">
        <f t="shared" si="154"/>
        <v>"harm":"Machine",</v>
      </c>
      <c r="CT141" s="11" t="str">
        <f t="shared" si="155"/>
        <v>"date":"20091109"</v>
      </c>
      <c r="CU141" s="11" t="str">
        <f t="shared" si="156"/>
        <v>}]},</v>
      </c>
      <c r="CV141" s="30" t="s">
        <v>931</v>
      </c>
      <c r="CW141" s="11" t="str">
        <f t="shared" si="157"/>
        <v>{"hwah":"11361.59933",</v>
      </c>
      <c r="CX141" s="11" t="str">
        <f t="shared" si="158"/>
        <v>"hwahs":"712.7625392",</v>
      </c>
      <c r="CY141" s="11" t="str">
        <f t="shared" si="159"/>
        <v>"hmah":"0.239763636",</v>
      </c>
      <c r="CZ141" s="11" t="str">
        <f t="shared" si="160"/>
        <v>"hmahs":"0.016349916",</v>
      </c>
      <c r="DA141" s="11" t="str">
        <f t="shared" si="161"/>
        <v/>
      </c>
      <c r="DB141" s="11" t="str">
        <f t="shared" si="162"/>
        <v/>
      </c>
      <c r="DC141" s="11" t="str">
        <f t="shared" si="163"/>
        <v/>
      </c>
      <c r="DD141" s="11" t="str">
        <f t="shared" si="164"/>
        <v/>
      </c>
      <c r="DE141" s="11" t="s">
        <v>935</v>
      </c>
      <c r="DF141" s="32" t="str">
        <f t="shared" si="178"/>
        <v>USA_2009_12032</v>
      </c>
      <c r="DG141" s="30" t="str">
        <f t="shared" si="165"/>
        <v>{"sltx":"SIL","sl_source":"SSURGO, Dominant Component","soil_id":"1030108:280839","soil_name":"Sable","sl_system":"USDA_NRCS","classification":"Fine-silty, mixed, superactive, mesic Typic Endoaquolls","soil_elev":"245","sl_slope":"0.5","salb":"0.09","drainage":"Poorly drained",</v>
      </c>
      <c r="DH141" s="11" t="str">
        <f t="shared" si="166"/>
        <v>{"sltx":"SIL",</v>
      </c>
      <c r="DI141" s="11" t="str">
        <f t="shared" si="167"/>
        <v>"sl_source":"SSURGO, Dominant Component",</v>
      </c>
      <c r="DJ141" s="11" t="str">
        <f>IF(AT141&lt;&gt;"",""""&amp;LOWER(AT$3) &amp;""":"""&amp;DX141&amp;""",","")</f>
        <v>"soil_id":"1030108:280839",</v>
      </c>
      <c r="DK141" s="11" t="str">
        <f t="shared" si="168"/>
        <v>"soil_name":"Sable",</v>
      </c>
      <c r="DL141" s="11" t="str">
        <f t="shared" si="169"/>
        <v>"sl_system":"USDA_NRCS",</v>
      </c>
      <c r="DM141" s="11" t="str">
        <f t="shared" si="170"/>
        <v>"classification":"Fine-silty, mixed, superactive, mesic Typic Endoaquolls",</v>
      </c>
      <c r="DN141" s="11" t="str">
        <f t="shared" si="171"/>
        <v>"soil_elev":"245",</v>
      </c>
      <c r="DO141" s="11" t="str">
        <f t="shared" si="172"/>
        <v>"sl_slope":"0.5",</v>
      </c>
      <c r="DP141" s="11" t="str">
        <f t="shared" si="173"/>
        <v>"salb":"0.09",</v>
      </c>
      <c r="DQ141" s="11" t="str">
        <f t="shared" si="174"/>
        <v>"drainage":"Poorly drained",</v>
      </c>
      <c r="DT141" s="2" t="str">
        <f t="shared" si="175"/>
        <v>SILSSURGO, Dominant Component1030108:280839</v>
      </c>
      <c r="DU141" s="2" t="str">
        <f>IF(COUNTIF($DT$3:DT140,"="&amp;DT141)=0,AT141&amp;"","")</f>
        <v>1030108:280839</v>
      </c>
      <c r="DV141" s="2">
        <f>IF(DU141&lt;&gt;"", COUNTIF($DU$3:DU140,"="&amp;DU141), "")</f>
        <v>0</v>
      </c>
      <c r="DW141" s="2">
        <f>IF(OR(DU141&lt;&gt;"",AT141=""), COUNTIF($DU$3:DU140,"="&amp;DU141), VLOOKUP(DT141,$DT$3:DV140,3,FALSE))</f>
        <v>0</v>
      </c>
      <c r="DX141" s="2" t="str">
        <f t="shared" si="179"/>
        <v>1030108:280839</v>
      </c>
    </row>
    <row r="142" spans="1:128">
      <c r="A142" s="2" t="s">
        <v>893</v>
      </c>
      <c r="B142" s="17" t="s">
        <v>566</v>
      </c>
      <c r="C142" s="18">
        <v>1</v>
      </c>
      <c r="D142" s="17" t="s">
        <v>559</v>
      </c>
      <c r="E142" s="17" t="s">
        <v>560</v>
      </c>
      <c r="F142" s="17" t="s">
        <v>561</v>
      </c>
      <c r="G142" s="19">
        <v>2110897521378</v>
      </c>
      <c r="H142" s="17" t="s">
        <v>411</v>
      </c>
      <c r="I142" s="17" t="s">
        <v>412</v>
      </c>
      <c r="J142" s="18"/>
      <c r="K142" s="18">
        <v>41.624475080000003</v>
      </c>
      <c r="L142" s="18">
        <v>-88.708697400000005</v>
      </c>
      <c r="M142" s="17" t="s">
        <v>58</v>
      </c>
      <c r="N142" s="17"/>
      <c r="O142" s="18">
        <v>695</v>
      </c>
      <c r="P142" s="17" t="s">
        <v>59</v>
      </c>
      <c r="Q142" s="17" t="s">
        <v>287</v>
      </c>
      <c r="R142" s="17" t="s">
        <v>61</v>
      </c>
      <c r="S142" s="17" t="s">
        <v>62</v>
      </c>
      <c r="T142" s="17" t="s">
        <v>413</v>
      </c>
      <c r="U142" s="18">
        <v>2009</v>
      </c>
      <c r="V142" s="17" t="s">
        <v>562</v>
      </c>
      <c r="W142" s="17" t="s">
        <v>563</v>
      </c>
      <c r="X142" s="17" t="s">
        <v>328</v>
      </c>
      <c r="Y142" s="17" t="s">
        <v>65</v>
      </c>
      <c r="Z142" s="17" t="s">
        <v>66</v>
      </c>
      <c r="AA142" s="17" t="s">
        <v>67</v>
      </c>
      <c r="AB142" s="17" t="s">
        <v>68</v>
      </c>
      <c r="AC142" s="17">
        <v>8.2605442573999994</v>
      </c>
      <c r="AD142" s="18">
        <v>76.2</v>
      </c>
      <c r="AE142" s="20">
        <v>137.52258990000001</v>
      </c>
      <c r="AF142" s="19">
        <v>11620.65884</v>
      </c>
      <c r="AG142" s="19">
        <v>598.58470460000001</v>
      </c>
      <c r="AH142" s="21">
        <v>27.657837839999999</v>
      </c>
      <c r="AI142" s="22">
        <v>0.27657837800000001</v>
      </c>
      <c r="AJ142" s="22">
        <v>1.6574128E-2</v>
      </c>
      <c r="AK142" s="18">
        <v>110</v>
      </c>
      <c r="AL142" s="17"/>
      <c r="AM142" s="17"/>
      <c r="AN142" s="17"/>
      <c r="AO142" s="17"/>
      <c r="AP142" s="17"/>
      <c r="AQ142" s="17"/>
      <c r="AR142" s="17" t="s">
        <v>441</v>
      </c>
      <c r="AS142" s="17" t="s">
        <v>430</v>
      </c>
      <c r="AT142" s="41" t="s">
        <v>564</v>
      </c>
      <c r="AU142" s="17" t="s">
        <v>565</v>
      </c>
      <c r="AV142" s="17" t="s">
        <v>420</v>
      </c>
      <c r="AW142" s="17" t="s">
        <v>421</v>
      </c>
      <c r="AX142" s="18">
        <v>245</v>
      </c>
      <c r="AY142" s="18">
        <v>0.5</v>
      </c>
      <c r="AZ142" s="18">
        <v>0.09</v>
      </c>
      <c r="BA142" s="17" t="s">
        <v>422</v>
      </c>
      <c r="BC142" s="34" t="str">
        <f t="shared" si="176"/>
        <v>20090520</v>
      </c>
      <c r="BD142" s="34" t="str">
        <f t="shared" si="177"/>
        <v>20091109</v>
      </c>
      <c r="BE142" s="2" t="s">
        <v>937</v>
      </c>
      <c r="BF142" s="11" t="str">
        <f t="shared" si="120"/>
        <v>{"exname":"USA_2009_12033",</v>
      </c>
      <c r="BG142" s="11" t="str">
        <f t="shared" si="121"/>
        <v>"exp_dur":"1",</v>
      </c>
      <c r="BH142" s="11" t="str">
        <f t="shared" si="122"/>
        <v>"local_name":"Leland, IL",</v>
      </c>
      <c r="BI142" s="11" t="str">
        <f t="shared" si="123"/>
        <v>"local_id":"ILLL",</v>
      </c>
      <c r="BJ142" s="11" t="str">
        <f t="shared" si="124"/>
        <v>"fl_name":"MULL",</v>
      </c>
      <c r="BK142" s="11" t="str">
        <f t="shared" si="125"/>
        <v>"id_field":"2110897521378",</v>
      </c>
      <c r="BL142" s="11" t="str">
        <f t="shared" si="126"/>
        <v>"fl_loc_1":"USA",</v>
      </c>
      <c r="BM142" s="11" t="str">
        <f t="shared" si="127"/>
        <v>"fl_loc_2":"ILL",</v>
      </c>
      <c r="BN142" s="11" t="str">
        <f t="shared" si="128"/>
        <v/>
      </c>
      <c r="BO142" s="11" t="str">
        <f t="shared" si="129"/>
        <v>"fl_lat":"41.62447508",</v>
      </c>
      <c r="BP142" s="11" t="str">
        <f t="shared" si="130"/>
        <v>"fl_long":"-88.7086974",</v>
      </c>
      <c r="BQ142" s="11" t="str">
        <f t="shared" si="131"/>
        <v>"mon_loc_source":"Monsanto",</v>
      </c>
      <c r="BR142" s="11" t="str">
        <f t="shared" si="132"/>
        <v/>
      </c>
      <c r="BS142" s="11" t="str">
        <f t="shared" si="133"/>
        <v>"flele":"695",</v>
      </c>
      <c r="BT142" s="11" t="str">
        <f t="shared" si="134"/>
        <v>"cr_system":"Conventional Corn",</v>
      </c>
      <c r="BU142" s="11" t="str">
        <f t="shared" si="135"/>
        <v>"irrig":"N",</v>
      </c>
      <c r="BV142" s="11" t="str">
        <f t="shared" si="136"/>
        <v>"ti_notes":"Conventional",</v>
      </c>
      <c r="BW142" s="11" t="str">
        <f t="shared" si="137"/>
        <v>"mon_planting_year":"2009",</v>
      </c>
      <c r="BX142" s="11" t="str">
        <f t="shared" si="138"/>
        <v>"initial_conditions":{"icpcr":"SBN"},</v>
      </c>
      <c r="BY142" s="11" t="str">
        <f t="shared" si="139"/>
        <v>"mon_hacom":"Grain",</v>
      </c>
      <c r="BZ142" s="11" t="str">
        <f t="shared" si="140"/>
        <v>"mon_expt_type":"Research",</v>
      </c>
      <c r="CA142" s="11" t="str">
        <f t="shared" si="141"/>
        <v>"mon_expt_stage":"Pre-Commercial 3",</v>
      </c>
      <c r="CB142" s="11" t="str">
        <f t="shared" si="142"/>
        <v>"mon_yld_be":"137.5225899",</v>
      </c>
      <c r="CC142" s="11" t="str">
        <f t="shared" si="143"/>
        <v>"mon_mst":"27.65783784",</v>
      </c>
      <c r="CD142" s="11" t="str">
        <f t="shared" si="144"/>
        <v/>
      </c>
      <c r="CE142" s="11" t="str">
        <f t="shared" si="145"/>
        <v/>
      </c>
      <c r="CF142" s="11" t="str">
        <f>IF(AT142&lt;&gt;"",""""&amp;LOWER(AT$3) &amp;""":"""&amp;DX142&amp;""",","")</f>
        <v>"soil_id":"1030108:280839",</v>
      </c>
      <c r="CG142" s="11" t="str">
        <f>"""mon_wst_info1"":"""&amp;VLOOKUP(B142,Weather!B142:N663,11,FALSE)&amp;""","</f>
        <v>"mon_wst_info1":"GHCND:US1ILLS0004|0 - 10 km",</v>
      </c>
      <c r="CH142" s="11" t="str">
        <f>"""mon_wst_info2"":"""&amp;VLOOKUP(B142,Weather!B142:N663,12,FALSE)&amp;""","</f>
        <v>"mon_wst_info2":"GHCND:US1ILLS0019|0 - 10 km",</v>
      </c>
      <c r="CI142" s="11" t="str">
        <f>"""mon_wst_info3"":"""&amp;VLOOKUP(B142,Weather!B142:N663,13,FALSE)&amp;""","</f>
        <v>"mon_wst_info3":"GHCND:US1ILLS0026|0 - 10 km",</v>
      </c>
      <c r="CJ142" s="11" t="str">
        <f t="shared" si="146"/>
        <v/>
      </c>
      <c r="CK142" s="30" t="s">
        <v>958</v>
      </c>
      <c r="CL142" s="11" t="str">
        <f t="shared" si="147"/>
        <v>{"event":"planting","crid":"MAZ",</v>
      </c>
      <c r="CM142" s="11" t="str">
        <f t="shared" si="148"/>
        <v>"date":"20090520",</v>
      </c>
      <c r="CN142" s="11" t="str">
        <f t="shared" si="149"/>
        <v>"cul_id":"2009_RM110_TestMean",</v>
      </c>
      <c r="CO142" s="11" t="str">
        <f t="shared" si="150"/>
        <v>"plpoe":"8.2605442574",</v>
      </c>
      <c r="CP142" s="11" t="str">
        <f t="shared" si="151"/>
        <v>"plrs":"76.2",</v>
      </c>
      <c r="CQ142" s="11" t="str">
        <f t="shared" si="152"/>
        <v>"rm":"110"},</v>
      </c>
      <c r="CR142" s="11" t="str">
        <f t="shared" si="153"/>
        <v>{"event":"harvest",</v>
      </c>
      <c r="CS142" s="11" t="str">
        <f t="shared" si="154"/>
        <v>"harm":"Machine",</v>
      </c>
      <c r="CT142" s="11" t="str">
        <f t="shared" si="155"/>
        <v>"date":"20091109"</v>
      </c>
      <c r="CU142" s="11" t="str">
        <f t="shared" si="156"/>
        <v>}]},</v>
      </c>
      <c r="CV142" s="30" t="s">
        <v>931</v>
      </c>
      <c r="CW142" s="11" t="str">
        <f t="shared" si="157"/>
        <v>{"hwah":"11620.65884",</v>
      </c>
      <c r="CX142" s="11" t="str">
        <f t="shared" si="158"/>
        <v>"hwahs":"598.5847046",</v>
      </c>
      <c r="CY142" s="11" t="str">
        <f t="shared" si="159"/>
        <v>"hmah":"0.276578378",</v>
      </c>
      <c r="CZ142" s="11" t="str">
        <f t="shared" si="160"/>
        <v>"hmahs":"0.016574128",</v>
      </c>
      <c r="DA142" s="11" t="str">
        <f t="shared" si="161"/>
        <v/>
      </c>
      <c r="DB142" s="11" t="str">
        <f t="shared" si="162"/>
        <v/>
      </c>
      <c r="DC142" s="11" t="str">
        <f t="shared" si="163"/>
        <v/>
      </c>
      <c r="DD142" s="11" t="str">
        <f t="shared" si="164"/>
        <v/>
      </c>
      <c r="DE142" s="11" t="s">
        <v>935</v>
      </c>
      <c r="DF142" s="32" t="str">
        <f t="shared" si="178"/>
        <v>USA_2009_12033</v>
      </c>
      <c r="DG142" s="30" t="str">
        <f t="shared" si="165"/>
        <v>{"sltx":"SIL","sl_source":"SSURGO, Dominant Component","soil_id":"1030108:280839","soil_name":"Sable","sl_system":"USDA_NRCS","classification":"Fine-silty, mixed, superactive, mesic Typic Endoaquolls","soil_elev":"245","sl_slope":"0.5","salb":"0.09","drainage":"Poorly drained",</v>
      </c>
      <c r="DH142" s="11" t="str">
        <f t="shared" si="166"/>
        <v>{"sltx":"SIL",</v>
      </c>
      <c r="DI142" s="11" t="str">
        <f t="shared" si="167"/>
        <v>"sl_source":"SSURGO, Dominant Component",</v>
      </c>
      <c r="DJ142" s="11" t="str">
        <f>IF(AT142&lt;&gt;"",""""&amp;LOWER(AT$3) &amp;""":"""&amp;DX142&amp;""",","")</f>
        <v>"soil_id":"1030108:280839",</v>
      </c>
      <c r="DK142" s="11" t="str">
        <f t="shared" si="168"/>
        <v>"soil_name":"Sable",</v>
      </c>
      <c r="DL142" s="11" t="str">
        <f t="shared" si="169"/>
        <v>"sl_system":"USDA_NRCS",</v>
      </c>
      <c r="DM142" s="11" t="str">
        <f t="shared" si="170"/>
        <v>"classification":"Fine-silty, mixed, superactive, mesic Typic Endoaquolls",</v>
      </c>
      <c r="DN142" s="11" t="str">
        <f t="shared" si="171"/>
        <v>"soil_elev":"245",</v>
      </c>
      <c r="DO142" s="11" t="str">
        <f t="shared" si="172"/>
        <v>"sl_slope":"0.5",</v>
      </c>
      <c r="DP142" s="11" t="str">
        <f t="shared" si="173"/>
        <v>"salb":"0.09",</v>
      </c>
      <c r="DQ142" s="11" t="str">
        <f t="shared" si="174"/>
        <v>"drainage":"Poorly drained",</v>
      </c>
      <c r="DT142" s="2" t="str">
        <f t="shared" si="175"/>
        <v>SILSSURGO, Dominant Component1030108:280839</v>
      </c>
      <c r="DU142" s="2" t="str">
        <f>IF(COUNTIF($DT$3:DT141,"="&amp;DT142)=0,AT142&amp;"","")</f>
        <v/>
      </c>
      <c r="DV142" s="2" t="str">
        <f>IF(DU142&lt;&gt;"", COUNTIF($DU$3:DU141,"="&amp;DU142), "")</f>
        <v/>
      </c>
      <c r="DW142" s="2">
        <f>IF(OR(DU142&lt;&gt;"",AT142=""), COUNTIF($DU$3:DU141,"="&amp;DU142), VLOOKUP(DT142,$DT$3:DV141,3,FALSE))</f>
        <v>0</v>
      </c>
      <c r="DX142" s="2" t="str">
        <f t="shared" si="179"/>
        <v>1030108:280839</v>
      </c>
    </row>
    <row r="143" spans="1:128">
      <c r="A143" s="2" t="s">
        <v>893</v>
      </c>
      <c r="B143" s="17" t="s">
        <v>567</v>
      </c>
      <c r="C143" s="18">
        <v>1</v>
      </c>
      <c r="D143" s="17" t="s">
        <v>425</v>
      </c>
      <c r="E143" s="17" t="s">
        <v>426</v>
      </c>
      <c r="F143" s="17" t="s">
        <v>427</v>
      </c>
      <c r="G143" s="19">
        <v>2110799676130</v>
      </c>
      <c r="H143" s="17" t="s">
        <v>411</v>
      </c>
      <c r="I143" s="17" t="s">
        <v>412</v>
      </c>
      <c r="J143" s="18"/>
      <c r="K143" s="18">
        <v>41.791141080000003</v>
      </c>
      <c r="L143" s="18">
        <v>-89.125362409999994</v>
      </c>
      <c r="M143" s="17" t="s">
        <v>58</v>
      </c>
      <c r="N143" s="17"/>
      <c r="O143" s="18">
        <v>295</v>
      </c>
      <c r="P143" s="17" t="s">
        <v>59</v>
      </c>
      <c r="Q143" s="17" t="s">
        <v>284</v>
      </c>
      <c r="R143" s="17" t="s">
        <v>61</v>
      </c>
      <c r="S143" s="17" t="s">
        <v>62</v>
      </c>
      <c r="T143" s="17" t="s">
        <v>413</v>
      </c>
      <c r="U143" s="18">
        <v>2009</v>
      </c>
      <c r="V143" s="17" t="s">
        <v>568</v>
      </c>
      <c r="W143" s="17" t="s">
        <v>191</v>
      </c>
      <c r="X143" s="17" t="s">
        <v>328</v>
      </c>
      <c r="Y143" s="17" t="s">
        <v>65</v>
      </c>
      <c r="Z143" s="17" t="s">
        <v>66</v>
      </c>
      <c r="AA143" s="17" t="s">
        <v>67</v>
      </c>
      <c r="AB143" s="17" t="s">
        <v>68</v>
      </c>
      <c r="AC143" s="17">
        <v>8.3732896624999995</v>
      </c>
      <c r="AD143" s="18">
        <v>76.2</v>
      </c>
      <c r="AE143" s="20">
        <v>138.1910958</v>
      </c>
      <c r="AF143" s="19">
        <v>11677.1476</v>
      </c>
      <c r="AG143" s="19">
        <v>924.57412309999995</v>
      </c>
      <c r="AH143" s="21">
        <v>25.96805556</v>
      </c>
      <c r="AI143" s="22">
        <v>0.25968055600000001</v>
      </c>
      <c r="AJ143" s="22">
        <v>1.849727E-2</v>
      </c>
      <c r="AK143" s="18">
        <v>105</v>
      </c>
      <c r="AL143" s="17">
        <v>639.57947531000002</v>
      </c>
      <c r="AM143" s="17">
        <v>10.260831810999999</v>
      </c>
      <c r="AN143" s="17"/>
      <c r="AO143" s="17"/>
      <c r="AP143" s="18">
        <v>2.6135541670000002</v>
      </c>
      <c r="AQ143" s="18">
        <v>9.7693529000000001E-2</v>
      </c>
      <c r="AR143" s="17" t="s">
        <v>569</v>
      </c>
      <c r="AS143" s="17" t="s">
        <v>417</v>
      </c>
      <c r="AT143" s="41" t="s">
        <v>570</v>
      </c>
      <c r="AU143" s="17" t="s">
        <v>571</v>
      </c>
      <c r="AV143" s="17" t="s">
        <v>420</v>
      </c>
      <c r="AW143" s="17" t="s">
        <v>572</v>
      </c>
      <c r="AX143" s="18">
        <v>250</v>
      </c>
      <c r="AY143" s="18">
        <v>0.5</v>
      </c>
      <c r="AZ143" s="18">
        <v>0.09</v>
      </c>
      <c r="BA143" s="17" t="s">
        <v>422</v>
      </c>
      <c r="BC143" s="34" t="str">
        <f t="shared" si="176"/>
        <v>20090505</v>
      </c>
      <c r="BD143" s="34" t="str">
        <f t="shared" si="177"/>
        <v>20091019</v>
      </c>
      <c r="BE143" s="2" t="s">
        <v>937</v>
      </c>
      <c r="BF143" s="11" t="str">
        <f t="shared" si="120"/>
        <v>{"exname":"USA_2009_12034",</v>
      </c>
      <c r="BG143" s="11" t="str">
        <f t="shared" si="121"/>
        <v>"exp_dur":"1",</v>
      </c>
      <c r="BH143" s="11" t="str">
        <f t="shared" si="122"/>
        <v>"local_name":"Compton, IL",</v>
      </c>
      <c r="BI143" s="11" t="str">
        <f t="shared" si="123"/>
        <v>"local_id":"ILCC",</v>
      </c>
      <c r="BJ143" s="11" t="str">
        <f t="shared" si="124"/>
        <v>"fl_name":"MUCC",</v>
      </c>
      <c r="BK143" s="11" t="str">
        <f t="shared" si="125"/>
        <v>"id_field":"2110799676130",</v>
      </c>
      <c r="BL143" s="11" t="str">
        <f t="shared" si="126"/>
        <v>"fl_loc_1":"USA",</v>
      </c>
      <c r="BM143" s="11" t="str">
        <f t="shared" si="127"/>
        <v>"fl_loc_2":"ILL",</v>
      </c>
      <c r="BN143" s="11" t="str">
        <f t="shared" si="128"/>
        <v/>
      </c>
      <c r="BO143" s="11" t="str">
        <f t="shared" si="129"/>
        <v>"fl_lat":"41.79114108",</v>
      </c>
      <c r="BP143" s="11" t="str">
        <f t="shared" si="130"/>
        <v>"fl_long":"-89.12536241",</v>
      </c>
      <c r="BQ143" s="11" t="str">
        <f t="shared" si="131"/>
        <v>"mon_loc_source":"Monsanto",</v>
      </c>
      <c r="BR143" s="11" t="str">
        <f t="shared" si="132"/>
        <v/>
      </c>
      <c r="BS143" s="11" t="str">
        <f t="shared" si="133"/>
        <v>"flele":"295",</v>
      </c>
      <c r="BT143" s="11" t="str">
        <f t="shared" si="134"/>
        <v>"cr_system":"Conventional Corn",</v>
      </c>
      <c r="BU143" s="11" t="str">
        <f t="shared" si="135"/>
        <v>"irrig":"N",</v>
      </c>
      <c r="BV143" s="11" t="str">
        <f t="shared" si="136"/>
        <v>"ti_notes":"Conventional",</v>
      </c>
      <c r="BW143" s="11" t="str">
        <f t="shared" si="137"/>
        <v>"mon_planting_year":"2009",</v>
      </c>
      <c r="BX143" s="11" t="str">
        <f t="shared" si="138"/>
        <v>"initial_conditions":{"icpcr":"SBN"},</v>
      </c>
      <c r="BY143" s="11" t="str">
        <f t="shared" si="139"/>
        <v>"mon_hacom":"Grain",</v>
      </c>
      <c r="BZ143" s="11" t="str">
        <f t="shared" si="140"/>
        <v>"mon_expt_type":"Research",</v>
      </c>
      <c r="CA143" s="11" t="str">
        <f t="shared" si="141"/>
        <v>"mon_expt_stage":"Pre-Commercial 3",</v>
      </c>
      <c r="CB143" s="11" t="str">
        <f t="shared" si="142"/>
        <v>"mon_yld_be":"138.1910958",</v>
      </c>
      <c r="CC143" s="11" t="str">
        <f t="shared" si="143"/>
        <v>"mon_mst":"25.96805556",</v>
      </c>
      <c r="CD143" s="11" t="str">
        <f t="shared" si="144"/>
        <v>"mon_p50":"639.57947531",</v>
      </c>
      <c r="CE143" s="11" t="str">
        <f t="shared" si="145"/>
        <v>"mon_p50_stddev":"10.260831811",</v>
      </c>
      <c r="CF143" s="11" t="str">
        <f>IF(AT143&lt;&gt;"",""""&amp;LOWER(AT$3) &amp;""":"""&amp;DX143&amp;""",","")</f>
        <v>"soil_id":"923943:265508",</v>
      </c>
      <c r="CG143" s="11" t="str">
        <f>"""mon_wst_info1"":"""&amp;VLOOKUP(B143,Weather!B143:N664,11,FALSE)&amp;""","</f>
        <v>"mon_wst_info1":"GHCND:US1ILLE0008|0 - 10 km",</v>
      </c>
      <c r="CH143" s="11" t="str">
        <f>"""mon_wst_info2"":"""&amp;VLOOKUP(B143,Weather!B143:N664,12,FALSE)&amp;""","</f>
        <v>"mon_wst_info2":"GHCND:US1ILLE0016|0 - 10 km",</v>
      </c>
      <c r="CI143" s="11" t="str">
        <f>"""mon_wst_info3"":"""&amp;VLOOKUP(B143,Weather!B143:N664,13,FALSE)&amp;""","</f>
        <v>"mon_wst_info3":"GHCND:USC00116661|0 - 10 km",</v>
      </c>
      <c r="CJ143" s="11" t="str">
        <f t="shared" si="146"/>
        <v/>
      </c>
      <c r="CK143" s="30" t="s">
        <v>958</v>
      </c>
      <c r="CL143" s="11" t="str">
        <f t="shared" si="147"/>
        <v>{"event":"planting","crid":"MAZ",</v>
      </c>
      <c r="CM143" s="11" t="str">
        <f t="shared" si="148"/>
        <v>"date":"20090505",</v>
      </c>
      <c r="CN143" s="11" t="str">
        <f t="shared" si="149"/>
        <v>"cul_id":"2009_RM105_TestMean",</v>
      </c>
      <c r="CO143" s="11" t="str">
        <f t="shared" si="150"/>
        <v>"plpoe":"8.3732896625",</v>
      </c>
      <c r="CP143" s="11" t="str">
        <f t="shared" si="151"/>
        <v>"plrs":"76.2",</v>
      </c>
      <c r="CQ143" s="11" t="str">
        <f t="shared" si="152"/>
        <v>"rm":"105"},</v>
      </c>
      <c r="CR143" s="11" t="str">
        <f t="shared" si="153"/>
        <v>{"event":"harvest",</v>
      </c>
      <c r="CS143" s="11" t="str">
        <f t="shared" si="154"/>
        <v>"harm":"Machine",</v>
      </c>
      <c r="CT143" s="11" t="str">
        <f t="shared" si="155"/>
        <v>"date":"20091019"</v>
      </c>
      <c r="CU143" s="11" t="str">
        <f t="shared" si="156"/>
        <v>}]},</v>
      </c>
      <c r="CV143" s="30" t="s">
        <v>931</v>
      </c>
      <c r="CW143" s="11" t="str">
        <f t="shared" si="157"/>
        <v>{"hwah":"11677.1476",</v>
      </c>
      <c r="CX143" s="11" t="str">
        <f t="shared" si="158"/>
        <v>"hwahs":"924.5741231",</v>
      </c>
      <c r="CY143" s="11" t="str">
        <f t="shared" si="159"/>
        <v>"hmah":"0.259680556",</v>
      </c>
      <c r="CZ143" s="11" t="str">
        <f t="shared" si="160"/>
        <v>"hmahs":"0.01849727",</v>
      </c>
      <c r="DA143" s="11" t="str">
        <f t="shared" si="161"/>
        <v/>
      </c>
      <c r="DB143" s="11" t="str">
        <f t="shared" si="162"/>
        <v/>
      </c>
      <c r="DC143" s="11" t="str">
        <f t="shared" si="163"/>
        <v>"chtx":"2.613554167",</v>
      </c>
      <c r="DD143" s="11" t="str">
        <f t="shared" si="164"/>
        <v>"chtxs":"0.097693529",</v>
      </c>
      <c r="DE143" s="11" t="s">
        <v>935</v>
      </c>
      <c r="DF143" s="32" t="str">
        <f t="shared" si="178"/>
        <v>USA_2009_12034</v>
      </c>
      <c r="DG143" s="30" t="str">
        <f t="shared" si="165"/>
        <v>{"sltx":"L","sl_source":"SSURGO, Texture Component","soil_id":"923943:265508","soil_name":"Ambraw","sl_system":"USDA_NRCS","classification":"Fine-loamy, mixed, superactive, mesic Fluvaquentic Endoaquolls","soil_elev":"250","sl_slope":"0.5","salb":"0.09","drainage":"Poorly drained",</v>
      </c>
      <c r="DH143" s="11" t="str">
        <f t="shared" si="166"/>
        <v>{"sltx":"L",</v>
      </c>
      <c r="DI143" s="11" t="str">
        <f t="shared" si="167"/>
        <v>"sl_source":"SSURGO, Texture Component",</v>
      </c>
      <c r="DJ143" s="11" t="str">
        <f>IF(AT143&lt;&gt;"",""""&amp;LOWER(AT$3) &amp;""":"""&amp;DX143&amp;""",","")</f>
        <v>"soil_id":"923943:265508",</v>
      </c>
      <c r="DK143" s="11" t="str">
        <f t="shared" si="168"/>
        <v>"soil_name":"Ambraw",</v>
      </c>
      <c r="DL143" s="11" t="str">
        <f t="shared" si="169"/>
        <v>"sl_system":"USDA_NRCS",</v>
      </c>
      <c r="DM143" s="11" t="str">
        <f t="shared" si="170"/>
        <v>"classification":"Fine-loamy, mixed, superactive, mesic Fluvaquentic Endoaquolls",</v>
      </c>
      <c r="DN143" s="11" t="str">
        <f t="shared" si="171"/>
        <v>"soil_elev":"250",</v>
      </c>
      <c r="DO143" s="11" t="str">
        <f t="shared" si="172"/>
        <v>"sl_slope":"0.5",</v>
      </c>
      <c r="DP143" s="11" t="str">
        <f t="shared" si="173"/>
        <v>"salb":"0.09",</v>
      </c>
      <c r="DQ143" s="11" t="str">
        <f t="shared" si="174"/>
        <v>"drainage":"Poorly drained",</v>
      </c>
      <c r="DT143" s="2" t="str">
        <f t="shared" si="175"/>
        <v>LSSURGO, Texture Component923943:265508</v>
      </c>
      <c r="DU143" s="2" t="str">
        <f>IF(COUNTIF($DT$3:DT142,"="&amp;DT143)=0,AT143&amp;"","")</f>
        <v>923943:265508</v>
      </c>
      <c r="DV143" s="2">
        <f>IF(DU143&lt;&gt;"", COUNTIF($DU$3:DU142,"="&amp;DU143), "")</f>
        <v>0</v>
      </c>
      <c r="DW143" s="2">
        <f>IF(OR(DU143&lt;&gt;"",AT143=""), COUNTIF($DU$3:DU142,"="&amp;DU143), VLOOKUP(DT143,$DT$3:DV142,3,FALSE))</f>
        <v>0</v>
      </c>
      <c r="DX143" s="2" t="str">
        <f t="shared" si="179"/>
        <v>923943:265508</v>
      </c>
    </row>
    <row r="144" spans="1:128">
      <c r="A144" s="2" t="s">
        <v>893</v>
      </c>
      <c r="B144" s="17" t="s">
        <v>573</v>
      </c>
      <c r="C144" s="18">
        <v>1</v>
      </c>
      <c r="D144" s="17" t="s">
        <v>425</v>
      </c>
      <c r="E144" s="17" t="s">
        <v>426</v>
      </c>
      <c r="F144" s="17" t="s">
        <v>427</v>
      </c>
      <c r="G144" s="19">
        <v>2110799676130</v>
      </c>
      <c r="H144" s="17" t="s">
        <v>411</v>
      </c>
      <c r="I144" s="17" t="s">
        <v>412</v>
      </c>
      <c r="J144" s="18"/>
      <c r="K144" s="18">
        <v>41.791141080000003</v>
      </c>
      <c r="L144" s="18">
        <v>-89.125362409999994</v>
      </c>
      <c r="M144" s="17" t="s">
        <v>58</v>
      </c>
      <c r="N144" s="17"/>
      <c r="O144" s="18">
        <v>295</v>
      </c>
      <c r="P144" s="17" t="s">
        <v>59</v>
      </c>
      <c r="Q144" s="17" t="s">
        <v>287</v>
      </c>
      <c r="R144" s="17" t="s">
        <v>61</v>
      </c>
      <c r="S144" s="17" t="s">
        <v>62</v>
      </c>
      <c r="T144" s="17" t="s">
        <v>413</v>
      </c>
      <c r="U144" s="18">
        <v>2009</v>
      </c>
      <c r="V144" s="17" t="s">
        <v>568</v>
      </c>
      <c r="W144" s="17" t="s">
        <v>191</v>
      </c>
      <c r="X144" s="17" t="s">
        <v>328</v>
      </c>
      <c r="Y144" s="17" t="s">
        <v>65</v>
      </c>
      <c r="Z144" s="17" t="s">
        <v>66</v>
      </c>
      <c r="AA144" s="17" t="s">
        <v>67</v>
      </c>
      <c r="AB144" s="17" t="s">
        <v>68</v>
      </c>
      <c r="AC144" s="17">
        <v>8.4192888825000001</v>
      </c>
      <c r="AD144" s="18">
        <v>76.2</v>
      </c>
      <c r="AE144" s="20">
        <v>141.46909020000001</v>
      </c>
      <c r="AF144" s="19">
        <v>11954.13812</v>
      </c>
      <c r="AG144" s="19">
        <v>762.06209960000001</v>
      </c>
      <c r="AH144" s="21">
        <v>30.213989640000001</v>
      </c>
      <c r="AI144" s="22">
        <v>0.30213989600000002</v>
      </c>
      <c r="AJ144" s="22">
        <v>1.9134287E-2</v>
      </c>
      <c r="AK144" s="18">
        <v>110</v>
      </c>
      <c r="AL144" s="17">
        <v>653.17213587000003</v>
      </c>
      <c r="AM144" s="17">
        <v>13.775915025</v>
      </c>
      <c r="AN144" s="17"/>
      <c r="AO144" s="17"/>
      <c r="AP144" s="18">
        <v>2.654760622</v>
      </c>
      <c r="AQ144" s="18">
        <v>0.10707781099999999</v>
      </c>
      <c r="AR144" s="17" t="s">
        <v>569</v>
      </c>
      <c r="AS144" s="17" t="s">
        <v>417</v>
      </c>
      <c r="AT144" s="41" t="s">
        <v>570</v>
      </c>
      <c r="AU144" s="17" t="s">
        <v>571</v>
      </c>
      <c r="AV144" s="17" t="s">
        <v>420</v>
      </c>
      <c r="AW144" s="17" t="s">
        <v>572</v>
      </c>
      <c r="AX144" s="18">
        <v>250</v>
      </c>
      <c r="AY144" s="18">
        <v>0.5</v>
      </c>
      <c r="AZ144" s="18">
        <v>0.09</v>
      </c>
      <c r="BA144" s="17" t="s">
        <v>422</v>
      </c>
      <c r="BC144" s="34" t="str">
        <f t="shared" si="176"/>
        <v>20090505</v>
      </c>
      <c r="BD144" s="34" t="str">
        <f t="shared" si="177"/>
        <v>20091019</v>
      </c>
      <c r="BE144" s="2" t="s">
        <v>937</v>
      </c>
      <c r="BF144" s="11" t="str">
        <f t="shared" si="120"/>
        <v>{"exname":"USA_2009_12035",</v>
      </c>
      <c r="BG144" s="11" t="str">
        <f t="shared" si="121"/>
        <v>"exp_dur":"1",</v>
      </c>
      <c r="BH144" s="11" t="str">
        <f t="shared" si="122"/>
        <v>"local_name":"Compton, IL",</v>
      </c>
      <c r="BI144" s="11" t="str">
        <f t="shared" si="123"/>
        <v>"local_id":"ILCC",</v>
      </c>
      <c r="BJ144" s="11" t="str">
        <f t="shared" si="124"/>
        <v>"fl_name":"MUCC",</v>
      </c>
      <c r="BK144" s="11" t="str">
        <f t="shared" si="125"/>
        <v>"id_field":"2110799676130",</v>
      </c>
      <c r="BL144" s="11" t="str">
        <f t="shared" si="126"/>
        <v>"fl_loc_1":"USA",</v>
      </c>
      <c r="BM144" s="11" t="str">
        <f t="shared" si="127"/>
        <v>"fl_loc_2":"ILL",</v>
      </c>
      <c r="BN144" s="11" t="str">
        <f t="shared" si="128"/>
        <v/>
      </c>
      <c r="BO144" s="11" t="str">
        <f t="shared" si="129"/>
        <v>"fl_lat":"41.79114108",</v>
      </c>
      <c r="BP144" s="11" t="str">
        <f t="shared" si="130"/>
        <v>"fl_long":"-89.12536241",</v>
      </c>
      <c r="BQ144" s="11" t="str">
        <f t="shared" si="131"/>
        <v>"mon_loc_source":"Monsanto",</v>
      </c>
      <c r="BR144" s="11" t="str">
        <f t="shared" si="132"/>
        <v/>
      </c>
      <c r="BS144" s="11" t="str">
        <f t="shared" si="133"/>
        <v>"flele":"295",</v>
      </c>
      <c r="BT144" s="11" t="str">
        <f t="shared" si="134"/>
        <v>"cr_system":"Conventional Corn",</v>
      </c>
      <c r="BU144" s="11" t="str">
        <f t="shared" si="135"/>
        <v>"irrig":"N",</v>
      </c>
      <c r="BV144" s="11" t="str">
        <f t="shared" si="136"/>
        <v>"ti_notes":"Conventional",</v>
      </c>
      <c r="BW144" s="11" t="str">
        <f t="shared" si="137"/>
        <v>"mon_planting_year":"2009",</v>
      </c>
      <c r="BX144" s="11" t="str">
        <f t="shared" si="138"/>
        <v>"initial_conditions":{"icpcr":"SBN"},</v>
      </c>
      <c r="BY144" s="11" t="str">
        <f t="shared" si="139"/>
        <v>"mon_hacom":"Grain",</v>
      </c>
      <c r="BZ144" s="11" t="str">
        <f t="shared" si="140"/>
        <v>"mon_expt_type":"Research",</v>
      </c>
      <c r="CA144" s="11" t="str">
        <f t="shared" si="141"/>
        <v>"mon_expt_stage":"Pre-Commercial 3",</v>
      </c>
      <c r="CB144" s="11" t="str">
        <f t="shared" si="142"/>
        <v>"mon_yld_be":"141.4690902",</v>
      </c>
      <c r="CC144" s="11" t="str">
        <f t="shared" si="143"/>
        <v>"mon_mst":"30.21398964",</v>
      </c>
      <c r="CD144" s="11" t="str">
        <f t="shared" si="144"/>
        <v>"mon_p50":"653.17213587",</v>
      </c>
      <c r="CE144" s="11" t="str">
        <f t="shared" si="145"/>
        <v>"mon_p50_stddev":"13.775915025",</v>
      </c>
      <c r="CF144" s="11" t="str">
        <f>IF(AT144&lt;&gt;"",""""&amp;LOWER(AT$3) &amp;""":"""&amp;DX144&amp;""",","")</f>
        <v>"soil_id":"923943:265508",</v>
      </c>
      <c r="CG144" s="11" t="str">
        <f>"""mon_wst_info1"":"""&amp;VLOOKUP(B144,Weather!B144:N665,11,FALSE)&amp;""","</f>
        <v>"mon_wst_info1":"GHCND:US1ILLE0008|0 - 10 km",</v>
      </c>
      <c r="CH144" s="11" t="str">
        <f>"""mon_wst_info2"":"""&amp;VLOOKUP(B144,Weather!B144:N665,12,FALSE)&amp;""","</f>
        <v>"mon_wst_info2":"GHCND:US1ILLE0016|0 - 10 km",</v>
      </c>
      <c r="CI144" s="11" t="str">
        <f>"""mon_wst_info3"":"""&amp;VLOOKUP(B144,Weather!B144:N665,13,FALSE)&amp;""","</f>
        <v>"mon_wst_info3":"GHCND:USC00116661|0 - 10 km",</v>
      </c>
      <c r="CJ144" s="11" t="str">
        <f t="shared" si="146"/>
        <v/>
      </c>
      <c r="CK144" s="30" t="s">
        <v>958</v>
      </c>
      <c r="CL144" s="11" t="str">
        <f t="shared" si="147"/>
        <v>{"event":"planting","crid":"MAZ",</v>
      </c>
      <c r="CM144" s="11" t="str">
        <f t="shared" si="148"/>
        <v>"date":"20090505",</v>
      </c>
      <c r="CN144" s="11" t="str">
        <f t="shared" si="149"/>
        <v>"cul_id":"2009_RM110_TestMean",</v>
      </c>
      <c r="CO144" s="11" t="str">
        <f t="shared" si="150"/>
        <v>"plpoe":"8.4192888825",</v>
      </c>
      <c r="CP144" s="11" t="str">
        <f t="shared" si="151"/>
        <v>"plrs":"76.2",</v>
      </c>
      <c r="CQ144" s="11" t="str">
        <f t="shared" si="152"/>
        <v>"rm":"110"},</v>
      </c>
      <c r="CR144" s="11" t="str">
        <f t="shared" si="153"/>
        <v>{"event":"harvest",</v>
      </c>
      <c r="CS144" s="11" t="str">
        <f t="shared" si="154"/>
        <v>"harm":"Machine",</v>
      </c>
      <c r="CT144" s="11" t="str">
        <f t="shared" si="155"/>
        <v>"date":"20091019"</v>
      </c>
      <c r="CU144" s="11" t="str">
        <f t="shared" si="156"/>
        <v>}]},</v>
      </c>
      <c r="CV144" s="30" t="s">
        <v>931</v>
      </c>
      <c r="CW144" s="11" t="str">
        <f t="shared" si="157"/>
        <v>{"hwah":"11954.13812",</v>
      </c>
      <c r="CX144" s="11" t="str">
        <f t="shared" si="158"/>
        <v>"hwahs":"762.0620996",</v>
      </c>
      <c r="CY144" s="11" t="str">
        <f t="shared" si="159"/>
        <v>"hmah":"0.302139896",</v>
      </c>
      <c r="CZ144" s="11" t="str">
        <f t="shared" si="160"/>
        <v>"hmahs":"0.019134287",</v>
      </c>
      <c r="DA144" s="11" t="str">
        <f t="shared" si="161"/>
        <v/>
      </c>
      <c r="DB144" s="11" t="str">
        <f t="shared" si="162"/>
        <v/>
      </c>
      <c r="DC144" s="11" t="str">
        <f t="shared" si="163"/>
        <v>"chtx":"2.654760622",</v>
      </c>
      <c r="DD144" s="11" t="str">
        <f t="shared" si="164"/>
        <v>"chtxs":"0.107077811",</v>
      </c>
      <c r="DE144" s="11" t="s">
        <v>935</v>
      </c>
      <c r="DF144" s="32" t="str">
        <f t="shared" si="178"/>
        <v>USA_2009_12035</v>
      </c>
      <c r="DG144" s="30" t="str">
        <f t="shared" si="165"/>
        <v>{"sltx":"L","sl_source":"SSURGO, Texture Component","soil_id":"923943:265508","soil_name":"Ambraw","sl_system":"USDA_NRCS","classification":"Fine-loamy, mixed, superactive, mesic Fluvaquentic Endoaquolls","soil_elev":"250","sl_slope":"0.5","salb":"0.09","drainage":"Poorly drained",</v>
      </c>
      <c r="DH144" s="11" t="str">
        <f t="shared" si="166"/>
        <v>{"sltx":"L",</v>
      </c>
      <c r="DI144" s="11" t="str">
        <f t="shared" si="167"/>
        <v>"sl_source":"SSURGO, Texture Component",</v>
      </c>
      <c r="DJ144" s="11" t="str">
        <f>IF(AT144&lt;&gt;"",""""&amp;LOWER(AT$3) &amp;""":"""&amp;DX144&amp;""",","")</f>
        <v>"soil_id":"923943:265508",</v>
      </c>
      <c r="DK144" s="11" t="str">
        <f t="shared" si="168"/>
        <v>"soil_name":"Ambraw",</v>
      </c>
      <c r="DL144" s="11" t="str">
        <f t="shared" si="169"/>
        <v>"sl_system":"USDA_NRCS",</v>
      </c>
      <c r="DM144" s="11" t="str">
        <f t="shared" si="170"/>
        <v>"classification":"Fine-loamy, mixed, superactive, mesic Fluvaquentic Endoaquolls",</v>
      </c>
      <c r="DN144" s="11" t="str">
        <f t="shared" si="171"/>
        <v>"soil_elev":"250",</v>
      </c>
      <c r="DO144" s="11" t="str">
        <f t="shared" si="172"/>
        <v>"sl_slope":"0.5",</v>
      </c>
      <c r="DP144" s="11" t="str">
        <f t="shared" si="173"/>
        <v>"salb":"0.09",</v>
      </c>
      <c r="DQ144" s="11" t="str">
        <f t="shared" si="174"/>
        <v>"drainage":"Poorly drained",</v>
      </c>
      <c r="DT144" s="2" t="str">
        <f t="shared" si="175"/>
        <v>LSSURGO, Texture Component923943:265508</v>
      </c>
      <c r="DU144" s="2" t="str">
        <f>IF(COUNTIF($DT$3:DT143,"="&amp;DT144)=0,AT144&amp;"","")</f>
        <v/>
      </c>
      <c r="DV144" s="2" t="str">
        <f>IF(DU144&lt;&gt;"", COUNTIF($DU$3:DU143,"="&amp;DU144), "")</f>
        <v/>
      </c>
      <c r="DW144" s="2">
        <f>IF(OR(DU144&lt;&gt;"",AT144=""), COUNTIF($DU$3:DU143,"="&amp;DU144), VLOOKUP(DT144,$DT$3:DV143,3,FALSE))</f>
        <v>0</v>
      </c>
      <c r="DX144" s="2" t="str">
        <f t="shared" si="179"/>
        <v>923943:265508</v>
      </c>
    </row>
    <row r="145" spans="1:128">
      <c r="A145" s="2" t="s">
        <v>893</v>
      </c>
      <c r="B145" s="17" t="s">
        <v>574</v>
      </c>
      <c r="C145" s="18">
        <v>1</v>
      </c>
      <c r="D145" s="17" t="s">
        <v>436</v>
      </c>
      <c r="E145" s="17" t="s">
        <v>437</v>
      </c>
      <c r="F145" s="17" t="s">
        <v>438</v>
      </c>
      <c r="G145" s="19">
        <v>2110817829602</v>
      </c>
      <c r="H145" s="17" t="s">
        <v>411</v>
      </c>
      <c r="I145" s="17" t="s">
        <v>412</v>
      </c>
      <c r="J145" s="18"/>
      <c r="K145" s="18">
        <v>41.957807080000002</v>
      </c>
      <c r="L145" s="18">
        <v>-89.625360420000007</v>
      </c>
      <c r="M145" s="17" t="s">
        <v>58</v>
      </c>
      <c r="N145" s="17"/>
      <c r="O145" s="18">
        <v>266</v>
      </c>
      <c r="P145" s="17" t="s">
        <v>59</v>
      </c>
      <c r="Q145" s="17" t="s">
        <v>284</v>
      </c>
      <c r="R145" s="17" t="s">
        <v>61</v>
      </c>
      <c r="S145" s="17" t="s">
        <v>62</v>
      </c>
      <c r="T145" s="17" t="s">
        <v>413</v>
      </c>
      <c r="U145" s="18">
        <v>2009</v>
      </c>
      <c r="V145" s="17" t="s">
        <v>575</v>
      </c>
      <c r="W145" s="17" t="s">
        <v>576</v>
      </c>
      <c r="X145" s="17" t="s">
        <v>328</v>
      </c>
      <c r="Y145" s="17" t="s">
        <v>65</v>
      </c>
      <c r="Z145" s="17" t="s">
        <v>66</v>
      </c>
      <c r="AA145" s="17" t="s">
        <v>67</v>
      </c>
      <c r="AB145" s="17" t="s">
        <v>68</v>
      </c>
      <c r="AC145" s="17">
        <v>8.2307982447000008</v>
      </c>
      <c r="AD145" s="18">
        <v>76.2</v>
      </c>
      <c r="AE145" s="20">
        <v>143.43719490000001</v>
      </c>
      <c r="AF145" s="19">
        <v>12120.44297</v>
      </c>
      <c r="AG145" s="19">
        <v>612.93492500000002</v>
      </c>
      <c r="AH145" s="21">
        <v>29.85673611</v>
      </c>
      <c r="AI145" s="22">
        <v>0.29856736099999998</v>
      </c>
      <c r="AJ145" s="22">
        <v>1.9157013000000001E-2</v>
      </c>
      <c r="AK145" s="18">
        <v>105</v>
      </c>
      <c r="AL145" s="17"/>
      <c r="AM145" s="17"/>
      <c r="AN145" s="17"/>
      <c r="AO145" s="17"/>
      <c r="AP145" s="17"/>
      <c r="AQ145" s="17"/>
      <c r="AR145" s="17" t="s">
        <v>441</v>
      </c>
      <c r="AS145" s="17" t="s">
        <v>417</v>
      </c>
      <c r="AT145" s="41" t="s">
        <v>577</v>
      </c>
      <c r="AU145" s="17" t="s">
        <v>578</v>
      </c>
      <c r="AV145" s="17" t="s">
        <v>420</v>
      </c>
      <c r="AW145" s="17" t="s">
        <v>579</v>
      </c>
      <c r="AX145" s="18">
        <v>230</v>
      </c>
      <c r="AY145" s="18">
        <v>1</v>
      </c>
      <c r="AZ145" s="18">
        <v>0.16</v>
      </c>
      <c r="BA145" s="17" t="s">
        <v>506</v>
      </c>
      <c r="BC145" s="34" t="str">
        <f t="shared" si="176"/>
        <v>20090521</v>
      </c>
      <c r="BD145" s="34" t="str">
        <f t="shared" si="177"/>
        <v>20091103</v>
      </c>
      <c r="BE145" s="2" t="s">
        <v>937</v>
      </c>
      <c r="BF145" s="11" t="str">
        <f t="shared" si="120"/>
        <v>{"exname":"USA_2009_12048",</v>
      </c>
      <c r="BG145" s="11" t="str">
        <f t="shared" si="121"/>
        <v>"exp_dur":"1",</v>
      </c>
      <c r="BH145" s="11" t="str">
        <f t="shared" si="122"/>
        <v>"local_name":"Polo, IL",</v>
      </c>
      <c r="BI145" s="11" t="str">
        <f t="shared" si="123"/>
        <v>"local_id":"ILPL",</v>
      </c>
      <c r="BJ145" s="11" t="str">
        <f t="shared" si="124"/>
        <v>"fl_name":"MUPL",</v>
      </c>
      <c r="BK145" s="11" t="str">
        <f t="shared" si="125"/>
        <v>"id_field":"2110817829602",</v>
      </c>
      <c r="BL145" s="11" t="str">
        <f t="shared" si="126"/>
        <v>"fl_loc_1":"USA",</v>
      </c>
      <c r="BM145" s="11" t="str">
        <f t="shared" si="127"/>
        <v>"fl_loc_2":"ILL",</v>
      </c>
      <c r="BN145" s="11" t="str">
        <f t="shared" si="128"/>
        <v/>
      </c>
      <c r="BO145" s="11" t="str">
        <f t="shared" si="129"/>
        <v>"fl_lat":"41.95780708",</v>
      </c>
      <c r="BP145" s="11" t="str">
        <f t="shared" si="130"/>
        <v>"fl_long":"-89.62536042",</v>
      </c>
      <c r="BQ145" s="11" t="str">
        <f t="shared" si="131"/>
        <v>"mon_loc_source":"Monsanto",</v>
      </c>
      <c r="BR145" s="11" t="str">
        <f t="shared" si="132"/>
        <v/>
      </c>
      <c r="BS145" s="11" t="str">
        <f t="shared" si="133"/>
        <v>"flele":"266",</v>
      </c>
      <c r="BT145" s="11" t="str">
        <f t="shared" si="134"/>
        <v>"cr_system":"Conventional Corn",</v>
      </c>
      <c r="BU145" s="11" t="str">
        <f t="shared" si="135"/>
        <v>"irrig":"N",</v>
      </c>
      <c r="BV145" s="11" t="str">
        <f t="shared" si="136"/>
        <v>"ti_notes":"Conventional",</v>
      </c>
      <c r="BW145" s="11" t="str">
        <f t="shared" si="137"/>
        <v>"mon_planting_year":"2009",</v>
      </c>
      <c r="BX145" s="11" t="str">
        <f t="shared" si="138"/>
        <v>"initial_conditions":{"icpcr":"SBN"},</v>
      </c>
      <c r="BY145" s="11" t="str">
        <f t="shared" si="139"/>
        <v>"mon_hacom":"Grain",</v>
      </c>
      <c r="BZ145" s="11" t="str">
        <f t="shared" si="140"/>
        <v>"mon_expt_type":"Research",</v>
      </c>
      <c r="CA145" s="11" t="str">
        <f t="shared" si="141"/>
        <v>"mon_expt_stage":"Pre-Commercial 3",</v>
      </c>
      <c r="CB145" s="11" t="str">
        <f t="shared" si="142"/>
        <v>"mon_yld_be":"143.4371949",</v>
      </c>
      <c r="CC145" s="11" t="str">
        <f t="shared" si="143"/>
        <v>"mon_mst":"29.85673611",</v>
      </c>
      <c r="CD145" s="11" t="str">
        <f t="shared" si="144"/>
        <v/>
      </c>
      <c r="CE145" s="11" t="str">
        <f t="shared" si="145"/>
        <v/>
      </c>
      <c r="CF145" s="11" t="str">
        <f>IF(AT145&lt;&gt;"",""""&amp;LOWER(AT$3) &amp;""":"""&amp;DX145&amp;""",","")</f>
        <v>"soil_id":"1144322:265388",</v>
      </c>
      <c r="CG145" s="11" t="str">
        <f>"""mon_wst_info1"":"""&amp;VLOOKUP(B145,Weather!B145:N666,11,FALSE)&amp;""","</f>
        <v>"mon_wst_info1":"GHCND:US1ILLE0010|0 - 10 km",</v>
      </c>
      <c r="CH145" s="11" t="str">
        <f>"""mon_wst_info2"":"""&amp;VLOOKUP(B145,Weather!B145:N666,12,FALSE)&amp;""","</f>
        <v>"mon_wst_info2":"GHCND:US1ILOG0003|0 - 10 km",</v>
      </c>
      <c r="CI145" s="11" t="str">
        <f>"""mon_wst_info3"":"""&amp;VLOOKUP(B145,Weather!B145:N666,13,FALSE)&amp;""","</f>
        <v>"mon_wst_info3":"GHCND:USC00116897|0 - 10 km",</v>
      </c>
      <c r="CJ145" s="11" t="str">
        <f t="shared" si="146"/>
        <v/>
      </c>
      <c r="CK145" s="30" t="s">
        <v>958</v>
      </c>
      <c r="CL145" s="11" t="str">
        <f t="shared" si="147"/>
        <v>{"event":"planting","crid":"MAZ",</v>
      </c>
      <c r="CM145" s="11" t="str">
        <f t="shared" si="148"/>
        <v>"date":"20090521",</v>
      </c>
      <c r="CN145" s="11" t="str">
        <f t="shared" si="149"/>
        <v>"cul_id":"2009_RM105_TestMean",</v>
      </c>
      <c r="CO145" s="11" t="str">
        <f t="shared" si="150"/>
        <v>"plpoe":"8.2307982447",</v>
      </c>
      <c r="CP145" s="11" t="str">
        <f t="shared" si="151"/>
        <v>"plrs":"76.2",</v>
      </c>
      <c r="CQ145" s="11" t="str">
        <f t="shared" si="152"/>
        <v>"rm":"105"},</v>
      </c>
      <c r="CR145" s="11" t="str">
        <f t="shared" si="153"/>
        <v>{"event":"harvest",</v>
      </c>
      <c r="CS145" s="11" t="str">
        <f t="shared" si="154"/>
        <v>"harm":"Machine",</v>
      </c>
      <c r="CT145" s="11" t="str">
        <f t="shared" si="155"/>
        <v>"date":"20091103"</v>
      </c>
      <c r="CU145" s="11" t="str">
        <f t="shared" si="156"/>
        <v>}]},</v>
      </c>
      <c r="CV145" s="30" t="s">
        <v>931</v>
      </c>
      <c r="CW145" s="11" t="str">
        <f t="shared" si="157"/>
        <v>{"hwah":"12120.44297",</v>
      </c>
      <c r="CX145" s="11" t="str">
        <f t="shared" si="158"/>
        <v>"hwahs":"612.934925",</v>
      </c>
      <c r="CY145" s="11" t="str">
        <f t="shared" si="159"/>
        <v>"hmah":"0.298567361",</v>
      </c>
      <c r="CZ145" s="11" t="str">
        <f t="shared" si="160"/>
        <v>"hmahs":"0.019157013",</v>
      </c>
      <c r="DA145" s="11" t="str">
        <f t="shared" si="161"/>
        <v/>
      </c>
      <c r="DB145" s="11" t="str">
        <f t="shared" si="162"/>
        <v/>
      </c>
      <c r="DC145" s="11" t="str">
        <f t="shared" si="163"/>
        <v/>
      </c>
      <c r="DD145" s="11" t="str">
        <f t="shared" si="164"/>
        <v/>
      </c>
      <c r="DE145" s="11" t="s">
        <v>935</v>
      </c>
      <c r="DF145" s="32" t="str">
        <f t="shared" si="178"/>
        <v>USA_2009_12048</v>
      </c>
      <c r="DG145" s="30" t="str">
        <f t="shared" si="165"/>
        <v>{"sltx":"SIL","sl_source":"SSURGO, Texture Component","soil_id":"1144322:265388","soil_name":"Muscatune","sl_system":"USDA_NRCS","classification":"Fine-silty, mixed, superactive, mesic Aquic Argiudolls","soil_elev":"230","sl_slope":"1","salb":"0.16","drainage":"Somewhat poorly drained",</v>
      </c>
      <c r="DH145" s="11" t="str">
        <f t="shared" si="166"/>
        <v>{"sltx":"SIL",</v>
      </c>
      <c r="DI145" s="11" t="str">
        <f t="shared" si="167"/>
        <v>"sl_source":"SSURGO, Texture Component",</v>
      </c>
      <c r="DJ145" s="11" t="str">
        <f>IF(AT145&lt;&gt;"",""""&amp;LOWER(AT$3) &amp;""":"""&amp;DX145&amp;""",","")</f>
        <v>"soil_id":"1144322:265388",</v>
      </c>
      <c r="DK145" s="11" t="str">
        <f t="shared" si="168"/>
        <v>"soil_name":"Muscatune",</v>
      </c>
      <c r="DL145" s="11" t="str">
        <f t="shared" si="169"/>
        <v>"sl_system":"USDA_NRCS",</v>
      </c>
      <c r="DM145" s="11" t="str">
        <f t="shared" si="170"/>
        <v>"classification":"Fine-silty, mixed, superactive, mesic Aquic Argiudolls",</v>
      </c>
      <c r="DN145" s="11" t="str">
        <f t="shared" si="171"/>
        <v>"soil_elev":"230",</v>
      </c>
      <c r="DO145" s="11" t="str">
        <f t="shared" si="172"/>
        <v>"sl_slope":"1",</v>
      </c>
      <c r="DP145" s="11" t="str">
        <f t="shared" si="173"/>
        <v>"salb":"0.16",</v>
      </c>
      <c r="DQ145" s="11" t="str">
        <f t="shared" si="174"/>
        <v>"drainage":"Somewhat poorly drained",</v>
      </c>
      <c r="DT145" s="2" t="str">
        <f t="shared" si="175"/>
        <v>SILSSURGO, Texture Component1144322:265388</v>
      </c>
      <c r="DU145" s="2" t="str">
        <f>IF(COUNTIF($DT$3:DT144,"="&amp;DT145)=0,AT145&amp;"","")</f>
        <v>1144322:265388</v>
      </c>
      <c r="DV145" s="2">
        <f>IF(DU145&lt;&gt;"", COUNTIF($DU$3:DU144,"="&amp;DU145), "")</f>
        <v>0</v>
      </c>
      <c r="DW145" s="2">
        <f>IF(OR(DU145&lt;&gt;"",AT145=""), COUNTIF($DU$3:DU144,"="&amp;DU145), VLOOKUP(DT145,$DT$3:DV144,3,FALSE))</f>
        <v>0</v>
      </c>
      <c r="DX145" s="2" t="str">
        <f t="shared" si="179"/>
        <v>1144322:265388</v>
      </c>
    </row>
    <row r="146" spans="1:128">
      <c r="A146" s="2" t="s">
        <v>893</v>
      </c>
      <c r="B146" s="17" t="s">
        <v>580</v>
      </c>
      <c r="C146" s="18">
        <v>1</v>
      </c>
      <c r="D146" s="17" t="s">
        <v>447</v>
      </c>
      <c r="E146" s="17" t="s">
        <v>448</v>
      </c>
      <c r="F146" s="17" t="s">
        <v>449</v>
      </c>
      <c r="G146" s="19">
        <v>5054164894424</v>
      </c>
      <c r="H146" s="17" t="s">
        <v>411</v>
      </c>
      <c r="I146" s="17" t="s">
        <v>450</v>
      </c>
      <c r="J146" s="18"/>
      <c r="K146" s="18">
        <v>42.124473090000002</v>
      </c>
      <c r="L146" s="18">
        <v>-93.875343470000004</v>
      </c>
      <c r="M146" s="17" t="s">
        <v>58</v>
      </c>
      <c r="N146" s="17"/>
      <c r="O146" s="18">
        <v>345</v>
      </c>
      <c r="P146" s="17" t="s">
        <v>59</v>
      </c>
      <c r="Q146" s="17" t="s">
        <v>284</v>
      </c>
      <c r="R146" s="17" t="s">
        <v>61</v>
      </c>
      <c r="S146" s="17" t="s">
        <v>62</v>
      </c>
      <c r="T146" s="17" t="s">
        <v>413</v>
      </c>
      <c r="U146" s="18">
        <v>2009</v>
      </c>
      <c r="V146" s="17" t="s">
        <v>568</v>
      </c>
      <c r="W146" s="17" t="s">
        <v>581</v>
      </c>
      <c r="X146" s="17" t="s">
        <v>328</v>
      </c>
      <c r="Y146" s="17" t="s">
        <v>65</v>
      </c>
      <c r="Z146" s="17" t="s">
        <v>66</v>
      </c>
      <c r="AA146" s="17" t="s">
        <v>67</v>
      </c>
      <c r="AB146" s="17" t="s">
        <v>68</v>
      </c>
      <c r="AC146" s="17">
        <v>8.8319957536999993</v>
      </c>
      <c r="AD146" s="18">
        <v>76.2</v>
      </c>
      <c r="AE146" s="20">
        <v>137.0614616</v>
      </c>
      <c r="AF146" s="19">
        <v>11581.693509999999</v>
      </c>
      <c r="AG146" s="19">
        <v>948.25848329999997</v>
      </c>
      <c r="AH146" s="21">
        <v>25.029525549999999</v>
      </c>
      <c r="AI146" s="22">
        <v>0.25029525499999999</v>
      </c>
      <c r="AJ146" s="22">
        <v>3.9891476000000002E-2</v>
      </c>
      <c r="AK146" s="18">
        <v>105</v>
      </c>
      <c r="AL146" s="17"/>
      <c r="AM146" s="17"/>
      <c r="AN146" s="17"/>
      <c r="AO146" s="17"/>
      <c r="AP146" s="17"/>
      <c r="AQ146" s="17"/>
      <c r="AR146" s="17" t="s">
        <v>416</v>
      </c>
      <c r="AS146" s="17" t="s">
        <v>430</v>
      </c>
      <c r="AT146" s="41" t="s">
        <v>453</v>
      </c>
      <c r="AU146" s="17" t="s">
        <v>454</v>
      </c>
      <c r="AV146" s="17" t="s">
        <v>420</v>
      </c>
      <c r="AW146" s="17" t="s">
        <v>455</v>
      </c>
      <c r="AX146" s="18">
        <v>374</v>
      </c>
      <c r="AY146" s="18">
        <v>4</v>
      </c>
      <c r="AZ146" s="18">
        <v>0.09</v>
      </c>
      <c r="BA146" s="17" t="s">
        <v>445</v>
      </c>
      <c r="BC146" s="34" t="str">
        <f t="shared" si="176"/>
        <v>20090505</v>
      </c>
      <c r="BD146" s="34" t="str">
        <f t="shared" si="177"/>
        <v>20091011</v>
      </c>
      <c r="BE146" s="2" t="s">
        <v>937</v>
      </c>
      <c r="BF146" s="11" t="str">
        <f t="shared" si="120"/>
        <v>{"exname":"USA_2009_12095",</v>
      </c>
      <c r="BG146" s="11" t="str">
        <f t="shared" si="121"/>
        <v>"exp_dur":"1",</v>
      </c>
      <c r="BH146" s="11" t="str">
        <f t="shared" si="122"/>
        <v>"local_name":"Boone, IA",</v>
      </c>
      <c r="BI146" s="11" t="str">
        <f t="shared" si="123"/>
        <v>"local_id":"IABO",</v>
      </c>
      <c r="BJ146" s="11" t="str">
        <f t="shared" si="124"/>
        <v>"fl_name":"MBBO",</v>
      </c>
      <c r="BK146" s="11" t="str">
        <f t="shared" si="125"/>
        <v>"id_field":"5054164894424",</v>
      </c>
      <c r="BL146" s="11" t="str">
        <f t="shared" si="126"/>
        <v>"fl_loc_1":"USA",</v>
      </c>
      <c r="BM146" s="11" t="str">
        <f t="shared" si="127"/>
        <v>"fl_loc_2":"IOW",</v>
      </c>
      <c r="BN146" s="11" t="str">
        <f t="shared" si="128"/>
        <v/>
      </c>
      <c r="BO146" s="11" t="str">
        <f t="shared" si="129"/>
        <v>"fl_lat":"42.12447309",</v>
      </c>
      <c r="BP146" s="11" t="str">
        <f t="shared" si="130"/>
        <v>"fl_long":"-93.87534347",</v>
      </c>
      <c r="BQ146" s="11" t="str">
        <f t="shared" si="131"/>
        <v>"mon_loc_source":"Monsanto",</v>
      </c>
      <c r="BR146" s="11" t="str">
        <f t="shared" si="132"/>
        <v/>
      </c>
      <c r="BS146" s="11" t="str">
        <f t="shared" si="133"/>
        <v>"flele":"345",</v>
      </c>
      <c r="BT146" s="11" t="str">
        <f t="shared" si="134"/>
        <v>"cr_system":"Conventional Corn",</v>
      </c>
      <c r="BU146" s="11" t="str">
        <f t="shared" si="135"/>
        <v>"irrig":"N",</v>
      </c>
      <c r="BV146" s="11" t="str">
        <f t="shared" si="136"/>
        <v>"ti_notes":"Conventional",</v>
      </c>
      <c r="BW146" s="11" t="str">
        <f t="shared" si="137"/>
        <v>"mon_planting_year":"2009",</v>
      </c>
      <c r="BX146" s="11" t="str">
        <f t="shared" si="138"/>
        <v>"initial_conditions":{"icpcr":"SBN"},</v>
      </c>
      <c r="BY146" s="11" t="str">
        <f t="shared" si="139"/>
        <v>"mon_hacom":"Grain",</v>
      </c>
      <c r="BZ146" s="11" t="str">
        <f t="shared" si="140"/>
        <v>"mon_expt_type":"Research",</v>
      </c>
      <c r="CA146" s="11" t="str">
        <f t="shared" si="141"/>
        <v>"mon_expt_stage":"Pre-Commercial 3",</v>
      </c>
      <c r="CB146" s="11" t="str">
        <f t="shared" si="142"/>
        <v>"mon_yld_be":"137.0614616",</v>
      </c>
      <c r="CC146" s="11" t="str">
        <f t="shared" si="143"/>
        <v>"mon_mst":"25.02952555",</v>
      </c>
      <c r="CD146" s="11" t="str">
        <f t="shared" si="144"/>
        <v/>
      </c>
      <c r="CE146" s="11" t="str">
        <f t="shared" si="145"/>
        <v/>
      </c>
      <c r="CF146" s="11" t="str">
        <f>IF(AT146&lt;&gt;"",""""&amp;LOWER(AT$3) &amp;""":"""&amp;DX146&amp;""",","")</f>
        <v>"soil_id":"403016:543040",</v>
      </c>
      <c r="CG146" s="11" t="str">
        <f>"""mon_wst_info1"":"""&amp;VLOOKUP(B146,Weather!B146:N667,11,FALSE)&amp;""","</f>
        <v>"mon_wst_info1":"725486|10 - 25 km",</v>
      </c>
      <c r="CH146" s="11" t="str">
        <f>"""mon_wst_info2"":"""&amp;VLOOKUP(B146,Weather!B146:N667,12,FALSE)&amp;""","</f>
        <v>"mon_wst_info2":"GHCND:US1IABN0001|10 - 25 km",</v>
      </c>
      <c r="CI146" s="11" t="str">
        <f>"""mon_wst_info3"":"""&amp;VLOOKUP(B146,Weather!B146:N667,13,FALSE)&amp;""","</f>
        <v>"mon_wst_info3":"GHCND:US1IABN0005|10 - 25 km",</v>
      </c>
      <c r="CJ146" s="11" t="str">
        <f t="shared" si="146"/>
        <v/>
      </c>
      <c r="CK146" s="30" t="s">
        <v>958</v>
      </c>
      <c r="CL146" s="11" t="str">
        <f t="shared" si="147"/>
        <v>{"event":"planting","crid":"MAZ",</v>
      </c>
      <c r="CM146" s="11" t="str">
        <f t="shared" si="148"/>
        <v>"date":"20090505",</v>
      </c>
      <c r="CN146" s="11" t="str">
        <f t="shared" si="149"/>
        <v>"cul_id":"2009_RM105_TestMean",</v>
      </c>
      <c r="CO146" s="11" t="str">
        <f t="shared" si="150"/>
        <v>"plpoe":"8.8319957537",</v>
      </c>
      <c r="CP146" s="11" t="str">
        <f t="shared" si="151"/>
        <v>"plrs":"76.2",</v>
      </c>
      <c r="CQ146" s="11" t="str">
        <f t="shared" si="152"/>
        <v>"rm":"105"},</v>
      </c>
      <c r="CR146" s="11" t="str">
        <f t="shared" si="153"/>
        <v>{"event":"harvest",</v>
      </c>
      <c r="CS146" s="11" t="str">
        <f t="shared" si="154"/>
        <v>"harm":"Machine",</v>
      </c>
      <c r="CT146" s="11" t="str">
        <f t="shared" si="155"/>
        <v>"date":"20091011"</v>
      </c>
      <c r="CU146" s="11" t="str">
        <f t="shared" si="156"/>
        <v>}]},</v>
      </c>
      <c r="CV146" s="30" t="s">
        <v>931</v>
      </c>
      <c r="CW146" s="11" t="str">
        <f t="shared" si="157"/>
        <v>{"hwah":"11581.69351",</v>
      </c>
      <c r="CX146" s="11" t="str">
        <f t="shared" si="158"/>
        <v>"hwahs":"948.2584833",</v>
      </c>
      <c r="CY146" s="11" t="str">
        <f t="shared" si="159"/>
        <v>"hmah":"0.250295255",</v>
      </c>
      <c r="CZ146" s="11" t="str">
        <f t="shared" si="160"/>
        <v>"hmahs":"0.039891476",</v>
      </c>
      <c r="DA146" s="11" t="str">
        <f t="shared" si="161"/>
        <v/>
      </c>
      <c r="DB146" s="11" t="str">
        <f t="shared" si="162"/>
        <v/>
      </c>
      <c r="DC146" s="11" t="str">
        <f t="shared" si="163"/>
        <v/>
      </c>
      <c r="DD146" s="11" t="str">
        <f t="shared" si="164"/>
        <v/>
      </c>
      <c r="DE146" s="11" t="s">
        <v>935</v>
      </c>
      <c r="DF146" s="32" t="str">
        <f t="shared" si="178"/>
        <v>USA_2009_12095</v>
      </c>
      <c r="DG146" s="30" t="str">
        <f t="shared" si="165"/>
        <v>{"sltx":"SICL","sl_source":"SSURGO, Dominant Component","soil_id":"403016:543040","soil_name":"Clarion","sl_system":"USDA_NRCS","classification":"Fine-loamy, mixed, superactive, mesic Typic Hapludolls","soil_elev":"374","sl_slope":"4","salb":"0.09","drainage":"Well drained",</v>
      </c>
      <c r="DH146" s="11" t="str">
        <f t="shared" si="166"/>
        <v>{"sltx":"SICL",</v>
      </c>
      <c r="DI146" s="11" t="str">
        <f t="shared" si="167"/>
        <v>"sl_source":"SSURGO, Dominant Component",</v>
      </c>
      <c r="DJ146" s="11" t="str">
        <f>IF(AT146&lt;&gt;"",""""&amp;LOWER(AT$3) &amp;""":"""&amp;DX146&amp;""",","")</f>
        <v>"soil_id":"403016:543040",</v>
      </c>
      <c r="DK146" s="11" t="str">
        <f t="shared" si="168"/>
        <v>"soil_name":"Clarion",</v>
      </c>
      <c r="DL146" s="11" t="str">
        <f t="shared" si="169"/>
        <v>"sl_system":"USDA_NRCS",</v>
      </c>
      <c r="DM146" s="11" t="str">
        <f t="shared" si="170"/>
        <v>"classification":"Fine-loamy, mixed, superactive, mesic Typic Hapludolls",</v>
      </c>
      <c r="DN146" s="11" t="str">
        <f t="shared" si="171"/>
        <v>"soil_elev":"374",</v>
      </c>
      <c r="DO146" s="11" t="str">
        <f t="shared" si="172"/>
        <v>"sl_slope":"4",</v>
      </c>
      <c r="DP146" s="11" t="str">
        <f t="shared" si="173"/>
        <v>"salb":"0.09",</v>
      </c>
      <c r="DQ146" s="11" t="str">
        <f t="shared" si="174"/>
        <v>"drainage":"Well drained",</v>
      </c>
      <c r="DT146" s="2" t="str">
        <f t="shared" si="175"/>
        <v>SICLSSURGO, Dominant Component403016:543040</v>
      </c>
      <c r="DU146" s="2" t="str">
        <f>IF(COUNTIF($DT$3:DT145,"="&amp;DT146)=0,AT146&amp;"","")</f>
        <v/>
      </c>
      <c r="DV146" s="2" t="str">
        <f>IF(DU146&lt;&gt;"", COUNTIF($DU$3:DU145,"="&amp;DU146), "")</f>
        <v/>
      </c>
      <c r="DW146" s="2">
        <f>IF(OR(DU146&lt;&gt;"",AT146=""), COUNTIF($DU$3:DU145,"="&amp;DU146), VLOOKUP(DT146,$DT$3:DV145,3,FALSE))</f>
        <v>0</v>
      </c>
      <c r="DX146" s="2" t="str">
        <f t="shared" si="179"/>
        <v>403016:543040</v>
      </c>
    </row>
    <row r="147" spans="1:128">
      <c r="A147" s="2" t="s">
        <v>893</v>
      </c>
      <c r="B147" s="17" t="s">
        <v>582</v>
      </c>
      <c r="C147" s="18">
        <v>1</v>
      </c>
      <c r="D147" s="17" t="s">
        <v>447</v>
      </c>
      <c r="E147" s="17" t="s">
        <v>448</v>
      </c>
      <c r="F147" s="17" t="s">
        <v>449</v>
      </c>
      <c r="G147" s="19">
        <v>5054164894424</v>
      </c>
      <c r="H147" s="17" t="s">
        <v>411</v>
      </c>
      <c r="I147" s="17" t="s">
        <v>450</v>
      </c>
      <c r="J147" s="18"/>
      <c r="K147" s="18">
        <v>42.124473090000002</v>
      </c>
      <c r="L147" s="18">
        <v>-93.875343470000004</v>
      </c>
      <c r="M147" s="17" t="s">
        <v>58</v>
      </c>
      <c r="N147" s="17"/>
      <c r="O147" s="18">
        <v>345</v>
      </c>
      <c r="P147" s="17" t="s">
        <v>59</v>
      </c>
      <c r="Q147" s="17" t="s">
        <v>287</v>
      </c>
      <c r="R147" s="17" t="s">
        <v>61</v>
      </c>
      <c r="S147" s="17" t="s">
        <v>62</v>
      </c>
      <c r="T147" s="17" t="s">
        <v>413</v>
      </c>
      <c r="U147" s="18">
        <v>2009</v>
      </c>
      <c r="V147" s="17" t="s">
        <v>568</v>
      </c>
      <c r="W147" s="17" t="s">
        <v>581</v>
      </c>
      <c r="X147" s="17" t="s">
        <v>328</v>
      </c>
      <c r="Y147" s="17" t="s">
        <v>65</v>
      </c>
      <c r="Z147" s="17" t="s">
        <v>66</v>
      </c>
      <c r="AA147" s="17" t="s">
        <v>67</v>
      </c>
      <c r="AB147" s="17" t="s">
        <v>68</v>
      </c>
      <c r="AC147" s="17">
        <v>8.8313522600999992</v>
      </c>
      <c r="AD147" s="18">
        <v>76.2</v>
      </c>
      <c r="AE147" s="20">
        <v>121.96875679999999</v>
      </c>
      <c r="AF147" s="19">
        <v>10306.35995</v>
      </c>
      <c r="AG147" s="19">
        <v>1128.8271749999999</v>
      </c>
      <c r="AH147" s="21">
        <v>32.74819892</v>
      </c>
      <c r="AI147" s="22">
        <v>0.32748198899999997</v>
      </c>
      <c r="AJ147" s="22">
        <v>2.6343947E-2</v>
      </c>
      <c r="AK147" s="18">
        <v>110</v>
      </c>
      <c r="AL147" s="17"/>
      <c r="AM147" s="17"/>
      <c r="AN147" s="17"/>
      <c r="AO147" s="17"/>
      <c r="AP147" s="17"/>
      <c r="AQ147" s="17"/>
      <c r="AR147" s="17" t="s">
        <v>416</v>
      </c>
      <c r="AS147" s="17" t="s">
        <v>430</v>
      </c>
      <c r="AT147" s="41" t="s">
        <v>453</v>
      </c>
      <c r="AU147" s="17" t="s">
        <v>454</v>
      </c>
      <c r="AV147" s="17" t="s">
        <v>420</v>
      </c>
      <c r="AW147" s="17" t="s">
        <v>455</v>
      </c>
      <c r="AX147" s="18">
        <v>374</v>
      </c>
      <c r="AY147" s="18">
        <v>4</v>
      </c>
      <c r="AZ147" s="18">
        <v>0.09</v>
      </c>
      <c r="BA147" s="17" t="s">
        <v>445</v>
      </c>
      <c r="BC147" s="34" t="str">
        <f t="shared" si="176"/>
        <v>20090505</v>
      </c>
      <c r="BD147" s="34" t="str">
        <f t="shared" si="177"/>
        <v>20091011</v>
      </c>
      <c r="BE147" s="2" t="s">
        <v>937</v>
      </c>
      <c r="BF147" s="11" t="str">
        <f t="shared" si="120"/>
        <v>{"exname":"USA_2009_12096",</v>
      </c>
      <c r="BG147" s="11" t="str">
        <f t="shared" si="121"/>
        <v>"exp_dur":"1",</v>
      </c>
      <c r="BH147" s="11" t="str">
        <f t="shared" si="122"/>
        <v>"local_name":"Boone, IA",</v>
      </c>
      <c r="BI147" s="11" t="str">
        <f t="shared" si="123"/>
        <v>"local_id":"IABO",</v>
      </c>
      <c r="BJ147" s="11" t="str">
        <f t="shared" si="124"/>
        <v>"fl_name":"MBBO",</v>
      </c>
      <c r="BK147" s="11" t="str">
        <f t="shared" si="125"/>
        <v>"id_field":"5054164894424",</v>
      </c>
      <c r="BL147" s="11" t="str">
        <f t="shared" si="126"/>
        <v>"fl_loc_1":"USA",</v>
      </c>
      <c r="BM147" s="11" t="str">
        <f t="shared" si="127"/>
        <v>"fl_loc_2":"IOW",</v>
      </c>
      <c r="BN147" s="11" t="str">
        <f t="shared" si="128"/>
        <v/>
      </c>
      <c r="BO147" s="11" t="str">
        <f t="shared" si="129"/>
        <v>"fl_lat":"42.12447309",</v>
      </c>
      <c r="BP147" s="11" t="str">
        <f t="shared" si="130"/>
        <v>"fl_long":"-93.87534347",</v>
      </c>
      <c r="BQ147" s="11" t="str">
        <f t="shared" si="131"/>
        <v>"mon_loc_source":"Monsanto",</v>
      </c>
      <c r="BR147" s="11" t="str">
        <f t="shared" si="132"/>
        <v/>
      </c>
      <c r="BS147" s="11" t="str">
        <f t="shared" si="133"/>
        <v>"flele":"345",</v>
      </c>
      <c r="BT147" s="11" t="str">
        <f t="shared" si="134"/>
        <v>"cr_system":"Conventional Corn",</v>
      </c>
      <c r="BU147" s="11" t="str">
        <f t="shared" si="135"/>
        <v>"irrig":"N",</v>
      </c>
      <c r="BV147" s="11" t="str">
        <f t="shared" si="136"/>
        <v>"ti_notes":"Conventional",</v>
      </c>
      <c r="BW147" s="11" t="str">
        <f t="shared" si="137"/>
        <v>"mon_planting_year":"2009",</v>
      </c>
      <c r="BX147" s="11" t="str">
        <f t="shared" si="138"/>
        <v>"initial_conditions":{"icpcr":"SBN"},</v>
      </c>
      <c r="BY147" s="11" t="str">
        <f t="shared" si="139"/>
        <v>"mon_hacom":"Grain",</v>
      </c>
      <c r="BZ147" s="11" t="str">
        <f t="shared" si="140"/>
        <v>"mon_expt_type":"Research",</v>
      </c>
      <c r="CA147" s="11" t="str">
        <f t="shared" si="141"/>
        <v>"mon_expt_stage":"Pre-Commercial 3",</v>
      </c>
      <c r="CB147" s="11" t="str">
        <f t="shared" si="142"/>
        <v>"mon_yld_be":"121.9687568",</v>
      </c>
      <c r="CC147" s="11" t="str">
        <f t="shared" si="143"/>
        <v>"mon_mst":"32.74819892",</v>
      </c>
      <c r="CD147" s="11" t="str">
        <f t="shared" si="144"/>
        <v/>
      </c>
      <c r="CE147" s="11" t="str">
        <f t="shared" si="145"/>
        <v/>
      </c>
      <c r="CF147" s="11" t="str">
        <f>IF(AT147&lt;&gt;"",""""&amp;LOWER(AT$3) &amp;""":"""&amp;DX147&amp;""",","")</f>
        <v>"soil_id":"403016:543040",</v>
      </c>
      <c r="CG147" s="11" t="str">
        <f>"""mon_wst_info1"":"""&amp;VLOOKUP(B147,Weather!B147:N668,11,FALSE)&amp;""","</f>
        <v>"mon_wst_info1":"725486|10 - 25 km",</v>
      </c>
      <c r="CH147" s="11" t="str">
        <f>"""mon_wst_info2"":"""&amp;VLOOKUP(B147,Weather!B147:N668,12,FALSE)&amp;""","</f>
        <v>"mon_wst_info2":"GHCND:US1IABN0001|10 - 25 km",</v>
      </c>
      <c r="CI147" s="11" t="str">
        <f>"""mon_wst_info3"":"""&amp;VLOOKUP(B147,Weather!B147:N668,13,FALSE)&amp;""","</f>
        <v>"mon_wst_info3":"GHCND:US1IABN0005|10 - 25 km",</v>
      </c>
      <c r="CJ147" s="11" t="str">
        <f t="shared" si="146"/>
        <v/>
      </c>
      <c r="CK147" s="30" t="s">
        <v>958</v>
      </c>
      <c r="CL147" s="11" t="str">
        <f t="shared" si="147"/>
        <v>{"event":"planting","crid":"MAZ",</v>
      </c>
      <c r="CM147" s="11" t="str">
        <f t="shared" si="148"/>
        <v>"date":"20090505",</v>
      </c>
      <c r="CN147" s="11" t="str">
        <f t="shared" si="149"/>
        <v>"cul_id":"2009_RM110_TestMean",</v>
      </c>
      <c r="CO147" s="11" t="str">
        <f t="shared" si="150"/>
        <v>"plpoe":"8.8313522601",</v>
      </c>
      <c r="CP147" s="11" t="str">
        <f t="shared" si="151"/>
        <v>"plrs":"76.2",</v>
      </c>
      <c r="CQ147" s="11" t="str">
        <f t="shared" si="152"/>
        <v>"rm":"110"},</v>
      </c>
      <c r="CR147" s="11" t="str">
        <f t="shared" si="153"/>
        <v>{"event":"harvest",</v>
      </c>
      <c r="CS147" s="11" t="str">
        <f t="shared" si="154"/>
        <v>"harm":"Machine",</v>
      </c>
      <c r="CT147" s="11" t="str">
        <f t="shared" si="155"/>
        <v>"date":"20091011"</v>
      </c>
      <c r="CU147" s="11" t="str">
        <f t="shared" si="156"/>
        <v>}]},</v>
      </c>
      <c r="CV147" s="30" t="s">
        <v>931</v>
      </c>
      <c r="CW147" s="11" t="str">
        <f t="shared" si="157"/>
        <v>{"hwah":"10306.35995",</v>
      </c>
      <c r="CX147" s="11" t="str">
        <f t="shared" si="158"/>
        <v>"hwahs":"1128.827175",</v>
      </c>
      <c r="CY147" s="11" t="str">
        <f t="shared" si="159"/>
        <v>"hmah":"0.327481989",</v>
      </c>
      <c r="CZ147" s="11" t="str">
        <f t="shared" si="160"/>
        <v>"hmahs":"0.026343947",</v>
      </c>
      <c r="DA147" s="11" t="str">
        <f t="shared" si="161"/>
        <v/>
      </c>
      <c r="DB147" s="11" t="str">
        <f t="shared" si="162"/>
        <v/>
      </c>
      <c r="DC147" s="11" t="str">
        <f t="shared" si="163"/>
        <v/>
      </c>
      <c r="DD147" s="11" t="str">
        <f t="shared" si="164"/>
        <v/>
      </c>
      <c r="DE147" s="11" t="s">
        <v>935</v>
      </c>
      <c r="DF147" s="32" t="str">
        <f t="shared" si="178"/>
        <v>USA_2009_12096</v>
      </c>
      <c r="DG147" s="30" t="str">
        <f t="shared" si="165"/>
        <v>{"sltx":"SICL","sl_source":"SSURGO, Dominant Component","soil_id":"403016:543040","soil_name":"Clarion","sl_system":"USDA_NRCS","classification":"Fine-loamy, mixed, superactive, mesic Typic Hapludolls","soil_elev":"374","sl_slope":"4","salb":"0.09","drainage":"Well drained",</v>
      </c>
      <c r="DH147" s="11" t="str">
        <f t="shared" si="166"/>
        <v>{"sltx":"SICL",</v>
      </c>
      <c r="DI147" s="11" t="str">
        <f t="shared" si="167"/>
        <v>"sl_source":"SSURGO, Dominant Component",</v>
      </c>
      <c r="DJ147" s="11" t="str">
        <f>IF(AT147&lt;&gt;"",""""&amp;LOWER(AT$3) &amp;""":"""&amp;DX147&amp;""",","")</f>
        <v>"soil_id":"403016:543040",</v>
      </c>
      <c r="DK147" s="11" t="str">
        <f t="shared" si="168"/>
        <v>"soil_name":"Clarion",</v>
      </c>
      <c r="DL147" s="11" t="str">
        <f t="shared" si="169"/>
        <v>"sl_system":"USDA_NRCS",</v>
      </c>
      <c r="DM147" s="11" t="str">
        <f t="shared" si="170"/>
        <v>"classification":"Fine-loamy, mixed, superactive, mesic Typic Hapludolls",</v>
      </c>
      <c r="DN147" s="11" t="str">
        <f t="shared" si="171"/>
        <v>"soil_elev":"374",</v>
      </c>
      <c r="DO147" s="11" t="str">
        <f t="shared" si="172"/>
        <v>"sl_slope":"4",</v>
      </c>
      <c r="DP147" s="11" t="str">
        <f t="shared" si="173"/>
        <v>"salb":"0.09",</v>
      </c>
      <c r="DQ147" s="11" t="str">
        <f t="shared" si="174"/>
        <v>"drainage":"Well drained",</v>
      </c>
      <c r="DT147" s="2" t="str">
        <f t="shared" si="175"/>
        <v>SICLSSURGO, Dominant Component403016:543040</v>
      </c>
      <c r="DU147" s="2" t="str">
        <f>IF(COUNTIF($DT$3:DT146,"="&amp;DT147)=0,AT147&amp;"","")</f>
        <v/>
      </c>
      <c r="DV147" s="2" t="str">
        <f>IF(DU147&lt;&gt;"", COUNTIF($DU$3:DU146,"="&amp;DU147), "")</f>
        <v/>
      </c>
      <c r="DW147" s="2">
        <f>IF(OR(DU147&lt;&gt;"",AT147=""), COUNTIF($DU$3:DU146,"="&amp;DU147), VLOOKUP(DT147,$DT$3:DV146,3,FALSE))</f>
        <v>0</v>
      </c>
      <c r="DX147" s="2" t="str">
        <f t="shared" si="179"/>
        <v>403016:543040</v>
      </c>
    </row>
    <row r="148" spans="1:128">
      <c r="A148" s="2" t="s">
        <v>893</v>
      </c>
      <c r="B148" s="17" t="s">
        <v>583</v>
      </c>
      <c r="C148" s="18">
        <v>1</v>
      </c>
      <c r="D148" s="17" t="s">
        <v>462</v>
      </c>
      <c r="E148" s="17" t="s">
        <v>463</v>
      </c>
      <c r="F148" s="17" t="s">
        <v>464</v>
      </c>
      <c r="G148" s="19">
        <v>5054167778008</v>
      </c>
      <c r="H148" s="17" t="s">
        <v>411</v>
      </c>
      <c r="I148" s="17" t="s">
        <v>450</v>
      </c>
      <c r="J148" s="18"/>
      <c r="K148" s="18">
        <v>42.041140079999998</v>
      </c>
      <c r="L148" s="18">
        <v>-93.792010469999994</v>
      </c>
      <c r="M148" s="17" t="s">
        <v>58</v>
      </c>
      <c r="N148" s="17"/>
      <c r="O148" s="18">
        <v>333</v>
      </c>
      <c r="P148" s="17" t="s">
        <v>59</v>
      </c>
      <c r="Q148" s="17" t="s">
        <v>284</v>
      </c>
      <c r="R148" s="17" t="s">
        <v>61</v>
      </c>
      <c r="S148" s="17" t="s">
        <v>62</v>
      </c>
      <c r="T148" s="17" t="s">
        <v>413</v>
      </c>
      <c r="U148" s="18">
        <v>2009</v>
      </c>
      <c r="V148" s="17" t="s">
        <v>568</v>
      </c>
      <c r="W148" s="17" t="s">
        <v>584</v>
      </c>
      <c r="X148" s="17" t="s">
        <v>328</v>
      </c>
      <c r="Y148" s="17" t="s">
        <v>65</v>
      </c>
      <c r="Z148" s="17" t="s">
        <v>66</v>
      </c>
      <c r="AA148" s="17" t="s">
        <v>67</v>
      </c>
      <c r="AB148" s="17" t="s">
        <v>68</v>
      </c>
      <c r="AC148" s="17">
        <v>8.8858303237000005</v>
      </c>
      <c r="AD148" s="18">
        <v>76.2</v>
      </c>
      <c r="AE148" s="20">
        <v>133.4815246</v>
      </c>
      <c r="AF148" s="19">
        <v>11279.188829999999</v>
      </c>
      <c r="AG148" s="19">
        <v>1040.278875</v>
      </c>
      <c r="AH148" s="21">
        <v>20.624475520000001</v>
      </c>
      <c r="AI148" s="22">
        <v>0.206244755</v>
      </c>
      <c r="AJ148" s="22">
        <v>1.8074656000000001E-2</v>
      </c>
      <c r="AK148" s="18">
        <v>105</v>
      </c>
      <c r="AL148" s="17">
        <v>677.69230769000001</v>
      </c>
      <c r="AM148" s="17">
        <v>13.063845085000001</v>
      </c>
      <c r="AN148" s="17">
        <v>74.580419579999997</v>
      </c>
      <c r="AO148" s="17">
        <v>1.6419354236000001</v>
      </c>
      <c r="AP148" s="17"/>
      <c r="AQ148" s="17"/>
      <c r="AR148" s="17" t="s">
        <v>416</v>
      </c>
      <c r="AS148" s="17" t="s">
        <v>417</v>
      </c>
      <c r="AT148" s="41" t="s">
        <v>545</v>
      </c>
      <c r="AU148" s="17" t="s">
        <v>546</v>
      </c>
      <c r="AV148" s="17" t="s">
        <v>420</v>
      </c>
      <c r="AW148" s="17" t="s">
        <v>547</v>
      </c>
      <c r="AX148" s="18">
        <v>381</v>
      </c>
      <c r="AY148" s="18">
        <v>1</v>
      </c>
      <c r="AZ148" s="18">
        <v>0.02</v>
      </c>
      <c r="BA148" s="17" t="s">
        <v>422</v>
      </c>
      <c r="BC148" s="34" t="str">
        <f t="shared" si="176"/>
        <v>20090505</v>
      </c>
      <c r="BD148" s="34" t="str">
        <f t="shared" si="177"/>
        <v>20091009</v>
      </c>
      <c r="BE148" s="2" t="s">
        <v>937</v>
      </c>
      <c r="BF148" s="11" t="str">
        <f t="shared" si="120"/>
        <v>{"exname":"USA_2009_12097",</v>
      </c>
      <c r="BG148" s="11" t="str">
        <f t="shared" si="121"/>
        <v>"exp_dur":"1",</v>
      </c>
      <c r="BH148" s="11" t="str">
        <f t="shared" si="122"/>
        <v>"local_name":"Luther, IA",</v>
      </c>
      <c r="BI148" s="11" t="str">
        <f t="shared" si="123"/>
        <v>"local_id":"IALU",</v>
      </c>
      <c r="BJ148" s="11" t="str">
        <f t="shared" si="124"/>
        <v>"fl_name":"MBLU",</v>
      </c>
      <c r="BK148" s="11" t="str">
        <f t="shared" si="125"/>
        <v>"id_field":"5054167778008",</v>
      </c>
      <c r="BL148" s="11" t="str">
        <f t="shared" si="126"/>
        <v>"fl_loc_1":"USA",</v>
      </c>
      <c r="BM148" s="11" t="str">
        <f t="shared" si="127"/>
        <v>"fl_loc_2":"IOW",</v>
      </c>
      <c r="BN148" s="11" t="str">
        <f t="shared" si="128"/>
        <v/>
      </c>
      <c r="BO148" s="11" t="str">
        <f t="shared" si="129"/>
        <v>"fl_lat":"42.04114008",</v>
      </c>
      <c r="BP148" s="11" t="str">
        <f t="shared" si="130"/>
        <v>"fl_long":"-93.79201047",</v>
      </c>
      <c r="BQ148" s="11" t="str">
        <f t="shared" si="131"/>
        <v>"mon_loc_source":"Monsanto",</v>
      </c>
      <c r="BR148" s="11" t="str">
        <f t="shared" si="132"/>
        <v/>
      </c>
      <c r="BS148" s="11" t="str">
        <f t="shared" si="133"/>
        <v>"flele":"333",</v>
      </c>
      <c r="BT148" s="11" t="str">
        <f t="shared" si="134"/>
        <v>"cr_system":"Conventional Corn",</v>
      </c>
      <c r="BU148" s="11" t="str">
        <f t="shared" si="135"/>
        <v>"irrig":"N",</v>
      </c>
      <c r="BV148" s="11" t="str">
        <f t="shared" si="136"/>
        <v>"ti_notes":"Conventional",</v>
      </c>
      <c r="BW148" s="11" t="str">
        <f t="shared" si="137"/>
        <v>"mon_planting_year":"2009",</v>
      </c>
      <c r="BX148" s="11" t="str">
        <f t="shared" si="138"/>
        <v>"initial_conditions":{"icpcr":"SBN"},</v>
      </c>
      <c r="BY148" s="11" t="str">
        <f t="shared" si="139"/>
        <v>"mon_hacom":"Grain",</v>
      </c>
      <c r="BZ148" s="11" t="str">
        <f t="shared" si="140"/>
        <v>"mon_expt_type":"Research",</v>
      </c>
      <c r="CA148" s="11" t="str">
        <f t="shared" si="141"/>
        <v>"mon_expt_stage":"Pre-Commercial 3",</v>
      </c>
      <c r="CB148" s="11" t="str">
        <f t="shared" si="142"/>
        <v>"mon_yld_be":"133.4815246",</v>
      </c>
      <c r="CC148" s="11" t="str">
        <f t="shared" si="143"/>
        <v>"mon_mst":"20.62447552",</v>
      </c>
      <c r="CD148" s="11" t="str">
        <f t="shared" si="144"/>
        <v>"mon_p50":"677.69230769",</v>
      </c>
      <c r="CE148" s="11" t="str">
        <f t="shared" si="145"/>
        <v>"mon_p50_stddev":"13.063845085",</v>
      </c>
      <c r="CF148" s="11" t="str">
        <f>IF(AT148&lt;&gt;"",""""&amp;LOWER(AT$3) &amp;""":"""&amp;DX148&amp;""",","")</f>
        <v>"soil_id":"403013:543033",</v>
      </c>
      <c r="CG148" s="11" t="str">
        <f>"""mon_wst_info1"":"""&amp;VLOOKUP(B148,Weather!B148:N669,11,FALSE)&amp;""","</f>
        <v>"mon_wst_info1":"725486|0 - 10 km",</v>
      </c>
      <c r="CH148" s="11" t="str">
        <f>"""mon_wst_info2"":"""&amp;VLOOKUP(B148,Weather!B148:N669,12,FALSE)&amp;""","</f>
        <v>"mon_wst_info2":"GHCND:US1IABN0001|0 - 10 km",</v>
      </c>
      <c r="CI148" s="11" t="str">
        <f>"""mon_wst_info3"":"""&amp;VLOOKUP(B148,Weather!B148:N669,13,FALSE)&amp;""","</f>
        <v>"mon_wst_info3":"GHCND:USC00130200|0 - 10 km",</v>
      </c>
      <c r="CJ148" s="11" t="str">
        <f t="shared" si="146"/>
        <v/>
      </c>
      <c r="CK148" s="30" t="s">
        <v>958</v>
      </c>
      <c r="CL148" s="11" t="str">
        <f t="shared" si="147"/>
        <v>{"event":"planting","crid":"MAZ",</v>
      </c>
      <c r="CM148" s="11" t="str">
        <f t="shared" si="148"/>
        <v>"date":"20090505",</v>
      </c>
      <c r="CN148" s="11" t="str">
        <f t="shared" si="149"/>
        <v>"cul_id":"2009_RM105_TestMean",</v>
      </c>
      <c r="CO148" s="11" t="str">
        <f t="shared" si="150"/>
        <v>"plpoe":"8.8858303237",</v>
      </c>
      <c r="CP148" s="11" t="str">
        <f t="shared" si="151"/>
        <v>"plrs":"76.2",</v>
      </c>
      <c r="CQ148" s="11" t="str">
        <f t="shared" si="152"/>
        <v>"rm":"105"},</v>
      </c>
      <c r="CR148" s="11" t="str">
        <f t="shared" si="153"/>
        <v>{"event":"harvest",</v>
      </c>
      <c r="CS148" s="11" t="str">
        <f t="shared" si="154"/>
        <v>"harm":"Machine",</v>
      </c>
      <c r="CT148" s="11" t="str">
        <f t="shared" si="155"/>
        <v>"date":"20091009"</v>
      </c>
      <c r="CU148" s="11" t="str">
        <f t="shared" si="156"/>
        <v>}]},</v>
      </c>
      <c r="CV148" s="30" t="s">
        <v>931</v>
      </c>
      <c r="CW148" s="11" t="str">
        <f t="shared" si="157"/>
        <v>{"hwah":"11279.18883",</v>
      </c>
      <c r="CX148" s="11" t="str">
        <f t="shared" si="158"/>
        <v>"hwahs":"1040.278875",</v>
      </c>
      <c r="CY148" s="11" t="str">
        <f t="shared" si="159"/>
        <v>"hmah":"0.206244755",</v>
      </c>
      <c r="CZ148" s="11" t="str">
        <f t="shared" si="160"/>
        <v>"hmahs":"0.018074656",</v>
      </c>
      <c r="DA148" s="11" t="str">
        <f t="shared" si="161"/>
        <v>"adap":"74.58041958",</v>
      </c>
      <c r="DB148" s="11" t="str">
        <f t="shared" si="162"/>
        <v>"adaps":"1.6419354236",</v>
      </c>
      <c r="DC148" s="11" t="str">
        <f t="shared" si="163"/>
        <v/>
      </c>
      <c r="DD148" s="11" t="str">
        <f t="shared" si="164"/>
        <v/>
      </c>
      <c r="DE148" s="11" t="s">
        <v>935</v>
      </c>
      <c r="DF148" s="32" t="str">
        <f t="shared" si="178"/>
        <v>USA_2009_12097</v>
      </c>
      <c r="DG148" s="30" t="str">
        <f t="shared" si="165"/>
        <v>{"sltx":"SICL","sl_source":"SSURGO, Texture Component","soil_id":"403013:543033","soil_name":"Webster","sl_system":"USDA_NRCS","classification":"Fine-loamy, mixed, superactive, mesic Typic Endoaquolls","soil_elev":"381","sl_slope":"1","salb":"0.02","drainage":"Poorly drained",</v>
      </c>
      <c r="DH148" s="11" t="str">
        <f t="shared" si="166"/>
        <v>{"sltx":"SICL",</v>
      </c>
      <c r="DI148" s="11" t="str">
        <f t="shared" si="167"/>
        <v>"sl_source":"SSURGO, Texture Component",</v>
      </c>
      <c r="DJ148" s="11" t="str">
        <f>IF(AT148&lt;&gt;"",""""&amp;LOWER(AT$3) &amp;""":"""&amp;DX148&amp;""",","")</f>
        <v>"soil_id":"403013:543033",</v>
      </c>
      <c r="DK148" s="11" t="str">
        <f t="shared" si="168"/>
        <v>"soil_name":"Webster",</v>
      </c>
      <c r="DL148" s="11" t="str">
        <f t="shared" si="169"/>
        <v>"sl_system":"USDA_NRCS",</v>
      </c>
      <c r="DM148" s="11" t="str">
        <f t="shared" si="170"/>
        <v>"classification":"Fine-loamy, mixed, superactive, mesic Typic Endoaquolls",</v>
      </c>
      <c r="DN148" s="11" t="str">
        <f t="shared" si="171"/>
        <v>"soil_elev":"381",</v>
      </c>
      <c r="DO148" s="11" t="str">
        <f t="shared" si="172"/>
        <v>"sl_slope":"1",</v>
      </c>
      <c r="DP148" s="11" t="str">
        <f t="shared" si="173"/>
        <v>"salb":"0.02",</v>
      </c>
      <c r="DQ148" s="11" t="str">
        <f t="shared" si="174"/>
        <v>"drainage":"Poorly drained",</v>
      </c>
      <c r="DT148" s="2" t="str">
        <f t="shared" si="175"/>
        <v>SICLSSURGO, Texture Component403013:543033</v>
      </c>
      <c r="DU148" s="2" t="str">
        <f>IF(COUNTIF($DT$3:DT147,"="&amp;DT148)=0,AT148&amp;"","")</f>
        <v/>
      </c>
      <c r="DV148" s="2" t="str">
        <f>IF(DU148&lt;&gt;"", COUNTIF($DU$3:DU147,"="&amp;DU148), "")</f>
        <v/>
      </c>
      <c r="DW148" s="2">
        <f>IF(OR(DU148&lt;&gt;"",AT148=""), COUNTIF($DU$3:DU147,"="&amp;DU148), VLOOKUP(DT148,$DT$3:DV147,3,FALSE))</f>
        <v>0</v>
      </c>
      <c r="DX148" s="2" t="str">
        <f t="shared" si="179"/>
        <v>403013:543033</v>
      </c>
    </row>
    <row r="149" spans="1:128">
      <c r="A149" s="2" t="s">
        <v>893</v>
      </c>
      <c r="B149" s="17" t="s">
        <v>585</v>
      </c>
      <c r="C149" s="18">
        <v>1</v>
      </c>
      <c r="D149" s="17" t="s">
        <v>462</v>
      </c>
      <c r="E149" s="17" t="s">
        <v>463</v>
      </c>
      <c r="F149" s="17" t="s">
        <v>464</v>
      </c>
      <c r="G149" s="19">
        <v>5054167778008</v>
      </c>
      <c r="H149" s="17" t="s">
        <v>411</v>
      </c>
      <c r="I149" s="17" t="s">
        <v>450</v>
      </c>
      <c r="J149" s="18"/>
      <c r="K149" s="18">
        <v>42.041140079999998</v>
      </c>
      <c r="L149" s="18">
        <v>-93.792010469999994</v>
      </c>
      <c r="M149" s="17" t="s">
        <v>58</v>
      </c>
      <c r="N149" s="17"/>
      <c r="O149" s="18">
        <v>333</v>
      </c>
      <c r="P149" s="17" t="s">
        <v>59</v>
      </c>
      <c r="Q149" s="17" t="s">
        <v>287</v>
      </c>
      <c r="R149" s="17" t="s">
        <v>61</v>
      </c>
      <c r="S149" s="17" t="s">
        <v>62</v>
      </c>
      <c r="T149" s="17" t="s">
        <v>413</v>
      </c>
      <c r="U149" s="18">
        <v>2009</v>
      </c>
      <c r="V149" s="17" t="s">
        <v>568</v>
      </c>
      <c r="W149" s="17" t="s">
        <v>584</v>
      </c>
      <c r="X149" s="17" t="s">
        <v>328</v>
      </c>
      <c r="Y149" s="17" t="s">
        <v>65</v>
      </c>
      <c r="Z149" s="17" t="s">
        <v>66</v>
      </c>
      <c r="AA149" s="17" t="s">
        <v>67</v>
      </c>
      <c r="AB149" s="17" t="s">
        <v>68</v>
      </c>
      <c r="AC149" s="17">
        <v>8.9739560657999995</v>
      </c>
      <c r="AD149" s="18">
        <v>76.2</v>
      </c>
      <c r="AE149" s="20">
        <v>137.38267690000001</v>
      </c>
      <c r="AF149" s="19">
        <v>11608.8362</v>
      </c>
      <c r="AG149" s="19">
        <v>1322.5879789999999</v>
      </c>
      <c r="AH149" s="21">
        <v>26.96947368</v>
      </c>
      <c r="AI149" s="22">
        <v>0.26969473700000002</v>
      </c>
      <c r="AJ149" s="22">
        <v>3.1860999000000001E-2</v>
      </c>
      <c r="AK149" s="18">
        <v>110</v>
      </c>
      <c r="AL149" s="17">
        <v>697.53472222000005</v>
      </c>
      <c r="AM149" s="17">
        <v>14.555928015999999</v>
      </c>
      <c r="AN149" s="17">
        <v>76.953125</v>
      </c>
      <c r="AO149" s="17">
        <v>1.5359191954</v>
      </c>
      <c r="AP149" s="18">
        <v>2.441178125</v>
      </c>
      <c r="AQ149" s="18">
        <v>0.123407869</v>
      </c>
      <c r="AR149" s="17" t="s">
        <v>416</v>
      </c>
      <c r="AS149" s="17" t="s">
        <v>417</v>
      </c>
      <c r="AT149" s="41" t="s">
        <v>545</v>
      </c>
      <c r="AU149" s="17" t="s">
        <v>546</v>
      </c>
      <c r="AV149" s="17" t="s">
        <v>420</v>
      </c>
      <c r="AW149" s="17" t="s">
        <v>547</v>
      </c>
      <c r="AX149" s="18">
        <v>381</v>
      </c>
      <c r="AY149" s="18">
        <v>1</v>
      </c>
      <c r="AZ149" s="18">
        <v>0.02</v>
      </c>
      <c r="BA149" s="17" t="s">
        <v>422</v>
      </c>
      <c r="BC149" s="34" t="str">
        <f t="shared" si="176"/>
        <v>20090505</v>
      </c>
      <c r="BD149" s="34" t="str">
        <f t="shared" si="177"/>
        <v>20091009</v>
      </c>
      <c r="BE149" s="2" t="s">
        <v>937</v>
      </c>
      <c r="BF149" s="11" t="str">
        <f t="shared" si="120"/>
        <v>{"exname":"USA_2009_12098",</v>
      </c>
      <c r="BG149" s="11" t="str">
        <f t="shared" si="121"/>
        <v>"exp_dur":"1",</v>
      </c>
      <c r="BH149" s="11" t="str">
        <f t="shared" si="122"/>
        <v>"local_name":"Luther, IA",</v>
      </c>
      <c r="BI149" s="11" t="str">
        <f t="shared" si="123"/>
        <v>"local_id":"IALU",</v>
      </c>
      <c r="BJ149" s="11" t="str">
        <f t="shared" si="124"/>
        <v>"fl_name":"MBLU",</v>
      </c>
      <c r="BK149" s="11" t="str">
        <f t="shared" si="125"/>
        <v>"id_field":"5054167778008",</v>
      </c>
      <c r="BL149" s="11" t="str">
        <f t="shared" si="126"/>
        <v>"fl_loc_1":"USA",</v>
      </c>
      <c r="BM149" s="11" t="str">
        <f t="shared" si="127"/>
        <v>"fl_loc_2":"IOW",</v>
      </c>
      <c r="BN149" s="11" t="str">
        <f t="shared" si="128"/>
        <v/>
      </c>
      <c r="BO149" s="11" t="str">
        <f t="shared" si="129"/>
        <v>"fl_lat":"42.04114008",</v>
      </c>
      <c r="BP149" s="11" t="str">
        <f t="shared" si="130"/>
        <v>"fl_long":"-93.79201047",</v>
      </c>
      <c r="BQ149" s="11" t="str">
        <f t="shared" si="131"/>
        <v>"mon_loc_source":"Monsanto",</v>
      </c>
      <c r="BR149" s="11" t="str">
        <f t="shared" si="132"/>
        <v/>
      </c>
      <c r="BS149" s="11" t="str">
        <f t="shared" si="133"/>
        <v>"flele":"333",</v>
      </c>
      <c r="BT149" s="11" t="str">
        <f t="shared" si="134"/>
        <v>"cr_system":"Conventional Corn",</v>
      </c>
      <c r="BU149" s="11" t="str">
        <f t="shared" si="135"/>
        <v>"irrig":"N",</v>
      </c>
      <c r="BV149" s="11" t="str">
        <f t="shared" si="136"/>
        <v>"ti_notes":"Conventional",</v>
      </c>
      <c r="BW149" s="11" t="str">
        <f t="shared" si="137"/>
        <v>"mon_planting_year":"2009",</v>
      </c>
      <c r="BX149" s="11" t="str">
        <f t="shared" si="138"/>
        <v>"initial_conditions":{"icpcr":"SBN"},</v>
      </c>
      <c r="BY149" s="11" t="str">
        <f t="shared" si="139"/>
        <v>"mon_hacom":"Grain",</v>
      </c>
      <c r="BZ149" s="11" t="str">
        <f t="shared" si="140"/>
        <v>"mon_expt_type":"Research",</v>
      </c>
      <c r="CA149" s="11" t="str">
        <f t="shared" si="141"/>
        <v>"mon_expt_stage":"Pre-Commercial 3",</v>
      </c>
      <c r="CB149" s="11" t="str">
        <f t="shared" si="142"/>
        <v>"mon_yld_be":"137.3826769",</v>
      </c>
      <c r="CC149" s="11" t="str">
        <f t="shared" si="143"/>
        <v>"mon_mst":"26.96947368",</v>
      </c>
      <c r="CD149" s="11" t="str">
        <f t="shared" si="144"/>
        <v>"mon_p50":"697.53472222",</v>
      </c>
      <c r="CE149" s="11" t="str">
        <f t="shared" si="145"/>
        <v>"mon_p50_stddev":"14.555928016",</v>
      </c>
      <c r="CF149" s="11" t="str">
        <f>IF(AT149&lt;&gt;"",""""&amp;LOWER(AT$3) &amp;""":"""&amp;DX149&amp;""",","")</f>
        <v>"soil_id":"403013:543033",</v>
      </c>
      <c r="CG149" s="11" t="str">
        <f>"""mon_wst_info1"":"""&amp;VLOOKUP(B149,Weather!B149:N670,11,FALSE)&amp;""","</f>
        <v>"mon_wst_info1":"725486|0 - 10 km",</v>
      </c>
      <c r="CH149" s="11" t="str">
        <f>"""mon_wst_info2"":"""&amp;VLOOKUP(B149,Weather!B149:N670,12,FALSE)&amp;""","</f>
        <v>"mon_wst_info2":"GHCND:US1IABN0001|0 - 10 km",</v>
      </c>
      <c r="CI149" s="11" t="str">
        <f>"""mon_wst_info3"":"""&amp;VLOOKUP(B149,Weather!B149:N670,13,FALSE)&amp;""","</f>
        <v>"mon_wst_info3":"GHCND:USC00130200|0 - 10 km",</v>
      </c>
      <c r="CJ149" s="11" t="str">
        <f t="shared" si="146"/>
        <v/>
      </c>
      <c r="CK149" s="30" t="s">
        <v>958</v>
      </c>
      <c r="CL149" s="11" t="str">
        <f t="shared" si="147"/>
        <v>{"event":"planting","crid":"MAZ",</v>
      </c>
      <c r="CM149" s="11" t="str">
        <f t="shared" si="148"/>
        <v>"date":"20090505",</v>
      </c>
      <c r="CN149" s="11" t="str">
        <f t="shared" si="149"/>
        <v>"cul_id":"2009_RM110_TestMean",</v>
      </c>
      <c r="CO149" s="11" t="str">
        <f t="shared" si="150"/>
        <v>"plpoe":"8.9739560658",</v>
      </c>
      <c r="CP149" s="11" t="str">
        <f t="shared" si="151"/>
        <v>"plrs":"76.2",</v>
      </c>
      <c r="CQ149" s="11" t="str">
        <f t="shared" si="152"/>
        <v>"rm":"110"},</v>
      </c>
      <c r="CR149" s="11" t="str">
        <f t="shared" si="153"/>
        <v>{"event":"harvest",</v>
      </c>
      <c r="CS149" s="11" t="str">
        <f t="shared" si="154"/>
        <v>"harm":"Machine",</v>
      </c>
      <c r="CT149" s="11" t="str">
        <f t="shared" si="155"/>
        <v>"date":"20091009"</v>
      </c>
      <c r="CU149" s="11" t="str">
        <f t="shared" si="156"/>
        <v>}]},</v>
      </c>
      <c r="CV149" s="30" t="s">
        <v>931</v>
      </c>
      <c r="CW149" s="11" t="str">
        <f t="shared" si="157"/>
        <v>{"hwah":"11608.8362",</v>
      </c>
      <c r="CX149" s="11" t="str">
        <f t="shared" si="158"/>
        <v>"hwahs":"1322.587979",</v>
      </c>
      <c r="CY149" s="11" t="str">
        <f t="shared" si="159"/>
        <v>"hmah":"0.269694737",</v>
      </c>
      <c r="CZ149" s="11" t="str">
        <f t="shared" si="160"/>
        <v>"hmahs":"0.031860999",</v>
      </c>
      <c r="DA149" s="11" t="str">
        <f t="shared" si="161"/>
        <v>"adap":"76.953125",</v>
      </c>
      <c r="DB149" s="11" t="str">
        <f t="shared" si="162"/>
        <v>"adaps":"1.5359191954",</v>
      </c>
      <c r="DC149" s="11" t="str">
        <f t="shared" si="163"/>
        <v>"chtx":"2.441178125",</v>
      </c>
      <c r="DD149" s="11" t="str">
        <f t="shared" si="164"/>
        <v>"chtxs":"0.123407869",</v>
      </c>
      <c r="DE149" s="11" t="s">
        <v>935</v>
      </c>
      <c r="DF149" s="32" t="str">
        <f t="shared" si="178"/>
        <v>USA_2009_12098</v>
      </c>
      <c r="DG149" s="30" t="str">
        <f t="shared" si="165"/>
        <v>{"sltx":"SICL","sl_source":"SSURGO, Texture Component","soil_id":"403013:543033","soil_name":"Webster","sl_system":"USDA_NRCS","classification":"Fine-loamy, mixed, superactive, mesic Typic Endoaquolls","soil_elev":"381","sl_slope":"1","salb":"0.02","drainage":"Poorly drained",</v>
      </c>
      <c r="DH149" s="11" t="str">
        <f t="shared" si="166"/>
        <v>{"sltx":"SICL",</v>
      </c>
      <c r="DI149" s="11" t="str">
        <f t="shared" si="167"/>
        <v>"sl_source":"SSURGO, Texture Component",</v>
      </c>
      <c r="DJ149" s="11" t="str">
        <f>IF(AT149&lt;&gt;"",""""&amp;LOWER(AT$3) &amp;""":"""&amp;DX149&amp;""",","")</f>
        <v>"soil_id":"403013:543033",</v>
      </c>
      <c r="DK149" s="11" t="str">
        <f t="shared" si="168"/>
        <v>"soil_name":"Webster",</v>
      </c>
      <c r="DL149" s="11" t="str">
        <f t="shared" si="169"/>
        <v>"sl_system":"USDA_NRCS",</v>
      </c>
      <c r="DM149" s="11" t="str">
        <f t="shared" si="170"/>
        <v>"classification":"Fine-loamy, mixed, superactive, mesic Typic Endoaquolls",</v>
      </c>
      <c r="DN149" s="11" t="str">
        <f t="shared" si="171"/>
        <v>"soil_elev":"381",</v>
      </c>
      <c r="DO149" s="11" t="str">
        <f t="shared" si="172"/>
        <v>"sl_slope":"1",</v>
      </c>
      <c r="DP149" s="11" t="str">
        <f t="shared" si="173"/>
        <v>"salb":"0.02",</v>
      </c>
      <c r="DQ149" s="11" t="str">
        <f t="shared" si="174"/>
        <v>"drainage":"Poorly drained",</v>
      </c>
      <c r="DT149" s="2" t="str">
        <f t="shared" si="175"/>
        <v>SICLSSURGO, Texture Component403013:543033</v>
      </c>
      <c r="DU149" s="2" t="str">
        <f>IF(COUNTIF($DT$3:DT148,"="&amp;DT149)=0,AT149&amp;"","")</f>
        <v/>
      </c>
      <c r="DV149" s="2" t="str">
        <f>IF(DU149&lt;&gt;"", COUNTIF($DU$3:DU148,"="&amp;DU149), "")</f>
        <v/>
      </c>
      <c r="DW149" s="2">
        <f>IF(OR(DU149&lt;&gt;"",AT149=""), COUNTIF($DU$3:DU148,"="&amp;DU149), VLOOKUP(DT149,$DT$3:DV148,3,FALSE))</f>
        <v>0</v>
      </c>
      <c r="DX149" s="2" t="str">
        <f t="shared" si="179"/>
        <v>403013:543033</v>
      </c>
    </row>
    <row r="150" spans="1:128">
      <c r="A150" s="2" t="s">
        <v>893</v>
      </c>
      <c r="B150" s="17" t="s">
        <v>586</v>
      </c>
      <c r="C150" s="18">
        <v>1</v>
      </c>
      <c r="D150" s="17" t="s">
        <v>496</v>
      </c>
      <c r="E150" s="17" t="s">
        <v>497</v>
      </c>
      <c r="F150" s="17" t="s">
        <v>498</v>
      </c>
      <c r="G150" s="19">
        <v>3738163610335</v>
      </c>
      <c r="H150" s="17" t="s">
        <v>411</v>
      </c>
      <c r="I150" s="17" t="s">
        <v>499</v>
      </c>
      <c r="J150" s="18"/>
      <c r="K150" s="18">
        <v>44.791129120000001</v>
      </c>
      <c r="L150" s="18">
        <v>-94.958672480000004</v>
      </c>
      <c r="M150" s="17" t="s">
        <v>58</v>
      </c>
      <c r="N150" s="17"/>
      <c r="O150" s="18">
        <v>332</v>
      </c>
      <c r="P150" s="17" t="s">
        <v>59</v>
      </c>
      <c r="Q150" s="17" t="s">
        <v>587</v>
      </c>
      <c r="R150" s="17" t="s">
        <v>61</v>
      </c>
      <c r="S150" s="17" t="s">
        <v>62</v>
      </c>
      <c r="T150" s="17" t="s">
        <v>325</v>
      </c>
      <c r="U150" s="18">
        <v>2009</v>
      </c>
      <c r="V150" s="17" t="s">
        <v>588</v>
      </c>
      <c r="W150" s="17" t="s">
        <v>589</v>
      </c>
      <c r="X150" s="17" t="s">
        <v>328</v>
      </c>
      <c r="Y150" s="17" t="s">
        <v>65</v>
      </c>
      <c r="Z150" s="17" t="s">
        <v>66</v>
      </c>
      <c r="AA150" s="17" t="s">
        <v>67</v>
      </c>
      <c r="AB150" s="17" t="s">
        <v>68</v>
      </c>
      <c r="AC150" s="17">
        <v>8.5829960032999999</v>
      </c>
      <c r="AD150" s="18">
        <v>76.2</v>
      </c>
      <c r="AE150" s="20">
        <v>114.5175553</v>
      </c>
      <c r="AF150" s="19">
        <v>9676.7334260000007</v>
      </c>
      <c r="AG150" s="19">
        <v>937.31688689999999</v>
      </c>
      <c r="AH150" s="21">
        <v>25.214035089999999</v>
      </c>
      <c r="AI150" s="22">
        <v>0.25214035099999998</v>
      </c>
      <c r="AJ150" s="22">
        <v>1.3931514000000001E-2</v>
      </c>
      <c r="AK150" s="18">
        <v>90</v>
      </c>
      <c r="AL150" s="17"/>
      <c r="AM150" s="17"/>
      <c r="AN150" s="17"/>
      <c r="AO150" s="17"/>
      <c r="AP150" s="17"/>
      <c r="AQ150" s="17"/>
      <c r="AR150" s="17" t="s">
        <v>416</v>
      </c>
      <c r="AS150" s="17" t="s">
        <v>430</v>
      </c>
      <c r="AT150" s="41" t="s">
        <v>590</v>
      </c>
      <c r="AU150" s="17" t="s">
        <v>591</v>
      </c>
      <c r="AV150" s="17" t="s">
        <v>420</v>
      </c>
      <c r="AW150" s="17" t="s">
        <v>592</v>
      </c>
      <c r="AX150" s="18">
        <v>346</v>
      </c>
      <c r="AY150" s="18">
        <v>1</v>
      </c>
      <c r="AZ150" s="18">
        <v>0.16</v>
      </c>
      <c r="BA150" s="17" t="s">
        <v>422</v>
      </c>
      <c r="BC150" s="34" t="str">
        <f t="shared" si="176"/>
        <v>20090424</v>
      </c>
      <c r="BD150" s="34" t="str">
        <f t="shared" si="177"/>
        <v>20091102</v>
      </c>
      <c r="BE150" s="2" t="s">
        <v>937</v>
      </c>
      <c r="BF150" s="11" t="str">
        <f t="shared" si="120"/>
        <v>{"exname":"USA_2009_12293",</v>
      </c>
      <c r="BG150" s="11" t="str">
        <f t="shared" si="121"/>
        <v>"exp_dur":"1",</v>
      </c>
      <c r="BH150" s="11" t="str">
        <f t="shared" si="122"/>
        <v>"local_name":"Bird Island, MN",</v>
      </c>
      <c r="BI150" s="11" t="str">
        <f t="shared" si="123"/>
        <v>"local_id":"MNBI",</v>
      </c>
      <c r="BJ150" s="11" t="str">
        <f t="shared" si="124"/>
        <v>"fl_name":"MCBI",</v>
      </c>
      <c r="BK150" s="11" t="str">
        <f t="shared" si="125"/>
        <v>"id_field":"3738163610335",</v>
      </c>
      <c r="BL150" s="11" t="str">
        <f t="shared" si="126"/>
        <v>"fl_loc_1":"USA",</v>
      </c>
      <c r="BM150" s="11" t="str">
        <f t="shared" si="127"/>
        <v>"fl_loc_2":"MNN",</v>
      </c>
      <c r="BN150" s="11" t="str">
        <f t="shared" si="128"/>
        <v/>
      </c>
      <c r="BO150" s="11" t="str">
        <f t="shared" si="129"/>
        <v>"fl_lat":"44.79112912",</v>
      </c>
      <c r="BP150" s="11" t="str">
        <f t="shared" si="130"/>
        <v>"fl_long":"-94.95867248",</v>
      </c>
      <c r="BQ150" s="11" t="str">
        <f t="shared" si="131"/>
        <v>"mon_loc_source":"Monsanto",</v>
      </c>
      <c r="BR150" s="11" t="str">
        <f t="shared" si="132"/>
        <v/>
      </c>
      <c r="BS150" s="11" t="str">
        <f t="shared" si="133"/>
        <v>"flele":"332",</v>
      </c>
      <c r="BT150" s="11" t="str">
        <f t="shared" si="134"/>
        <v>"cr_system":"Conventional Corn",</v>
      </c>
      <c r="BU150" s="11" t="str">
        <f t="shared" si="135"/>
        <v>"irrig":"N",</v>
      </c>
      <c r="BV150" s="11" t="str">
        <f t="shared" si="136"/>
        <v>"ti_notes":"Conservation: Mulch-Till",</v>
      </c>
      <c r="BW150" s="11" t="str">
        <f t="shared" si="137"/>
        <v>"mon_planting_year":"2009",</v>
      </c>
      <c r="BX150" s="11" t="str">
        <f t="shared" si="138"/>
        <v>"initial_conditions":{"icpcr":"SBN"},</v>
      </c>
      <c r="BY150" s="11" t="str">
        <f t="shared" si="139"/>
        <v>"mon_hacom":"Grain",</v>
      </c>
      <c r="BZ150" s="11" t="str">
        <f t="shared" si="140"/>
        <v>"mon_expt_type":"Research",</v>
      </c>
      <c r="CA150" s="11" t="str">
        <f t="shared" si="141"/>
        <v>"mon_expt_stage":"Pre-Commercial 3",</v>
      </c>
      <c r="CB150" s="11" t="str">
        <f t="shared" si="142"/>
        <v>"mon_yld_be":"114.5175553",</v>
      </c>
      <c r="CC150" s="11" t="str">
        <f t="shared" si="143"/>
        <v>"mon_mst":"25.21403509",</v>
      </c>
      <c r="CD150" s="11" t="str">
        <f t="shared" si="144"/>
        <v/>
      </c>
      <c r="CE150" s="11" t="str">
        <f t="shared" si="145"/>
        <v/>
      </c>
      <c r="CF150" s="11" t="str">
        <f>IF(AT150&lt;&gt;"",""""&amp;LOWER(AT$3) &amp;""":"""&amp;DX150&amp;""",","")</f>
        <v>"soil_id":"435999:599728",</v>
      </c>
      <c r="CG150" s="11" t="str">
        <f>"""mon_wst_info1"":"""&amp;VLOOKUP(B150,Weather!B150:N671,11,FALSE)&amp;""","</f>
        <v>"mon_wst_info1":"722168|0 - 10 km",</v>
      </c>
      <c r="CH150" s="11" t="str">
        <f>"""mon_wst_info2"":"""&amp;VLOOKUP(B150,Weather!B150:N671,12,FALSE)&amp;""","</f>
        <v>"mon_wst_info2":"GHCND:US1MNRV0008|0 - 10 km",</v>
      </c>
      <c r="CI150" s="11" t="str">
        <f>"""mon_wst_info3"":"""&amp;VLOOKUP(B150,Weather!B150:N671,13,FALSE)&amp;""","</f>
        <v>"mon_wst_info3":"GHCND:USC00216152|0 - 10 km",</v>
      </c>
      <c r="CJ150" s="11" t="str">
        <f t="shared" si="146"/>
        <v/>
      </c>
      <c r="CK150" s="30" t="s">
        <v>958</v>
      </c>
      <c r="CL150" s="11" t="str">
        <f t="shared" si="147"/>
        <v>{"event":"planting","crid":"MAZ",</v>
      </c>
      <c r="CM150" s="11" t="str">
        <f t="shared" si="148"/>
        <v>"date":"20090424",</v>
      </c>
      <c r="CN150" s="11" t="str">
        <f t="shared" si="149"/>
        <v>"cul_id":"2009_RM90_TestMean",</v>
      </c>
      <c r="CO150" s="11" t="str">
        <f t="shared" si="150"/>
        <v>"plpoe":"8.5829960033",</v>
      </c>
      <c r="CP150" s="11" t="str">
        <f t="shared" si="151"/>
        <v>"plrs":"76.2",</v>
      </c>
      <c r="CQ150" s="11" t="str">
        <f t="shared" si="152"/>
        <v>"rm":"90"},</v>
      </c>
      <c r="CR150" s="11" t="str">
        <f t="shared" si="153"/>
        <v>{"event":"harvest",</v>
      </c>
      <c r="CS150" s="11" t="str">
        <f t="shared" si="154"/>
        <v>"harm":"Machine",</v>
      </c>
      <c r="CT150" s="11" t="str">
        <f t="shared" si="155"/>
        <v>"date":"20091102"</v>
      </c>
      <c r="CU150" s="11" t="str">
        <f t="shared" si="156"/>
        <v>}]},</v>
      </c>
      <c r="CV150" s="30" t="s">
        <v>931</v>
      </c>
      <c r="CW150" s="11" t="str">
        <f t="shared" si="157"/>
        <v>{"hwah":"9676.733426",</v>
      </c>
      <c r="CX150" s="11" t="str">
        <f t="shared" si="158"/>
        <v>"hwahs":"937.3168869",</v>
      </c>
      <c r="CY150" s="11" t="str">
        <f t="shared" si="159"/>
        <v>"hmah":"0.252140351",</v>
      </c>
      <c r="CZ150" s="11" t="str">
        <f t="shared" si="160"/>
        <v>"hmahs":"0.013931514",</v>
      </c>
      <c r="DA150" s="11" t="str">
        <f t="shared" si="161"/>
        <v/>
      </c>
      <c r="DB150" s="11" t="str">
        <f t="shared" si="162"/>
        <v/>
      </c>
      <c r="DC150" s="11" t="str">
        <f t="shared" si="163"/>
        <v/>
      </c>
      <c r="DD150" s="11" t="str">
        <f t="shared" si="164"/>
        <v/>
      </c>
      <c r="DE150" s="11" t="s">
        <v>935</v>
      </c>
      <c r="DF150" s="32" t="str">
        <f t="shared" si="178"/>
        <v>USA_2009_12293</v>
      </c>
      <c r="DG150" s="30" t="str">
        <f t="shared" si="165"/>
        <v>{"sltx":"SICL","sl_source":"SSURGO, Dominant Component","soil_id":"435999:599728","soil_name":"Harps","sl_system":"USDA_NRCS","classification":"Fine-loamy, mixed, superactive, mesic Typic Calciaquolls","soil_elev":"346","sl_slope":"1","salb":"0.16","drainage":"Poorly drained",</v>
      </c>
      <c r="DH150" s="11" t="str">
        <f t="shared" si="166"/>
        <v>{"sltx":"SICL",</v>
      </c>
      <c r="DI150" s="11" t="str">
        <f t="shared" si="167"/>
        <v>"sl_source":"SSURGO, Dominant Component",</v>
      </c>
      <c r="DJ150" s="11" t="str">
        <f>IF(AT150&lt;&gt;"",""""&amp;LOWER(AT$3) &amp;""":"""&amp;DX150&amp;""",","")</f>
        <v>"soil_id":"435999:599728",</v>
      </c>
      <c r="DK150" s="11" t="str">
        <f t="shared" si="168"/>
        <v>"soil_name":"Harps",</v>
      </c>
      <c r="DL150" s="11" t="str">
        <f t="shared" si="169"/>
        <v>"sl_system":"USDA_NRCS",</v>
      </c>
      <c r="DM150" s="11" t="str">
        <f t="shared" si="170"/>
        <v>"classification":"Fine-loamy, mixed, superactive, mesic Typic Calciaquolls",</v>
      </c>
      <c r="DN150" s="11" t="str">
        <f t="shared" si="171"/>
        <v>"soil_elev":"346",</v>
      </c>
      <c r="DO150" s="11" t="str">
        <f t="shared" si="172"/>
        <v>"sl_slope":"1",</v>
      </c>
      <c r="DP150" s="11" t="str">
        <f t="shared" si="173"/>
        <v>"salb":"0.16",</v>
      </c>
      <c r="DQ150" s="11" t="str">
        <f t="shared" si="174"/>
        <v>"drainage":"Poorly drained",</v>
      </c>
      <c r="DT150" s="2" t="str">
        <f t="shared" si="175"/>
        <v>SICLSSURGO, Dominant Component435999:599728</v>
      </c>
      <c r="DU150" s="2" t="str">
        <f>IF(COUNTIF($DT$3:DT149,"="&amp;DT150)=0,AT150&amp;"","")</f>
        <v>435999:599728</v>
      </c>
      <c r="DV150" s="2">
        <f>IF(DU150&lt;&gt;"", COUNTIF($DU$3:DU149,"="&amp;DU150), "")</f>
        <v>0</v>
      </c>
      <c r="DW150" s="2">
        <f>IF(OR(DU150&lt;&gt;"",AT150=""), COUNTIF($DU$3:DU149,"="&amp;DU150), VLOOKUP(DT150,$DT$3:DV149,3,FALSE))</f>
        <v>0</v>
      </c>
      <c r="DX150" s="2" t="str">
        <f t="shared" si="179"/>
        <v>435999:599728</v>
      </c>
    </row>
    <row r="151" spans="1:128">
      <c r="A151" s="2" t="s">
        <v>893</v>
      </c>
      <c r="B151" s="17" t="s">
        <v>593</v>
      </c>
      <c r="C151" s="18">
        <v>1</v>
      </c>
      <c r="D151" s="17" t="s">
        <v>496</v>
      </c>
      <c r="E151" s="17" t="s">
        <v>497</v>
      </c>
      <c r="F151" s="17" t="s">
        <v>498</v>
      </c>
      <c r="G151" s="19">
        <v>3738163610335</v>
      </c>
      <c r="H151" s="17" t="s">
        <v>411</v>
      </c>
      <c r="I151" s="17" t="s">
        <v>499</v>
      </c>
      <c r="J151" s="18"/>
      <c r="K151" s="18">
        <v>44.791129120000001</v>
      </c>
      <c r="L151" s="18">
        <v>-94.958672480000004</v>
      </c>
      <c r="M151" s="17" t="s">
        <v>58</v>
      </c>
      <c r="N151" s="17"/>
      <c r="O151" s="18">
        <v>332</v>
      </c>
      <c r="P151" s="17" t="s">
        <v>59</v>
      </c>
      <c r="Q151" s="17" t="s">
        <v>594</v>
      </c>
      <c r="R151" s="17" t="s">
        <v>61</v>
      </c>
      <c r="S151" s="17" t="s">
        <v>62</v>
      </c>
      <c r="T151" s="17" t="s">
        <v>325</v>
      </c>
      <c r="U151" s="18">
        <v>2009</v>
      </c>
      <c r="V151" s="17" t="s">
        <v>588</v>
      </c>
      <c r="W151" s="17" t="s">
        <v>589</v>
      </c>
      <c r="X151" s="17" t="s">
        <v>328</v>
      </c>
      <c r="Y151" s="17" t="s">
        <v>65</v>
      </c>
      <c r="Z151" s="17" t="s">
        <v>66</v>
      </c>
      <c r="AA151" s="17" t="s">
        <v>67</v>
      </c>
      <c r="AB151" s="17" t="s">
        <v>68</v>
      </c>
      <c r="AC151" s="17">
        <v>8.3596000560999997</v>
      </c>
      <c r="AD151" s="18">
        <v>76.2</v>
      </c>
      <c r="AE151" s="20">
        <v>126.47784609999999</v>
      </c>
      <c r="AF151" s="19">
        <v>10687.378000000001</v>
      </c>
      <c r="AG151" s="19">
        <v>732.03394379999997</v>
      </c>
      <c r="AH151" s="21">
        <v>26.530232560000002</v>
      </c>
      <c r="AI151" s="22">
        <v>0.26530232599999998</v>
      </c>
      <c r="AJ151" s="22">
        <v>1.5554889000000001E-2</v>
      </c>
      <c r="AK151" s="18">
        <v>95</v>
      </c>
      <c r="AL151" s="17"/>
      <c r="AM151" s="17"/>
      <c r="AN151" s="17"/>
      <c r="AO151" s="17"/>
      <c r="AP151" s="17"/>
      <c r="AQ151" s="17"/>
      <c r="AR151" s="17" t="s">
        <v>416</v>
      </c>
      <c r="AS151" s="17" t="s">
        <v>430</v>
      </c>
      <c r="AT151" s="41" t="s">
        <v>590</v>
      </c>
      <c r="AU151" s="17" t="s">
        <v>591</v>
      </c>
      <c r="AV151" s="17" t="s">
        <v>420</v>
      </c>
      <c r="AW151" s="17" t="s">
        <v>592</v>
      </c>
      <c r="AX151" s="18">
        <v>346</v>
      </c>
      <c r="AY151" s="18">
        <v>1</v>
      </c>
      <c r="AZ151" s="18">
        <v>0.16</v>
      </c>
      <c r="BA151" s="17" t="s">
        <v>422</v>
      </c>
      <c r="BC151" s="34" t="str">
        <f t="shared" si="176"/>
        <v>20090424</v>
      </c>
      <c r="BD151" s="34" t="str">
        <f t="shared" si="177"/>
        <v>20091102</v>
      </c>
      <c r="BE151" s="2" t="s">
        <v>937</v>
      </c>
      <c r="BF151" s="11" t="str">
        <f t="shared" si="120"/>
        <v>{"exname":"USA_2009_12294",</v>
      </c>
      <c r="BG151" s="11" t="str">
        <f t="shared" si="121"/>
        <v>"exp_dur":"1",</v>
      </c>
      <c r="BH151" s="11" t="str">
        <f t="shared" si="122"/>
        <v>"local_name":"Bird Island, MN",</v>
      </c>
      <c r="BI151" s="11" t="str">
        <f t="shared" si="123"/>
        <v>"local_id":"MNBI",</v>
      </c>
      <c r="BJ151" s="11" t="str">
        <f t="shared" si="124"/>
        <v>"fl_name":"MCBI",</v>
      </c>
      <c r="BK151" s="11" t="str">
        <f t="shared" si="125"/>
        <v>"id_field":"3738163610335",</v>
      </c>
      <c r="BL151" s="11" t="str">
        <f t="shared" si="126"/>
        <v>"fl_loc_1":"USA",</v>
      </c>
      <c r="BM151" s="11" t="str">
        <f t="shared" si="127"/>
        <v>"fl_loc_2":"MNN",</v>
      </c>
      <c r="BN151" s="11" t="str">
        <f t="shared" si="128"/>
        <v/>
      </c>
      <c r="BO151" s="11" t="str">
        <f t="shared" si="129"/>
        <v>"fl_lat":"44.79112912",</v>
      </c>
      <c r="BP151" s="11" t="str">
        <f t="shared" si="130"/>
        <v>"fl_long":"-94.95867248",</v>
      </c>
      <c r="BQ151" s="11" t="str">
        <f t="shared" si="131"/>
        <v>"mon_loc_source":"Monsanto",</v>
      </c>
      <c r="BR151" s="11" t="str">
        <f t="shared" si="132"/>
        <v/>
      </c>
      <c r="BS151" s="11" t="str">
        <f t="shared" si="133"/>
        <v>"flele":"332",</v>
      </c>
      <c r="BT151" s="11" t="str">
        <f t="shared" si="134"/>
        <v>"cr_system":"Conventional Corn",</v>
      </c>
      <c r="BU151" s="11" t="str">
        <f t="shared" si="135"/>
        <v>"irrig":"N",</v>
      </c>
      <c r="BV151" s="11" t="str">
        <f t="shared" si="136"/>
        <v>"ti_notes":"Conservation: Mulch-Till",</v>
      </c>
      <c r="BW151" s="11" t="str">
        <f t="shared" si="137"/>
        <v>"mon_planting_year":"2009",</v>
      </c>
      <c r="BX151" s="11" t="str">
        <f t="shared" si="138"/>
        <v>"initial_conditions":{"icpcr":"SBN"},</v>
      </c>
      <c r="BY151" s="11" t="str">
        <f t="shared" si="139"/>
        <v>"mon_hacom":"Grain",</v>
      </c>
      <c r="BZ151" s="11" t="str">
        <f t="shared" si="140"/>
        <v>"mon_expt_type":"Research",</v>
      </c>
      <c r="CA151" s="11" t="str">
        <f t="shared" si="141"/>
        <v>"mon_expt_stage":"Pre-Commercial 3",</v>
      </c>
      <c r="CB151" s="11" t="str">
        <f t="shared" si="142"/>
        <v>"mon_yld_be":"126.4778461",</v>
      </c>
      <c r="CC151" s="11" t="str">
        <f t="shared" si="143"/>
        <v>"mon_mst":"26.53023256",</v>
      </c>
      <c r="CD151" s="11" t="str">
        <f t="shared" si="144"/>
        <v/>
      </c>
      <c r="CE151" s="11" t="str">
        <f t="shared" si="145"/>
        <v/>
      </c>
      <c r="CF151" s="11" t="str">
        <f>IF(AT151&lt;&gt;"",""""&amp;LOWER(AT$3) &amp;""":"""&amp;DX151&amp;""",","")</f>
        <v>"soil_id":"435999:599728",</v>
      </c>
      <c r="CG151" s="11" t="str">
        <f>"""mon_wst_info1"":"""&amp;VLOOKUP(B151,Weather!B151:N672,11,FALSE)&amp;""","</f>
        <v>"mon_wst_info1":"722168|0 - 10 km",</v>
      </c>
      <c r="CH151" s="11" t="str">
        <f>"""mon_wst_info2"":"""&amp;VLOOKUP(B151,Weather!B151:N672,12,FALSE)&amp;""","</f>
        <v>"mon_wst_info2":"GHCND:US1MNRV0008|0 - 10 km",</v>
      </c>
      <c r="CI151" s="11" t="str">
        <f>"""mon_wst_info3"":"""&amp;VLOOKUP(B151,Weather!B151:N672,13,FALSE)&amp;""","</f>
        <v>"mon_wst_info3":"GHCND:USC00216152|0 - 10 km",</v>
      </c>
      <c r="CJ151" s="11" t="str">
        <f t="shared" si="146"/>
        <v/>
      </c>
      <c r="CK151" s="30" t="s">
        <v>958</v>
      </c>
      <c r="CL151" s="11" t="str">
        <f t="shared" si="147"/>
        <v>{"event":"planting","crid":"MAZ",</v>
      </c>
      <c r="CM151" s="11" t="str">
        <f t="shared" si="148"/>
        <v>"date":"20090424",</v>
      </c>
      <c r="CN151" s="11" t="str">
        <f t="shared" si="149"/>
        <v>"cul_id":"2009_RM95_TestMean",</v>
      </c>
      <c r="CO151" s="11" t="str">
        <f t="shared" si="150"/>
        <v>"plpoe":"8.3596000561",</v>
      </c>
      <c r="CP151" s="11" t="str">
        <f t="shared" si="151"/>
        <v>"plrs":"76.2",</v>
      </c>
      <c r="CQ151" s="11" t="str">
        <f t="shared" si="152"/>
        <v>"rm":"95"},</v>
      </c>
      <c r="CR151" s="11" t="str">
        <f t="shared" si="153"/>
        <v>{"event":"harvest",</v>
      </c>
      <c r="CS151" s="11" t="str">
        <f t="shared" si="154"/>
        <v>"harm":"Machine",</v>
      </c>
      <c r="CT151" s="11" t="str">
        <f t="shared" si="155"/>
        <v>"date":"20091102"</v>
      </c>
      <c r="CU151" s="11" t="str">
        <f t="shared" si="156"/>
        <v>}]},</v>
      </c>
      <c r="CV151" s="30" t="s">
        <v>931</v>
      </c>
      <c r="CW151" s="11" t="str">
        <f t="shared" si="157"/>
        <v>{"hwah":"10687.378",</v>
      </c>
      <c r="CX151" s="11" t="str">
        <f t="shared" si="158"/>
        <v>"hwahs":"732.0339438",</v>
      </c>
      <c r="CY151" s="11" t="str">
        <f t="shared" si="159"/>
        <v>"hmah":"0.265302326",</v>
      </c>
      <c r="CZ151" s="11" t="str">
        <f t="shared" si="160"/>
        <v>"hmahs":"0.015554889",</v>
      </c>
      <c r="DA151" s="11" t="str">
        <f t="shared" si="161"/>
        <v/>
      </c>
      <c r="DB151" s="11" t="str">
        <f t="shared" si="162"/>
        <v/>
      </c>
      <c r="DC151" s="11" t="str">
        <f t="shared" si="163"/>
        <v/>
      </c>
      <c r="DD151" s="11" t="str">
        <f t="shared" si="164"/>
        <v/>
      </c>
      <c r="DE151" s="11" t="s">
        <v>935</v>
      </c>
      <c r="DF151" s="32" t="str">
        <f t="shared" si="178"/>
        <v>USA_2009_12294</v>
      </c>
      <c r="DG151" s="30" t="str">
        <f t="shared" si="165"/>
        <v>{"sltx":"SICL","sl_source":"SSURGO, Dominant Component","soil_id":"435999:599728","soil_name":"Harps","sl_system":"USDA_NRCS","classification":"Fine-loamy, mixed, superactive, mesic Typic Calciaquolls","soil_elev":"346","sl_slope":"1","salb":"0.16","drainage":"Poorly drained",</v>
      </c>
      <c r="DH151" s="11" t="str">
        <f t="shared" si="166"/>
        <v>{"sltx":"SICL",</v>
      </c>
      <c r="DI151" s="11" t="str">
        <f t="shared" si="167"/>
        <v>"sl_source":"SSURGO, Dominant Component",</v>
      </c>
      <c r="DJ151" s="11" t="str">
        <f>IF(AT151&lt;&gt;"",""""&amp;LOWER(AT$3) &amp;""":"""&amp;DX151&amp;""",","")</f>
        <v>"soil_id":"435999:599728",</v>
      </c>
      <c r="DK151" s="11" t="str">
        <f t="shared" si="168"/>
        <v>"soil_name":"Harps",</v>
      </c>
      <c r="DL151" s="11" t="str">
        <f t="shared" si="169"/>
        <v>"sl_system":"USDA_NRCS",</v>
      </c>
      <c r="DM151" s="11" t="str">
        <f t="shared" si="170"/>
        <v>"classification":"Fine-loamy, mixed, superactive, mesic Typic Calciaquolls",</v>
      </c>
      <c r="DN151" s="11" t="str">
        <f t="shared" si="171"/>
        <v>"soil_elev":"346",</v>
      </c>
      <c r="DO151" s="11" t="str">
        <f t="shared" si="172"/>
        <v>"sl_slope":"1",</v>
      </c>
      <c r="DP151" s="11" t="str">
        <f t="shared" si="173"/>
        <v>"salb":"0.16",</v>
      </c>
      <c r="DQ151" s="11" t="str">
        <f t="shared" si="174"/>
        <v>"drainage":"Poorly drained",</v>
      </c>
      <c r="DT151" s="2" t="str">
        <f t="shared" si="175"/>
        <v>SICLSSURGO, Dominant Component435999:599728</v>
      </c>
      <c r="DU151" s="2" t="str">
        <f>IF(COUNTIF($DT$3:DT150,"="&amp;DT151)=0,AT151&amp;"","")</f>
        <v/>
      </c>
      <c r="DV151" s="2" t="str">
        <f>IF(DU151&lt;&gt;"", COUNTIF($DU$3:DU150,"="&amp;DU151), "")</f>
        <v/>
      </c>
      <c r="DW151" s="2">
        <f>IF(OR(DU151&lt;&gt;"",AT151=""), COUNTIF($DU$3:DU150,"="&amp;DU151), VLOOKUP(DT151,$DT$3:DV150,3,FALSE))</f>
        <v>0</v>
      </c>
      <c r="DX151" s="2" t="str">
        <f t="shared" si="179"/>
        <v>435999:599728</v>
      </c>
    </row>
    <row r="152" spans="1:128">
      <c r="A152" s="2" t="s">
        <v>893</v>
      </c>
      <c r="B152" s="17" t="s">
        <v>595</v>
      </c>
      <c r="C152" s="18">
        <v>1</v>
      </c>
      <c r="D152" s="17" t="s">
        <v>511</v>
      </c>
      <c r="E152" s="17" t="s">
        <v>512</v>
      </c>
      <c r="F152" s="17" t="s">
        <v>513</v>
      </c>
      <c r="G152" s="19">
        <v>3738089226975</v>
      </c>
      <c r="H152" s="17" t="s">
        <v>411</v>
      </c>
      <c r="I152" s="17" t="s">
        <v>499</v>
      </c>
      <c r="J152" s="18"/>
      <c r="K152" s="18">
        <v>44.791129120000001</v>
      </c>
      <c r="L152" s="18">
        <v>-95.04200548</v>
      </c>
      <c r="M152" s="17" t="s">
        <v>58</v>
      </c>
      <c r="N152" s="17"/>
      <c r="O152" s="18">
        <v>331</v>
      </c>
      <c r="P152" s="17" t="s">
        <v>59</v>
      </c>
      <c r="Q152" s="17" t="s">
        <v>596</v>
      </c>
      <c r="R152" s="17" t="s">
        <v>61</v>
      </c>
      <c r="S152" s="17" t="s">
        <v>62</v>
      </c>
      <c r="T152" s="17" t="s">
        <v>413</v>
      </c>
      <c r="U152" s="18">
        <v>2009</v>
      </c>
      <c r="V152" s="17" t="s">
        <v>597</v>
      </c>
      <c r="W152" s="17" t="s">
        <v>598</v>
      </c>
      <c r="X152" s="17" t="s">
        <v>328</v>
      </c>
      <c r="Y152" s="17" t="s">
        <v>65</v>
      </c>
      <c r="Z152" s="17" t="s">
        <v>66</v>
      </c>
      <c r="AA152" s="17" t="s">
        <v>67</v>
      </c>
      <c r="AB152" s="17" t="s">
        <v>68</v>
      </c>
      <c r="AC152" s="17">
        <v>8.5672191012999992</v>
      </c>
      <c r="AD152" s="18">
        <v>76.2</v>
      </c>
      <c r="AE152" s="20">
        <v>121.88721959999999</v>
      </c>
      <c r="AF152" s="19">
        <v>10299.47005</v>
      </c>
      <c r="AG152" s="19">
        <v>774.30973670000003</v>
      </c>
      <c r="AH152" s="21">
        <v>22.90892857</v>
      </c>
      <c r="AI152" s="22">
        <v>0.229089286</v>
      </c>
      <c r="AJ152" s="22">
        <v>1.5713661E-2</v>
      </c>
      <c r="AK152" s="18">
        <v>85</v>
      </c>
      <c r="AL152" s="17">
        <v>643.33333332999996</v>
      </c>
      <c r="AM152" s="17">
        <v>15.773011088000001</v>
      </c>
      <c r="AN152" s="17"/>
      <c r="AO152" s="17"/>
      <c r="AP152" s="18">
        <v>2.1122821429999998</v>
      </c>
      <c r="AQ152" s="18">
        <v>0.132715848</v>
      </c>
      <c r="AR152" s="17" t="s">
        <v>416</v>
      </c>
      <c r="AS152" s="17" t="s">
        <v>430</v>
      </c>
      <c r="AT152" s="41" t="s">
        <v>517</v>
      </c>
      <c r="AU152" s="17" t="s">
        <v>454</v>
      </c>
      <c r="AV152" s="17" t="s">
        <v>420</v>
      </c>
      <c r="AW152" s="17" t="s">
        <v>455</v>
      </c>
      <c r="AX152" s="18">
        <v>346</v>
      </c>
      <c r="AY152" s="18">
        <v>4</v>
      </c>
      <c r="AZ152" s="18">
        <v>0.09</v>
      </c>
      <c r="BA152" s="17" t="s">
        <v>445</v>
      </c>
      <c r="BC152" s="34" t="str">
        <f t="shared" si="176"/>
        <v>20090503</v>
      </c>
      <c r="BD152" s="34" t="str">
        <f t="shared" si="177"/>
        <v>20091027</v>
      </c>
      <c r="BE152" s="2" t="s">
        <v>937</v>
      </c>
      <c r="BF152" s="11" t="str">
        <f t="shared" si="120"/>
        <v>{"exname":"USA_2009_12297",</v>
      </c>
      <c r="BG152" s="11" t="str">
        <f t="shared" si="121"/>
        <v>"exp_dur":"1",</v>
      </c>
      <c r="BH152" s="11" t="str">
        <f t="shared" si="122"/>
        <v>"local_name":"Olivia, MN",</v>
      </c>
      <c r="BI152" s="11" t="str">
        <f t="shared" si="123"/>
        <v>"local_id":"MNOL",</v>
      </c>
      <c r="BJ152" s="11" t="str">
        <f t="shared" si="124"/>
        <v>"fl_name":"MCOL",</v>
      </c>
      <c r="BK152" s="11" t="str">
        <f t="shared" si="125"/>
        <v>"id_field":"3738089226975",</v>
      </c>
      <c r="BL152" s="11" t="str">
        <f t="shared" si="126"/>
        <v>"fl_loc_1":"USA",</v>
      </c>
      <c r="BM152" s="11" t="str">
        <f t="shared" si="127"/>
        <v>"fl_loc_2":"MNN",</v>
      </c>
      <c r="BN152" s="11" t="str">
        <f t="shared" si="128"/>
        <v/>
      </c>
      <c r="BO152" s="11" t="str">
        <f t="shared" si="129"/>
        <v>"fl_lat":"44.79112912",</v>
      </c>
      <c r="BP152" s="11" t="str">
        <f t="shared" si="130"/>
        <v>"fl_long":"-95.04200548",</v>
      </c>
      <c r="BQ152" s="11" t="str">
        <f t="shared" si="131"/>
        <v>"mon_loc_source":"Monsanto",</v>
      </c>
      <c r="BR152" s="11" t="str">
        <f t="shared" si="132"/>
        <v/>
      </c>
      <c r="BS152" s="11" t="str">
        <f t="shared" si="133"/>
        <v>"flele":"331",</v>
      </c>
      <c r="BT152" s="11" t="str">
        <f t="shared" si="134"/>
        <v>"cr_system":"Conventional Corn",</v>
      </c>
      <c r="BU152" s="11" t="str">
        <f t="shared" si="135"/>
        <v>"irrig":"N",</v>
      </c>
      <c r="BV152" s="11" t="str">
        <f t="shared" si="136"/>
        <v>"ti_notes":"Conventional",</v>
      </c>
      <c r="BW152" s="11" t="str">
        <f t="shared" si="137"/>
        <v>"mon_planting_year":"2009",</v>
      </c>
      <c r="BX152" s="11" t="str">
        <f t="shared" si="138"/>
        <v>"initial_conditions":{"icpcr":"SBN"},</v>
      </c>
      <c r="BY152" s="11" t="str">
        <f t="shared" si="139"/>
        <v>"mon_hacom":"Grain",</v>
      </c>
      <c r="BZ152" s="11" t="str">
        <f t="shared" si="140"/>
        <v>"mon_expt_type":"Research",</v>
      </c>
      <c r="CA152" s="11" t="str">
        <f t="shared" si="141"/>
        <v>"mon_expt_stage":"Pre-Commercial 3",</v>
      </c>
      <c r="CB152" s="11" t="str">
        <f t="shared" si="142"/>
        <v>"mon_yld_be":"121.8872196",</v>
      </c>
      <c r="CC152" s="11" t="str">
        <f t="shared" si="143"/>
        <v>"mon_mst":"22.90892857",</v>
      </c>
      <c r="CD152" s="11" t="str">
        <f t="shared" si="144"/>
        <v>"mon_p50":"643.33333333",</v>
      </c>
      <c r="CE152" s="11" t="str">
        <f t="shared" si="145"/>
        <v>"mon_p50_stddev":"15.773011088",</v>
      </c>
      <c r="CF152" s="11" t="str">
        <f>IF(AT152&lt;&gt;"",""""&amp;LOWER(AT$3) &amp;""":"""&amp;DX152&amp;""",","")</f>
        <v>"soil_id":"436125:599976_1",</v>
      </c>
      <c r="CG152" s="11" t="str">
        <f>"""mon_wst_info1"":"""&amp;VLOOKUP(B152,Weather!B152:N673,11,FALSE)&amp;""","</f>
        <v>"mon_wst_info1":"722168|0 - 10 km",</v>
      </c>
      <c r="CH152" s="11" t="str">
        <f>"""mon_wst_info2"":"""&amp;VLOOKUP(B152,Weather!B152:N673,12,FALSE)&amp;""","</f>
        <v>"mon_wst_info2":"GHCND:US1MNRV0003|0 - 10 km",</v>
      </c>
      <c r="CI152" s="11" t="str">
        <f>"""mon_wst_info3"":"""&amp;VLOOKUP(B152,Weather!B152:N673,13,FALSE)&amp;""","</f>
        <v>"mon_wst_info3":"GHCND:USC00216152|0 - 10 km",</v>
      </c>
      <c r="CJ152" s="11" t="str">
        <f t="shared" si="146"/>
        <v/>
      </c>
      <c r="CK152" s="30" t="s">
        <v>958</v>
      </c>
      <c r="CL152" s="11" t="str">
        <f t="shared" si="147"/>
        <v>{"event":"planting","crid":"MAZ",</v>
      </c>
      <c r="CM152" s="11" t="str">
        <f t="shared" si="148"/>
        <v>"date":"20090503",</v>
      </c>
      <c r="CN152" s="11" t="str">
        <f t="shared" si="149"/>
        <v>"cul_id":"2009_RM85_TestMean",</v>
      </c>
      <c r="CO152" s="11" t="str">
        <f t="shared" si="150"/>
        <v>"plpoe":"8.5672191013",</v>
      </c>
      <c r="CP152" s="11" t="str">
        <f t="shared" si="151"/>
        <v>"plrs":"76.2",</v>
      </c>
      <c r="CQ152" s="11" t="str">
        <f t="shared" si="152"/>
        <v>"rm":"85"},</v>
      </c>
      <c r="CR152" s="11" t="str">
        <f t="shared" si="153"/>
        <v>{"event":"harvest",</v>
      </c>
      <c r="CS152" s="11" t="str">
        <f t="shared" si="154"/>
        <v>"harm":"Machine",</v>
      </c>
      <c r="CT152" s="11" t="str">
        <f t="shared" si="155"/>
        <v>"date":"20091027"</v>
      </c>
      <c r="CU152" s="11" t="str">
        <f t="shared" si="156"/>
        <v>}]},</v>
      </c>
      <c r="CV152" s="30" t="s">
        <v>931</v>
      </c>
      <c r="CW152" s="11" t="str">
        <f t="shared" si="157"/>
        <v>{"hwah":"10299.47005",</v>
      </c>
      <c r="CX152" s="11" t="str">
        <f t="shared" si="158"/>
        <v>"hwahs":"774.3097367",</v>
      </c>
      <c r="CY152" s="11" t="str">
        <f t="shared" si="159"/>
        <v>"hmah":"0.229089286",</v>
      </c>
      <c r="CZ152" s="11" t="str">
        <f t="shared" si="160"/>
        <v>"hmahs":"0.015713661",</v>
      </c>
      <c r="DA152" s="11" t="str">
        <f t="shared" si="161"/>
        <v/>
      </c>
      <c r="DB152" s="11" t="str">
        <f t="shared" si="162"/>
        <v/>
      </c>
      <c r="DC152" s="11" t="str">
        <f t="shared" si="163"/>
        <v>"chtx":"2.112282143",</v>
      </c>
      <c r="DD152" s="11" t="str">
        <f t="shared" si="164"/>
        <v>"chtxs":"0.132715848",</v>
      </c>
      <c r="DE152" s="11" t="s">
        <v>935</v>
      </c>
      <c r="DF152" s="32" t="str">
        <f t="shared" si="178"/>
        <v>USA_2009_12297</v>
      </c>
      <c r="DG152" s="30" t="str">
        <f t="shared" si="165"/>
        <v>{"sltx":"SICL","sl_source":"SSURGO, Dominant Component","soil_id":"436125:599976_1","soil_name":"Clarion","sl_system":"USDA_NRCS","classification":"Fine-loamy, mixed, superactive, mesic Typic Hapludolls","soil_elev":"346","sl_slope":"4","salb":"0.09","drainage":"Well drained",</v>
      </c>
      <c r="DH152" s="11" t="str">
        <f t="shared" si="166"/>
        <v>{"sltx":"SICL",</v>
      </c>
      <c r="DI152" s="11" t="str">
        <f t="shared" si="167"/>
        <v>"sl_source":"SSURGO, Dominant Component",</v>
      </c>
      <c r="DJ152" s="11" t="str">
        <f>IF(AT152&lt;&gt;"",""""&amp;LOWER(AT$3) &amp;""":"""&amp;DX152&amp;""",","")</f>
        <v>"soil_id":"436125:599976_1",</v>
      </c>
      <c r="DK152" s="11" t="str">
        <f t="shared" si="168"/>
        <v>"soil_name":"Clarion",</v>
      </c>
      <c r="DL152" s="11" t="str">
        <f t="shared" si="169"/>
        <v>"sl_system":"USDA_NRCS",</v>
      </c>
      <c r="DM152" s="11" t="str">
        <f t="shared" si="170"/>
        <v>"classification":"Fine-loamy, mixed, superactive, mesic Typic Hapludolls",</v>
      </c>
      <c r="DN152" s="11" t="str">
        <f t="shared" si="171"/>
        <v>"soil_elev":"346",</v>
      </c>
      <c r="DO152" s="11" t="str">
        <f t="shared" si="172"/>
        <v>"sl_slope":"4",</v>
      </c>
      <c r="DP152" s="11" t="str">
        <f t="shared" si="173"/>
        <v>"salb":"0.09",</v>
      </c>
      <c r="DQ152" s="11" t="str">
        <f t="shared" si="174"/>
        <v>"drainage":"Well drained",</v>
      </c>
      <c r="DT152" s="2" t="str">
        <f t="shared" si="175"/>
        <v>SICLSSURGO, Dominant Component436125:599976</v>
      </c>
      <c r="DU152" s="2" t="str">
        <f>IF(COUNTIF($DT$3:DT151,"="&amp;DT152)=0,AT152&amp;"","")</f>
        <v>436125:599976</v>
      </c>
      <c r="DV152" s="2">
        <f>IF(DU152&lt;&gt;"", COUNTIF($DU$3:DU151,"="&amp;DU152), "")</f>
        <v>1</v>
      </c>
      <c r="DW152" s="2">
        <f>IF(OR(DU152&lt;&gt;"",AT152=""), COUNTIF($DU$3:DU151,"="&amp;DU152), VLOOKUP(DT152,$DT$3:DV151,3,FALSE))</f>
        <v>1</v>
      </c>
      <c r="DX152" s="2" t="str">
        <f t="shared" si="179"/>
        <v>436125:599976_1</v>
      </c>
    </row>
    <row r="153" spans="1:128">
      <c r="A153" s="2" t="s">
        <v>893</v>
      </c>
      <c r="B153" s="17" t="s">
        <v>599</v>
      </c>
      <c r="C153" s="18">
        <v>1</v>
      </c>
      <c r="D153" s="17" t="s">
        <v>511</v>
      </c>
      <c r="E153" s="17" t="s">
        <v>512</v>
      </c>
      <c r="F153" s="17" t="s">
        <v>513</v>
      </c>
      <c r="G153" s="19">
        <v>3738089226975</v>
      </c>
      <c r="H153" s="17" t="s">
        <v>411</v>
      </c>
      <c r="I153" s="17" t="s">
        <v>499</v>
      </c>
      <c r="J153" s="18"/>
      <c r="K153" s="18">
        <v>44.791129120000001</v>
      </c>
      <c r="L153" s="18">
        <v>-95.04200548</v>
      </c>
      <c r="M153" s="17" t="s">
        <v>58</v>
      </c>
      <c r="N153" s="17"/>
      <c r="O153" s="18">
        <v>331</v>
      </c>
      <c r="P153" s="17" t="s">
        <v>59</v>
      </c>
      <c r="Q153" s="17" t="s">
        <v>587</v>
      </c>
      <c r="R153" s="17" t="s">
        <v>61</v>
      </c>
      <c r="S153" s="17" t="s">
        <v>62</v>
      </c>
      <c r="T153" s="17" t="s">
        <v>413</v>
      </c>
      <c r="U153" s="18">
        <v>2009</v>
      </c>
      <c r="V153" s="17" t="s">
        <v>597</v>
      </c>
      <c r="W153" s="17" t="s">
        <v>598</v>
      </c>
      <c r="X153" s="17" t="s">
        <v>328</v>
      </c>
      <c r="Y153" s="17" t="s">
        <v>65</v>
      </c>
      <c r="Z153" s="17" t="s">
        <v>66</v>
      </c>
      <c r="AA153" s="17" t="s">
        <v>67</v>
      </c>
      <c r="AB153" s="17" t="s">
        <v>68</v>
      </c>
      <c r="AC153" s="17">
        <v>8.6883760741000007</v>
      </c>
      <c r="AD153" s="18">
        <v>76.2</v>
      </c>
      <c r="AE153" s="20">
        <v>130.35313199999999</v>
      </c>
      <c r="AF153" s="19">
        <v>11014.83966</v>
      </c>
      <c r="AG153" s="19">
        <v>787.203214</v>
      </c>
      <c r="AH153" s="21">
        <v>25.040350879999998</v>
      </c>
      <c r="AI153" s="22">
        <v>0.25040350900000002</v>
      </c>
      <c r="AJ153" s="22">
        <v>1.572289E-2</v>
      </c>
      <c r="AK153" s="18">
        <v>90</v>
      </c>
      <c r="AL153" s="17">
        <v>665.27290447999997</v>
      </c>
      <c r="AM153" s="17">
        <v>20.866936604999999</v>
      </c>
      <c r="AN153" s="17"/>
      <c r="AO153" s="17"/>
      <c r="AP153" s="18">
        <v>2.2071263160000001</v>
      </c>
      <c r="AQ153" s="18">
        <v>0.12939800000000001</v>
      </c>
      <c r="AR153" s="17" t="s">
        <v>416</v>
      </c>
      <c r="AS153" s="17" t="s">
        <v>430</v>
      </c>
      <c r="AT153" s="41" t="s">
        <v>517</v>
      </c>
      <c r="AU153" s="17" t="s">
        <v>454</v>
      </c>
      <c r="AV153" s="17" t="s">
        <v>420</v>
      </c>
      <c r="AW153" s="17" t="s">
        <v>455</v>
      </c>
      <c r="AX153" s="18">
        <v>346</v>
      </c>
      <c r="AY153" s="18">
        <v>4</v>
      </c>
      <c r="AZ153" s="18">
        <v>0.09</v>
      </c>
      <c r="BA153" s="17" t="s">
        <v>445</v>
      </c>
      <c r="BC153" s="34" t="str">
        <f t="shared" si="176"/>
        <v>20090503</v>
      </c>
      <c r="BD153" s="34" t="str">
        <f t="shared" si="177"/>
        <v>20091027</v>
      </c>
      <c r="BE153" s="2" t="s">
        <v>937</v>
      </c>
      <c r="BF153" s="11" t="str">
        <f t="shared" si="120"/>
        <v>{"exname":"USA_2009_12298",</v>
      </c>
      <c r="BG153" s="11" t="str">
        <f t="shared" si="121"/>
        <v>"exp_dur":"1",</v>
      </c>
      <c r="BH153" s="11" t="str">
        <f t="shared" si="122"/>
        <v>"local_name":"Olivia, MN",</v>
      </c>
      <c r="BI153" s="11" t="str">
        <f t="shared" si="123"/>
        <v>"local_id":"MNOL",</v>
      </c>
      <c r="BJ153" s="11" t="str">
        <f t="shared" si="124"/>
        <v>"fl_name":"MCOL",</v>
      </c>
      <c r="BK153" s="11" t="str">
        <f t="shared" si="125"/>
        <v>"id_field":"3738089226975",</v>
      </c>
      <c r="BL153" s="11" t="str">
        <f t="shared" si="126"/>
        <v>"fl_loc_1":"USA",</v>
      </c>
      <c r="BM153" s="11" t="str">
        <f t="shared" si="127"/>
        <v>"fl_loc_2":"MNN",</v>
      </c>
      <c r="BN153" s="11" t="str">
        <f t="shared" si="128"/>
        <v/>
      </c>
      <c r="BO153" s="11" t="str">
        <f t="shared" si="129"/>
        <v>"fl_lat":"44.79112912",</v>
      </c>
      <c r="BP153" s="11" t="str">
        <f t="shared" si="130"/>
        <v>"fl_long":"-95.04200548",</v>
      </c>
      <c r="BQ153" s="11" t="str">
        <f t="shared" si="131"/>
        <v>"mon_loc_source":"Monsanto",</v>
      </c>
      <c r="BR153" s="11" t="str">
        <f t="shared" si="132"/>
        <v/>
      </c>
      <c r="BS153" s="11" t="str">
        <f t="shared" si="133"/>
        <v>"flele":"331",</v>
      </c>
      <c r="BT153" s="11" t="str">
        <f t="shared" si="134"/>
        <v>"cr_system":"Conventional Corn",</v>
      </c>
      <c r="BU153" s="11" t="str">
        <f t="shared" si="135"/>
        <v>"irrig":"N",</v>
      </c>
      <c r="BV153" s="11" t="str">
        <f t="shared" si="136"/>
        <v>"ti_notes":"Conventional",</v>
      </c>
      <c r="BW153" s="11" t="str">
        <f t="shared" si="137"/>
        <v>"mon_planting_year":"2009",</v>
      </c>
      <c r="BX153" s="11" t="str">
        <f t="shared" si="138"/>
        <v>"initial_conditions":{"icpcr":"SBN"},</v>
      </c>
      <c r="BY153" s="11" t="str">
        <f t="shared" si="139"/>
        <v>"mon_hacom":"Grain",</v>
      </c>
      <c r="BZ153" s="11" t="str">
        <f t="shared" si="140"/>
        <v>"mon_expt_type":"Research",</v>
      </c>
      <c r="CA153" s="11" t="str">
        <f t="shared" si="141"/>
        <v>"mon_expt_stage":"Pre-Commercial 3",</v>
      </c>
      <c r="CB153" s="11" t="str">
        <f t="shared" si="142"/>
        <v>"mon_yld_be":"130.353132",</v>
      </c>
      <c r="CC153" s="11" t="str">
        <f t="shared" si="143"/>
        <v>"mon_mst":"25.04035088",</v>
      </c>
      <c r="CD153" s="11" t="str">
        <f t="shared" si="144"/>
        <v>"mon_p50":"665.27290448",</v>
      </c>
      <c r="CE153" s="11" t="str">
        <f t="shared" si="145"/>
        <v>"mon_p50_stddev":"20.866936605",</v>
      </c>
      <c r="CF153" s="11" t="str">
        <f>IF(AT153&lt;&gt;"",""""&amp;LOWER(AT$3) &amp;""":"""&amp;DX153&amp;""",","")</f>
        <v>"soil_id":"436125:599976_1",</v>
      </c>
      <c r="CG153" s="11" t="str">
        <f>"""mon_wst_info1"":"""&amp;VLOOKUP(B153,Weather!B153:N674,11,FALSE)&amp;""","</f>
        <v>"mon_wst_info1":"722168|0 - 10 km",</v>
      </c>
      <c r="CH153" s="11" t="str">
        <f>"""mon_wst_info2"":"""&amp;VLOOKUP(B153,Weather!B153:N674,12,FALSE)&amp;""","</f>
        <v>"mon_wst_info2":"GHCND:US1MNRV0003|0 - 10 km",</v>
      </c>
      <c r="CI153" s="11" t="str">
        <f>"""mon_wst_info3"":"""&amp;VLOOKUP(B153,Weather!B153:N674,13,FALSE)&amp;""","</f>
        <v>"mon_wst_info3":"GHCND:USC00216152|0 - 10 km",</v>
      </c>
      <c r="CJ153" s="11" t="str">
        <f t="shared" si="146"/>
        <v/>
      </c>
      <c r="CK153" s="30" t="s">
        <v>958</v>
      </c>
      <c r="CL153" s="11" t="str">
        <f t="shared" si="147"/>
        <v>{"event":"planting","crid":"MAZ",</v>
      </c>
      <c r="CM153" s="11" t="str">
        <f t="shared" si="148"/>
        <v>"date":"20090503",</v>
      </c>
      <c r="CN153" s="11" t="str">
        <f t="shared" si="149"/>
        <v>"cul_id":"2009_RM90_TestMean",</v>
      </c>
      <c r="CO153" s="11" t="str">
        <f t="shared" si="150"/>
        <v>"plpoe":"8.6883760741",</v>
      </c>
      <c r="CP153" s="11" t="str">
        <f t="shared" si="151"/>
        <v>"plrs":"76.2",</v>
      </c>
      <c r="CQ153" s="11" t="str">
        <f t="shared" si="152"/>
        <v>"rm":"90"},</v>
      </c>
      <c r="CR153" s="11" t="str">
        <f t="shared" si="153"/>
        <v>{"event":"harvest",</v>
      </c>
      <c r="CS153" s="11" t="str">
        <f t="shared" si="154"/>
        <v>"harm":"Machine",</v>
      </c>
      <c r="CT153" s="11" t="str">
        <f t="shared" si="155"/>
        <v>"date":"20091027"</v>
      </c>
      <c r="CU153" s="11" t="str">
        <f t="shared" si="156"/>
        <v>}]},</v>
      </c>
      <c r="CV153" s="30" t="s">
        <v>931</v>
      </c>
      <c r="CW153" s="11" t="str">
        <f t="shared" si="157"/>
        <v>{"hwah":"11014.83966",</v>
      </c>
      <c r="CX153" s="11" t="str">
        <f t="shared" si="158"/>
        <v>"hwahs":"787.203214",</v>
      </c>
      <c r="CY153" s="11" t="str">
        <f t="shared" si="159"/>
        <v>"hmah":"0.250403509",</v>
      </c>
      <c r="CZ153" s="11" t="str">
        <f t="shared" si="160"/>
        <v>"hmahs":"0.01572289",</v>
      </c>
      <c r="DA153" s="11" t="str">
        <f t="shared" si="161"/>
        <v/>
      </c>
      <c r="DB153" s="11" t="str">
        <f t="shared" si="162"/>
        <v/>
      </c>
      <c r="DC153" s="11" t="str">
        <f t="shared" si="163"/>
        <v>"chtx":"2.207126316",</v>
      </c>
      <c r="DD153" s="11" t="str">
        <f t="shared" si="164"/>
        <v>"chtxs":"0.129398",</v>
      </c>
      <c r="DE153" s="11" t="s">
        <v>935</v>
      </c>
      <c r="DF153" s="32" t="str">
        <f t="shared" si="178"/>
        <v>USA_2009_12298</v>
      </c>
      <c r="DG153" s="30" t="str">
        <f t="shared" si="165"/>
        <v>{"sltx":"SICL","sl_source":"SSURGO, Dominant Component","soil_id":"436125:599976_1","soil_name":"Clarion","sl_system":"USDA_NRCS","classification":"Fine-loamy, mixed, superactive, mesic Typic Hapludolls","soil_elev":"346","sl_slope":"4","salb":"0.09","drainage":"Well drained",</v>
      </c>
      <c r="DH153" s="11" t="str">
        <f t="shared" si="166"/>
        <v>{"sltx":"SICL",</v>
      </c>
      <c r="DI153" s="11" t="str">
        <f t="shared" si="167"/>
        <v>"sl_source":"SSURGO, Dominant Component",</v>
      </c>
      <c r="DJ153" s="11" t="str">
        <f>IF(AT153&lt;&gt;"",""""&amp;LOWER(AT$3) &amp;""":"""&amp;DX153&amp;""",","")</f>
        <v>"soil_id":"436125:599976_1",</v>
      </c>
      <c r="DK153" s="11" t="str">
        <f t="shared" si="168"/>
        <v>"soil_name":"Clarion",</v>
      </c>
      <c r="DL153" s="11" t="str">
        <f t="shared" si="169"/>
        <v>"sl_system":"USDA_NRCS",</v>
      </c>
      <c r="DM153" s="11" t="str">
        <f t="shared" si="170"/>
        <v>"classification":"Fine-loamy, mixed, superactive, mesic Typic Hapludolls",</v>
      </c>
      <c r="DN153" s="11" t="str">
        <f t="shared" si="171"/>
        <v>"soil_elev":"346",</v>
      </c>
      <c r="DO153" s="11" t="str">
        <f t="shared" si="172"/>
        <v>"sl_slope":"4",</v>
      </c>
      <c r="DP153" s="11" t="str">
        <f t="shared" si="173"/>
        <v>"salb":"0.09",</v>
      </c>
      <c r="DQ153" s="11" t="str">
        <f t="shared" si="174"/>
        <v>"drainage":"Well drained",</v>
      </c>
      <c r="DT153" s="2" t="str">
        <f t="shared" si="175"/>
        <v>SICLSSURGO, Dominant Component436125:599976</v>
      </c>
      <c r="DU153" s="2" t="str">
        <f>IF(COUNTIF($DT$3:DT152,"="&amp;DT153)=0,AT153&amp;"","")</f>
        <v/>
      </c>
      <c r="DV153" s="2" t="str">
        <f>IF(DU153&lt;&gt;"", COUNTIF($DU$3:DU152,"="&amp;DU153), "")</f>
        <v/>
      </c>
      <c r="DW153" s="2">
        <f>IF(OR(DU153&lt;&gt;"",AT153=""), COUNTIF($DU$3:DU152,"="&amp;DU153), VLOOKUP(DT153,$DT$3:DV152,3,FALSE))</f>
        <v>1</v>
      </c>
      <c r="DX153" s="2" t="str">
        <f t="shared" si="179"/>
        <v>436125:599976_1</v>
      </c>
    </row>
    <row r="154" spans="1:128">
      <c r="A154" s="2" t="s">
        <v>893</v>
      </c>
      <c r="B154" s="17" t="s">
        <v>600</v>
      </c>
      <c r="C154" s="18">
        <v>1</v>
      </c>
      <c r="D154" s="17" t="s">
        <v>511</v>
      </c>
      <c r="E154" s="17" t="s">
        <v>512</v>
      </c>
      <c r="F154" s="17" t="s">
        <v>513</v>
      </c>
      <c r="G154" s="19">
        <v>3738089226975</v>
      </c>
      <c r="H154" s="17" t="s">
        <v>411</v>
      </c>
      <c r="I154" s="17" t="s">
        <v>499</v>
      </c>
      <c r="J154" s="18"/>
      <c r="K154" s="18">
        <v>44.791129120000001</v>
      </c>
      <c r="L154" s="18">
        <v>-95.04200548</v>
      </c>
      <c r="M154" s="17" t="s">
        <v>58</v>
      </c>
      <c r="N154" s="17"/>
      <c r="O154" s="18">
        <v>331</v>
      </c>
      <c r="P154" s="17" t="s">
        <v>59</v>
      </c>
      <c r="Q154" s="17" t="s">
        <v>594</v>
      </c>
      <c r="R154" s="17" t="s">
        <v>61</v>
      </c>
      <c r="S154" s="17" t="s">
        <v>62</v>
      </c>
      <c r="T154" s="17" t="s">
        <v>413</v>
      </c>
      <c r="U154" s="18">
        <v>2009</v>
      </c>
      <c r="V154" s="17" t="s">
        <v>597</v>
      </c>
      <c r="W154" s="17" t="s">
        <v>598</v>
      </c>
      <c r="X154" s="17" t="s">
        <v>328</v>
      </c>
      <c r="Y154" s="17" t="s">
        <v>65</v>
      </c>
      <c r="Z154" s="17" t="s">
        <v>66</v>
      </c>
      <c r="AA154" s="17" t="s">
        <v>67</v>
      </c>
      <c r="AB154" s="17" t="s">
        <v>68</v>
      </c>
      <c r="AC154" s="17">
        <v>8.6090178553999994</v>
      </c>
      <c r="AD154" s="18">
        <v>76.2</v>
      </c>
      <c r="AE154" s="20">
        <v>134.63410959999999</v>
      </c>
      <c r="AF154" s="19">
        <v>11376.582259999999</v>
      </c>
      <c r="AG154" s="19">
        <v>711.63032459999999</v>
      </c>
      <c r="AH154" s="21">
        <v>27.603333330000002</v>
      </c>
      <c r="AI154" s="22">
        <v>0.27603333299999999</v>
      </c>
      <c r="AJ154" s="22">
        <v>1.6639906999999999E-2</v>
      </c>
      <c r="AK154" s="18">
        <v>95</v>
      </c>
      <c r="AL154" s="17">
        <v>683.01851852000004</v>
      </c>
      <c r="AM154" s="17">
        <v>16.250324111000001</v>
      </c>
      <c r="AN154" s="17"/>
      <c r="AO154" s="17"/>
      <c r="AP154" s="18">
        <v>2.1928666670000001</v>
      </c>
      <c r="AQ154" s="18">
        <v>0.100018021</v>
      </c>
      <c r="AR154" s="17" t="s">
        <v>416</v>
      </c>
      <c r="AS154" s="17" t="s">
        <v>430</v>
      </c>
      <c r="AT154" s="41" t="s">
        <v>517</v>
      </c>
      <c r="AU154" s="17" t="s">
        <v>454</v>
      </c>
      <c r="AV154" s="17" t="s">
        <v>420</v>
      </c>
      <c r="AW154" s="17" t="s">
        <v>455</v>
      </c>
      <c r="AX154" s="18">
        <v>346</v>
      </c>
      <c r="AY154" s="18">
        <v>4</v>
      </c>
      <c r="AZ154" s="18">
        <v>0.09</v>
      </c>
      <c r="BA154" s="17" t="s">
        <v>445</v>
      </c>
      <c r="BC154" s="34" t="str">
        <f t="shared" si="176"/>
        <v>20090503</v>
      </c>
      <c r="BD154" s="34" t="str">
        <f t="shared" si="177"/>
        <v>20091027</v>
      </c>
      <c r="BE154" s="2" t="s">
        <v>937</v>
      </c>
      <c r="BF154" s="11" t="str">
        <f t="shared" si="120"/>
        <v>{"exname":"USA_2009_12299",</v>
      </c>
      <c r="BG154" s="11" t="str">
        <f t="shared" si="121"/>
        <v>"exp_dur":"1",</v>
      </c>
      <c r="BH154" s="11" t="str">
        <f t="shared" si="122"/>
        <v>"local_name":"Olivia, MN",</v>
      </c>
      <c r="BI154" s="11" t="str">
        <f t="shared" si="123"/>
        <v>"local_id":"MNOL",</v>
      </c>
      <c r="BJ154" s="11" t="str">
        <f t="shared" si="124"/>
        <v>"fl_name":"MCOL",</v>
      </c>
      <c r="BK154" s="11" t="str">
        <f t="shared" si="125"/>
        <v>"id_field":"3738089226975",</v>
      </c>
      <c r="BL154" s="11" t="str">
        <f t="shared" si="126"/>
        <v>"fl_loc_1":"USA",</v>
      </c>
      <c r="BM154" s="11" t="str">
        <f t="shared" si="127"/>
        <v>"fl_loc_2":"MNN",</v>
      </c>
      <c r="BN154" s="11" t="str">
        <f t="shared" si="128"/>
        <v/>
      </c>
      <c r="BO154" s="11" t="str">
        <f t="shared" si="129"/>
        <v>"fl_lat":"44.79112912",</v>
      </c>
      <c r="BP154" s="11" t="str">
        <f t="shared" si="130"/>
        <v>"fl_long":"-95.04200548",</v>
      </c>
      <c r="BQ154" s="11" t="str">
        <f t="shared" si="131"/>
        <v>"mon_loc_source":"Monsanto",</v>
      </c>
      <c r="BR154" s="11" t="str">
        <f t="shared" si="132"/>
        <v/>
      </c>
      <c r="BS154" s="11" t="str">
        <f t="shared" si="133"/>
        <v>"flele":"331",</v>
      </c>
      <c r="BT154" s="11" t="str">
        <f t="shared" si="134"/>
        <v>"cr_system":"Conventional Corn",</v>
      </c>
      <c r="BU154" s="11" t="str">
        <f t="shared" si="135"/>
        <v>"irrig":"N",</v>
      </c>
      <c r="BV154" s="11" t="str">
        <f t="shared" si="136"/>
        <v>"ti_notes":"Conventional",</v>
      </c>
      <c r="BW154" s="11" t="str">
        <f t="shared" si="137"/>
        <v>"mon_planting_year":"2009",</v>
      </c>
      <c r="BX154" s="11" t="str">
        <f t="shared" si="138"/>
        <v>"initial_conditions":{"icpcr":"SBN"},</v>
      </c>
      <c r="BY154" s="11" t="str">
        <f t="shared" si="139"/>
        <v>"mon_hacom":"Grain",</v>
      </c>
      <c r="BZ154" s="11" t="str">
        <f t="shared" si="140"/>
        <v>"mon_expt_type":"Research",</v>
      </c>
      <c r="CA154" s="11" t="str">
        <f t="shared" si="141"/>
        <v>"mon_expt_stage":"Pre-Commercial 3",</v>
      </c>
      <c r="CB154" s="11" t="str">
        <f t="shared" si="142"/>
        <v>"mon_yld_be":"134.6341096",</v>
      </c>
      <c r="CC154" s="11" t="str">
        <f t="shared" si="143"/>
        <v>"mon_mst":"27.60333333",</v>
      </c>
      <c r="CD154" s="11" t="str">
        <f t="shared" si="144"/>
        <v>"mon_p50":"683.01851852",</v>
      </c>
      <c r="CE154" s="11" t="str">
        <f t="shared" si="145"/>
        <v>"mon_p50_stddev":"16.250324111",</v>
      </c>
      <c r="CF154" s="11" t="str">
        <f>IF(AT154&lt;&gt;"",""""&amp;LOWER(AT$3) &amp;""":"""&amp;DX154&amp;""",","")</f>
        <v>"soil_id":"436125:599976_1",</v>
      </c>
      <c r="CG154" s="11" t="str">
        <f>"""mon_wst_info1"":"""&amp;VLOOKUP(B154,Weather!B154:N675,11,FALSE)&amp;""","</f>
        <v>"mon_wst_info1":"722168|0 - 10 km",</v>
      </c>
      <c r="CH154" s="11" t="str">
        <f>"""mon_wst_info2"":"""&amp;VLOOKUP(B154,Weather!B154:N675,12,FALSE)&amp;""","</f>
        <v>"mon_wst_info2":"GHCND:US1MNRV0003|0 - 10 km",</v>
      </c>
      <c r="CI154" s="11" t="str">
        <f>"""mon_wst_info3"":"""&amp;VLOOKUP(B154,Weather!B154:N675,13,FALSE)&amp;""","</f>
        <v>"mon_wst_info3":"GHCND:USC00216152|0 - 10 km",</v>
      </c>
      <c r="CJ154" s="11" t="str">
        <f t="shared" si="146"/>
        <v/>
      </c>
      <c r="CK154" s="30" t="s">
        <v>958</v>
      </c>
      <c r="CL154" s="11" t="str">
        <f t="shared" si="147"/>
        <v>{"event":"planting","crid":"MAZ",</v>
      </c>
      <c r="CM154" s="11" t="str">
        <f t="shared" si="148"/>
        <v>"date":"20090503",</v>
      </c>
      <c r="CN154" s="11" t="str">
        <f t="shared" si="149"/>
        <v>"cul_id":"2009_RM95_TestMean",</v>
      </c>
      <c r="CO154" s="11" t="str">
        <f t="shared" si="150"/>
        <v>"plpoe":"8.6090178554",</v>
      </c>
      <c r="CP154" s="11" t="str">
        <f t="shared" si="151"/>
        <v>"plrs":"76.2",</v>
      </c>
      <c r="CQ154" s="11" t="str">
        <f t="shared" si="152"/>
        <v>"rm":"95"},</v>
      </c>
      <c r="CR154" s="11" t="str">
        <f t="shared" si="153"/>
        <v>{"event":"harvest",</v>
      </c>
      <c r="CS154" s="11" t="str">
        <f t="shared" si="154"/>
        <v>"harm":"Machine",</v>
      </c>
      <c r="CT154" s="11" t="str">
        <f t="shared" si="155"/>
        <v>"date":"20091027"</v>
      </c>
      <c r="CU154" s="11" t="str">
        <f t="shared" si="156"/>
        <v>}]},</v>
      </c>
      <c r="CV154" s="30" t="s">
        <v>931</v>
      </c>
      <c r="CW154" s="11" t="str">
        <f t="shared" si="157"/>
        <v>{"hwah":"11376.58226",</v>
      </c>
      <c r="CX154" s="11" t="str">
        <f t="shared" si="158"/>
        <v>"hwahs":"711.6303246",</v>
      </c>
      <c r="CY154" s="11" t="str">
        <f t="shared" si="159"/>
        <v>"hmah":"0.276033333",</v>
      </c>
      <c r="CZ154" s="11" t="str">
        <f t="shared" si="160"/>
        <v>"hmahs":"0.016639907",</v>
      </c>
      <c r="DA154" s="11" t="str">
        <f t="shared" si="161"/>
        <v/>
      </c>
      <c r="DB154" s="11" t="str">
        <f t="shared" si="162"/>
        <v/>
      </c>
      <c r="DC154" s="11" t="str">
        <f t="shared" si="163"/>
        <v>"chtx":"2.192866667",</v>
      </c>
      <c r="DD154" s="11" t="str">
        <f t="shared" si="164"/>
        <v>"chtxs":"0.100018021",</v>
      </c>
      <c r="DE154" s="11" t="s">
        <v>935</v>
      </c>
      <c r="DF154" s="32" t="str">
        <f t="shared" si="178"/>
        <v>USA_2009_12299</v>
      </c>
      <c r="DG154" s="30" t="str">
        <f t="shared" si="165"/>
        <v>{"sltx":"SICL","sl_source":"SSURGO, Dominant Component","soil_id":"436125:599976_1","soil_name":"Clarion","sl_system":"USDA_NRCS","classification":"Fine-loamy, mixed, superactive, mesic Typic Hapludolls","soil_elev":"346","sl_slope":"4","salb":"0.09","drainage":"Well drained",</v>
      </c>
      <c r="DH154" s="11" t="str">
        <f t="shared" si="166"/>
        <v>{"sltx":"SICL",</v>
      </c>
      <c r="DI154" s="11" t="str">
        <f t="shared" si="167"/>
        <v>"sl_source":"SSURGO, Dominant Component",</v>
      </c>
      <c r="DJ154" s="11" t="str">
        <f>IF(AT154&lt;&gt;"",""""&amp;LOWER(AT$3) &amp;""":"""&amp;DX154&amp;""",","")</f>
        <v>"soil_id":"436125:599976_1",</v>
      </c>
      <c r="DK154" s="11" t="str">
        <f t="shared" si="168"/>
        <v>"soil_name":"Clarion",</v>
      </c>
      <c r="DL154" s="11" t="str">
        <f t="shared" si="169"/>
        <v>"sl_system":"USDA_NRCS",</v>
      </c>
      <c r="DM154" s="11" t="str">
        <f t="shared" si="170"/>
        <v>"classification":"Fine-loamy, mixed, superactive, mesic Typic Hapludolls",</v>
      </c>
      <c r="DN154" s="11" t="str">
        <f t="shared" si="171"/>
        <v>"soil_elev":"346",</v>
      </c>
      <c r="DO154" s="11" t="str">
        <f t="shared" si="172"/>
        <v>"sl_slope":"4",</v>
      </c>
      <c r="DP154" s="11" t="str">
        <f t="shared" si="173"/>
        <v>"salb":"0.09",</v>
      </c>
      <c r="DQ154" s="11" t="str">
        <f t="shared" si="174"/>
        <v>"drainage":"Well drained",</v>
      </c>
      <c r="DT154" s="2" t="str">
        <f t="shared" si="175"/>
        <v>SICLSSURGO, Dominant Component436125:599976</v>
      </c>
      <c r="DU154" s="2" t="str">
        <f>IF(COUNTIF($DT$3:DT153,"="&amp;DT154)=0,AT154&amp;"","")</f>
        <v/>
      </c>
      <c r="DV154" s="2" t="str">
        <f>IF(DU154&lt;&gt;"", COUNTIF($DU$3:DU153,"="&amp;DU154), "")</f>
        <v/>
      </c>
      <c r="DW154" s="2">
        <f>IF(OR(DU154&lt;&gt;"",AT154=""), COUNTIF($DU$3:DU153,"="&amp;DU154), VLOOKUP(DT154,$DT$3:DV153,3,FALSE))</f>
        <v>1</v>
      </c>
      <c r="DX154" s="2" t="str">
        <f t="shared" si="179"/>
        <v>436125:599976_1</v>
      </c>
    </row>
    <row r="155" spans="1:128">
      <c r="A155" s="2" t="s">
        <v>893</v>
      </c>
      <c r="B155" s="17" t="s">
        <v>601</v>
      </c>
      <c r="C155" s="18">
        <v>1</v>
      </c>
      <c r="D155" s="17" t="s">
        <v>511</v>
      </c>
      <c r="E155" s="17" t="s">
        <v>512</v>
      </c>
      <c r="F155" s="17" t="s">
        <v>513</v>
      </c>
      <c r="G155" s="19">
        <v>3738089226975</v>
      </c>
      <c r="H155" s="17" t="s">
        <v>411</v>
      </c>
      <c r="I155" s="17" t="s">
        <v>499</v>
      </c>
      <c r="J155" s="18"/>
      <c r="K155" s="18">
        <v>44.791129120000001</v>
      </c>
      <c r="L155" s="18">
        <v>-95.04200548</v>
      </c>
      <c r="M155" s="17" t="s">
        <v>58</v>
      </c>
      <c r="N155" s="17"/>
      <c r="O155" s="18">
        <v>331</v>
      </c>
      <c r="P155" s="17" t="s">
        <v>59</v>
      </c>
      <c r="Q155" s="17" t="s">
        <v>602</v>
      </c>
      <c r="R155" s="17" t="s">
        <v>61</v>
      </c>
      <c r="S155" s="17" t="s">
        <v>62</v>
      </c>
      <c r="T155" s="17" t="s">
        <v>413</v>
      </c>
      <c r="U155" s="18">
        <v>2009</v>
      </c>
      <c r="V155" s="17" t="s">
        <v>597</v>
      </c>
      <c r="W155" s="17" t="s">
        <v>598</v>
      </c>
      <c r="X155" s="17" t="s">
        <v>328</v>
      </c>
      <c r="Y155" s="17" t="s">
        <v>65</v>
      </c>
      <c r="Z155" s="17" t="s">
        <v>66</v>
      </c>
      <c r="AA155" s="17" t="s">
        <v>67</v>
      </c>
      <c r="AB155" s="17" t="s">
        <v>68</v>
      </c>
      <c r="AC155" s="17">
        <v>8.6469751183000003</v>
      </c>
      <c r="AD155" s="18">
        <v>76.2</v>
      </c>
      <c r="AE155" s="20">
        <v>137.02797659999999</v>
      </c>
      <c r="AF155" s="19">
        <v>11578.864020000001</v>
      </c>
      <c r="AG155" s="19">
        <v>638.89039290000005</v>
      </c>
      <c r="AH155" s="21">
        <v>30.19454545</v>
      </c>
      <c r="AI155" s="22">
        <v>0.30194545499999997</v>
      </c>
      <c r="AJ155" s="22">
        <v>1.9487863000000001E-2</v>
      </c>
      <c r="AK155" s="18">
        <v>100</v>
      </c>
      <c r="AL155" s="17">
        <v>693.17676768000001</v>
      </c>
      <c r="AM155" s="17">
        <v>16.143878909000001</v>
      </c>
      <c r="AN155" s="17"/>
      <c r="AO155" s="17"/>
      <c r="AP155" s="18">
        <v>2.2231927269999998</v>
      </c>
      <c r="AQ155" s="18">
        <v>0.125462456</v>
      </c>
      <c r="AR155" s="17" t="s">
        <v>416</v>
      </c>
      <c r="AS155" s="17" t="s">
        <v>430</v>
      </c>
      <c r="AT155" s="41" t="s">
        <v>517</v>
      </c>
      <c r="AU155" s="17" t="s">
        <v>454</v>
      </c>
      <c r="AV155" s="17" t="s">
        <v>420</v>
      </c>
      <c r="AW155" s="17" t="s">
        <v>455</v>
      </c>
      <c r="AX155" s="18">
        <v>346</v>
      </c>
      <c r="AY155" s="18">
        <v>4</v>
      </c>
      <c r="AZ155" s="18">
        <v>0.09</v>
      </c>
      <c r="BA155" s="17" t="s">
        <v>445</v>
      </c>
      <c r="BC155" s="34" t="str">
        <f t="shared" si="176"/>
        <v>20090503</v>
      </c>
      <c r="BD155" s="34" t="str">
        <f t="shared" si="177"/>
        <v>20091027</v>
      </c>
      <c r="BE155" s="2" t="s">
        <v>937</v>
      </c>
      <c r="BF155" s="11" t="str">
        <f t="shared" si="120"/>
        <v>{"exname":"USA_2009_12300",</v>
      </c>
      <c r="BG155" s="11" t="str">
        <f t="shared" si="121"/>
        <v>"exp_dur":"1",</v>
      </c>
      <c r="BH155" s="11" t="str">
        <f t="shared" si="122"/>
        <v>"local_name":"Olivia, MN",</v>
      </c>
      <c r="BI155" s="11" t="str">
        <f t="shared" si="123"/>
        <v>"local_id":"MNOL",</v>
      </c>
      <c r="BJ155" s="11" t="str">
        <f t="shared" si="124"/>
        <v>"fl_name":"MCOL",</v>
      </c>
      <c r="BK155" s="11" t="str">
        <f t="shared" si="125"/>
        <v>"id_field":"3738089226975",</v>
      </c>
      <c r="BL155" s="11" t="str">
        <f t="shared" si="126"/>
        <v>"fl_loc_1":"USA",</v>
      </c>
      <c r="BM155" s="11" t="str">
        <f t="shared" si="127"/>
        <v>"fl_loc_2":"MNN",</v>
      </c>
      <c r="BN155" s="11" t="str">
        <f t="shared" si="128"/>
        <v/>
      </c>
      <c r="BO155" s="11" t="str">
        <f t="shared" si="129"/>
        <v>"fl_lat":"44.79112912",</v>
      </c>
      <c r="BP155" s="11" t="str">
        <f t="shared" si="130"/>
        <v>"fl_long":"-95.04200548",</v>
      </c>
      <c r="BQ155" s="11" t="str">
        <f t="shared" si="131"/>
        <v>"mon_loc_source":"Monsanto",</v>
      </c>
      <c r="BR155" s="11" t="str">
        <f t="shared" si="132"/>
        <v/>
      </c>
      <c r="BS155" s="11" t="str">
        <f t="shared" si="133"/>
        <v>"flele":"331",</v>
      </c>
      <c r="BT155" s="11" t="str">
        <f t="shared" si="134"/>
        <v>"cr_system":"Conventional Corn",</v>
      </c>
      <c r="BU155" s="11" t="str">
        <f t="shared" si="135"/>
        <v>"irrig":"N",</v>
      </c>
      <c r="BV155" s="11" t="str">
        <f t="shared" si="136"/>
        <v>"ti_notes":"Conventional",</v>
      </c>
      <c r="BW155" s="11" t="str">
        <f t="shared" si="137"/>
        <v>"mon_planting_year":"2009",</v>
      </c>
      <c r="BX155" s="11" t="str">
        <f t="shared" si="138"/>
        <v>"initial_conditions":{"icpcr":"SBN"},</v>
      </c>
      <c r="BY155" s="11" t="str">
        <f t="shared" si="139"/>
        <v>"mon_hacom":"Grain",</v>
      </c>
      <c r="BZ155" s="11" t="str">
        <f t="shared" si="140"/>
        <v>"mon_expt_type":"Research",</v>
      </c>
      <c r="CA155" s="11" t="str">
        <f t="shared" si="141"/>
        <v>"mon_expt_stage":"Pre-Commercial 3",</v>
      </c>
      <c r="CB155" s="11" t="str">
        <f t="shared" si="142"/>
        <v>"mon_yld_be":"137.0279766",</v>
      </c>
      <c r="CC155" s="11" t="str">
        <f t="shared" si="143"/>
        <v>"mon_mst":"30.19454545",</v>
      </c>
      <c r="CD155" s="11" t="str">
        <f t="shared" si="144"/>
        <v>"mon_p50":"693.17676768",</v>
      </c>
      <c r="CE155" s="11" t="str">
        <f t="shared" si="145"/>
        <v>"mon_p50_stddev":"16.143878909",</v>
      </c>
      <c r="CF155" s="11" t="str">
        <f>IF(AT155&lt;&gt;"",""""&amp;LOWER(AT$3) &amp;""":"""&amp;DX155&amp;""",","")</f>
        <v>"soil_id":"436125:599976_1",</v>
      </c>
      <c r="CG155" s="11" t="str">
        <f>"""mon_wst_info1"":"""&amp;VLOOKUP(B155,Weather!B155:N676,11,FALSE)&amp;""","</f>
        <v>"mon_wst_info1":"722168|0 - 10 km",</v>
      </c>
      <c r="CH155" s="11" t="str">
        <f>"""mon_wst_info2"":"""&amp;VLOOKUP(B155,Weather!B155:N676,12,FALSE)&amp;""","</f>
        <v>"mon_wst_info2":"GHCND:US1MNRV0003|0 - 10 km",</v>
      </c>
      <c r="CI155" s="11" t="str">
        <f>"""mon_wst_info3"":"""&amp;VLOOKUP(B155,Weather!B155:N676,13,FALSE)&amp;""","</f>
        <v>"mon_wst_info3":"GHCND:USC00216152|0 - 10 km",</v>
      </c>
      <c r="CJ155" s="11" t="str">
        <f t="shared" si="146"/>
        <v/>
      </c>
      <c r="CK155" s="30" t="s">
        <v>958</v>
      </c>
      <c r="CL155" s="11" t="str">
        <f t="shared" si="147"/>
        <v>{"event":"planting","crid":"MAZ",</v>
      </c>
      <c r="CM155" s="11" t="str">
        <f t="shared" si="148"/>
        <v>"date":"20090503",</v>
      </c>
      <c r="CN155" s="11" t="str">
        <f t="shared" si="149"/>
        <v>"cul_id":"2009_RM100_TestMean",</v>
      </c>
      <c r="CO155" s="11" t="str">
        <f t="shared" si="150"/>
        <v>"plpoe":"8.6469751183",</v>
      </c>
      <c r="CP155" s="11" t="str">
        <f t="shared" si="151"/>
        <v>"plrs":"76.2",</v>
      </c>
      <c r="CQ155" s="11" t="str">
        <f t="shared" si="152"/>
        <v>"rm":"100"},</v>
      </c>
      <c r="CR155" s="11" t="str">
        <f t="shared" si="153"/>
        <v>{"event":"harvest",</v>
      </c>
      <c r="CS155" s="11" t="str">
        <f t="shared" si="154"/>
        <v>"harm":"Machine",</v>
      </c>
      <c r="CT155" s="11" t="str">
        <f t="shared" si="155"/>
        <v>"date":"20091027"</v>
      </c>
      <c r="CU155" s="11" t="str">
        <f t="shared" si="156"/>
        <v>}]},</v>
      </c>
      <c r="CV155" s="30" t="s">
        <v>931</v>
      </c>
      <c r="CW155" s="11" t="str">
        <f t="shared" si="157"/>
        <v>{"hwah":"11578.86402",</v>
      </c>
      <c r="CX155" s="11" t="str">
        <f t="shared" si="158"/>
        <v>"hwahs":"638.8903929",</v>
      </c>
      <c r="CY155" s="11" t="str">
        <f t="shared" si="159"/>
        <v>"hmah":"0.301945455",</v>
      </c>
      <c r="CZ155" s="11" t="str">
        <f t="shared" si="160"/>
        <v>"hmahs":"0.019487863",</v>
      </c>
      <c r="DA155" s="11" t="str">
        <f t="shared" si="161"/>
        <v/>
      </c>
      <c r="DB155" s="11" t="str">
        <f t="shared" si="162"/>
        <v/>
      </c>
      <c r="DC155" s="11" t="str">
        <f t="shared" si="163"/>
        <v>"chtx":"2.223192727",</v>
      </c>
      <c r="DD155" s="11" t="str">
        <f t="shared" si="164"/>
        <v>"chtxs":"0.125462456",</v>
      </c>
      <c r="DE155" s="11" t="s">
        <v>935</v>
      </c>
      <c r="DF155" s="32" t="str">
        <f t="shared" si="178"/>
        <v>USA_2009_12300</v>
      </c>
      <c r="DG155" s="30" t="str">
        <f t="shared" si="165"/>
        <v>{"sltx":"SICL","sl_source":"SSURGO, Dominant Component","soil_id":"436125:599976_1","soil_name":"Clarion","sl_system":"USDA_NRCS","classification":"Fine-loamy, mixed, superactive, mesic Typic Hapludolls","soil_elev":"346","sl_slope":"4","salb":"0.09","drainage":"Well drained",</v>
      </c>
      <c r="DH155" s="11" t="str">
        <f t="shared" si="166"/>
        <v>{"sltx":"SICL",</v>
      </c>
      <c r="DI155" s="11" t="str">
        <f t="shared" si="167"/>
        <v>"sl_source":"SSURGO, Dominant Component",</v>
      </c>
      <c r="DJ155" s="11" t="str">
        <f>IF(AT155&lt;&gt;"",""""&amp;LOWER(AT$3) &amp;""":"""&amp;DX155&amp;""",","")</f>
        <v>"soil_id":"436125:599976_1",</v>
      </c>
      <c r="DK155" s="11" t="str">
        <f t="shared" si="168"/>
        <v>"soil_name":"Clarion",</v>
      </c>
      <c r="DL155" s="11" t="str">
        <f t="shared" si="169"/>
        <v>"sl_system":"USDA_NRCS",</v>
      </c>
      <c r="DM155" s="11" t="str">
        <f t="shared" si="170"/>
        <v>"classification":"Fine-loamy, mixed, superactive, mesic Typic Hapludolls",</v>
      </c>
      <c r="DN155" s="11" t="str">
        <f t="shared" si="171"/>
        <v>"soil_elev":"346",</v>
      </c>
      <c r="DO155" s="11" t="str">
        <f t="shared" si="172"/>
        <v>"sl_slope":"4",</v>
      </c>
      <c r="DP155" s="11" t="str">
        <f t="shared" si="173"/>
        <v>"salb":"0.09",</v>
      </c>
      <c r="DQ155" s="11" t="str">
        <f t="shared" si="174"/>
        <v>"drainage":"Well drained",</v>
      </c>
      <c r="DT155" s="2" t="str">
        <f t="shared" si="175"/>
        <v>SICLSSURGO, Dominant Component436125:599976</v>
      </c>
      <c r="DU155" s="2" t="str">
        <f>IF(COUNTIF($DT$3:DT154,"="&amp;DT155)=0,AT155&amp;"","")</f>
        <v/>
      </c>
      <c r="DV155" s="2" t="str">
        <f>IF(DU155&lt;&gt;"", COUNTIF($DU$3:DU154,"="&amp;DU155), "")</f>
        <v/>
      </c>
      <c r="DW155" s="2">
        <f>IF(OR(DU155&lt;&gt;"",AT155=""), COUNTIF($DU$3:DU154,"="&amp;DU155), VLOOKUP(DT155,$DT$3:DV154,3,FALSE))</f>
        <v>1</v>
      </c>
      <c r="DX155" s="2" t="str">
        <f t="shared" si="179"/>
        <v>436125:599976_1</v>
      </c>
    </row>
    <row r="156" spans="1:128">
      <c r="A156" s="2" t="s">
        <v>893</v>
      </c>
      <c r="B156" s="17" t="s">
        <v>603</v>
      </c>
      <c r="C156" s="18">
        <v>1</v>
      </c>
      <c r="D156" s="17" t="s">
        <v>408</v>
      </c>
      <c r="E156" s="17" t="s">
        <v>409</v>
      </c>
      <c r="F156" s="17" t="s">
        <v>410</v>
      </c>
      <c r="G156" s="19">
        <v>2390589440738</v>
      </c>
      <c r="H156" s="17" t="s">
        <v>411</v>
      </c>
      <c r="I156" s="17" t="s">
        <v>412</v>
      </c>
      <c r="J156" s="18"/>
      <c r="K156" s="18">
        <v>41.791141080000003</v>
      </c>
      <c r="L156" s="18">
        <v>-88.875363410000006</v>
      </c>
      <c r="M156" s="17" t="s">
        <v>58</v>
      </c>
      <c r="N156" s="17"/>
      <c r="O156" s="18">
        <v>275</v>
      </c>
      <c r="P156" s="17" t="s">
        <v>59</v>
      </c>
      <c r="Q156" s="17" t="s">
        <v>291</v>
      </c>
      <c r="R156" s="17" t="s">
        <v>61</v>
      </c>
      <c r="S156" s="17" t="s">
        <v>62</v>
      </c>
      <c r="T156" s="17" t="s">
        <v>413</v>
      </c>
      <c r="U156" s="18">
        <v>2010</v>
      </c>
      <c r="V156" s="17" t="s">
        <v>604</v>
      </c>
      <c r="W156" s="17" t="s">
        <v>605</v>
      </c>
      <c r="X156" s="17" t="s">
        <v>328</v>
      </c>
      <c r="Y156" s="17" t="s">
        <v>65</v>
      </c>
      <c r="Z156" s="17" t="s">
        <v>66</v>
      </c>
      <c r="AA156" s="17" t="s">
        <v>67</v>
      </c>
      <c r="AB156" s="17" t="s">
        <v>68</v>
      </c>
      <c r="AC156" s="17">
        <v>8.4720858596999999</v>
      </c>
      <c r="AD156" s="18">
        <v>76.2</v>
      </c>
      <c r="AE156" s="20">
        <v>135.1907673</v>
      </c>
      <c r="AF156" s="19">
        <v>11423.619839999999</v>
      </c>
      <c r="AG156" s="19">
        <v>706.45102640000005</v>
      </c>
      <c r="AH156" s="21">
        <v>17.33283582</v>
      </c>
      <c r="AI156" s="22">
        <v>0.17332835799999999</v>
      </c>
      <c r="AJ156" s="22">
        <v>1.0182379E-2</v>
      </c>
      <c r="AK156" s="18">
        <v>105</v>
      </c>
      <c r="AL156" s="17"/>
      <c r="AM156" s="17"/>
      <c r="AN156" s="17"/>
      <c r="AO156" s="17"/>
      <c r="AP156" s="17"/>
      <c r="AQ156" s="17"/>
      <c r="AR156" s="17" t="s">
        <v>441</v>
      </c>
      <c r="AS156" s="17" t="s">
        <v>417</v>
      </c>
      <c r="AT156" s="41" t="s">
        <v>606</v>
      </c>
      <c r="AU156" s="17" t="s">
        <v>607</v>
      </c>
      <c r="AV156" s="17" t="s">
        <v>420</v>
      </c>
      <c r="AW156" s="17" t="s">
        <v>608</v>
      </c>
      <c r="AX156" s="18">
        <v>233</v>
      </c>
      <c r="AY156" s="18">
        <v>1</v>
      </c>
      <c r="AZ156" s="18">
        <v>0.23</v>
      </c>
      <c r="BA156" s="17" t="s">
        <v>609</v>
      </c>
      <c r="BC156" s="34" t="str">
        <f t="shared" si="176"/>
        <v>20100421</v>
      </c>
      <c r="BD156" s="34" t="str">
        <f t="shared" si="177"/>
        <v>20100923</v>
      </c>
      <c r="BE156" s="2" t="s">
        <v>937</v>
      </c>
      <c r="BF156" s="11" t="str">
        <f t="shared" si="120"/>
        <v>{"exname":"USA_2010_16534",</v>
      </c>
      <c r="BG156" s="11" t="str">
        <f t="shared" si="121"/>
        <v>"exp_dur":"1",</v>
      </c>
      <c r="BH156" s="11" t="str">
        <f t="shared" si="122"/>
        <v>"local_name":"Shabbona, IL",</v>
      </c>
      <c r="BI156" s="11" t="str">
        <f t="shared" si="123"/>
        <v>"local_id":"ILAB",</v>
      </c>
      <c r="BJ156" s="11" t="str">
        <f t="shared" si="124"/>
        <v>"fl_name":"MUAB",</v>
      </c>
      <c r="BK156" s="11" t="str">
        <f t="shared" si="125"/>
        <v>"id_field":"2390589440738",</v>
      </c>
      <c r="BL156" s="11" t="str">
        <f t="shared" si="126"/>
        <v>"fl_loc_1":"USA",</v>
      </c>
      <c r="BM156" s="11" t="str">
        <f t="shared" si="127"/>
        <v>"fl_loc_2":"ILL",</v>
      </c>
      <c r="BN156" s="11" t="str">
        <f t="shared" si="128"/>
        <v/>
      </c>
      <c r="BO156" s="11" t="str">
        <f t="shared" si="129"/>
        <v>"fl_lat":"41.79114108",</v>
      </c>
      <c r="BP156" s="11" t="str">
        <f t="shared" si="130"/>
        <v>"fl_long":"-88.87536341",</v>
      </c>
      <c r="BQ156" s="11" t="str">
        <f t="shared" si="131"/>
        <v>"mon_loc_source":"Monsanto",</v>
      </c>
      <c r="BR156" s="11" t="str">
        <f t="shared" si="132"/>
        <v/>
      </c>
      <c r="BS156" s="11" t="str">
        <f t="shared" si="133"/>
        <v>"flele":"275",</v>
      </c>
      <c r="BT156" s="11" t="str">
        <f t="shared" si="134"/>
        <v>"cr_system":"Conventional Corn",</v>
      </c>
      <c r="BU156" s="11" t="str">
        <f t="shared" si="135"/>
        <v>"irrig":"N",</v>
      </c>
      <c r="BV156" s="11" t="str">
        <f t="shared" si="136"/>
        <v>"ti_notes":"Conventional",</v>
      </c>
      <c r="BW156" s="11" t="str">
        <f t="shared" si="137"/>
        <v>"mon_planting_year":"2010",</v>
      </c>
      <c r="BX156" s="11" t="str">
        <f t="shared" si="138"/>
        <v>"initial_conditions":{"icpcr":"SBN"},</v>
      </c>
      <c r="BY156" s="11" t="str">
        <f t="shared" si="139"/>
        <v>"mon_hacom":"Grain",</v>
      </c>
      <c r="BZ156" s="11" t="str">
        <f t="shared" si="140"/>
        <v>"mon_expt_type":"Research",</v>
      </c>
      <c r="CA156" s="11" t="str">
        <f t="shared" si="141"/>
        <v>"mon_expt_stage":"Pre-Commercial 3",</v>
      </c>
      <c r="CB156" s="11" t="str">
        <f t="shared" si="142"/>
        <v>"mon_yld_be":"135.1907673",</v>
      </c>
      <c r="CC156" s="11" t="str">
        <f t="shared" si="143"/>
        <v>"mon_mst":"17.33283582",</v>
      </c>
      <c r="CD156" s="11" t="str">
        <f t="shared" si="144"/>
        <v/>
      </c>
      <c r="CE156" s="11" t="str">
        <f t="shared" si="145"/>
        <v/>
      </c>
      <c r="CF156" s="11" t="str">
        <f>IF(AT156&lt;&gt;"",""""&amp;LOWER(AT$3) &amp;""":"""&amp;DX156&amp;""",","")</f>
        <v>"soil_id":"183921:267717",</v>
      </c>
      <c r="CG156" s="11" t="str">
        <f>"""mon_wst_info1"":"""&amp;VLOOKUP(B156,Weather!B156:N677,11,FALSE)&amp;""","</f>
        <v>"mon_wst_info1":"GHCND:USC00117833|10 - 25 km",</v>
      </c>
      <c r="CH156" s="11" t="str">
        <f>"""mon_wst_info2"":"""&amp;VLOOKUP(B156,Weather!B156:N677,12,FALSE)&amp;""","</f>
        <v>"mon_wst_info2":"GHCND:USC00118254|10 - 25 km",</v>
      </c>
      <c r="CI156" s="11" t="str">
        <f>"""mon_wst_info3"":"""&amp;VLOOKUP(B156,Weather!B156:N677,13,FALSE)&amp;""","</f>
        <v>"mon_wst_info3":"GHCND:USW00054811|0 - 10 km",</v>
      </c>
      <c r="CJ156" s="11" t="str">
        <f t="shared" si="146"/>
        <v/>
      </c>
      <c r="CK156" s="30" t="s">
        <v>958</v>
      </c>
      <c r="CL156" s="11" t="str">
        <f t="shared" si="147"/>
        <v>{"event":"planting","crid":"MAZ",</v>
      </c>
      <c r="CM156" s="11" t="str">
        <f t="shared" si="148"/>
        <v>"date":"20100421",</v>
      </c>
      <c r="CN156" s="11" t="str">
        <f t="shared" si="149"/>
        <v>"cul_id":"2010_RM105_TestMean",</v>
      </c>
      <c r="CO156" s="11" t="str">
        <f t="shared" si="150"/>
        <v>"plpoe":"8.4720858597",</v>
      </c>
      <c r="CP156" s="11" t="str">
        <f t="shared" si="151"/>
        <v>"plrs":"76.2",</v>
      </c>
      <c r="CQ156" s="11" t="str">
        <f t="shared" si="152"/>
        <v>"rm":"105"},</v>
      </c>
      <c r="CR156" s="11" t="str">
        <f t="shared" si="153"/>
        <v>{"event":"harvest",</v>
      </c>
      <c r="CS156" s="11" t="str">
        <f t="shared" si="154"/>
        <v>"harm":"Machine",</v>
      </c>
      <c r="CT156" s="11" t="str">
        <f t="shared" si="155"/>
        <v>"date":"20100923"</v>
      </c>
      <c r="CU156" s="11" t="str">
        <f t="shared" si="156"/>
        <v>}]},</v>
      </c>
      <c r="CV156" s="30" t="s">
        <v>931</v>
      </c>
      <c r="CW156" s="11" t="str">
        <f t="shared" si="157"/>
        <v>{"hwah":"11423.61984",</v>
      </c>
      <c r="CX156" s="11" t="str">
        <f t="shared" si="158"/>
        <v>"hwahs":"706.4510264",</v>
      </c>
      <c r="CY156" s="11" t="str">
        <f t="shared" si="159"/>
        <v>"hmah":"0.173328358",</v>
      </c>
      <c r="CZ156" s="11" t="str">
        <f t="shared" si="160"/>
        <v>"hmahs":"0.010182379",</v>
      </c>
      <c r="DA156" s="11" t="str">
        <f t="shared" si="161"/>
        <v/>
      </c>
      <c r="DB156" s="11" t="str">
        <f t="shared" si="162"/>
        <v/>
      </c>
      <c r="DC156" s="11" t="str">
        <f t="shared" si="163"/>
        <v/>
      </c>
      <c r="DD156" s="11" t="str">
        <f t="shared" si="164"/>
        <v/>
      </c>
      <c r="DE156" s="11" t="s">
        <v>935</v>
      </c>
      <c r="DF156" s="32" t="str">
        <f t="shared" si="178"/>
        <v>USA_2010_16534</v>
      </c>
      <c r="DG156" s="30" t="str">
        <f t="shared" si="165"/>
        <v>{"sltx":"SIL","sl_source":"SSURGO, Texture Component","soil_id":"183921:267717","soil_name":"Catlin","sl_system":"USDA_NRCS","classification":"Fine-silty, mixed, superactive, mesic Oxyaquic Argiudolls","soil_elev":"233","sl_slope":"1","salb":"0.23","drainage":"Moderately well drained",</v>
      </c>
      <c r="DH156" s="11" t="str">
        <f t="shared" si="166"/>
        <v>{"sltx":"SIL",</v>
      </c>
      <c r="DI156" s="11" t="str">
        <f t="shared" si="167"/>
        <v>"sl_source":"SSURGO, Texture Component",</v>
      </c>
      <c r="DJ156" s="11" t="str">
        <f>IF(AT156&lt;&gt;"",""""&amp;LOWER(AT$3) &amp;""":"""&amp;DX156&amp;""",","")</f>
        <v>"soil_id":"183921:267717",</v>
      </c>
      <c r="DK156" s="11" t="str">
        <f t="shared" si="168"/>
        <v>"soil_name":"Catlin",</v>
      </c>
      <c r="DL156" s="11" t="str">
        <f t="shared" si="169"/>
        <v>"sl_system":"USDA_NRCS",</v>
      </c>
      <c r="DM156" s="11" t="str">
        <f t="shared" si="170"/>
        <v>"classification":"Fine-silty, mixed, superactive, mesic Oxyaquic Argiudolls",</v>
      </c>
      <c r="DN156" s="11" t="str">
        <f t="shared" si="171"/>
        <v>"soil_elev":"233",</v>
      </c>
      <c r="DO156" s="11" t="str">
        <f t="shared" si="172"/>
        <v>"sl_slope":"1",</v>
      </c>
      <c r="DP156" s="11" t="str">
        <f t="shared" si="173"/>
        <v>"salb":"0.23",</v>
      </c>
      <c r="DQ156" s="11" t="str">
        <f t="shared" si="174"/>
        <v>"drainage":"Moderately well drained",</v>
      </c>
      <c r="DT156" s="2" t="str">
        <f t="shared" si="175"/>
        <v>SILSSURGO, Texture Component183921:267717</v>
      </c>
      <c r="DU156" s="2" t="str">
        <f>IF(COUNTIF($DT$3:DT155,"="&amp;DT156)=0,AT156&amp;"","")</f>
        <v>183921:267717</v>
      </c>
      <c r="DV156" s="2">
        <f>IF(DU156&lt;&gt;"", COUNTIF($DU$3:DU155,"="&amp;DU156), "")</f>
        <v>0</v>
      </c>
      <c r="DW156" s="2">
        <f>IF(OR(DU156&lt;&gt;"",AT156=""), COUNTIF($DU$3:DU155,"="&amp;DU156), VLOOKUP(DT156,$DT$3:DV155,3,FALSE))</f>
        <v>0</v>
      </c>
      <c r="DX156" s="2" t="str">
        <f t="shared" si="179"/>
        <v>183921:267717</v>
      </c>
    </row>
    <row r="157" spans="1:128">
      <c r="A157" s="2" t="s">
        <v>893</v>
      </c>
      <c r="B157" s="17" t="s">
        <v>610</v>
      </c>
      <c r="C157" s="18">
        <v>1</v>
      </c>
      <c r="D157" s="17" t="s">
        <v>425</v>
      </c>
      <c r="E157" s="17" t="s">
        <v>426</v>
      </c>
      <c r="F157" s="17" t="s">
        <v>427</v>
      </c>
      <c r="G157" s="19">
        <v>2390588654306</v>
      </c>
      <c r="H157" s="17" t="s">
        <v>411</v>
      </c>
      <c r="I157" s="17" t="s">
        <v>412</v>
      </c>
      <c r="J157" s="18"/>
      <c r="K157" s="18">
        <v>41.791141080000003</v>
      </c>
      <c r="L157" s="18">
        <v>-89.125362409999994</v>
      </c>
      <c r="M157" s="17" t="s">
        <v>58</v>
      </c>
      <c r="N157" s="17"/>
      <c r="O157" s="18">
        <v>295</v>
      </c>
      <c r="P157" s="17" t="s">
        <v>59</v>
      </c>
      <c r="Q157" s="17" t="s">
        <v>291</v>
      </c>
      <c r="R157" s="17" t="s">
        <v>61</v>
      </c>
      <c r="S157" s="17" t="s">
        <v>62</v>
      </c>
      <c r="T157" s="17" t="s">
        <v>413</v>
      </c>
      <c r="U157" s="18">
        <v>2010</v>
      </c>
      <c r="V157" s="17" t="s">
        <v>611</v>
      </c>
      <c r="W157" s="17" t="s">
        <v>612</v>
      </c>
      <c r="X157" s="17" t="s">
        <v>328</v>
      </c>
      <c r="Y157" s="17" t="s">
        <v>65</v>
      </c>
      <c r="Z157" s="17" t="s">
        <v>66</v>
      </c>
      <c r="AA157" s="17" t="s">
        <v>67</v>
      </c>
      <c r="AB157" s="17" t="s">
        <v>68</v>
      </c>
      <c r="AC157" s="17">
        <v>8.5367268082999992</v>
      </c>
      <c r="AD157" s="18">
        <v>76.2</v>
      </c>
      <c r="AE157" s="20">
        <v>127.626553</v>
      </c>
      <c r="AF157" s="19">
        <v>10784.443730000001</v>
      </c>
      <c r="AG157" s="19">
        <v>941.77122020000002</v>
      </c>
      <c r="AH157" s="21">
        <v>16.54418605</v>
      </c>
      <c r="AI157" s="22">
        <v>0.16544186</v>
      </c>
      <c r="AJ157" s="22">
        <v>1.2992129E-2</v>
      </c>
      <c r="AK157" s="18">
        <v>105</v>
      </c>
      <c r="AL157" s="17">
        <v>656.95521101999998</v>
      </c>
      <c r="AM157" s="17">
        <v>18.210883791000001</v>
      </c>
      <c r="AN157" s="17"/>
      <c r="AO157" s="17"/>
      <c r="AP157" s="18">
        <v>2.2092093020000001</v>
      </c>
      <c r="AQ157" s="18">
        <v>0.103636645</v>
      </c>
      <c r="AR157" s="17" t="s">
        <v>569</v>
      </c>
      <c r="AS157" s="17" t="s">
        <v>417</v>
      </c>
      <c r="AT157" s="41" t="s">
        <v>431</v>
      </c>
      <c r="AU157" s="17" t="s">
        <v>432</v>
      </c>
      <c r="AV157" s="17" t="s">
        <v>420</v>
      </c>
      <c r="AW157" s="17" t="s">
        <v>433</v>
      </c>
      <c r="AX157" s="17"/>
      <c r="AY157" s="18">
        <v>0.5</v>
      </c>
      <c r="AZ157" s="18">
        <v>0.09</v>
      </c>
      <c r="BA157" s="17" t="s">
        <v>422</v>
      </c>
      <c r="BC157" s="34" t="str">
        <f t="shared" si="176"/>
        <v>20100420</v>
      </c>
      <c r="BD157" s="34" t="str">
        <f t="shared" si="177"/>
        <v>20100920</v>
      </c>
      <c r="BE157" s="2" t="s">
        <v>937</v>
      </c>
      <c r="BF157" s="11" t="str">
        <f t="shared" si="120"/>
        <v>{"exname":"USA_2010_16548",</v>
      </c>
      <c r="BG157" s="11" t="str">
        <f t="shared" si="121"/>
        <v>"exp_dur":"1",</v>
      </c>
      <c r="BH157" s="11" t="str">
        <f t="shared" si="122"/>
        <v>"local_name":"Compton, IL",</v>
      </c>
      <c r="BI157" s="11" t="str">
        <f t="shared" si="123"/>
        <v>"local_id":"ILCC",</v>
      </c>
      <c r="BJ157" s="11" t="str">
        <f t="shared" si="124"/>
        <v>"fl_name":"MUCC",</v>
      </c>
      <c r="BK157" s="11" t="str">
        <f t="shared" si="125"/>
        <v>"id_field":"2390588654306",</v>
      </c>
      <c r="BL157" s="11" t="str">
        <f t="shared" si="126"/>
        <v>"fl_loc_1":"USA",</v>
      </c>
      <c r="BM157" s="11" t="str">
        <f t="shared" si="127"/>
        <v>"fl_loc_2":"ILL",</v>
      </c>
      <c r="BN157" s="11" t="str">
        <f t="shared" si="128"/>
        <v/>
      </c>
      <c r="BO157" s="11" t="str">
        <f t="shared" si="129"/>
        <v>"fl_lat":"41.79114108",</v>
      </c>
      <c r="BP157" s="11" t="str">
        <f t="shared" si="130"/>
        <v>"fl_long":"-89.12536241",</v>
      </c>
      <c r="BQ157" s="11" t="str">
        <f t="shared" si="131"/>
        <v>"mon_loc_source":"Monsanto",</v>
      </c>
      <c r="BR157" s="11" t="str">
        <f t="shared" si="132"/>
        <v/>
      </c>
      <c r="BS157" s="11" t="str">
        <f t="shared" si="133"/>
        <v>"flele":"295",</v>
      </c>
      <c r="BT157" s="11" t="str">
        <f t="shared" si="134"/>
        <v>"cr_system":"Conventional Corn",</v>
      </c>
      <c r="BU157" s="11" t="str">
        <f t="shared" si="135"/>
        <v>"irrig":"N",</v>
      </c>
      <c r="BV157" s="11" t="str">
        <f t="shared" si="136"/>
        <v>"ti_notes":"Conventional",</v>
      </c>
      <c r="BW157" s="11" t="str">
        <f t="shared" si="137"/>
        <v>"mon_planting_year":"2010",</v>
      </c>
      <c r="BX157" s="11" t="str">
        <f t="shared" si="138"/>
        <v>"initial_conditions":{"icpcr":"SBN"},</v>
      </c>
      <c r="BY157" s="11" t="str">
        <f t="shared" si="139"/>
        <v>"mon_hacom":"Grain",</v>
      </c>
      <c r="BZ157" s="11" t="str">
        <f t="shared" si="140"/>
        <v>"mon_expt_type":"Research",</v>
      </c>
      <c r="CA157" s="11" t="str">
        <f t="shared" si="141"/>
        <v>"mon_expt_stage":"Pre-Commercial 3",</v>
      </c>
      <c r="CB157" s="11" t="str">
        <f t="shared" si="142"/>
        <v>"mon_yld_be":"127.626553",</v>
      </c>
      <c r="CC157" s="11" t="str">
        <f t="shared" si="143"/>
        <v>"mon_mst":"16.54418605",</v>
      </c>
      <c r="CD157" s="11" t="str">
        <f t="shared" si="144"/>
        <v>"mon_p50":"656.95521102",</v>
      </c>
      <c r="CE157" s="11" t="str">
        <f t="shared" si="145"/>
        <v>"mon_p50_stddev":"18.210883791",</v>
      </c>
      <c r="CF157" s="11" t="str">
        <f>IF(AT157&lt;&gt;"",""""&amp;LOWER(AT$3) &amp;""":"""&amp;DX157&amp;""",","")</f>
        <v>"soil_id":"937038:278382_1",</v>
      </c>
      <c r="CG157" s="11" t="str">
        <f>"""mon_wst_info1"":"""&amp;VLOOKUP(B157,Weather!B157:N678,11,FALSE)&amp;""","</f>
        <v>"mon_wst_info1":"GHCND:US1ILLE0008|0 - 10 km",</v>
      </c>
      <c r="CH157" s="11" t="str">
        <f>"""mon_wst_info2"":"""&amp;VLOOKUP(B157,Weather!B157:N678,12,FALSE)&amp;""","</f>
        <v>"mon_wst_info2":"GHCND:US1ILLE0016|0 - 10 km",</v>
      </c>
      <c r="CI157" s="11" t="str">
        <f>"""mon_wst_info3"":"""&amp;VLOOKUP(B157,Weather!B157:N678,13,FALSE)&amp;""","</f>
        <v>"mon_wst_info3":"GHCND:USC00118254|10 - 25 km",</v>
      </c>
      <c r="CJ157" s="11" t="str">
        <f t="shared" si="146"/>
        <v/>
      </c>
      <c r="CK157" s="30" t="s">
        <v>958</v>
      </c>
      <c r="CL157" s="11" t="str">
        <f t="shared" si="147"/>
        <v>{"event":"planting","crid":"MAZ",</v>
      </c>
      <c r="CM157" s="11" t="str">
        <f t="shared" si="148"/>
        <v>"date":"20100420",</v>
      </c>
      <c r="CN157" s="11" t="str">
        <f t="shared" si="149"/>
        <v>"cul_id":"2010_RM105_TestMean",</v>
      </c>
      <c r="CO157" s="11" t="str">
        <f t="shared" si="150"/>
        <v>"plpoe":"8.5367268083",</v>
      </c>
      <c r="CP157" s="11" t="str">
        <f t="shared" si="151"/>
        <v>"plrs":"76.2",</v>
      </c>
      <c r="CQ157" s="11" t="str">
        <f t="shared" si="152"/>
        <v>"rm":"105"},</v>
      </c>
      <c r="CR157" s="11" t="str">
        <f t="shared" si="153"/>
        <v>{"event":"harvest",</v>
      </c>
      <c r="CS157" s="11" t="str">
        <f t="shared" si="154"/>
        <v>"harm":"Machine",</v>
      </c>
      <c r="CT157" s="11" t="str">
        <f t="shared" si="155"/>
        <v>"date":"20100920"</v>
      </c>
      <c r="CU157" s="11" t="str">
        <f t="shared" si="156"/>
        <v>}]},</v>
      </c>
      <c r="CV157" s="30" t="s">
        <v>931</v>
      </c>
      <c r="CW157" s="11" t="str">
        <f t="shared" si="157"/>
        <v>{"hwah":"10784.44373",</v>
      </c>
      <c r="CX157" s="11" t="str">
        <f t="shared" si="158"/>
        <v>"hwahs":"941.7712202",</v>
      </c>
      <c r="CY157" s="11" t="str">
        <f t="shared" si="159"/>
        <v>"hmah":"0.16544186",</v>
      </c>
      <c r="CZ157" s="11" t="str">
        <f t="shared" si="160"/>
        <v>"hmahs":"0.012992129",</v>
      </c>
      <c r="DA157" s="11" t="str">
        <f t="shared" si="161"/>
        <v/>
      </c>
      <c r="DB157" s="11" t="str">
        <f t="shared" si="162"/>
        <v/>
      </c>
      <c r="DC157" s="11" t="str">
        <f t="shared" si="163"/>
        <v>"chtx":"2.209209302",</v>
      </c>
      <c r="DD157" s="11" t="str">
        <f t="shared" si="164"/>
        <v>"chtxs":"0.103636645",</v>
      </c>
      <c r="DE157" s="11" t="s">
        <v>935</v>
      </c>
      <c r="DF157" s="32" t="str">
        <f t="shared" si="178"/>
        <v>USA_2010_16548</v>
      </c>
      <c r="DG157" s="30" t="str">
        <f t="shared" si="165"/>
        <v>{"sltx":"L","sl_source":"SSURGO, Texture Component","soil_id":"937038:278382_1","soil_name":"Normandy","sl_system":"USDA_NRCS","classification":"Fine-loamy, mixed, superactive, calcareous, mesic Fluvaquentic Endoaquolls","sl_slope":"0.5","salb":"0.09","drainage":"Poorly drained",</v>
      </c>
      <c r="DH157" s="11" t="str">
        <f t="shared" si="166"/>
        <v>{"sltx":"L",</v>
      </c>
      <c r="DI157" s="11" t="str">
        <f t="shared" si="167"/>
        <v>"sl_source":"SSURGO, Texture Component",</v>
      </c>
      <c r="DJ157" s="11" t="str">
        <f>IF(AT157&lt;&gt;"",""""&amp;LOWER(AT$3) &amp;""":"""&amp;DX157&amp;""",","")</f>
        <v>"soil_id":"937038:278382_1",</v>
      </c>
      <c r="DK157" s="11" t="str">
        <f t="shared" si="168"/>
        <v>"soil_name":"Normandy",</v>
      </c>
      <c r="DL157" s="11" t="str">
        <f t="shared" si="169"/>
        <v>"sl_system":"USDA_NRCS",</v>
      </c>
      <c r="DM157" s="11" t="str">
        <f t="shared" si="170"/>
        <v>"classification":"Fine-loamy, mixed, superactive, calcareous, mesic Fluvaquentic Endoaquolls",</v>
      </c>
      <c r="DN157" s="11" t="str">
        <f t="shared" si="171"/>
        <v/>
      </c>
      <c r="DO157" s="11" t="str">
        <f t="shared" si="172"/>
        <v>"sl_slope":"0.5",</v>
      </c>
      <c r="DP157" s="11" t="str">
        <f t="shared" si="173"/>
        <v>"salb":"0.09",</v>
      </c>
      <c r="DQ157" s="11" t="str">
        <f t="shared" si="174"/>
        <v>"drainage":"Poorly drained",</v>
      </c>
      <c r="DT157" s="2" t="str">
        <f t="shared" si="175"/>
        <v>LSSURGO, Texture Component937038:278382</v>
      </c>
      <c r="DU157" s="2" t="str">
        <f>IF(COUNTIF($DT$3:DT156,"="&amp;DT157)=0,AT157&amp;"","")</f>
        <v>937038:278382</v>
      </c>
      <c r="DV157" s="2">
        <f>IF(DU157&lt;&gt;"", COUNTIF($DU$3:DU156,"="&amp;DU157), "")</f>
        <v>1</v>
      </c>
      <c r="DW157" s="2">
        <f>IF(OR(DU157&lt;&gt;"",AT157=""), COUNTIF($DU$3:DU156,"="&amp;DU157), VLOOKUP(DT157,$DT$3:DV156,3,FALSE))</f>
        <v>1</v>
      </c>
      <c r="DX157" s="2" t="str">
        <f t="shared" si="179"/>
        <v>937038:278382_1</v>
      </c>
    </row>
    <row r="158" spans="1:128">
      <c r="A158" s="2" t="s">
        <v>893</v>
      </c>
      <c r="B158" s="17" t="s">
        <v>613</v>
      </c>
      <c r="C158" s="18">
        <v>1</v>
      </c>
      <c r="D158" s="17" t="s">
        <v>425</v>
      </c>
      <c r="E158" s="17" t="s">
        <v>426</v>
      </c>
      <c r="F158" s="17" t="s">
        <v>427</v>
      </c>
      <c r="G158" s="19">
        <v>2390588654306</v>
      </c>
      <c r="H158" s="17" t="s">
        <v>411</v>
      </c>
      <c r="I158" s="17" t="s">
        <v>412</v>
      </c>
      <c r="J158" s="18"/>
      <c r="K158" s="18">
        <v>41.791141080000003</v>
      </c>
      <c r="L158" s="18">
        <v>-89.125362409999994</v>
      </c>
      <c r="M158" s="17" t="s">
        <v>58</v>
      </c>
      <c r="N158" s="17"/>
      <c r="O158" s="18">
        <v>295</v>
      </c>
      <c r="P158" s="17" t="s">
        <v>59</v>
      </c>
      <c r="Q158" s="17" t="s">
        <v>295</v>
      </c>
      <c r="R158" s="17" t="s">
        <v>61</v>
      </c>
      <c r="S158" s="17" t="s">
        <v>62</v>
      </c>
      <c r="T158" s="17" t="s">
        <v>413</v>
      </c>
      <c r="U158" s="18">
        <v>2010</v>
      </c>
      <c r="V158" s="17" t="s">
        <v>611</v>
      </c>
      <c r="W158" s="17" t="s">
        <v>612</v>
      </c>
      <c r="X158" s="17" t="s">
        <v>328</v>
      </c>
      <c r="Y158" s="17" t="s">
        <v>65</v>
      </c>
      <c r="Z158" s="17" t="s">
        <v>66</v>
      </c>
      <c r="AA158" s="17" t="s">
        <v>67</v>
      </c>
      <c r="AB158" s="17" t="s">
        <v>68</v>
      </c>
      <c r="AC158" s="17">
        <v>8.5836507116000007</v>
      </c>
      <c r="AD158" s="18">
        <v>76.2</v>
      </c>
      <c r="AE158" s="20">
        <v>137.8375901</v>
      </c>
      <c r="AF158" s="19">
        <v>11647.27637</v>
      </c>
      <c r="AG158" s="19">
        <v>916.07762060000005</v>
      </c>
      <c r="AH158" s="21">
        <v>19.51390374</v>
      </c>
      <c r="AI158" s="22">
        <v>0.19513903699999999</v>
      </c>
      <c r="AJ158" s="22">
        <v>1.9173849E-2</v>
      </c>
      <c r="AK158" s="18">
        <v>110</v>
      </c>
      <c r="AL158" s="17">
        <v>672.69799053999998</v>
      </c>
      <c r="AM158" s="17">
        <v>14.646712281999999</v>
      </c>
      <c r="AN158" s="17"/>
      <c r="AO158" s="17"/>
      <c r="AP158" s="18">
        <v>2.3346382979999998</v>
      </c>
      <c r="AQ158" s="18">
        <v>0.11780627</v>
      </c>
      <c r="AR158" s="17" t="s">
        <v>569</v>
      </c>
      <c r="AS158" s="17" t="s">
        <v>417</v>
      </c>
      <c r="AT158" s="41" t="s">
        <v>431</v>
      </c>
      <c r="AU158" s="17" t="s">
        <v>432</v>
      </c>
      <c r="AV158" s="17" t="s">
        <v>420</v>
      </c>
      <c r="AW158" s="17" t="s">
        <v>433</v>
      </c>
      <c r="AX158" s="17"/>
      <c r="AY158" s="18">
        <v>0.5</v>
      </c>
      <c r="AZ158" s="18">
        <v>0.09</v>
      </c>
      <c r="BA158" s="17" t="s">
        <v>422</v>
      </c>
      <c r="BC158" s="34" t="str">
        <f t="shared" si="176"/>
        <v>20100420</v>
      </c>
      <c r="BD158" s="34" t="str">
        <f t="shared" si="177"/>
        <v>20100920</v>
      </c>
      <c r="BE158" s="2" t="s">
        <v>937</v>
      </c>
      <c r="BF158" s="11" t="str">
        <f t="shared" si="120"/>
        <v>{"exname":"USA_2010_16549",</v>
      </c>
      <c r="BG158" s="11" t="str">
        <f t="shared" si="121"/>
        <v>"exp_dur":"1",</v>
      </c>
      <c r="BH158" s="11" t="str">
        <f t="shared" si="122"/>
        <v>"local_name":"Compton, IL",</v>
      </c>
      <c r="BI158" s="11" t="str">
        <f t="shared" si="123"/>
        <v>"local_id":"ILCC",</v>
      </c>
      <c r="BJ158" s="11" t="str">
        <f t="shared" si="124"/>
        <v>"fl_name":"MUCC",</v>
      </c>
      <c r="BK158" s="11" t="str">
        <f t="shared" si="125"/>
        <v>"id_field":"2390588654306",</v>
      </c>
      <c r="BL158" s="11" t="str">
        <f t="shared" si="126"/>
        <v>"fl_loc_1":"USA",</v>
      </c>
      <c r="BM158" s="11" t="str">
        <f t="shared" si="127"/>
        <v>"fl_loc_2":"ILL",</v>
      </c>
      <c r="BN158" s="11" t="str">
        <f t="shared" si="128"/>
        <v/>
      </c>
      <c r="BO158" s="11" t="str">
        <f t="shared" si="129"/>
        <v>"fl_lat":"41.79114108",</v>
      </c>
      <c r="BP158" s="11" t="str">
        <f t="shared" si="130"/>
        <v>"fl_long":"-89.12536241",</v>
      </c>
      <c r="BQ158" s="11" t="str">
        <f t="shared" si="131"/>
        <v>"mon_loc_source":"Monsanto",</v>
      </c>
      <c r="BR158" s="11" t="str">
        <f t="shared" si="132"/>
        <v/>
      </c>
      <c r="BS158" s="11" t="str">
        <f t="shared" si="133"/>
        <v>"flele":"295",</v>
      </c>
      <c r="BT158" s="11" t="str">
        <f t="shared" si="134"/>
        <v>"cr_system":"Conventional Corn",</v>
      </c>
      <c r="BU158" s="11" t="str">
        <f t="shared" si="135"/>
        <v>"irrig":"N",</v>
      </c>
      <c r="BV158" s="11" t="str">
        <f t="shared" si="136"/>
        <v>"ti_notes":"Conventional",</v>
      </c>
      <c r="BW158" s="11" t="str">
        <f t="shared" si="137"/>
        <v>"mon_planting_year":"2010",</v>
      </c>
      <c r="BX158" s="11" t="str">
        <f t="shared" si="138"/>
        <v>"initial_conditions":{"icpcr":"SBN"},</v>
      </c>
      <c r="BY158" s="11" t="str">
        <f t="shared" si="139"/>
        <v>"mon_hacom":"Grain",</v>
      </c>
      <c r="BZ158" s="11" t="str">
        <f t="shared" si="140"/>
        <v>"mon_expt_type":"Research",</v>
      </c>
      <c r="CA158" s="11" t="str">
        <f t="shared" si="141"/>
        <v>"mon_expt_stage":"Pre-Commercial 3",</v>
      </c>
      <c r="CB158" s="11" t="str">
        <f t="shared" si="142"/>
        <v>"mon_yld_be":"137.8375901",</v>
      </c>
      <c r="CC158" s="11" t="str">
        <f t="shared" si="143"/>
        <v>"mon_mst":"19.51390374",</v>
      </c>
      <c r="CD158" s="11" t="str">
        <f t="shared" si="144"/>
        <v>"mon_p50":"672.69799054",</v>
      </c>
      <c r="CE158" s="11" t="str">
        <f t="shared" si="145"/>
        <v>"mon_p50_stddev":"14.646712282",</v>
      </c>
      <c r="CF158" s="11" t="str">
        <f>IF(AT158&lt;&gt;"",""""&amp;LOWER(AT$3) &amp;""":"""&amp;DX158&amp;""",","")</f>
        <v>"soil_id":"937038:278382_1",</v>
      </c>
      <c r="CG158" s="11" t="str">
        <f>"""mon_wst_info1"":"""&amp;VLOOKUP(B158,Weather!B158:N679,11,FALSE)&amp;""","</f>
        <v>"mon_wst_info1":"GHCND:US1ILLE0008|0 - 10 km",</v>
      </c>
      <c r="CH158" s="11" t="str">
        <f>"""mon_wst_info2"":"""&amp;VLOOKUP(B158,Weather!B158:N679,12,FALSE)&amp;""","</f>
        <v>"mon_wst_info2":"GHCND:US1ILLE0016|0 - 10 km",</v>
      </c>
      <c r="CI158" s="11" t="str">
        <f>"""mon_wst_info3"":"""&amp;VLOOKUP(B158,Weather!B158:N679,13,FALSE)&amp;""","</f>
        <v>"mon_wst_info3":"GHCND:USC00118254|10 - 25 km",</v>
      </c>
      <c r="CJ158" s="11" t="str">
        <f t="shared" si="146"/>
        <v/>
      </c>
      <c r="CK158" s="30" t="s">
        <v>958</v>
      </c>
      <c r="CL158" s="11" t="str">
        <f t="shared" si="147"/>
        <v>{"event":"planting","crid":"MAZ",</v>
      </c>
      <c r="CM158" s="11" t="str">
        <f t="shared" si="148"/>
        <v>"date":"20100420",</v>
      </c>
      <c r="CN158" s="11" t="str">
        <f t="shared" si="149"/>
        <v>"cul_id":"2010_RM110_TestMean",</v>
      </c>
      <c r="CO158" s="11" t="str">
        <f t="shared" si="150"/>
        <v>"plpoe":"8.5836507116",</v>
      </c>
      <c r="CP158" s="11" t="str">
        <f t="shared" si="151"/>
        <v>"plrs":"76.2",</v>
      </c>
      <c r="CQ158" s="11" t="str">
        <f t="shared" si="152"/>
        <v>"rm":"110"},</v>
      </c>
      <c r="CR158" s="11" t="str">
        <f t="shared" si="153"/>
        <v>{"event":"harvest",</v>
      </c>
      <c r="CS158" s="11" t="str">
        <f t="shared" si="154"/>
        <v>"harm":"Machine",</v>
      </c>
      <c r="CT158" s="11" t="str">
        <f t="shared" si="155"/>
        <v>"date":"20100920"</v>
      </c>
      <c r="CU158" s="11" t="str">
        <f t="shared" si="156"/>
        <v>}]},</v>
      </c>
      <c r="CV158" s="30" t="s">
        <v>931</v>
      </c>
      <c r="CW158" s="11" t="str">
        <f t="shared" si="157"/>
        <v>{"hwah":"11647.27637",</v>
      </c>
      <c r="CX158" s="11" t="str">
        <f t="shared" si="158"/>
        <v>"hwahs":"916.0776206",</v>
      </c>
      <c r="CY158" s="11" t="str">
        <f t="shared" si="159"/>
        <v>"hmah":"0.195139037",</v>
      </c>
      <c r="CZ158" s="11" t="str">
        <f t="shared" si="160"/>
        <v>"hmahs":"0.019173849",</v>
      </c>
      <c r="DA158" s="11" t="str">
        <f t="shared" si="161"/>
        <v/>
      </c>
      <c r="DB158" s="11" t="str">
        <f t="shared" si="162"/>
        <v/>
      </c>
      <c r="DC158" s="11" t="str">
        <f t="shared" si="163"/>
        <v>"chtx":"2.334638298",</v>
      </c>
      <c r="DD158" s="11" t="str">
        <f t="shared" si="164"/>
        <v>"chtxs":"0.11780627",</v>
      </c>
      <c r="DE158" s="11" t="s">
        <v>935</v>
      </c>
      <c r="DF158" s="32" t="str">
        <f t="shared" si="178"/>
        <v>USA_2010_16549</v>
      </c>
      <c r="DG158" s="30" t="str">
        <f t="shared" si="165"/>
        <v>{"sltx":"L","sl_source":"SSURGO, Texture Component","soil_id":"937038:278382_1","soil_name":"Normandy","sl_system":"USDA_NRCS","classification":"Fine-loamy, mixed, superactive, calcareous, mesic Fluvaquentic Endoaquolls","sl_slope":"0.5","salb":"0.09","drainage":"Poorly drained",</v>
      </c>
      <c r="DH158" s="11" t="str">
        <f t="shared" si="166"/>
        <v>{"sltx":"L",</v>
      </c>
      <c r="DI158" s="11" t="str">
        <f t="shared" si="167"/>
        <v>"sl_source":"SSURGO, Texture Component",</v>
      </c>
      <c r="DJ158" s="11" t="str">
        <f>IF(AT158&lt;&gt;"",""""&amp;LOWER(AT$3) &amp;""":"""&amp;DX158&amp;""",","")</f>
        <v>"soil_id":"937038:278382_1",</v>
      </c>
      <c r="DK158" s="11" t="str">
        <f t="shared" si="168"/>
        <v>"soil_name":"Normandy",</v>
      </c>
      <c r="DL158" s="11" t="str">
        <f t="shared" si="169"/>
        <v>"sl_system":"USDA_NRCS",</v>
      </c>
      <c r="DM158" s="11" t="str">
        <f t="shared" si="170"/>
        <v>"classification":"Fine-loamy, mixed, superactive, calcareous, mesic Fluvaquentic Endoaquolls",</v>
      </c>
      <c r="DN158" s="11" t="str">
        <f t="shared" si="171"/>
        <v/>
      </c>
      <c r="DO158" s="11" t="str">
        <f t="shared" si="172"/>
        <v>"sl_slope":"0.5",</v>
      </c>
      <c r="DP158" s="11" t="str">
        <f t="shared" si="173"/>
        <v>"salb":"0.09",</v>
      </c>
      <c r="DQ158" s="11" t="str">
        <f t="shared" si="174"/>
        <v>"drainage":"Poorly drained",</v>
      </c>
      <c r="DT158" s="2" t="str">
        <f t="shared" si="175"/>
        <v>LSSURGO, Texture Component937038:278382</v>
      </c>
      <c r="DU158" s="2" t="str">
        <f>IF(COUNTIF($DT$3:DT157,"="&amp;DT158)=0,AT158&amp;"","")</f>
        <v/>
      </c>
      <c r="DV158" s="2" t="str">
        <f>IF(DU158&lt;&gt;"", COUNTIF($DU$3:DU157,"="&amp;DU158), "")</f>
        <v/>
      </c>
      <c r="DW158" s="2">
        <f>IF(OR(DU158&lt;&gt;"",AT158=""), COUNTIF($DU$3:DU157,"="&amp;DU158), VLOOKUP(DT158,$DT$3:DV157,3,FALSE))</f>
        <v>1</v>
      </c>
      <c r="DX158" s="2" t="str">
        <f t="shared" si="179"/>
        <v>937038:278382_1</v>
      </c>
    </row>
    <row r="159" spans="1:128">
      <c r="A159" s="2" t="s">
        <v>893</v>
      </c>
      <c r="B159" s="17" t="s">
        <v>614</v>
      </c>
      <c r="C159" s="18">
        <v>1</v>
      </c>
      <c r="D159" s="17" t="s">
        <v>436</v>
      </c>
      <c r="E159" s="17" t="s">
        <v>437</v>
      </c>
      <c r="F159" s="17" t="s">
        <v>438</v>
      </c>
      <c r="G159" s="19">
        <v>2390589702882</v>
      </c>
      <c r="H159" s="17" t="s">
        <v>411</v>
      </c>
      <c r="I159" s="17" t="s">
        <v>412</v>
      </c>
      <c r="J159" s="18"/>
      <c r="K159" s="18">
        <v>42.041140079999998</v>
      </c>
      <c r="L159" s="18">
        <v>-89.708693420000003</v>
      </c>
      <c r="M159" s="17" t="s">
        <v>58</v>
      </c>
      <c r="N159" s="17"/>
      <c r="O159" s="18">
        <v>266</v>
      </c>
      <c r="P159" s="17" t="s">
        <v>59</v>
      </c>
      <c r="Q159" s="17" t="s">
        <v>118</v>
      </c>
      <c r="R159" s="17" t="s">
        <v>61</v>
      </c>
      <c r="S159" s="17" t="s">
        <v>62</v>
      </c>
      <c r="T159" s="17" t="s">
        <v>413</v>
      </c>
      <c r="U159" s="18">
        <v>2010</v>
      </c>
      <c r="V159" s="17" t="s">
        <v>615</v>
      </c>
      <c r="W159" s="17" t="s">
        <v>227</v>
      </c>
      <c r="X159" s="17" t="s">
        <v>328</v>
      </c>
      <c r="Y159" s="17" t="s">
        <v>65</v>
      </c>
      <c r="Z159" s="17" t="s">
        <v>66</v>
      </c>
      <c r="AA159" s="17" t="s">
        <v>67</v>
      </c>
      <c r="AB159" s="17" t="s">
        <v>68</v>
      </c>
      <c r="AC159" s="17">
        <v>8.4446896600999999</v>
      </c>
      <c r="AD159" s="18">
        <v>76.2</v>
      </c>
      <c r="AE159" s="20">
        <v>135.62114489999999</v>
      </c>
      <c r="AF159" s="19">
        <v>11459.98674</v>
      </c>
      <c r="AG159" s="19">
        <v>578.90103929999998</v>
      </c>
      <c r="AH159" s="21">
        <v>15.6490566</v>
      </c>
      <c r="AI159" s="22">
        <v>0.156490566</v>
      </c>
      <c r="AJ159" s="22">
        <v>1.2339826999999999E-2</v>
      </c>
      <c r="AK159" s="18">
        <v>100</v>
      </c>
      <c r="AL159" s="17"/>
      <c r="AM159" s="17"/>
      <c r="AN159" s="17"/>
      <c r="AO159" s="17"/>
      <c r="AP159" s="17"/>
      <c r="AQ159" s="17"/>
      <c r="AR159" s="17" t="s">
        <v>441</v>
      </c>
      <c r="AS159" s="17" t="s">
        <v>417</v>
      </c>
      <c r="AT159" s="41" t="s">
        <v>536</v>
      </c>
      <c r="AU159" s="17" t="s">
        <v>537</v>
      </c>
      <c r="AV159" s="17" t="s">
        <v>420</v>
      </c>
      <c r="AW159" s="17" t="s">
        <v>538</v>
      </c>
      <c r="AX159" s="18">
        <v>250</v>
      </c>
      <c r="AY159" s="18">
        <v>3.5</v>
      </c>
      <c r="AZ159" s="18">
        <v>0.23</v>
      </c>
      <c r="BA159" s="17" t="s">
        <v>445</v>
      </c>
      <c r="BC159" s="34" t="str">
        <f t="shared" si="176"/>
        <v>20100428</v>
      </c>
      <c r="BD159" s="34" t="str">
        <f t="shared" si="177"/>
        <v>20100917</v>
      </c>
      <c r="BE159" s="2" t="s">
        <v>937</v>
      </c>
      <c r="BF159" s="11" t="str">
        <f t="shared" si="120"/>
        <v>{"exname":"USA_2010_16564",</v>
      </c>
      <c r="BG159" s="11" t="str">
        <f t="shared" si="121"/>
        <v>"exp_dur":"1",</v>
      </c>
      <c r="BH159" s="11" t="str">
        <f t="shared" si="122"/>
        <v>"local_name":"Polo, IL",</v>
      </c>
      <c r="BI159" s="11" t="str">
        <f t="shared" si="123"/>
        <v>"local_id":"ILPL",</v>
      </c>
      <c r="BJ159" s="11" t="str">
        <f t="shared" si="124"/>
        <v>"fl_name":"MUPL",</v>
      </c>
      <c r="BK159" s="11" t="str">
        <f t="shared" si="125"/>
        <v>"id_field":"2390589702882",</v>
      </c>
      <c r="BL159" s="11" t="str">
        <f t="shared" si="126"/>
        <v>"fl_loc_1":"USA",</v>
      </c>
      <c r="BM159" s="11" t="str">
        <f t="shared" si="127"/>
        <v>"fl_loc_2":"ILL",</v>
      </c>
      <c r="BN159" s="11" t="str">
        <f t="shared" si="128"/>
        <v/>
      </c>
      <c r="BO159" s="11" t="str">
        <f t="shared" si="129"/>
        <v>"fl_lat":"42.04114008",</v>
      </c>
      <c r="BP159" s="11" t="str">
        <f t="shared" si="130"/>
        <v>"fl_long":"-89.70869342",</v>
      </c>
      <c r="BQ159" s="11" t="str">
        <f t="shared" si="131"/>
        <v>"mon_loc_source":"Monsanto",</v>
      </c>
      <c r="BR159" s="11" t="str">
        <f t="shared" si="132"/>
        <v/>
      </c>
      <c r="BS159" s="11" t="str">
        <f t="shared" si="133"/>
        <v>"flele":"266",</v>
      </c>
      <c r="BT159" s="11" t="str">
        <f t="shared" si="134"/>
        <v>"cr_system":"Conventional Corn",</v>
      </c>
      <c r="BU159" s="11" t="str">
        <f t="shared" si="135"/>
        <v>"irrig":"N",</v>
      </c>
      <c r="BV159" s="11" t="str">
        <f t="shared" si="136"/>
        <v>"ti_notes":"Conventional",</v>
      </c>
      <c r="BW159" s="11" t="str">
        <f t="shared" si="137"/>
        <v>"mon_planting_year":"2010",</v>
      </c>
      <c r="BX159" s="11" t="str">
        <f t="shared" si="138"/>
        <v>"initial_conditions":{"icpcr":"SBN"},</v>
      </c>
      <c r="BY159" s="11" t="str">
        <f t="shared" si="139"/>
        <v>"mon_hacom":"Grain",</v>
      </c>
      <c r="BZ159" s="11" t="str">
        <f t="shared" si="140"/>
        <v>"mon_expt_type":"Research",</v>
      </c>
      <c r="CA159" s="11" t="str">
        <f t="shared" si="141"/>
        <v>"mon_expt_stage":"Pre-Commercial 3",</v>
      </c>
      <c r="CB159" s="11" t="str">
        <f t="shared" si="142"/>
        <v>"mon_yld_be":"135.6211449",</v>
      </c>
      <c r="CC159" s="11" t="str">
        <f t="shared" si="143"/>
        <v>"mon_mst":"15.6490566",</v>
      </c>
      <c r="CD159" s="11" t="str">
        <f t="shared" si="144"/>
        <v/>
      </c>
      <c r="CE159" s="11" t="str">
        <f t="shared" si="145"/>
        <v/>
      </c>
      <c r="CF159" s="11" t="str">
        <f>IF(AT159&lt;&gt;"",""""&amp;LOWER(AT$3) &amp;""":"""&amp;DX159&amp;""",","")</f>
        <v>"soil_id":"1398939:280006",</v>
      </c>
      <c r="CG159" s="11" t="str">
        <f>"""mon_wst_info1"":"""&amp;VLOOKUP(B159,Weather!B159:N680,11,FALSE)&amp;""","</f>
        <v>"mon_wst_info1":"GHCND:US1ILOG0003|0 - 10 km",</v>
      </c>
      <c r="CH159" s="11" t="str">
        <f>"""mon_wst_info2"":"""&amp;VLOOKUP(B159,Weather!B159:N680,12,FALSE)&amp;""","</f>
        <v>"mon_wst_info2":"GHCND:USC00114879|10 - 25 km",</v>
      </c>
      <c r="CI159" s="11" t="str">
        <f>"""mon_wst_info3"":"""&amp;VLOOKUP(B159,Weather!B159:N680,13,FALSE)&amp;""","</f>
        <v>"mon_wst_info3":"GHCND:USC00116897|0 - 10 km",</v>
      </c>
      <c r="CJ159" s="11" t="str">
        <f t="shared" si="146"/>
        <v/>
      </c>
      <c r="CK159" s="30" t="s">
        <v>958</v>
      </c>
      <c r="CL159" s="11" t="str">
        <f t="shared" si="147"/>
        <v>{"event":"planting","crid":"MAZ",</v>
      </c>
      <c r="CM159" s="11" t="str">
        <f t="shared" si="148"/>
        <v>"date":"20100428",</v>
      </c>
      <c r="CN159" s="11" t="str">
        <f t="shared" si="149"/>
        <v>"cul_id":"2010_RM100_TestMean",</v>
      </c>
      <c r="CO159" s="11" t="str">
        <f t="shared" si="150"/>
        <v>"plpoe":"8.4446896601",</v>
      </c>
      <c r="CP159" s="11" t="str">
        <f t="shared" si="151"/>
        <v>"plrs":"76.2",</v>
      </c>
      <c r="CQ159" s="11" t="str">
        <f t="shared" si="152"/>
        <v>"rm":"100"},</v>
      </c>
      <c r="CR159" s="11" t="str">
        <f t="shared" si="153"/>
        <v>{"event":"harvest",</v>
      </c>
      <c r="CS159" s="11" t="str">
        <f t="shared" si="154"/>
        <v>"harm":"Machine",</v>
      </c>
      <c r="CT159" s="11" t="str">
        <f t="shared" si="155"/>
        <v>"date":"20100917"</v>
      </c>
      <c r="CU159" s="11" t="str">
        <f t="shared" si="156"/>
        <v>}]},</v>
      </c>
      <c r="CV159" s="30" t="s">
        <v>931</v>
      </c>
      <c r="CW159" s="11" t="str">
        <f t="shared" si="157"/>
        <v>{"hwah":"11459.98674",</v>
      </c>
      <c r="CX159" s="11" t="str">
        <f t="shared" si="158"/>
        <v>"hwahs":"578.9010393",</v>
      </c>
      <c r="CY159" s="11" t="str">
        <f t="shared" si="159"/>
        <v>"hmah":"0.156490566",</v>
      </c>
      <c r="CZ159" s="11" t="str">
        <f t="shared" si="160"/>
        <v>"hmahs":"0.012339827",</v>
      </c>
      <c r="DA159" s="11" t="str">
        <f t="shared" si="161"/>
        <v/>
      </c>
      <c r="DB159" s="11" t="str">
        <f t="shared" si="162"/>
        <v/>
      </c>
      <c r="DC159" s="11" t="str">
        <f t="shared" si="163"/>
        <v/>
      </c>
      <c r="DD159" s="11" t="str">
        <f t="shared" si="164"/>
        <v/>
      </c>
      <c r="DE159" s="11" t="s">
        <v>935</v>
      </c>
      <c r="DF159" s="32" t="str">
        <f t="shared" si="178"/>
        <v>USA_2010_16564</v>
      </c>
      <c r="DG159" s="30" t="str">
        <f t="shared" si="165"/>
        <v>{"sltx":"SIL","sl_source":"SSURGO, Texture Component","soil_id":"1398939:280006","soil_name":"Greenbush","sl_system":"USDA_NRCS","classification":"Fine-silty, mixed, superactive, mesic Mollic Hapludalfs","soil_elev":"250","sl_slope":"3.5","salb":"0.23","drainage":"Well drained",</v>
      </c>
      <c r="DH159" s="11" t="str">
        <f t="shared" si="166"/>
        <v>{"sltx":"SIL",</v>
      </c>
      <c r="DI159" s="11" t="str">
        <f t="shared" si="167"/>
        <v>"sl_source":"SSURGO, Texture Component",</v>
      </c>
      <c r="DJ159" s="11" t="str">
        <f>IF(AT159&lt;&gt;"",""""&amp;LOWER(AT$3) &amp;""":"""&amp;DX159&amp;""",","")</f>
        <v>"soil_id":"1398939:280006",</v>
      </c>
      <c r="DK159" s="11" t="str">
        <f t="shared" si="168"/>
        <v>"soil_name":"Greenbush",</v>
      </c>
      <c r="DL159" s="11" t="str">
        <f t="shared" si="169"/>
        <v>"sl_system":"USDA_NRCS",</v>
      </c>
      <c r="DM159" s="11" t="str">
        <f t="shared" si="170"/>
        <v>"classification":"Fine-silty, mixed, superactive, mesic Mollic Hapludalfs",</v>
      </c>
      <c r="DN159" s="11" t="str">
        <f t="shared" si="171"/>
        <v>"soil_elev":"250",</v>
      </c>
      <c r="DO159" s="11" t="str">
        <f t="shared" si="172"/>
        <v>"sl_slope":"3.5",</v>
      </c>
      <c r="DP159" s="11" t="str">
        <f t="shared" si="173"/>
        <v>"salb":"0.23",</v>
      </c>
      <c r="DQ159" s="11" t="str">
        <f t="shared" si="174"/>
        <v>"drainage":"Well drained",</v>
      </c>
      <c r="DT159" s="2" t="str">
        <f t="shared" si="175"/>
        <v>SILSSURGO, Texture Component1398939:280006</v>
      </c>
      <c r="DU159" s="2" t="str">
        <f>IF(COUNTIF($DT$3:DT158,"="&amp;DT159)=0,AT159&amp;"","")</f>
        <v/>
      </c>
      <c r="DV159" s="2" t="str">
        <f>IF(DU159&lt;&gt;"", COUNTIF($DU$3:DU158,"="&amp;DU159), "")</f>
        <v/>
      </c>
      <c r="DW159" s="2">
        <f>IF(OR(DU159&lt;&gt;"",AT159=""), COUNTIF($DU$3:DU158,"="&amp;DU159), VLOOKUP(DT159,$DT$3:DV158,3,FALSE))</f>
        <v>0</v>
      </c>
      <c r="DX159" s="2" t="str">
        <f t="shared" si="179"/>
        <v>1398939:280006</v>
      </c>
    </row>
    <row r="160" spans="1:128">
      <c r="A160" s="2" t="s">
        <v>893</v>
      </c>
      <c r="B160" s="17" t="s">
        <v>616</v>
      </c>
      <c r="C160" s="18">
        <v>1</v>
      </c>
      <c r="D160" s="17" t="s">
        <v>436</v>
      </c>
      <c r="E160" s="17" t="s">
        <v>437</v>
      </c>
      <c r="F160" s="17" t="s">
        <v>438</v>
      </c>
      <c r="G160" s="19">
        <v>2390589702882</v>
      </c>
      <c r="H160" s="17" t="s">
        <v>411</v>
      </c>
      <c r="I160" s="17" t="s">
        <v>412</v>
      </c>
      <c r="J160" s="18"/>
      <c r="K160" s="18">
        <v>42.041140079999998</v>
      </c>
      <c r="L160" s="18">
        <v>-89.708693420000003</v>
      </c>
      <c r="M160" s="17" t="s">
        <v>58</v>
      </c>
      <c r="N160" s="17"/>
      <c r="O160" s="18">
        <v>266</v>
      </c>
      <c r="P160" s="17" t="s">
        <v>59</v>
      </c>
      <c r="Q160" s="17" t="s">
        <v>291</v>
      </c>
      <c r="R160" s="17" t="s">
        <v>61</v>
      </c>
      <c r="S160" s="17" t="s">
        <v>62</v>
      </c>
      <c r="T160" s="17" t="s">
        <v>413</v>
      </c>
      <c r="U160" s="18">
        <v>2010</v>
      </c>
      <c r="V160" s="17" t="s">
        <v>615</v>
      </c>
      <c r="W160" s="17" t="s">
        <v>227</v>
      </c>
      <c r="X160" s="17" t="s">
        <v>328</v>
      </c>
      <c r="Y160" s="17" t="s">
        <v>65</v>
      </c>
      <c r="Z160" s="17" t="s">
        <v>66</v>
      </c>
      <c r="AA160" s="17" t="s">
        <v>67</v>
      </c>
      <c r="AB160" s="17" t="s">
        <v>68</v>
      </c>
      <c r="AC160" s="17">
        <v>8.4932436402999993</v>
      </c>
      <c r="AD160" s="18">
        <v>76.2</v>
      </c>
      <c r="AE160" s="20">
        <v>148.5426257</v>
      </c>
      <c r="AF160" s="19">
        <v>12551.85188</v>
      </c>
      <c r="AG160" s="19">
        <v>824.94663249999996</v>
      </c>
      <c r="AH160" s="21">
        <v>18.99402985</v>
      </c>
      <c r="AI160" s="22">
        <v>0.18994029900000001</v>
      </c>
      <c r="AJ160" s="22">
        <v>1.8969211999999999E-2</v>
      </c>
      <c r="AK160" s="18">
        <v>105</v>
      </c>
      <c r="AL160" s="17"/>
      <c r="AM160" s="17"/>
      <c r="AN160" s="17"/>
      <c r="AO160" s="17"/>
      <c r="AP160" s="17"/>
      <c r="AQ160" s="17"/>
      <c r="AR160" s="17" t="s">
        <v>441</v>
      </c>
      <c r="AS160" s="17" t="s">
        <v>417</v>
      </c>
      <c r="AT160" s="41" t="s">
        <v>536</v>
      </c>
      <c r="AU160" s="17" t="s">
        <v>537</v>
      </c>
      <c r="AV160" s="17" t="s">
        <v>420</v>
      </c>
      <c r="AW160" s="17" t="s">
        <v>538</v>
      </c>
      <c r="AX160" s="18">
        <v>250</v>
      </c>
      <c r="AY160" s="18">
        <v>3.5</v>
      </c>
      <c r="AZ160" s="18">
        <v>0.23</v>
      </c>
      <c r="BA160" s="17" t="s">
        <v>445</v>
      </c>
      <c r="BC160" s="34" t="str">
        <f t="shared" si="176"/>
        <v>20100428</v>
      </c>
      <c r="BD160" s="34" t="str">
        <f t="shared" si="177"/>
        <v>20100917</v>
      </c>
      <c r="BE160" s="2" t="s">
        <v>937</v>
      </c>
      <c r="BF160" s="11" t="str">
        <f t="shared" si="120"/>
        <v>{"exname":"USA_2010_16565",</v>
      </c>
      <c r="BG160" s="11" t="str">
        <f t="shared" si="121"/>
        <v>"exp_dur":"1",</v>
      </c>
      <c r="BH160" s="11" t="str">
        <f t="shared" si="122"/>
        <v>"local_name":"Polo, IL",</v>
      </c>
      <c r="BI160" s="11" t="str">
        <f t="shared" si="123"/>
        <v>"local_id":"ILPL",</v>
      </c>
      <c r="BJ160" s="11" t="str">
        <f t="shared" si="124"/>
        <v>"fl_name":"MUPL",</v>
      </c>
      <c r="BK160" s="11" t="str">
        <f t="shared" si="125"/>
        <v>"id_field":"2390589702882",</v>
      </c>
      <c r="BL160" s="11" t="str">
        <f t="shared" si="126"/>
        <v>"fl_loc_1":"USA",</v>
      </c>
      <c r="BM160" s="11" t="str">
        <f t="shared" si="127"/>
        <v>"fl_loc_2":"ILL",</v>
      </c>
      <c r="BN160" s="11" t="str">
        <f t="shared" si="128"/>
        <v/>
      </c>
      <c r="BO160" s="11" t="str">
        <f t="shared" si="129"/>
        <v>"fl_lat":"42.04114008",</v>
      </c>
      <c r="BP160" s="11" t="str">
        <f t="shared" si="130"/>
        <v>"fl_long":"-89.70869342",</v>
      </c>
      <c r="BQ160" s="11" t="str">
        <f t="shared" si="131"/>
        <v>"mon_loc_source":"Monsanto",</v>
      </c>
      <c r="BR160" s="11" t="str">
        <f t="shared" si="132"/>
        <v/>
      </c>
      <c r="BS160" s="11" t="str">
        <f t="shared" si="133"/>
        <v>"flele":"266",</v>
      </c>
      <c r="BT160" s="11" t="str">
        <f t="shared" si="134"/>
        <v>"cr_system":"Conventional Corn",</v>
      </c>
      <c r="BU160" s="11" t="str">
        <f t="shared" si="135"/>
        <v>"irrig":"N",</v>
      </c>
      <c r="BV160" s="11" t="str">
        <f t="shared" si="136"/>
        <v>"ti_notes":"Conventional",</v>
      </c>
      <c r="BW160" s="11" t="str">
        <f t="shared" si="137"/>
        <v>"mon_planting_year":"2010",</v>
      </c>
      <c r="BX160" s="11" t="str">
        <f t="shared" si="138"/>
        <v>"initial_conditions":{"icpcr":"SBN"},</v>
      </c>
      <c r="BY160" s="11" t="str">
        <f t="shared" si="139"/>
        <v>"mon_hacom":"Grain",</v>
      </c>
      <c r="BZ160" s="11" t="str">
        <f t="shared" si="140"/>
        <v>"mon_expt_type":"Research",</v>
      </c>
      <c r="CA160" s="11" t="str">
        <f t="shared" si="141"/>
        <v>"mon_expt_stage":"Pre-Commercial 3",</v>
      </c>
      <c r="CB160" s="11" t="str">
        <f t="shared" si="142"/>
        <v>"mon_yld_be":"148.5426257",</v>
      </c>
      <c r="CC160" s="11" t="str">
        <f t="shared" si="143"/>
        <v>"mon_mst":"18.99402985",</v>
      </c>
      <c r="CD160" s="11" t="str">
        <f t="shared" si="144"/>
        <v/>
      </c>
      <c r="CE160" s="11" t="str">
        <f t="shared" si="145"/>
        <v/>
      </c>
      <c r="CF160" s="11" t="str">
        <f>IF(AT160&lt;&gt;"",""""&amp;LOWER(AT$3) &amp;""":"""&amp;DX160&amp;""",","")</f>
        <v>"soil_id":"1398939:280006",</v>
      </c>
      <c r="CG160" s="11" t="str">
        <f>"""mon_wst_info1"":"""&amp;VLOOKUP(B160,Weather!B160:N681,11,FALSE)&amp;""","</f>
        <v>"mon_wst_info1":"GHCND:US1ILOG0003|0 - 10 km",</v>
      </c>
      <c r="CH160" s="11" t="str">
        <f>"""mon_wst_info2"":"""&amp;VLOOKUP(B160,Weather!B160:N681,12,FALSE)&amp;""","</f>
        <v>"mon_wst_info2":"GHCND:USC00114879|10 - 25 km",</v>
      </c>
      <c r="CI160" s="11" t="str">
        <f>"""mon_wst_info3"":"""&amp;VLOOKUP(B160,Weather!B160:N681,13,FALSE)&amp;""","</f>
        <v>"mon_wst_info3":"GHCND:USC00116897|0 - 10 km",</v>
      </c>
      <c r="CJ160" s="11" t="str">
        <f t="shared" si="146"/>
        <v/>
      </c>
      <c r="CK160" s="30" t="s">
        <v>958</v>
      </c>
      <c r="CL160" s="11" t="str">
        <f t="shared" si="147"/>
        <v>{"event":"planting","crid":"MAZ",</v>
      </c>
      <c r="CM160" s="11" t="str">
        <f t="shared" si="148"/>
        <v>"date":"20100428",</v>
      </c>
      <c r="CN160" s="11" t="str">
        <f t="shared" si="149"/>
        <v>"cul_id":"2010_RM105_TestMean",</v>
      </c>
      <c r="CO160" s="11" t="str">
        <f t="shared" si="150"/>
        <v>"plpoe":"8.4932436403",</v>
      </c>
      <c r="CP160" s="11" t="str">
        <f t="shared" si="151"/>
        <v>"plrs":"76.2",</v>
      </c>
      <c r="CQ160" s="11" t="str">
        <f t="shared" si="152"/>
        <v>"rm":"105"},</v>
      </c>
      <c r="CR160" s="11" t="str">
        <f t="shared" si="153"/>
        <v>{"event":"harvest",</v>
      </c>
      <c r="CS160" s="11" t="str">
        <f t="shared" si="154"/>
        <v>"harm":"Machine",</v>
      </c>
      <c r="CT160" s="11" t="str">
        <f t="shared" si="155"/>
        <v>"date":"20100917"</v>
      </c>
      <c r="CU160" s="11" t="str">
        <f t="shared" si="156"/>
        <v>}]},</v>
      </c>
      <c r="CV160" s="30" t="s">
        <v>931</v>
      </c>
      <c r="CW160" s="11" t="str">
        <f t="shared" si="157"/>
        <v>{"hwah":"12551.85188",</v>
      </c>
      <c r="CX160" s="11" t="str">
        <f t="shared" si="158"/>
        <v>"hwahs":"824.9466325",</v>
      </c>
      <c r="CY160" s="11" t="str">
        <f t="shared" si="159"/>
        <v>"hmah":"0.189940299",</v>
      </c>
      <c r="CZ160" s="11" t="str">
        <f t="shared" si="160"/>
        <v>"hmahs":"0.018969212",</v>
      </c>
      <c r="DA160" s="11" t="str">
        <f t="shared" si="161"/>
        <v/>
      </c>
      <c r="DB160" s="11" t="str">
        <f t="shared" si="162"/>
        <v/>
      </c>
      <c r="DC160" s="11" t="str">
        <f t="shared" si="163"/>
        <v/>
      </c>
      <c r="DD160" s="11" t="str">
        <f t="shared" si="164"/>
        <v/>
      </c>
      <c r="DE160" s="11" t="s">
        <v>935</v>
      </c>
      <c r="DF160" s="32" t="str">
        <f t="shared" si="178"/>
        <v>USA_2010_16565</v>
      </c>
      <c r="DG160" s="30" t="str">
        <f t="shared" si="165"/>
        <v>{"sltx":"SIL","sl_source":"SSURGO, Texture Component","soil_id":"1398939:280006","soil_name":"Greenbush","sl_system":"USDA_NRCS","classification":"Fine-silty, mixed, superactive, mesic Mollic Hapludalfs","soil_elev":"250","sl_slope":"3.5","salb":"0.23","drainage":"Well drained",</v>
      </c>
      <c r="DH160" s="11" t="str">
        <f t="shared" si="166"/>
        <v>{"sltx":"SIL",</v>
      </c>
      <c r="DI160" s="11" t="str">
        <f t="shared" si="167"/>
        <v>"sl_source":"SSURGO, Texture Component",</v>
      </c>
      <c r="DJ160" s="11" t="str">
        <f>IF(AT160&lt;&gt;"",""""&amp;LOWER(AT$3) &amp;""":"""&amp;DX160&amp;""",","")</f>
        <v>"soil_id":"1398939:280006",</v>
      </c>
      <c r="DK160" s="11" t="str">
        <f t="shared" si="168"/>
        <v>"soil_name":"Greenbush",</v>
      </c>
      <c r="DL160" s="11" t="str">
        <f t="shared" si="169"/>
        <v>"sl_system":"USDA_NRCS",</v>
      </c>
      <c r="DM160" s="11" t="str">
        <f t="shared" si="170"/>
        <v>"classification":"Fine-silty, mixed, superactive, mesic Mollic Hapludalfs",</v>
      </c>
      <c r="DN160" s="11" t="str">
        <f t="shared" si="171"/>
        <v>"soil_elev":"250",</v>
      </c>
      <c r="DO160" s="11" t="str">
        <f t="shared" si="172"/>
        <v>"sl_slope":"3.5",</v>
      </c>
      <c r="DP160" s="11" t="str">
        <f t="shared" si="173"/>
        <v>"salb":"0.23",</v>
      </c>
      <c r="DQ160" s="11" t="str">
        <f t="shared" si="174"/>
        <v>"drainage":"Well drained",</v>
      </c>
      <c r="DT160" s="2" t="str">
        <f t="shared" si="175"/>
        <v>SILSSURGO, Texture Component1398939:280006</v>
      </c>
      <c r="DU160" s="2" t="str">
        <f>IF(COUNTIF($DT$3:DT159,"="&amp;DT160)=0,AT160&amp;"","")</f>
        <v/>
      </c>
      <c r="DV160" s="2" t="str">
        <f>IF(DU160&lt;&gt;"", COUNTIF($DU$3:DU159,"="&amp;DU160), "")</f>
        <v/>
      </c>
      <c r="DW160" s="2">
        <f>IF(OR(DU160&lt;&gt;"",AT160=""), COUNTIF($DU$3:DU159,"="&amp;DU160), VLOOKUP(DT160,$DT$3:DV159,3,FALSE))</f>
        <v>0</v>
      </c>
      <c r="DX160" s="2" t="str">
        <f t="shared" si="179"/>
        <v>1398939:280006</v>
      </c>
    </row>
    <row r="161" spans="1:128">
      <c r="A161" s="2" t="s">
        <v>893</v>
      </c>
      <c r="B161" s="17" t="s">
        <v>617</v>
      </c>
      <c r="C161" s="18">
        <v>1</v>
      </c>
      <c r="D161" s="17" t="s">
        <v>447</v>
      </c>
      <c r="E161" s="17" t="s">
        <v>448</v>
      </c>
      <c r="F161" s="17" t="s">
        <v>449</v>
      </c>
      <c r="G161" s="19">
        <v>6302012211928</v>
      </c>
      <c r="H161" s="17" t="s">
        <v>411</v>
      </c>
      <c r="I161" s="17" t="s">
        <v>450</v>
      </c>
      <c r="J161" s="18"/>
      <c r="K161" s="18">
        <v>42.124473090000002</v>
      </c>
      <c r="L161" s="18">
        <v>-93.875343470000004</v>
      </c>
      <c r="M161" s="17" t="s">
        <v>58</v>
      </c>
      <c r="N161" s="17"/>
      <c r="O161" s="18">
        <v>345</v>
      </c>
      <c r="P161" s="17" t="s">
        <v>59</v>
      </c>
      <c r="Q161" s="17" t="s">
        <v>295</v>
      </c>
      <c r="R161" s="17" t="s">
        <v>61</v>
      </c>
      <c r="S161" s="17" t="s">
        <v>62</v>
      </c>
      <c r="T161" s="17" t="s">
        <v>413</v>
      </c>
      <c r="U161" s="18">
        <v>2010</v>
      </c>
      <c r="V161" s="17" t="s">
        <v>618</v>
      </c>
      <c r="W161" s="17" t="s">
        <v>619</v>
      </c>
      <c r="X161" s="17" t="s">
        <v>328</v>
      </c>
      <c r="Y161" s="17" t="s">
        <v>65</v>
      </c>
      <c r="Z161" s="17" t="s">
        <v>66</v>
      </c>
      <c r="AA161" s="17" t="s">
        <v>67</v>
      </c>
      <c r="AB161" s="17" t="s">
        <v>68</v>
      </c>
      <c r="AC161" s="17">
        <v>8.8158133863000003</v>
      </c>
      <c r="AD161" s="18">
        <v>76.2</v>
      </c>
      <c r="AE161" s="20">
        <v>112.6908438</v>
      </c>
      <c r="AF161" s="19">
        <v>9522.3763039999994</v>
      </c>
      <c r="AG161" s="19">
        <v>1094.7447159999999</v>
      </c>
      <c r="AH161" s="21">
        <v>18.83661202</v>
      </c>
      <c r="AI161" s="22">
        <v>0.18836612</v>
      </c>
      <c r="AJ161" s="22">
        <v>1.0493973E-2</v>
      </c>
      <c r="AK161" s="18">
        <v>110</v>
      </c>
      <c r="AL161" s="17"/>
      <c r="AM161" s="17"/>
      <c r="AN161" s="17"/>
      <c r="AO161" s="17"/>
      <c r="AP161" s="17"/>
      <c r="AQ161" s="17"/>
      <c r="AR161" s="17" t="s">
        <v>416</v>
      </c>
      <c r="AS161" s="17" t="s">
        <v>430</v>
      </c>
      <c r="AT161" s="41" t="s">
        <v>453</v>
      </c>
      <c r="AU161" s="17" t="s">
        <v>454</v>
      </c>
      <c r="AV161" s="17" t="s">
        <v>420</v>
      </c>
      <c r="AW161" s="17" t="s">
        <v>455</v>
      </c>
      <c r="AX161" s="18">
        <v>374</v>
      </c>
      <c r="AY161" s="18">
        <v>4</v>
      </c>
      <c r="AZ161" s="18">
        <v>0.09</v>
      </c>
      <c r="BA161" s="17" t="s">
        <v>445</v>
      </c>
      <c r="BC161" s="34" t="str">
        <f t="shared" si="176"/>
        <v>20100504</v>
      </c>
      <c r="BD161" s="34" t="str">
        <f t="shared" si="177"/>
        <v>20101005</v>
      </c>
      <c r="BE161" s="2" t="s">
        <v>937</v>
      </c>
      <c r="BF161" s="11" t="str">
        <f t="shared" si="120"/>
        <v>{"exname":"USA_2010_16615",</v>
      </c>
      <c r="BG161" s="11" t="str">
        <f t="shared" si="121"/>
        <v>"exp_dur":"1",</v>
      </c>
      <c r="BH161" s="11" t="str">
        <f t="shared" si="122"/>
        <v>"local_name":"Boone, IA",</v>
      </c>
      <c r="BI161" s="11" t="str">
        <f t="shared" si="123"/>
        <v>"local_id":"IABO",</v>
      </c>
      <c r="BJ161" s="11" t="str">
        <f t="shared" si="124"/>
        <v>"fl_name":"MBBO",</v>
      </c>
      <c r="BK161" s="11" t="str">
        <f t="shared" si="125"/>
        <v>"id_field":"6302012211928",</v>
      </c>
      <c r="BL161" s="11" t="str">
        <f t="shared" si="126"/>
        <v>"fl_loc_1":"USA",</v>
      </c>
      <c r="BM161" s="11" t="str">
        <f t="shared" si="127"/>
        <v>"fl_loc_2":"IOW",</v>
      </c>
      <c r="BN161" s="11" t="str">
        <f t="shared" si="128"/>
        <v/>
      </c>
      <c r="BO161" s="11" t="str">
        <f t="shared" si="129"/>
        <v>"fl_lat":"42.12447309",</v>
      </c>
      <c r="BP161" s="11" t="str">
        <f t="shared" si="130"/>
        <v>"fl_long":"-93.87534347",</v>
      </c>
      <c r="BQ161" s="11" t="str">
        <f t="shared" si="131"/>
        <v>"mon_loc_source":"Monsanto",</v>
      </c>
      <c r="BR161" s="11" t="str">
        <f t="shared" si="132"/>
        <v/>
      </c>
      <c r="BS161" s="11" t="str">
        <f t="shared" si="133"/>
        <v>"flele":"345",</v>
      </c>
      <c r="BT161" s="11" t="str">
        <f t="shared" si="134"/>
        <v>"cr_system":"Conventional Corn",</v>
      </c>
      <c r="BU161" s="11" t="str">
        <f t="shared" si="135"/>
        <v>"irrig":"N",</v>
      </c>
      <c r="BV161" s="11" t="str">
        <f t="shared" si="136"/>
        <v>"ti_notes":"Conventional",</v>
      </c>
      <c r="BW161" s="11" t="str">
        <f t="shared" si="137"/>
        <v>"mon_planting_year":"2010",</v>
      </c>
      <c r="BX161" s="11" t="str">
        <f t="shared" si="138"/>
        <v>"initial_conditions":{"icpcr":"SBN"},</v>
      </c>
      <c r="BY161" s="11" t="str">
        <f t="shared" si="139"/>
        <v>"mon_hacom":"Grain",</v>
      </c>
      <c r="BZ161" s="11" t="str">
        <f t="shared" si="140"/>
        <v>"mon_expt_type":"Research",</v>
      </c>
      <c r="CA161" s="11" t="str">
        <f t="shared" si="141"/>
        <v>"mon_expt_stage":"Pre-Commercial 3",</v>
      </c>
      <c r="CB161" s="11" t="str">
        <f t="shared" si="142"/>
        <v>"mon_yld_be":"112.6908438",</v>
      </c>
      <c r="CC161" s="11" t="str">
        <f t="shared" si="143"/>
        <v>"mon_mst":"18.83661202",</v>
      </c>
      <c r="CD161" s="11" t="str">
        <f t="shared" si="144"/>
        <v/>
      </c>
      <c r="CE161" s="11" t="str">
        <f t="shared" si="145"/>
        <v/>
      </c>
      <c r="CF161" s="11" t="str">
        <f>IF(AT161&lt;&gt;"",""""&amp;LOWER(AT$3) &amp;""":"""&amp;DX161&amp;""",","")</f>
        <v>"soil_id":"403016:543040",</v>
      </c>
      <c r="CG161" s="11" t="str">
        <f>"""mon_wst_info1"":"""&amp;VLOOKUP(B161,Weather!B161:N682,11,FALSE)&amp;""","</f>
        <v>"mon_wst_info1":"725486|10 - 25 km",</v>
      </c>
      <c r="CH161" s="11" t="str">
        <f>"""mon_wst_info2"":"""&amp;VLOOKUP(B161,Weather!B161:N682,12,FALSE)&amp;""","</f>
        <v>"mon_wst_info2":"GHCND:US1IABN0001|10 - 25 km",</v>
      </c>
      <c r="CI161" s="11" t="str">
        <f>"""mon_wst_info3"":"""&amp;VLOOKUP(B161,Weather!B161:N682,13,FALSE)&amp;""","</f>
        <v>"mon_wst_info3":"GHCND:US1IABN0005|10 - 25 km",</v>
      </c>
      <c r="CJ161" s="11" t="str">
        <f t="shared" si="146"/>
        <v/>
      </c>
      <c r="CK161" s="30" t="s">
        <v>958</v>
      </c>
      <c r="CL161" s="11" t="str">
        <f t="shared" si="147"/>
        <v>{"event":"planting","crid":"MAZ",</v>
      </c>
      <c r="CM161" s="11" t="str">
        <f t="shared" si="148"/>
        <v>"date":"20100504",</v>
      </c>
      <c r="CN161" s="11" t="str">
        <f t="shared" si="149"/>
        <v>"cul_id":"2010_RM110_TestMean",</v>
      </c>
      <c r="CO161" s="11" t="str">
        <f t="shared" si="150"/>
        <v>"plpoe":"8.8158133863",</v>
      </c>
      <c r="CP161" s="11" t="str">
        <f t="shared" si="151"/>
        <v>"plrs":"76.2",</v>
      </c>
      <c r="CQ161" s="11" t="str">
        <f t="shared" si="152"/>
        <v>"rm":"110"},</v>
      </c>
      <c r="CR161" s="11" t="str">
        <f t="shared" si="153"/>
        <v>{"event":"harvest",</v>
      </c>
      <c r="CS161" s="11" t="str">
        <f t="shared" si="154"/>
        <v>"harm":"Machine",</v>
      </c>
      <c r="CT161" s="11" t="str">
        <f t="shared" si="155"/>
        <v>"date":"20101005"</v>
      </c>
      <c r="CU161" s="11" t="str">
        <f t="shared" si="156"/>
        <v>}]},</v>
      </c>
      <c r="CV161" s="30" t="s">
        <v>931</v>
      </c>
      <c r="CW161" s="11" t="str">
        <f t="shared" si="157"/>
        <v>{"hwah":"9522.376304",</v>
      </c>
      <c r="CX161" s="11" t="str">
        <f t="shared" si="158"/>
        <v>"hwahs":"1094.744716",</v>
      </c>
      <c r="CY161" s="11" t="str">
        <f t="shared" si="159"/>
        <v>"hmah":"0.18836612",</v>
      </c>
      <c r="CZ161" s="11" t="str">
        <f t="shared" si="160"/>
        <v>"hmahs":"0.010493973",</v>
      </c>
      <c r="DA161" s="11" t="str">
        <f t="shared" si="161"/>
        <v/>
      </c>
      <c r="DB161" s="11" t="str">
        <f t="shared" si="162"/>
        <v/>
      </c>
      <c r="DC161" s="11" t="str">
        <f t="shared" si="163"/>
        <v/>
      </c>
      <c r="DD161" s="11" t="str">
        <f t="shared" si="164"/>
        <v/>
      </c>
      <c r="DE161" s="11" t="s">
        <v>935</v>
      </c>
      <c r="DF161" s="32" t="str">
        <f t="shared" si="178"/>
        <v>USA_2010_16615</v>
      </c>
      <c r="DG161" s="30" t="str">
        <f t="shared" si="165"/>
        <v>{"sltx":"SICL","sl_source":"SSURGO, Dominant Component","soil_id":"403016:543040","soil_name":"Clarion","sl_system":"USDA_NRCS","classification":"Fine-loamy, mixed, superactive, mesic Typic Hapludolls","soil_elev":"374","sl_slope":"4","salb":"0.09","drainage":"Well drained",</v>
      </c>
      <c r="DH161" s="11" t="str">
        <f t="shared" si="166"/>
        <v>{"sltx":"SICL",</v>
      </c>
      <c r="DI161" s="11" t="str">
        <f t="shared" si="167"/>
        <v>"sl_source":"SSURGO, Dominant Component",</v>
      </c>
      <c r="DJ161" s="11" t="str">
        <f>IF(AT161&lt;&gt;"",""""&amp;LOWER(AT$3) &amp;""":"""&amp;DX161&amp;""",","")</f>
        <v>"soil_id":"403016:543040",</v>
      </c>
      <c r="DK161" s="11" t="str">
        <f t="shared" si="168"/>
        <v>"soil_name":"Clarion",</v>
      </c>
      <c r="DL161" s="11" t="str">
        <f t="shared" si="169"/>
        <v>"sl_system":"USDA_NRCS",</v>
      </c>
      <c r="DM161" s="11" t="str">
        <f t="shared" si="170"/>
        <v>"classification":"Fine-loamy, mixed, superactive, mesic Typic Hapludolls",</v>
      </c>
      <c r="DN161" s="11" t="str">
        <f t="shared" si="171"/>
        <v>"soil_elev":"374",</v>
      </c>
      <c r="DO161" s="11" t="str">
        <f t="shared" si="172"/>
        <v>"sl_slope":"4",</v>
      </c>
      <c r="DP161" s="11" t="str">
        <f t="shared" si="173"/>
        <v>"salb":"0.09",</v>
      </c>
      <c r="DQ161" s="11" t="str">
        <f t="shared" si="174"/>
        <v>"drainage":"Well drained",</v>
      </c>
      <c r="DT161" s="2" t="str">
        <f t="shared" si="175"/>
        <v>SICLSSURGO, Dominant Component403016:543040</v>
      </c>
      <c r="DU161" s="2" t="str">
        <f>IF(COUNTIF($DT$3:DT160,"="&amp;DT161)=0,AT161&amp;"","")</f>
        <v/>
      </c>
      <c r="DV161" s="2" t="str">
        <f>IF(DU161&lt;&gt;"", COUNTIF($DU$3:DU160,"="&amp;DU161), "")</f>
        <v/>
      </c>
      <c r="DW161" s="2">
        <f>IF(OR(DU161&lt;&gt;"",AT161=""), COUNTIF($DU$3:DU160,"="&amp;DU161), VLOOKUP(DT161,$DT$3:DV160,3,FALSE))</f>
        <v>0</v>
      </c>
      <c r="DX161" s="2" t="str">
        <f t="shared" si="179"/>
        <v>403016:543040</v>
      </c>
    </row>
    <row r="162" spans="1:128">
      <c r="A162" s="2" t="s">
        <v>893</v>
      </c>
      <c r="B162" s="17" t="s">
        <v>620</v>
      </c>
      <c r="C162" s="18">
        <v>1</v>
      </c>
      <c r="D162" s="17" t="s">
        <v>462</v>
      </c>
      <c r="E162" s="17" t="s">
        <v>463</v>
      </c>
      <c r="F162" s="17" t="s">
        <v>464</v>
      </c>
      <c r="G162" s="19">
        <v>6302040982232</v>
      </c>
      <c r="H162" s="17" t="s">
        <v>411</v>
      </c>
      <c r="I162" s="17" t="s">
        <v>450</v>
      </c>
      <c r="J162" s="18"/>
      <c r="K162" s="18">
        <v>41.957807080000002</v>
      </c>
      <c r="L162" s="18">
        <v>-93.708677460000004</v>
      </c>
      <c r="M162" s="17" t="s">
        <v>58</v>
      </c>
      <c r="N162" s="17"/>
      <c r="O162" s="18">
        <v>333</v>
      </c>
      <c r="P162" s="17" t="s">
        <v>59</v>
      </c>
      <c r="Q162" s="17" t="s">
        <v>295</v>
      </c>
      <c r="R162" s="17" t="s">
        <v>61</v>
      </c>
      <c r="S162" s="17" t="s">
        <v>62</v>
      </c>
      <c r="T162" s="17" t="s">
        <v>413</v>
      </c>
      <c r="U162" s="18">
        <v>2010</v>
      </c>
      <c r="V162" s="17" t="s">
        <v>618</v>
      </c>
      <c r="W162" s="17" t="s">
        <v>621</v>
      </c>
      <c r="X162" s="17" t="s">
        <v>59</v>
      </c>
      <c r="Y162" s="17" t="s">
        <v>65</v>
      </c>
      <c r="Z162" s="17" t="s">
        <v>66</v>
      </c>
      <c r="AA162" s="17" t="s">
        <v>67</v>
      </c>
      <c r="AB162" s="17" t="s">
        <v>68</v>
      </c>
      <c r="AC162" s="17">
        <v>8.7699906237</v>
      </c>
      <c r="AD162" s="18">
        <v>76.2</v>
      </c>
      <c r="AE162" s="20">
        <v>111.1866888</v>
      </c>
      <c r="AF162" s="19">
        <v>9395.2752039999996</v>
      </c>
      <c r="AG162" s="19">
        <v>1102.049788</v>
      </c>
      <c r="AH162" s="21">
        <v>17.942092389999999</v>
      </c>
      <c r="AI162" s="22">
        <v>0.17942092400000001</v>
      </c>
      <c r="AJ162" s="22">
        <v>1.2450556999999999E-2</v>
      </c>
      <c r="AK162" s="18">
        <v>110</v>
      </c>
      <c r="AL162" s="17"/>
      <c r="AM162" s="17"/>
      <c r="AN162" s="17"/>
      <c r="AO162" s="17"/>
      <c r="AP162" s="17"/>
      <c r="AQ162" s="17"/>
      <c r="AR162" s="17" t="s">
        <v>416</v>
      </c>
      <c r="AS162" s="17" t="s">
        <v>417</v>
      </c>
      <c r="AT162" s="41" t="s">
        <v>622</v>
      </c>
      <c r="AU162" s="17" t="s">
        <v>487</v>
      </c>
      <c r="AV162" s="17" t="s">
        <v>420</v>
      </c>
      <c r="AW162" s="17" t="s">
        <v>488</v>
      </c>
      <c r="AX162" s="18">
        <v>343</v>
      </c>
      <c r="AY162" s="18">
        <v>0.5</v>
      </c>
      <c r="AZ162" s="18">
        <v>0.02</v>
      </c>
      <c r="BA162" s="17" t="s">
        <v>489</v>
      </c>
      <c r="BC162" s="34" t="str">
        <f t="shared" si="176"/>
        <v>20100504</v>
      </c>
      <c r="BD162" s="34" t="str">
        <f t="shared" si="177"/>
        <v>20101003</v>
      </c>
      <c r="BE162" s="2" t="s">
        <v>937</v>
      </c>
      <c r="BF162" s="11" t="str">
        <f t="shared" si="120"/>
        <v>{"exname":"USA_2010_16616",</v>
      </c>
      <c r="BG162" s="11" t="str">
        <f t="shared" si="121"/>
        <v>"exp_dur":"1",</v>
      </c>
      <c r="BH162" s="11" t="str">
        <f t="shared" si="122"/>
        <v>"local_name":"Luther, IA",</v>
      </c>
      <c r="BI162" s="11" t="str">
        <f t="shared" si="123"/>
        <v>"local_id":"IALU",</v>
      </c>
      <c r="BJ162" s="11" t="str">
        <f t="shared" si="124"/>
        <v>"fl_name":"MBLU",</v>
      </c>
      <c r="BK162" s="11" t="str">
        <f t="shared" si="125"/>
        <v>"id_field":"6302040982232",</v>
      </c>
      <c r="BL162" s="11" t="str">
        <f t="shared" si="126"/>
        <v>"fl_loc_1":"USA",</v>
      </c>
      <c r="BM162" s="11" t="str">
        <f t="shared" si="127"/>
        <v>"fl_loc_2":"IOW",</v>
      </c>
      <c r="BN162" s="11" t="str">
        <f t="shared" si="128"/>
        <v/>
      </c>
      <c r="BO162" s="11" t="str">
        <f t="shared" si="129"/>
        <v>"fl_lat":"41.95780708",</v>
      </c>
      <c r="BP162" s="11" t="str">
        <f t="shared" si="130"/>
        <v>"fl_long":"-93.70867746",</v>
      </c>
      <c r="BQ162" s="11" t="str">
        <f t="shared" si="131"/>
        <v>"mon_loc_source":"Monsanto",</v>
      </c>
      <c r="BR162" s="11" t="str">
        <f t="shared" si="132"/>
        <v/>
      </c>
      <c r="BS162" s="11" t="str">
        <f t="shared" si="133"/>
        <v>"flele":"333",</v>
      </c>
      <c r="BT162" s="11" t="str">
        <f t="shared" si="134"/>
        <v>"cr_system":"Conventional Corn",</v>
      </c>
      <c r="BU162" s="11" t="str">
        <f t="shared" si="135"/>
        <v>"irrig":"N",</v>
      </c>
      <c r="BV162" s="11" t="str">
        <f t="shared" si="136"/>
        <v>"ti_notes":"Conventional",</v>
      </c>
      <c r="BW162" s="11" t="str">
        <f t="shared" si="137"/>
        <v>"mon_planting_year":"2010",</v>
      </c>
      <c r="BX162" s="11" t="str">
        <f t="shared" si="138"/>
        <v>"initial_conditions":{"icpcr":"MAZ"},</v>
      </c>
      <c r="BY162" s="11" t="str">
        <f t="shared" si="139"/>
        <v>"mon_hacom":"Grain",</v>
      </c>
      <c r="BZ162" s="11" t="str">
        <f t="shared" si="140"/>
        <v>"mon_expt_type":"Research",</v>
      </c>
      <c r="CA162" s="11" t="str">
        <f t="shared" si="141"/>
        <v>"mon_expt_stage":"Pre-Commercial 3",</v>
      </c>
      <c r="CB162" s="11" t="str">
        <f t="shared" si="142"/>
        <v>"mon_yld_be":"111.1866888",</v>
      </c>
      <c r="CC162" s="11" t="str">
        <f t="shared" si="143"/>
        <v>"mon_mst":"17.94209239",</v>
      </c>
      <c r="CD162" s="11" t="str">
        <f t="shared" si="144"/>
        <v/>
      </c>
      <c r="CE162" s="11" t="str">
        <f t="shared" si="145"/>
        <v/>
      </c>
      <c r="CF162" s="11" t="str">
        <f>IF(AT162&lt;&gt;"",""""&amp;LOWER(AT$3) &amp;""":"""&amp;DX162&amp;""",","")</f>
        <v>"soil_id":"403066:1235792",</v>
      </c>
      <c r="CG162" s="11" t="str">
        <f>"""mon_wst_info1"":"""&amp;VLOOKUP(B162,Weather!B162:N683,11,FALSE)&amp;""","</f>
        <v>"mon_wst_info1":"725486|0 - 10 km",</v>
      </c>
      <c r="CH162" s="11" t="str">
        <f>"""mon_wst_info2"":"""&amp;VLOOKUP(B162,Weather!B162:N683,12,FALSE)&amp;""","</f>
        <v>"mon_wst_info2":"GHCND:US1IABN0001|0 - 10 km",</v>
      </c>
      <c r="CI162" s="11" t="str">
        <f>"""mon_wst_info3"":"""&amp;VLOOKUP(B162,Weather!B162:N683,13,FALSE)&amp;""","</f>
        <v>"mon_wst_info3":"GHCND:USC00130200|0 - 10 km",</v>
      </c>
      <c r="CJ162" s="11" t="str">
        <f t="shared" si="146"/>
        <v/>
      </c>
      <c r="CK162" s="30" t="s">
        <v>958</v>
      </c>
      <c r="CL162" s="11" t="str">
        <f t="shared" si="147"/>
        <v>{"event":"planting","crid":"MAZ",</v>
      </c>
      <c r="CM162" s="11" t="str">
        <f t="shared" si="148"/>
        <v>"date":"20100504",</v>
      </c>
      <c r="CN162" s="11" t="str">
        <f t="shared" si="149"/>
        <v>"cul_id":"2010_RM110_TestMean",</v>
      </c>
      <c r="CO162" s="11" t="str">
        <f t="shared" si="150"/>
        <v>"plpoe":"8.7699906237",</v>
      </c>
      <c r="CP162" s="11" t="str">
        <f t="shared" si="151"/>
        <v>"plrs":"76.2",</v>
      </c>
      <c r="CQ162" s="11" t="str">
        <f t="shared" si="152"/>
        <v>"rm":"110"},</v>
      </c>
      <c r="CR162" s="11" t="str">
        <f t="shared" si="153"/>
        <v>{"event":"harvest",</v>
      </c>
      <c r="CS162" s="11" t="str">
        <f t="shared" si="154"/>
        <v>"harm":"Machine",</v>
      </c>
      <c r="CT162" s="11" t="str">
        <f t="shared" si="155"/>
        <v>"date":"20101003"</v>
      </c>
      <c r="CU162" s="11" t="str">
        <f t="shared" si="156"/>
        <v>}]},</v>
      </c>
      <c r="CV162" s="30" t="s">
        <v>931</v>
      </c>
      <c r="CW162" s="11" t="str">
        <f t="shared" si="157"/>
        <v>{"hwah":"9395.275204",</v>
      </c>
      <c r="CX162" s="11" t="str">
        <f t="shared" si="158"/>
        <v>"hwahs":"1102.049788",</v>
      </c>
      <c r="CY162" s="11" t="str">
        <f t="shared" si="159"/>
        <v>"hmah":"0.179420924",</v>
      </c>
      <c r="CZ162" s="11" t="str">
        <f t="shared" si="160"/>
        <v>"hmahs":"0.012450557",</v>
      </c>
      <c r="DA162" s="11" t="str">
        <f t="shared" si="161"/>
        <v/>
      </c>
      <c r="DB162" s="11" t="str">
        <f t="shared" si="162"/>
        <v/>
      </c>
      <c r="DC162" s="11" t="str">
        <f t="shared" si="163"/>
        <v/>
      </c>
      <c r="DD162" s="11" t="str">
        <f t="shared" si="164"/>
        <v/>
      </c>
      <c r="DE162" s="11" t="s">
        <v>935</v>
      </c>
      <c r="DF162" s="32" t="str">
        <f t="shared" si="178"/>
        <v>USA_2010_16616</v>
      </c>
      <c r="DG162" s="30" t="str">
        <f t="shared" si="165"/>
        <v>{"sltx":"SICL","sl_source":"SSURGO, Texture Component","soil_id":"403066:1235792","soil_name":"Okoboji","sl_system":"USDA_NRCS","classification":"Fine, smectitic, mesic Cumulic Vertic Endoaquolls","soil_elev":"343","sl_slope":"0.5","salb":"0.02","drainage":"Very poorly drained",</v>
      </c>
      <c r="DH162" s="11" t="str">
        <f t="shared" si="166"/>
        <v>{"sltx":"SICL",</v>
      </c>
      <c r="DI162" s="11" t="str">
        <f t="shared" si="167"/>
        <v>"sl_source":"SSURGO, Texture Component",</v>
      </c>
      <c r="DJ162" s="11" t="str">
        <f>IF(AT162&lt;&gt;"",""""&amp;LOWER(AT$3) &amp;""":"""&amp;DX162&amp;""",","")</f>
        <v>"soil_id":"403066:1235792",</v>
      </c>
      <c r="DK162" s="11" t="str">
        <f t="shared" si="168"/>
        <v>"soil_name":"Okoboji",</v>
      </c>
      <c r="DL162" s="11" t="str">
        <f t="shared" si="169"/>
        <v>"sl_system":"USDA_NRCS",</v>
      </c>
      <c r="DM162" s="11" t="str">
        <f t="shared" si="170"/>
        <v>"classification":"Fine, smectitic, mesic Cumulic Vertic Endoaquolls",</v>
      </c>
      <c r="DN162" s="11" t="str">
        <f t="shared" si="171"/>
        <v>"soil_elev":"343",</v>
      </c>
      <c r="DO162" s="11" t="str">
        <f t="shared" si="172"/>
        <v>"sl_slope":"0.5",</v>
      </c>
      <c r="DP162" s="11" t="str">
        <f t="shared" si="173"/>
        <v>"salb":"0.02",</v>
      </c>
      <c r="DQ162" s="11" t="str">
        <f t="shared" si="174"/>
        <v>"drainage":"Very poorly drained",</v>
      </c>
      <c r="DT162" s="2" t="str">
        <f t="shared" si="175"/>
        <v>SICLSSURGO, Texture Component403066:1235792</v>
      </c>
      <c r="DU162" s="2" t="str">
        <f>IF(COUNTIF($DT$3:DT161,"="&amp;DT162)=0,AT162&amp;"","")</f>
        <v>403066:1235792</v>
      </c>
      <c r="DV162" s="2">
        <f>IF(DU162&lt;&gt;"", COUNTIF($DU$3:DU161,"="&amp;DU162), "")</f>
        <v>0</v>
      </c>
      <c r="DW162" s="2">
        <f>IF(OR(DU162&lt;&gt;"",AT162=""), COUNTIF($DU$3:DU161,"="&amp;DU162), VLOOKUP(DT162,$DT$3:DV161,3,FALSE))</f>
        <v>0</v>
      </c>
      <c r="DX162" s="2" t="str">
        <f t="shared" si="179"/>
        <v>403066:1235792</v>
      </c>
    </row>
    <row r="163" spans="1:128">
      <c r="A163" s="2" t="s">
        <v>893</v>
      </c>
      <c r="B163" s="17" t="s">
        <v>623</v>
      </c>
      <c r="C163" s="18">
        <v>1</v>
      </c>
      <c r="D163" s="17" t="s">
        <v>511</v>
      </c>
      <c r="E163" s="17" t="s">
        <v>512</v>
      </c>
      <c r="F163" s="17" t="s">
        <v>513</v>
      </c>
      <c r="G163" s="19">
        <v>5187071115999</v>
      </c>
      <c r="H163" s="17" t="s">
        <v>411</v>
      </c>
      <c r="I163" s="17" t="s">
        <v>499</v>
      </c>
      <c r="J163" s="18"/>
      <c r="K163" s="18">
        <v>44.791129120000001</v>
      </c>
      <c r="L163" s="18">
        <v>-94.958672480000004</v>
      </c>
      <c r="M163" s="17" t="s">
        <v>58</v>
      </c>
      <c r="N163" s="17"/>
      <c r="O163" s="18">
        <v>331</v>
      </c>
      <c r="P163" s="17" t="s">
        <v>59</v>
      </c>
      <c r="Q163" s="17" t="s">
        <v>624</v>
      </c>
      <c r="R163" s="17" t="s">
        <v>61</v>
      </c>
      <c r="S163" s="17" t="s">
        <v>62</v>
      </c>
      <c r="T163" s="17" t="s">
        <v>413</v>
      </c>
      <c r="U163" s="18">
        <v>2010</v>
      </c>
      <c r="V163" s="17" t="s">
        <v>625</v>
      </c>
      <c r="W163" s="17" t="s">
        <v>621</v>
      </c>
      <c r="X163" s="17" t="s">
        <v>328</v>
      </c>
      <c r="Y163" s="17" t="s">
        <v>65</v>
      </c>
      <c r="Z163" s="17" t="s">
        <v>66</v>
      </c>
      <c r="AA163" s="17" t="s">
        <v>67</v>
      </c>
      <c r="AB163" s="17" t="s">
        <v>68</v>
      </c>
      <c r="AC163" s="17">
        <v>8.3023018132999997</v>
      </c>
      <c r="AD163" s="18">
        <v>76.2</v>
      </c>
      <c r="AE163" s="20">
        <v>116.9434693</v>
      </c>
      <c r="AF163" s="19">
        <v>9881.7231520000005</v>
      </c>
      <c r="AG163" s="19">
        <v>547.61256319999995</v>
      </c>
      <c r="AH163" s="21">
        <v>13.68923077</v>
      </c>
      <c r="AI163" s="22">
        <v>0.13689230799999999</v>
      </c>
      <c r="AJ163" s="22">
        <v>1.0396999000000001E-2</v>
      </c>
      <c r="AK163" s="18">
        <v>85</v>
      </c>
      <c r="AL163" s="17">
        <v>703.35042735000002</v>
      </c>
      <c r="AM163" s="17">
        <v>20.679051235999999</v>
      </c>
      <c r="AN163" s="17"/>
      <c r="AO163" s="17"/>
      <c r="AP163" s="18">
        <v>2.1459151520000002</v>
      </c>
      <c r="AQ163" s="18">
        <v>0.113351044</v>
      </c>
      <c r="AR163" s="17" t="s">
        <v>329</v>
      </c>
      <c r="AS163" s="17" t="s">
        <v>417</v>
      </c>
      <c r="AT163" s="41" t="s">
        <v>626</v>
      </c>
      <c r="AU163" s="17" t="s">
        <v>553</v>
      </c>
      <c r="AV163" s="17" t="s">
        <v>420</v>
      </c>
      <c r="AW163" s="17" t="s">
        <v>554</v>
      </c>
      <c r="AX163" s="18">
        <v>346</v>
      </c>
      <c r="AY163" s="18">
        <v>1</v>
      </c>
      <c r="AZ163" s="18">
        <v>0.09</v>
      </c>
      <c r="BA163" s="17" t="s">
        <v>422</v>
      </c>
      <c r="BC163" s="34" t="str">
        <f t="shared" si="176"/>
        <v>20100427</v>
      </c>
      <c r="BD163" s="34" t="str">
        <f t="shared" si="177"/>
        <v>20101003</v>
      </c>
      <c r="BE163" s="2" t="s">
        <v>937</v>
      </c>
      <c r="BF163" s="11" t="str">
        <f t="shared" si="120"/>
        <v>{"exname":"USA_2010_16819",</v>
      </c>
      <c r="BG163" s="11" t="str">
        <f t="shared" si="121"/>
        <v>"exp_dur":"1",</v>
      </c>
      <c r="BH163" s="11" t="str">
        <f t="shared" si="122"/>
        <v>"local_name":"Olivia, MN",</v>
      </c>
      <c r="BI163" s="11" t="str">
        <f t="shared" si="123"/>
        <v>"local_id":"MNOL",</v>
      </c>
      <c r="BJ163" s="11" t="str">
        <f t="shared" si="124"/>
        <v>"fl_name":"MCOL",</v>
      </c>
      <c r="BK163" s="11" t="str">
        <f t="shared" si="125"/>
        <v>"id_field":"5187071115999",</v>
      </c>
      <c r="BL163" s="11" t="str">
        <f t="shared" si="126"/>
        <v>"fl_loc_1":"USA",</v>
      </c>
      <c r="BM163" s="11" t="str">
        <f t="shared" si="127"/>
        <v>"fl_loc_2":"MNN",</v>
      </c>
      <c r="BN163" s="11" t="str">
        <f t="shared" si="128"/>
        <v/>
      </c>
      <c r="BO163" s="11" t="str">
        <f t="shared" si="129"/>
        <v>"fl_lat":"44.79112912",</v>
      </c>
      <c r="BP163" s="11" t="str">
        <f t="shared" si="130"/>
        <v>"fl_long":"-94.95867248",</v>
      </c>
      <c r="BQ163" s="11" t="str">
        <f t="shared" si="131"/>
        <v>"mon_loc_source":"Monsanto",</v>
      </c>
      <c r="BR163" s="11" t="str">
        <f t="shared" si="132"/>
        <v/>
      </c>
      <c r="BS163" s="11" t="str">
        <f t="shared" si="133"/>
        <v>"flele":"331",</v>
      </c>
      <c r="BT163" s="11" t="str">
        <f t="shared" si="134"/>
        <v>"cr_system":"Conventional Corn",</v>
      </c>
      <c r="BU163" s="11" t="str">
        <f t="shared" si="135"/>
        <v>"irrig":"N",</v>
      </c>
      <c r="BV163" s="11" t="str">
        <f t="shared" si="136"/>
        <v>"ti_notes":"Conventional",</v>
      </c>
      <c r="BW163" s="11" t="str">
        <f t="shared" si="137"/>
        <v>"mon_planting_year":"2010",</v>
      </c>
      <c r="BX163" s="11" t="str">
        <f t="shared" si="138"/>
        <v>"initial_conditions":{"icpcr":"SBN"},</v>
      </c>
      <c r="BY163" s="11" t="str">
        <f t="shared" si="139"/>
        <v>"mon_hacom":"Grain",</v>
      </c>
      <c r="BZ163" s="11" t="str">
        <f t="shared" si="140"/>
        <v>"mon_expt_type":"Research",</v>
      </c>
      <c r="CA163" s="11" t="str">
        <f t="shared" si="141"/>
        <v>"mon_expt_stage":"Pre-Commercial 3",</v>
      </c>
      <c r="CB163" s="11" t="str">
        <f t="shared" si="142"/>
        <v>"mon_yld_be":"116.9434693",</v>
      </c>
      <c r="CC163" s="11" t="str">
        <f t="shared" si="143"/>
        <v>"mon_mst":"13.68923077",</v>
      </c>
      <c r="CD163" s="11" t="str">
        <f t="shared" si="144"/>
        <v>"mon_p50":"703.35042735",</v>
      </c>
      <c r="CE163" s="11" t="str">
        <f t="shared" si="145"/>
        <v>"mon_p50_stddev":"20.679051236",</v>
      </c>
      <c r="CF163" s="11" t="str">
        <f>IF(AT163&lt;&gt;"",""""&amp;LOWER(AT$3) &amp;""":"""&amp;DX163&amp;""",","")</f>
        <v>"soil_id":"1678859:1757246",</v>
      </c>
      <c r="CG163" s="11" t="str">
        <f>"""mon_wst_info1"":"""&amp;VLOOKUP(B163,Weather!B163:N684,11,FALSE)&amp;""","</f>
        <v>"mon_wst_info1":"722168|0 - 10 km",</v>
      </c>
      <c r="CH163" s="11" t="str">
        <f>"""mon_wst_info2"":"""&amp;VLOOKUP(B163,Weather!B163:N684,12,FALSE)&amp;""","</f>
        <v>"mon_wst_info2":"GHCND:US1MNRV0003|0 - 10 km",</v>
      </c>
      <c r="CI163" s="11" t="str">
        <f>"""mon_wst_info3"":"""&amp;VLOOKUP(B163,Weather!B163:N684,13,FALSE)&amp;""","</f>
        <v>"mon_wst_info3":"GHCND:USC00216152|0 - 10 km",</v>
      </c>
      <c r="CJ163" s="11" t="str">
        <f t="shared" si="146"/>
        <v/>
      </c>
      <c r="CK163" s="30" t="s">
        <v>958</v>
      </c>
      <c r="CL163" s="11" t="str">
        <f t="shared" si="147"/>
        <v>{"event":"planting","crid":"MAZ",</v>
      </c>
      <c r="CM163" s="11" t="str">
        <f t="shared" si="148"/>
        <v>"date":"20100427",</v>
      </c>
      <c r="CN163" s="11" t="str">
        <f t="shared" si="149"/>
        <v>"cul_id":"2010_RM85_TestMean",</v>
      </c>
      <c r="CO163" s="11" t="str">
        <f t="shared" si="150"/>
        <v>"plpoe":"8.3023018133",</v>
      </c>
      <c r="CP163" s="11" t="str">
        <f t="shared" si="151"/>
        <v>"plrs":"76.2",</v>
      </c>
      <c r="CQ163" s="11" t="str">
        <f t="shared" si="152"/>
        <v>"rm":"85"},</v>
      </c>
      <c r="CR163" s="11" t="str">
        <f t="shared" si="153"/>
        <v>{"event":"harvest",</v>
      </c>
      <c r="CS163" s="11" t="str">
        <f t="shared" si="154"/>
        <v>"harm":"Machine",</v>
      </c>
      <c r="CT163" s="11" t="str">
        <f t="shared" si="155"/>
        <v>"date":"20101003"</v>
      </c>
      <c r="CU163" s="11" t="str">
        <f t="shared" si="156"/>
        <v>}]},</v>
      </c>
      <c r="CV163" s="30" t="s">
        <v>931</v>
      </c>
      <c r="CW163" s="11" t="str">
        <f t="shared" si="157"/>
        <v>{"hwah":"9881.723152",</v>
      </c>
      <c r="CX163" s="11" t="str">
        <f t="shared" si="158"/>
        <v>"hwahs":"547.6125632",</v>
      </c>
      <c r="CY163" s="11" t="str">
        <f t="shared" si="159"/>
        <v>"hmah":"0.136892308",</v>
      </c>
      <c r="CZ163" s="11" t="str">
        <f t="shared" si="160"/>
        <v>"hmahs":"0.010396999",</v>
      </c>
      <c r="DA163" s="11" t="str">
        <f t="shared" si="161"/>
        <v/>
      </c>
      <c r="DB163" s="11" t="str">
        <f t="shared" si="162"/>
        <v/>
      </c>
      <c r="DC163" s="11" t="str">
        <f t="shared" si="163"/>
        <v>"chtx":"2.145915152",</v>
      </c>
      <c r="DD163" s="11" t="str">
        <f t="shared" si="164"/>
        <v>"chtxs":"0.113351044",</v>
      </c>
      <c r="DE163" s="11" t="s">
        <v>935</v>
      </c>
      <c r="DF163" s="32" t="str">
        <f t="shared" si="178"/>
        <v>USA_2010_16819</v>
      </c>
      <c r="DG163" s="30" t="str">
        <f t="shared" si="165"/>
        <v>{"sltx":"CL","sl_source":"SSURGO, Texture Component","soil_id":"1678859:1757246","soil_name":"Canisteo","sl_system":"USDA_NRCS","classification":"Fine-loamy, mixed, superactive, calcareous, mesic Typic Endoaquolls","soil_elev":"346","sl_slope":"1","salb":"0.09","drainage":"Poorly drained",</v>
      </c>
      <c r="DH163" s="11" t="str">
        <f t="shared" si="166"/>
        <v>{"sltx":"CL",</v>
      </c>
      <c r="DI163" s="11" t="str">
        <f t="shared" si="167"/>
        <v>"sl_source":"SSURGO, Texture Component",</v>
      </c>
      <c r="DJ163" s="11" t="str">
        <f>IF(AT163&lt;&gt;"",""""&amp;LOWER(AT$3) &amp;""":"""&amp;DX163&amp;""",","")</f>
        <v>"soil_id":"1678859:1757246",</v>
      </c>
      <c r="DK163" s="11" t="str">
        <f t="shared" si="168"/>
        <v>"soil_name":"Canisteo",</v>
      </c>
      <c r="DL163" s="11" t="str">
        <f t="shared" si="169"/>
        <v>"sl_system":"USDA_NRCS",</v>
      </c>
      <c r="DM163" s="11" t="str">
        <f t="shared" si="170"/>
        <v>"classification":"Fine-loamy, mixed, superactive, calcareous, mesic Typic Endoaquolls",</v>
      </c>
      <c r="DN163" s="11" t="str">
        <f t="shared" si="171"/>
        <v>"soil_elev":"346",</v>
      </c>
      <c r="DO163" s="11" t="str">
        <f t="shared" si="172"/>
        <v>"sl_slope":"1",</v>
      </c>
      <c r="DP163" s="11" t="str">
        <f t="shared" si="173"/>
        <v>"salb":"0.09",</v>
      </c>
      <c r="DQ163" s="11" t="str">
        <f t="shared" si="174"/>
        <v>"drainage":"Poorly drained",</v>
      </c>
      <c r="DT163" s="2" t="str">
        <f t="shared" si="175"/>
        <v>CLSSURGO, Texture Component1678859:1757246</v>
      </c>
      <c r="DU163" s="2" t="str">
        <f>IF(COUNTIF($DT$3:DT162,"="&amp;DT163)=0,AT163&amp;"","")</f>
        <v>1678859:1757246</v>
      </c>
      <c r="DV163" s="2">
        <f>IF(DU163&lt;&gt;"", COUNTIF($DU$3:DU162,"="&amp;DU163), "")</f>
        <v>0</v>
      </c>
      <c r="DW163" s="2">
        <f>IF(OR(DU163&lt;&gt;"",AT163=""), COUNTIF($DU$3:DU162,"="&amp;DU163), VLOOKUP(DT163,$DT$3:DV162,3,FALSE))</f>
        <v>0</v>
      </c>
      <c r="DX163" s="2" t="str">
        <f t="shared" si="179"/>
        <v>1678859:1757246</v>
      </c>
    </row>
    <row r="164" spans="1:128">
      <c r="A164" s="2" t="s">
        <v>893</v>
      </c>
      <c r="B164" s="17" t="s">
        <v>627</v>
      </c>
      <c r="C164" s="18">
        <v>1</v>
      </c>
      <c r="D164" s="17" t="s">
        <v>511</v>
      </c>
      <c r="E164" s="17" t="s">
        <v>512</v>
      </c>
      <c r="F164" s="17" t="s">
        <v>513</v>
      </c>
      <c r="G164" s="19">
        <v>5187071115999</v>
      </c>
      <c r="H164" s="17" t="s">
        <v>411</v>
      </c>
      <c r="I164" s="17" t="s">
        <v>499</v>
      </c>
      <c r="J164" s="18"/>
      <c r="K164" s="18">
        <v>44.791129120000001</v>
      </c>
      <c r="L164" s="18">
        <v>-94.958672480000004</v>
      </c>
      <c r="M164" s="17" t="s">
        <v>58</v>
      </c>
      <c r="N164" s="17"/>
      <c r="O164" s="18">
        <v>331</v>
      </c>
      <c r="P164" s="17" t="s">
        <v>59</v>
      </c>
      <c r="Q164" s="17" t="s">
        <v>628</v>
      </c>
      <c r="R164" s="17" t="s">
        <v>61</v>
      </c>
      <c r="S164" s="17" t="s">
        <v>62</v>
      </c>
      <c r="T164" s="17" t="s">
        <v>413</v>
      </c>
      <c r="U164" s="18">
        <v>2010</v>
      </c>
      <c r="V164" s="17" t="s">
        <v>625</v>
      </c>
      <c r="W164" s="17" t="s">
        <v>621</v>
      </c>
      <c r="X164" s="17" t="s">
        <v>328</v>
      </c>
      <c r="Y164" s="17" t="s">
        <v>65</v>
      </c>
      <c r="Z164" s="17" t="s">
        <v>66</v>
      </c>
      <c r="AA164" s="17" t="s">
        <v>67</v>
      </c>
      <c r="AB164" s="17" t="s">
        <v>68</v>
      </c>
      <c r="AC164" s="17">
        <v>8.4264915644999991</v>
      </c>
      <c r="AD164" s="18">
        <v>76.2</v>
      </c>
      <c r="AE164" s="20">
        <v>127.14638979999999</v>
      </c>
      <c r="AF164" s="19">
        <v>10743.86994</v>
      </c>
      <c r="AG164" s="19">
        <v>643.15562790000001</v>
      </c>
      <c r="AH164" s="21">
        <v>14.35857143</v>
      </c>
      <c r="AI164" s="22">
        <v>0.143585714</v>
      </c>
      <c r="AJ164" s="22">
        <v>1.1535067E-2</v>
      </c>
      <c r="AK164" s="18">
        <v>90</v>
      </c>
      <c r="AL164" s="17">
        <v>714.04761904999998</v>
      </c>
      <c r="AM164" s="17">
        <v>15.523069037999999</v>
      </c>
      <c r="AN164" s="17"/>
      <c r="AO164" s="17"/>
      <c r="AP164" s="18">
        <v>2.2812828569999999</v>
      </c>
      <c r="AQ164" s="18">
        <v>0.10426094599999999</v>
      </c>
      <c r="AR164" s="17" t="s">
        <v>329</v>
      </c>
      <c r="AS164" s="17" t="s">
        <v>417</v>
      </c>
      <c r="AT164" s="41" t="s">
        <v>626</v>
      </c>
      <c r="AU164" s="17" t="s">
        <v>553</v>
      </c>
      <c r="AV164" s="17" t="s">
        <v>420</v>
      </c>
      <c r="AW164" s="17" t="s">
        <v>554</v>
      </c>
      <c r="AX164" s="18">
        <v>346</v>
      </c>
      <c r="AY164" s="18">
        <v>1</v>
      </c>
      <c r="AZ164" s="18">
        <v>0.09</v>
      </c>
      <c r="BA164" s="17" t="s">
        <v>422</v>
      </c>
      <c r="BC164" s="34" t="str">
        <f t="shared" si="176"/>
        <v>20100427</v>
      </c>
      <c r="BD164" s="34" t="str">
        <f t="shared" si="177"/>
        <v>20101003</v>
      </c>
      <c r="BE164" s="2" t="s">
        <v>937</v>
      </c>
      <c r="BF164" s="11" t="str">
        <f t="shared" si="120"/>
        <v>{"exname":"USA_2010_16820",</v>
      </c>
      <c r="BG164" s="11" t="str">
        <f t="shared" si="121"/>
        <v>"exp_dur":"1",</v>
      </c>
      <c r="BH164" s="11" t="str">
        <f t="shared" si="122"/>
        <v>"local_name":"Olivia, MN",</v>
      </c>
      <c r="BI164" s="11" t="str">
        <f t="shared" si="123"/>
        <v>"local_id":"MNOL",</v>
      </c>
      <c r="BJ164" s="11" t="str">
        <f t="shared" si="124"/>
        <v>"fl_name":"MCOL",</v>
      </c>
      <c r="BK164" s="11" t="str">
        <f t="shared" si="125"/>
        <v>"id_field":"5187071115999",</v>
      </c>
      <c r="BL164" s="11" t="str">
        <f t="shared" si="126"/>
        <v>"fl_loc_1":"USA",</v>
      </c>
      <c r="BM164" s="11" t="str">
        <f t="shared" si="127"/>
        <v>"fl_loc_2":"MNN",</v>
      </c>
      <c r="BN164" s="11" t="str">
        <f t="shared" si="128"/>
        <v/>
      </c>
      <c r="BO164" s="11" t="str">
        <f t="shared" si="129"/>
        <v>"fl_lat":"44.79112912",</v>
      </c>
      <c r="BP164" s="11" t="str">
        <f t="shared" si="130"/>
        <v>"fl_long":"-94.95867248",</v>
      </c>
      <c r="BQ164" s="11" t="str">
        <f t="shared" si="131"/>
        <v>"mon_loc_source":"Monsanto",</v>
      </c>
      <c r="BR164" s="11" t="str">
        <f t="shared" si="132"/>
        <v/>
      </c>
      <c r="BS164" s="11" t="str">
        <f t="shared" si="133"/>
        <v>"flele":"331",</v>
      </c>
      <c r="BT164" s="11" t="str">
        <f t="shared" si="134"/>
        <v>"cr_system":"Conventional Corn",</v>
      </c>
      <c r="BU164" s="11" t="str">
        <f t="shared" si="135"/>
        <v>"irrig":"N",</v>
      </c>
      <c r="BV164" s="11" t="str">
        <f t="shared" si="136"/>
        <v>"ti_notes":"Conventional",</v>
      </c>
      <c r="BW164" s="11" t="str">
        <f t="shared" si="137"/>
        <v>"mon_planting_year":"2010",</v>
      </c>
      <c r="BX164" s="11" t="str">
        <f t="shared" si="138"/>
        <v>"initial_conditions":{"icpcr":"SBN"},</v>
      </c>
      <c r="BY164" s="11" t="str">
        <f t="shared" si="139"/>
        <v>"mon_hacom":"Grain",</v>
      </c>
      <c r="BZ164" s="11" t="str">
        <f t="shared" si="140"/>
        <v>"mon_expt_type":"Research",</v>
      </c>
      <c r="CA164" s="11" t="str">
        <f t="shared" si="141"/>
        <v>"mon_expt_stage":"Pre-Commercial 3",</v>
      </c>
      <c r="CB164" s="11" t="str">
        <f t="shared" si="142"/>
        <v>"mon_yld_be":"127.1463898",</v>
      </c>
      <c r="CC164" s="11" t="str">
        <f t="shared" si="143"/>
        <v>"mon_mst":"14.35857143",</v>
      </c>
      <c r="CD164" s="11" t="str">
        <f t="shared" si="144"/>
        <v>"mon_p50":"714.04761905",</v>
      </c>
      <c r="CE164" s="11" t="str">
        <f t="shared" si="145"/>
        <v>"mon_p50_stddev":"15.523069038",</v>
      </c>
      <c r="CF164" s="11" t="str">
        <f>IF(AT164&lt;&gt;"",""""&amp;LOWER(AT$3) &amp;""":"""&amp;DX164&amp;""",","")</f>
        <v>"soil_id":"1678859:1757246",</v>
      </c>
      <c r="CG164" s="11" t="str">
        <f>"""mon_wst_info1"":"""&amp;VLOOKUP(B164,Weather!B164:N685,11,FALSE)&amp;""","</f>
        <v>"mon_wst_info1":"722168|0 - 10 km",</v>
      </c>
      <c r="CH164" s="11" t="str">
        <f>"""mon_wst_info2"":"""&amp;VLOOKUP(B164,Weather!B164:N685,12,FALSE)&amp;""","</f>
        <v>"mon_wst_info2":"GHCND:US1MNRV0003|0 - 10 km",</v>
      </c>
      <c r="CI164" s="11" t="str">
        <f>"""mon_wst_info3"":"""&amp;VLOOKUP(B164,Weather!B164:N685,13,FALSE)&amp;""","</f>
        <v>"mon_wst_info3":"GHCND:USC00216152|0 - 10 km",</v>
      </c>
      <c r="CJ164" s="11" t="str">
        <f t="shared" si="146"/>
        <v/>
      </c>
      <c r="CK164" s="30" t="s">
        <v>958</v>
      </c>
      <c r="CL164" s="11" t="str">
        <f t="shared" si="147"/>
        <v>{"event":"planting","crid":"MAZ",</v>
      </c>
      <c r="CM164" s="11" t="str">
        <f t="shared" si="148"/>
        <v>"date":"20100427",</v>
      </c>
      <c r="CN164" s="11" t="str">
        <f t="shared" si="149"/>
        <v>"cul_id":"2010_RM90_TestMean",</v>
      </c>
      <c r="CO164" s="11" t="str">
        <f t="shared" si="150"/>
        <v>"plpoe":"8.4264915645",</v>
      </c>
      <c r="CP164" s="11" t="str">
        <f t="shared" si="151"/>
        <v>"plrs":"76.2",</v>
      </c>
      <c r="CQ164" s="11" t="str">
        <f t="shared" si="152"/>
        <v>"rm":"90"},</v>
      </c>
      <c r="CR164" s="11" t="str">
        <f t="shared" si="153"/>
        <v>{"event":"harvest",</v>
      </c>
      <c r="CS164" s="11" t="str">
        <f t="shared" si="154"/>
        <v>"harm":"Machine",</v>
      </c>
      <c r="CT164" s="11" t="str">
        <f t="shared" si="155"/>
        <v>"date":"20101003"</v>
      </c>
      <c r="CU164" s="11" t="str">
        <f t="shared" si="156"/>
        <v>}]},</v>
      </c>
      <c r="CV164" s="30" t="s">
        <v>931</v>
      </c>
      <c r="CW164" s="11" t="str">
        <f t="shared" si="157"/>
        <v>{"hwah":"10743.86994",</v>
      </c>
      <c r="CX164" s="11" t="str">
        <f t="shared" si="158"/>
        <v>"hwahs":"643.1556279",</v>
      </c>
      <c r="CY164" s="11" t="str">
        <f t="shared" si="159"/>
        <v>"hmah":"0.143585714",</v>
      </c>
      <c r="CZ164" s="11" t="str">
        <f t="shared" si="160"/>
        <v>"hmahs":"0.011535067",</v>
      </c>
      <c r="DA164" s="11" t="str">
        <f t="shared" si="161"/>
        <v/>
      </c>
      <c r="DB164" s="11" t="str">
        <f t="shared" si="162"/>
        <v/>
      </c>
      <c r="DC164" s="11" t="str">
        <f t="shared" si="163"/>
        <v>"chtx":"2.281282857",</v>
      </c>
      <c r="DD164" s="11" t="str">
        <f t="shared" si="164"/>
        <v>"chtxs":"0.104260946",</v>
      </c>
      <c r="DE164" s="11" t="s">
        <v>935</v>
      </c>
      <c r="DF164" s="32" t="str">
        <f t="shared" si="178"/>
        <v>USA_2010_16820</v>
      </c>
      <c r="DG164" s="30" t="str">
        <f t="shared" si="165"/>
        <v>{"sltx":"CL","sl_source":"SSURGO, Texture Component","soil_id":"1678859:1757246","soil_name":"Canisteo","sl_system":"USDA_NRCS","classification":"Fine-loamy, mixed, superactive, calcareous, mesic Typic Endoaquolls","soil_elev":"346","sl_slope":"1","salb":"0.09","drainage":"Poorly drained",</v>
      </c>
      <c r="DH164" s="11" t="str">
        <f t="shared" si="166"/>
        <v>{"sltx":"CL",</v>
      </c>
      <c r="DI164" s="11" t="str">
        <f t="shared" si="167"/>
        <v>"sl_source":"SSURGO, Texture Component",</v>
      </c>
      <c r="DJ164" s="11" t="str">
        <f>IF(AT164&lt;&gt;"",""""&amp;LOWER(AT$3) &amp;""":"""&amp;DX164&amp;""",","")</f>
        <v>"soil_id":"1678859:1757246",</v>
      </c>
      <c r="DK164" s="11" t="str">
        <f t="shared" si="168"/>
        <v>"soil_name":"Canisteo",</v>
      </c>
      <c r="DL164" s="11" t="str">
        <f t="shared" si="169"/>
        <v>"sl_system":"USDA_NRCS",</v>
      </c>
      <c r="DM164" s="11" t="str">
        <f t="shared" si="170"/>
        <v>"classification":"Fine-loamy, mixed, superactive, calcareous, mesic Typic Endoaquolls",</v>
      </c>
      <c r="DN164" s="11" t="str">
        <f t="shared" si="171"/>
        <v>"soil_elev":"346",</v>
      </c>
      <c r="DO164" s="11" t="str">
        <f t="shared" si="172"/>
        <v>"sl_slope":"1",</v>
      </c>
      <c r="DP164" s="11" t="str">
        <f t="shared" si="173"/>
        <v>"salb":"0.09",</v>
      </c>
      <c r="DQ164" s="11" t="str">
        <f t="shared" si="174"/>
        <v>"drainage":"Poorly drained",</v>
      </c>
      <c r="DT164" s="2" t="str">
        <f t="shared" si="175"/>
        <v>CLSSURGO, Texture Component1678859:1757246</v>
      </c>
      <c r="DU164" s="2" t="str">
        <f>IF(COUNTIF($DT$3:DT163,"="&amp;DT164)=0,AT164&amp;"","")</f>
        <v/>
      </c>
      <c r="DV164" s="2" t="str">
        <f>IF(DU164&lt;&gt;"", COUNTIF($DU$3:DU163,"="&amp;DU164), "")</f>
        <v/>
      </c>
      <c r="DW164" s="2">
        <f>IF(OR(DU164&lt;&gt;"",AT164=""), COUNTIF($DU$3:DU163,"="&amp;DU164), VLOOKUP(DT164,$DT$3:DV163,3,FALSE))</f>
        <v>0</v>
      </c>
      <c r="DX164" s="2" t="str">
        <f t="shared" si="179"/>
        <v>1678859:1757246</v>
      </c>
    </row>
    <row r="165" spans="1:128">
      <c r="A165" s="2" t="s">
        <v>893</v>
      </c>
      <c r="B165" s="17" t="s">
        <v>629</v>
      </c>
      <c r="C165" s="18">
        <v>1</v>
      </c>
      <c r="D165" s="17" t="s">
        <v>511</v>
      </c>
      <c r="E165" s="17" t="s">
        <v>512</v>
      </c>
      <c r="F165" s="17" t="s">
        <v>513</v>
      </c>
      <c r="G165" s="19">
        <v>5187071115999</v>
      </c>
      <c r="H165" s="17" t="s">
        <v>411</v>
      </c>
      <c r="I165" s="17" t="s">
        <v>499</v>
      </c>
      <c r="J165" s="18"/>
      <c r="K165" s="18">
        <v>44.791129120000001</v>
      </c>
      <c r="L165" s="18">
        <v>-94.958672480000004</v>
      </c>
      <c r="M165" s="17" t="s">
        <v>58</v>
      </c>
      <c r="N165" s="17"/>
      <c r="O165" s="18">
        <v>331</v>
      </c>
      <c r="P165" s="17" t="s">
        <v>59</v>
      </c>
      <c r="Q165" s="17" t="s">
        <v>630</v>
      </c>
      <c r="R165" s="17" t="s">
        <v>61</v>
      </c>
      <c r="S165" s="17" t="s">
        <v>62</v>
      </c>
      <c r="T165" s="17" t="s">
        <v>413</v>
      </c>
      <c r="U165" s="18">
        <v>2010</v>
      </c>
      <c r="V165" s="17" t="s">
        <v>625</v>
      </c>
      <c r="W165" s="17" t="s">
        <v>621</v>
      </c>
      <c r="X165" s="17" t="s">
        <v>328</v>
      </c>
      <c r="Y165" s="17" t="s">
        <v>65</v>
      </c>
      <c r="Z165" s="17" t="s">
        <v>66</v>
      </c>
      <c r="AA165" s="17" t="s">
        <v>67</v>
      </c>
      <c r="AB165" s="17" t="s">
        <v>68</v>
      </c>
      <c r="AC165" s="17">
        <v>8.4239076438999998</v>
      </c>
      <c r="AD165" s="18">
        <v>76.2</v>
      </c>
      <c r="AE165" s="20">
        <v>134.0896195</v>
      </c>
      <c r="AF165" s="19">
        <v>11330.57285</v>
      </c>
      <c r="AG165" s="19">
        <v>697.14499709999996</v>
      </c>
      <c r="AH165" s="21">
        <v>15.79325843</v>
      </c>
      <c r="AI165" s="22">
        <v>0.15793258399999999</v>
      </c>
      <c r="AJ165" s="22">
        <v>1.3138940999999999E-2</v>
      </c>
      <c r="AK165" s="18">
        <v>95</v>
      </c>
      <c r="AL165" s="17">
        <v>717.53433208000001</v>
      </c>
      <c r="AM165" s="17">
        <v>16.112625115</v>
      </c>
      <c r="AN165" s="17"/>
      <c r="AO165" s="17"/>
      <c r="AP165" s="18">
        <v>2.320817978</v>
      </c>
      <c r="AQ165" s="18">
        <v>0.104753623</v>
      </c>
      <c r="AR165" s="17" t="s">
        <v>329</v>
      </c>
      <c r="AS165" s="17" t="s">
        <v>417</v>
      </c>
      <c r="AT165" s="41" t="s">
        <v>626</v>
      </c>
      <c r="AU165" s="17" t="s">
        <v>553</v>
      </c>
      <c r="AV165" s="17" t="s">
        <v>420</v>
      </c>
      <c r="AW165" s="17" t="s">
        <v>554</v>
      </c>
      <c r="AX165" s="18">
        <v>346</v>
      </c>
      <c r="AY165" s="18">
        <v>1</v>
      </c>
      <c r="AZ165" s="18">
        <v>0.09</v>
      </c>
      <c r="BA165" s="17" t="s">
        <v>422</v>
      </c>
      <c r="BC165" s="34" t="str">
        <f t="shared" si="176"/>
        <v>20100427</v>
      </c>
      <c r="BD165" s="34" t="str">
        <f t="shared" si="177"/>
        <v>20101003</v>
      </c>
      <c r="BE165" s="2" t="s">
        <v>937</v>
      </c>
      <c r="BF165" s="11" t="str">
        <f t="shared" si="120"/>
        <v>{"exname":"USA_2010_16821",</v>
      </c>
      <c r="BG165" s="11" t="str">
        <f t="shared" si="121"/>
        <v>"exp_dur":"1",</v>
      </c>
      <c r="BH165" s="11" t="str">
        <f t="shared" si="122"/>
        <v>"local_name":"Olivia, MN",</v>
      </c>
      <c r="BI165" s="11" t="str">
        <f t="shared" si="123"/>
        <v>"local_id":"MNOL",</v>
      </c>
      <c r="BJ165" s="11" t="str">
        <f t="shared" si="124"/>
        <v>"fl_name":"MCOL",</v>
      </c>
      <c r="BK165" s="11" t="str">
        <f t="shared" si="125"/>
        <v>"id_field":"5187071115999",</v>
      </c>
      <c r="BL165" s="11" t="str">
        <f t="shared" si="126"/>
        <v>"fl_loc_1":"USA",</v>
      </c>
      <c r="BM165" s="11" t="str">
        <f t="shared" si="127"/>
        <v>"fl_loc_2":"MNN",</v>
      </c>
      <c r="BN165" s="11" t="str">
        <f t="shared" si="128"/>
        <v/>
      </c>
      <c r="BO165" s="11" t="str">
        <f t="shared" si="129"/>
        <v>"fl_lat":"44.79112912",</v>
      </c>
      <c r="BP165" s="11" t="str">
        <f t="shared" si="130"/>
        <v>"fl_long":"-94.95867248",</v>
      </c>
      <c r="BQ165" s="11" t="str">
        <f t="shared" si="131"/>
        <v>"mon_loc_source":"Monsanto",</v>
      </c>
      <c r="BR165" s="11" t="str">
        <f t="shared" si="132"/>
        <v/>
      </c>
      <c r="BS165" s="11" t="str">
        <f t="shared" si="133"/>
        <v>"flele":"331",</v>
      </c>
      <c r="BT165" s="11" t="str">
        <f t="shared" si="134"/>
        <v>"cr_system":"Conventional Corn",</v>
      </c>
      <c r="BU165" s="11" t="str">
        <f t="shared" si="135"/>
        <v>"irrig":"N",</v>
      </c>
      <c r="BV165" s="11" t="str">
        <f t="shared" si="136"/>
        <v>"ti_notes":"Conventional",</v>
      </c>
      <c r="BW165" s="11" t="str">
        <f t="shared" si="137"/>
        <v>"mon_planting_year":"2010",</v>
      </c>
      <c r="BX165" s="11" t="str">
        <f t="shared" si="138"/>
        <v>"initial_conditions":{"icpcr":"SBN"},</v>
      </c>
      <c r="BY165" s="11" t="str">
        <f t="shared" si="139"/>
        <v>"mon_hacom":"Grain",</v>
      </c>
      <c r="BZ165" s="11" t="str">
        <f t="shared" si="140"/>
        <v>"mon_expt_type":"Research",</v>
      </c>
      <c r="CA165" s="11" t="str">
        <f t="shared" si="141"/>
        <v>"mon_expt_stage":"Pre-Commercial 3",</v>
      </c>
      <c r="CB165" s="11" t="str">
        <f t="shared" si="142"/>
        <v>"mon_yld_be":"134.0896195",</v>
      </c>
      <c r="CC165" s="11" t="str">
        <f t="shared" si="143"/>
        <v>"mon_mst":"15.79325843",</v>
      </c>
      <c r="CD165" s="11" t="str">
        <f t="shared" si="144"/>
        <v>"mon_p50":"717.53433208",</v>
      </c>
      <c r="CE165" s="11" t="str">
        <f t="shared" si="145"/>
        <v>"mon_p50_stddev":"16.112625115",</v>
      </c>
      <c r="CF165" s="11" t="str">
        <f>IF(AT165&lt;&gt;"",""""&amp;LOWER(AT$3) &amp;""":"""&amp;DX165&amp;""",","")</f>
        <v>"soil_id":"1678859:1757246",</v>
      </c>
      <c r="CG165" s="11" t="str">
        <f>"""mon_wst_info1"":"""&amp;VLOOKUP(B165,Weather!B165:N686,11,FALSE)&amp;""","</f>
        <v>"mon_wst_info1":"722168|0 - 10 km",</v>
      </c>
      <c r="CH165" s="11" t="str">
        <f>"""mon_wst_info2"":"""&amp;VLOOKUP(B165,Weather!B165:N686,12,FALSE)&amp;""","</f>
        <v>"mon_wst_info2":"GHCND:US1MNRV0003|0 - 10 km",</v>
      </c>
      <c r="CI165" s="11" t="str">
        <f>"""mon_wst_info3"":"""&amp;VLOOKUP(B165,Weather!B165:N686,13,FALSE)&amp;""","</f>
        <v>"mon_wst_info3":"GHCND:USC00216152|0 - 10 km",</v>
      </c>
      <c r="CJ165" s="11" t="str">
        <f t="shared" si="146"/>
        <v/>
      </c>
      <c r="CK165" s="30" t="s">
        <v>958</v>
      </c>
      <c r="CL165" s="11" t="str">
        <f t="shared" si="147"/>
        <v>{"event":"planting","crid":"MAZ",</v>
      </c>
      <c r="CM165" s="11" t="str">
        <f t="shared" si="148"/>
        <v>"date":"20100427",</v>
      </c>
      <c r="CN165" s="11" t="str">
        <f t="shared" si="149"/>
        <v>"cul_id":"2010_RM95_TestMean",</v>
      </c>
      <c r="CO165" s="11" t="str">
        <f t="shared" si="150"/>
        <v>"plpoe":"8.4239076439",</v>
      </c>
      <c r="CP165" s="11" t="str">
        <f t="shared" si="151"/>
        <v>"plrs":"76.2",</v>
      </c>
      <c r="CQ165" s="11" t="str">
        <f t="shared" si="152"/>
        <v>"rm":"95"},</v>
      </c>
      <c r="CR165" s="11" t="str">
        <f t="shared" si="153"/>
        <v>{"event":"harvest",</v>
      </c>
      <c r="CS165" s="11" t="str">
        <f t="shared" si="154"/>
        <v>"harm":"Machine",</v>
      </c>
      <c r="CT165" s="11" t="str">
        <f t="shared" si="155"/>
        <v>"date":"20101003"</v>
      </c>
      <c r="CU165" s="11" t="str">
        <f t="shared" si="156"/>
        <v>}]},</v>
      </c>
      <c r="CV165" s="30" t="s">
        <v>931</v>
      </c>
      <c r="CW165" s="11" t="str">
        <f t="shared" si="157"/>
        <v>{"hwah":"11330.57285",</v>
      </c>
      <c r="CX165" s="11" t="str">
        <f t="shared" si="158"/>
        <v>"hwahs":"697.1449971",</v>
      </c>
      <c r="CY165" s="11" t="str">
        <f t="shared" si="159"/>
        <v>"hmah":"0.157932584",</v>
      </c>
      <c r="CZ165" s="11" t="str">
        <f t="shared" si="160"/>
        <v>"hmahs":"0.013138941",</v>
      </c>
      <c r="DA165" s="11" t="str">
        <f t="shared" si="161"/>
        <v/>
      </c>
      <c r="DB165" s="11" t="str">
        <f t="shared" si="162"/>
        <v/>
      </c>
      <c r="DC165" s="11" t="str">
        <f t="shared" si="163"/>
        <v>"chtx":"2.320817978",</v>
      </c>
      <c r="DD165" s="11" t="str">
        <f t="shared" si="164"/>
        <v>"chtxs":"0.104753623",</v>
      </c>
      <c r="DE165" s="11" t="s">
        <v>935</v>
      </c>
      <c r="DF165" s="32" t="str">
        <f t="shared" si="178"/>
        <v>USA_2010_16821</v>
      </c>
      <c r="DG165" s="30" t="str">
        <f t="shared" si="165"/>
        <v>{"sltx":"CL","sl_source":"SSURGO, Texture Component","soil_id":"1678859:1757246","soil_name":"Canisteo","sl_system":"USDA_NRCS","classification":"Fine-loamy, mixed, superactive, calcareous, mesic Typic Endoaquolls","soil_elev":"346","sl_slope":"1","salb":"0.09","drainage":"Poorly drained",</v>
      </c>
      <c r="DH165" s="11" t="str">
        <f t="shared" si="166"/>
        <v>{"sltx":"CL",</v>
      </c>
      <c r="DI165" s="11" t="str">
        <f t="shared" si="167"/>
        <v>"sl_source":"SSURGO, Texture Component",</v>
      </c>
      <c r="DJ165" s="11" t="str">
        <f>IF(AT165&lt;&gt;"",""""&amp;LOWER(AT$3) &amp;""":"""&amp;DX165&amp;""",","")</f>
        <v>"soil_id":"1678859:1757246",</v>
      </c>
      <c r="DK165" s="11" t="str">
        <f t="shared" si="168"/>
        <v>"soil_name":"Canisteo",</v>
      </c>
      <c r="DL165" s="11" t="str">
        <f t="shared" si="169"/>
        <v>"sl_system":"USDA_NRCS",</v>
      </c>
      <c r="DM165" s="11" t="str">
        <f t="shared" si="170"/>
        <v>"classification":"Fine-loamy, mixed, superactive, calcareous, mesic Typic Endoaquolls",</v>
      </c>
      <c r="DN165" s="11" t="str">
        <f t="shared" si="171"/>
        <v>"soil_elev":"346",</v>
      </c>
      <c r="DO165" s="11" t="str">
        <f t="shared" si="172"/>
        <v>"sl_slope":"1",</v>
      </c>
      <c r="DP165" s="11" t="str">
        <f t="shared" si="173"/>
        <v>"salb":"0.09",</v>
      </c>
      <c r="DQ165" s="11" t="str">
        <f t="shared" si="174"/>
        <v>"drainage":"Poorly drained",</v>
      </c>
      <c r="DT165" s="2" t="str">
        <f t="shared" si="175"/>
        <v>CLSSURGO, Texture Component1678859:1757246</v>
      </c>
      <c r="DU165" s="2" t="str">
        <f>IF(COUNTIF($DT$3:DT164,"="&amp;DT165)=0,AT165&amp;"","")</f>
        <v/>
      </c>
      <c r="DV165" s="2" t="str">
        <f>IF(DU165&lt;&gt;"", COUNTIF($DU$3:DU164,"="&amp;DU165), "")</f>
        <v/>
      </c>
      <c r="DW165" s="2">
        <f>IF(OR(DU165&lt;&gt;"",AT165=""), COUNTIF($DU$3:DU164,"="&amp;DU165), VLOOKUP(DT165,$DT$3:DV164,3,FALSE))</f>
        <v>0</v>
      </c>
      <c r="DX165" s="2" t="str">
        <f t="shared" si="179"/>
        <v>1678859:1757246</v>
      </c>
    </row>
    <row r="166" spans="1:128">
      <c r="A166" s="2" t="s">
        <v>893</v>
      </c>
      <c r="B166" s="17" t="s">
        <v>631</v>
      </c>
      <c r="C166" s="18">
        <v>1</v>
      </c>
      <c r="D166" s="17" t="s">
        <v>511</v>
      </c>
      <c r="E166" s="17" t="s">
        <v>512</v>
      </c>
      <c r="F166" s="17" t="s">
        <v>513</v>
      </c>
      <c r="G166" s="19">
        <v>5187071115999</v>
      </c>
      <c r="H166" s="17" t="s">
        <v>411</v>
      </c>
      <c r="I166" s="17" t="s">
        <v>499</v>
      </c>
      <c r="J166" s="18"/>
      <c r="K166" s="18">
        <v>44.791129120000001</v>
      </c>
      <c r="L166" s="18">
        <v>-94.958672480000004</v>
      </c>
      <c r="M166" s="17" t="s">
        <v>58</v>
      </c>
      <c r="N166" s="17"/>
      <c r="O166" s="18">
        <v>331</v>
      </c>
      <c r="P166" s="17" t="s">
        <v>59</v>
      </c>
      <c r="Q166" s="17" t="s">
        <v>118</v>
      </c>
      <c r="R166" s="17" t="s">
        <v>61</v>
      </c>
      <c r="S166" s="17" t="s">
        <v>62</v>
      </c>
      <c r="T166" s="17" t="s">
        <v>413</v>
      </c>
      <c r="U166" s="18">
        <v>2010</v>
      </c>
      <c r="V166" s="17" t="s">
        <v>625</v>
      </c>
      <c r="W166" s="17" t="s">
        <v>621</v>
      </c>
      <c r="X166" s="17" t="s">
        <v>328</v>
      </c>
      <c r="Y166" s="17" t="s">
        <v>65</v>
      </c>
      <c r="Z166" s="17" t="s">
        <v>66</v>
      </c>
      <c r="AA166" s="17" t="s">
        <v>67</v>
      </c>
      <c r="AB166" s="17" t="s">
        <v>68</v>
      </c>
      <c r="AC166" s="17">
        <v>8.4057512272999997</v>
      </c>
      <c r="AD166" s="18">
        <v>76.2</v>
      </c>
      <c r="AE166" s="20">
        <v>133.21227730000001</v>
      </c>
      <c r="AF166" s="19">
        <v>11256.43743</v>
      </c>
      <c r="AG166" s="19">
        <v>697.35768610000002</v>
      </c>
      <c r="AH166" s="21">
        <v>19.00869565</v>
      </c>
      <c r="AI166" s="22">
        <v>0.190086957</v>
      </c>
      <c r="AJ166" s="22">
        <v>2.0175958000000001E-2</v>
      </c>
      <c r="AK166" s="18">
        <v>100</v>
      </c>
      <c r="AL166" s="17">
        <v>742.34042552999995</v>
      </c>
      <c r="AM166" s="17">
        <v>19.927499073</v>
      </c>
      <c r="AN166" s="17"/>
      <c r="AO166" s="17"/>
      <c r="AP166" s="18">
        <v>2.240604255</v>
      </c>
      <c r="AQ166" s="18">
        <v>0.104685298</v>
      </c>
      <c r="AR166" s="17" t="s">
        <v>329</v>
      </c>
      <c r="AS166" s="17" t="s">
        <v>417</v>
      </c>
      <c r="AT166" s="41" t="s">
        <v>626</v>
      </c>
      <c r="AU166" s="17" t="s">
        <v>553</v>
      </c>
      <c r="AV166" s="17" t="s">
        <v>420</v>
      </c>
      <c r="AW166" s="17" t="s">
        <v>554</v>
      </c>
      <c r="AX166" s="18">
        <v>346</v>
      </c>
      <c r="AY166" s="18">
        <v>1</v>
      </c>
      <c r="AZ166" s="18">
        <v>0.09</v>
      </c>
      <c r="BA166" s="17" t="s">
        <v>422</v>
      </c>
      <c r="BC166" s="34" t="str">
        <f t="shared" si="176"/>
        <v>20100427</v>
      </c>
      <c r="BD166" s="34" t="str">
        <f t="shared" si="177"/>
        <v>20101003</v>
      </c>
      <c r="BE166" s="2" t="s">
        <v>937</v>
      </c>
      <c r="BF166" s="11" t="str">
        <f t="shared" si="120"/>
        <v>{"exname":"USA_2010_16822",</v>
      </c>
      <c r="BG166" s="11" t="str">
        <f t="shared" si="121"/>
        <v>"exp_dur":"1",</v>
      </c>
      <c r="BH166" s="11" t="str">
        <f t="shared" si="122"/>
        <v>"local_name":"Olivia, MN",</v>
      </c>
      <c r="BI166" s="11" t="str">
        <f t="shared" si="123"/>
        <v>"local_id":"MNOL",</v>
      </c>
      <c r="BJ166" s="11" t="str">
        <f t="shared" si="124"/>
        <v>"fl_name":"MCOL",</v>
      </c>
      <c r="BK166" s="11" t="str">
        <f t="shared" si="125"/>
        <v>"id_field":"5187071115999",</v>
      </c>
      <c r="BL166" s="11" t="str">
        <f t="shared" si="126"/>
        <v>"fl_loc_1":"USA",</v>
      </c>
      <c r="BM166" s="11" t="str">
        <f t="shared" si="127"/>
        <v>"fl_loc_2":"MNN",</v>
      </c>
      <c r="BN166" s="11" t="str">
        <f t="shared" si="128"/>
        <v/>
      </c>
      <c r="BO166" s="11" t="str">
        <f t="shared" si="129"/>
        <v>"fl_lat":"44.79112912",</v>
      </c>
      <c r="BP166" s="11" t="str">
        <f t="shared" si="130"/>
        <v>"fl_long":"-94.95867248",</v>
      </c>
      <c r="BQ166" s="11" t="str">
        <f t="shared" si="131"/>
        <v>"mon_loc_source":"Monsanto",</v>
      </c>
      <c r="BR166" s="11" t="str">
        <f t="shared" si="132"/>
        <v/>
      </c>
      <c r="BS166" s="11" t="str">
        <f t="shared" si="133"/>
        <v>"flele":"331",</v>
      </c>
      <c r="BT166" s="11" t="str">
        <f t="shared" si="134"/>
        <v>"cr_system":"Conventional Corn",</v>
      </c>
      <c r="BU166" s="11" t="str">
        <f t="shared" si="135"/>
        <v>"irrig":"N",</v>
      </c>
      <c r="BV166" s="11" t="str">
        <f t="shared" si="136"/>
        <v>"ti_notes":"Conventional",</v>
      </c>
      <c r="BW166" s="11" t="str">
        <f t="shared" si="137"/>
        <v>"mon_planting_year":"2010",</v>
      </c>
      <c r="BX166" s="11" t="str">
        <f t="shared" si="138"/>
        <v>"initial_conditions":{"icpcr":"SBN"},</v>
      </c>
      <c r="BY166" s="11" t="str">
        <f t="shared" si="139"/>
        <v>"mon_hacom":"Grain",</v>
      </c>
      <c r="BZ166" s="11" t="str">
        <f t="shared" si="140"/>
        <v>"mon_expt_type":"Research",</v>
      </c>
      <c r="CA166" s="11" t="str">
        <f t="shared" si="141"/>
        <v>"mon_expt_stage":"Pre-Commercial 3",</v>
      </c>
      <c r="CB166" s="11" t="str">
        <f t="shared" si="142"/>
        <v>"mon_yld_be":"133.2122773",</v>
      </c>
      <c r="CC166" s="11" t="str">
        <f t="shared" si="143"/>
        <v>"mon_mst":"19.00869565",</v>
      </c>
      <c r="CD166" s="11" t="str">
        <f t="shared" si="144"/>
        <v>"mon_p50":"742.34042553",</v>
      </c>
      <c r="CE166" s="11" t="str">
        <f t="shared" si="145"/>
        <v>"mon_p50_stddev":"19.927499073",</v>
      </c>
      <c r="CF166" s="11" t="str">
        <f>IF(AT166&lt;&gt;"",""""&amp;LOWER(AT$3) &amp;""":"""&amp;DX166&amp;""",","")</f>
        <v>"soil_id":"1678859:1757246",</v>
      </c>
      <c r="CG166" s="11" t="str">
        <f>"""mon_wst_info1"":"""&amp;VLOOKUP(B166,Weather!B166:N687,11,FALSE)&amp;""","</f>
        <v>"mon_wst_info1":"722168|0 - 10 km",</v>
      </c>
      <c r="CH166" s="11" t="str">
        <f>"""mon_wst_info2"":"""&amp;VLOOKUP(B166,Weather!B166:N687,12,FALSE)&amp;""","</f>
        <v>"mon_wst_info2":"GHCND:US1MNRV0003|0 - 10 km",</v>
      </c>
      <c r="CI166" s="11" t="str">
        <f>"""mon_wst_info3"":"""&amp;VLOOKUP(B166,Weather!B166:N687,13,FALSE)&amp;""","</f>
        <v>"mon_wst_info3":"GHCND:USC00216152|0 - 10 km",</v>
      </c>
      <c r="CJ166" s="11" t="str">
        <f t="shared" si="146"/>
        <v/>
      </c>
      <c r="CK166" s="30" t="s">
        <v>958</v>
      </c>
      <c r="CL166" s="11" t="str">
        <f t="shared" si="147"/>
        <v>{"event":"planting","crid":"MAZ",</v>
      </c>
      <c r="CM166" s="11" t="str">
        <f t="shared" si="148"/>
        <v>"date":"20100427",</v>
      </c>
      <c r="CN166" s="11" t="str">
        <f t="shared" si="149"/>
        <v>"cul_id":"2010_RM100_TestMean",</v>
      </c>
      <c r="CO166" s="11" t="str">
        <f t="shared" si="150"/>
        <v>"plpoe":"8.4057512273",</v>
      </c>
      <c r="CP166" s="11" t="str">
        <f t="shared" si="151"/>
        <v>"plrs":"76.2",</v>
      </c>
      <c r="CQ166" s="11" t="str">
        <f t="shared" si="152"/>
        <v>"rm":"100"},</v>
      </c>
      <c r="CR166" s="11" t="str">
        <f t="shared" si="153"/>
        <v>{"event":"harvest",</v>
      </c>
      <c r="CS166" s="11" t="str">
        <f t="shared" si="154"/>
        <v>"harm":"Machine",</v>
      </c>
      <c r="CT166" s="11" t="str">
        <f t="shared" si="155"/>
        <v>"date":"20101003"</v>
      </c>
      <c r="CU166" s="11" t="str">
        <f t="shared" si="156"/>
        <v>}]},</v>
      </c>
      <c r="CV166" s="30" t="s">
        <v>931</v>
      </c>
      <c r="CW166" s="11" t="str">
        <f t="shared" si="157"/>
        <v>{"hwah":"11256.43743",</v>
      </c>
      <c r="CX166" s="11" t="str">
        <f t="shared" si="158"/>
        <v>"hwahs":"697.3576861",</v>
      </c>
      <c r="CY166" s="11" t="str">
        <f t="shared" si="159"/>
        <v>"hmah":"0.190086957",</v>
      </c>
      <c r="CZ166" s="11" t="str">
        <f t="shared" si="160"/>
        <v>"hmahs":"0.020175958",</v>
      </c>
      <c r="DA166" s="11" t="str">
        <f t="shared" si="161"/>
        <v/>
      </c>
      <c r="DB166" s="11" t="str">
        <f t="shared" si="162"/>
        <v/>
      </c>
      <c r="DC166" s="11" t="str">
        <f t="shared" si="163"/>
        <v>"chtx":"2.240604255",</v>
      </c>
      <c r="DD166" s="11" t="str">
        <f t="shared" si="164"/>
        <v>"chtxs":"0.104685298",</v>
      </c>
      <c r="DE166" s="11" t="s">
        <v>935</v>
      </c>
      <c r="DF166" s="32" t="str">
        <f t="shared" si="178"/>
        <v>USA_2010_16822</v>
      </c>
      <c r="DG166" s="30" t="str">
        <f t="shared" si="165"/>
        <v>{"sltx":"CL","sl_source":"SSURGO, Texture Component","soil_id":"1678859:1757246","soil_name":"Canisteo","sl_system":"USDA_NRCS","classification":"Fine-loamy, mixed, superactive, calcareous, mesic Typic Endoaquolls","soil_elev":"346","sl_slope":"1","salb":"0.09","drainage":"Poorly drained",</v>
      </c>
      <c r="DH166" s="11" t="str">
        <f t="shared" si="166"/>
        <v>{"sltx":"CL",</v>
      </c>
      <c r="DI166" s="11" t="str">
        <f t="shared" si="167"/>
        <v>"sl_source":"SSURGO, Texture Component",</v>
      </c>
      <c r="DJ166" s="11" t="str">
        <f>IF(AT166&lt;&gt;"",""""&amp;LOWER(AT$3) &amp;""":"""&amp;DX166&amp;""",","")</f>
        <v>"soil_id":"1678859:1757246",</v>
      </c>
      <c r="DK166" s="11" t="str">
        <f t="shared" si="168"/>
        <v>"soil_name":"Canisteo",</v>
      </c>
      <c r="DL166" s="11" t="str">
        <f t="shared" si="169"/>
        <v>"sl_system":"USDA_NRCS",</v>
      </c>
      <c r="DM166" s="11" t="str">
        <f t="shared" si="170"/>
        <v>"classification":"Fine-loamy, mixed, superactive, calcareous, mesic Typic Endoaquolls",</v>
      </c>
      <c r="DN166" s="11" t="str">
        <f t="shared" si="171"/>
        <v>"soil_elev":"346",</v>
      </c>
      <c r="DO166" s="11" t="str">
        <f t="shared" si="172"/>
        <v>"sl_slope":"1",</v>
      </c>
      <c r="DP166" s="11" t="str">
        <f t="shared" si="173"/>
        <v>"salb":"0.09",</v>
      </c>
      <c r="DQ166" s="11" t="str">
        <f t="shared" si="174"/>
        <v>"drainage":"Poorly drained",</v>
      </c>
      <c r="DT166" s="2" t="str">
        <f t="shared" si="175"/>
        <v>CLSSURGO, Texture Component1678859:1757246</v>
      </c>
      <c r="DU166" s="2" t="str">
        <f>IF(COUNTIF($DT$3:DT165,"="&amp;DT166)=0,AT166&amp;"","")</f>
        <v/>
      </c>
      <c r="DV166" s="2" t="str">
        <f>IF(DU166&lt;&gt;"", COUNTIF($DU$3:DU165,"="&amp;DU166), "")</f>
        <v/>
      </c>
      <c r="DW166" s="2">
        <f>IF(OR(DU166&lt;&gt;"",AT166=""), COUNTIF($DU$3:DU165,"="&amp;DU166), VLOOKUP(DT166,$DT$3:DV165,3,FALSE))</f>
        <v>0</v>
      </c>
      <c r="DX166" s="2" t="str">
        <f t="shared" si="179"/>
        <v>1678859:1757246</v>
      </c>
    </row>
    <row r="167" spans="1:128">
      <c r="A167" s="2" t="s">
        <v>893</v>
      </c>
      <c r="B167" s="17" t="s">
        <v>632</v>
      </c>
      <c r="C167" s="18">
        <v>1</v>
      </c>
      <c r="D167" s="17" t="s">
        <v>425</v>
      </c>
      <c r="E167" s="17" t="s">
        <v>426</v>
      </c>
      <c r="F167" s="17" t="s">
        <v>427</v>
      </c>
      <c r="G167" s="19">
        <v>2724216505058</v>
      </c>
      <c r="H167" s="17" t="s">
        <v>411</v>
      </c>
      <c r="I167" s="17" t="s">
        <v>412</v>
      </c>
      <c r="J167" s="18"/>
      <c r="K167" s="18">
        <v>41.791141080000003</v>
      </c>
      <c r="L167" s="18">
        <v>-89.125362409999994</v>
      </c>
      <c r="M167" s="17" t="s">
        <v>58</v>
      </c>
      <c r="N167" s="17"/>
      <c r="O167" s="18">
        <v>295</v>
      </c>
      <c r="P167" s="17" t="s">
        <v>59</v>
      </c>
      <c r="Q167" s="17" t="s">
        <v>304</v>
      </c>
      <c r="R167" s="17" t="s">
        <v>61</v>
      </c>
      <c r="S167" s="17" t="s">
        <v>62</v>
      </c>
      <c r="T167" s="17" t="s">
        <v>413</v>
      </c>
      <c r="U167" s="18">
        <v>2011</v>
      </c>
      <c r="V167" s="17" t="s">
        <v>633</v>
      </c>
      <c r="W167" s="17" t="s">
        <v>634</v>
      </c>
      <c r="X167" s="17" t="s">
        <v>328</v>
      </c>
      <c r="Y167" s="17" t="s">
        <v>65</v>
      </c>
      <c r="Z167" s="17" t="s">
        <v>66</v>
      </c>
      <c r="AA167" s="17" t="s">
        <v>67</v>
      </c>
      <c r="AB167" s="17" t="s">
        <v>68</v>
      </c>
      <c r="AC167" s="17">
        <v>9.3849694417999991</v>
      </c>
      <c r="AD167" s="18">
        <v>76.2</v>
      </c>
      <c r="AE167" s="20">
        <v>134.03781079999999</v>
      </c>
      <c r="AF167" s="19">
        <v>11326.195009999999</v>
      </c>
      <c r="AG167" s="19">
        <v>1084.723855</v>
      </c>
      <c r="AH167" s="21">
        <v>18.993801650000002</v>
      </c>
      <c r="AI167" s="22">
        <v>0.18993801699999999</v>
      </c>
      <c r="AJ167" s="22">
        <v>1.9385837999999999E-2</v>
      </c>
      <c r="AK167" s="18">
        <v>105</v>
      </c>
      <c r="AL167" s="17"/>
      <c r="AM167" s="17"/>
      <c r="AN167" s="17"/>
      <c r="AO167" s="17"/>
      <c r="AP167" s="17"/>
      <c r="AQ167" s="17"/>
      <c r="AR167" s="17" t="s">
        <v>416</v>
      </c>
      <c r="AS167" s="17" t="s">
        <v>417</v>
      </c>
      <c r="AT167" s="41" t="s">
        <v>530</v>
      </c>
      <c r="AU167" s="17" t="s">
        <v>531</v>
      </c>
      <c r="AV167" s="17" t="s">
        <v>420</v>
      </c>
      <c r="AW167" s="17" t="s">
        <v>532</v>
      </c>
      <c r="AX167" s="18">
        <v>220</v>
      </c>
      <c r="AY167" s="18">
        <v>0.5</v>
      </c>
      <c r="AZ167" s="18">
        <v>0.09</v>
      </c>
      <c r="BA167" s="17" t="s">
        <v>422</v>
      </c>
      <c r="BC167" s="34" t="str">
        <f t="shared" si="176"/>
        <v>20110504</v>
      </c>
      <c r="BD167" s="34" t="str">
        <f t="shared" si="177"/>
        <v>20111007</v>
      </c>
      <c r="BE167" s="2" t="s">
        <v>937</v>
      </c>
      <c r="BF167" s="11" t="str">
        <f t="shared" si="120"/>
        <v>{"exname":"USA_2011_20066",</v>
      </c>
      <c r="BG167" s="11" t="str">
        <f t="shared" si="121"/>
        <v>"exp_dur":"1",</v>
      </c>
      <c r="BH167" s="11" t="str">
        <f t="shared" si="122"/>
        <v>"local_name":"Compton, IL",</v>
      </c>
      <c r="BI167" s="11" t="str">
        <f t="shared" si="123"/>
        <v>"local_id":"ILCC",</v>
      </c>
      <c r="BJ167" s="11" t="str">
        <f t="shared" si="124"/>
        <v>"fl_name":"MUCC",</v>
      </c>
      <c r="BK167" s="11" t="str">
        <f t="shared" si="125"/>
        <v>"id_field":"2724216505058",</v>
      </c>
      <c r="BL167" s="11" t="str">
        <f t="shared" si="126"/>
        <v>"fl_loc_1":"USA",</v>
      </c>
      <c r="BM167" s="11" t="str">
        <f t="shared" si="127"/>
        <v>"fl_loc_2":"ILL",</v>
      </c>
      <c r="BN167" s="11" t="str">
        <f t="shared" si="128"/>
        <v/>
      </c>
      <c r="BO167" s="11" t="str">
        <f t="shared" si="129"/>
        <v>"fl_lat":"41.79114108",</v>
      </c>
      <c r="BP167" s="11" t="str">
        <f t="shared" si="130"/>
        <v>"fl_long":"-89.12536241",</v>
      </c>
      <c r="BQ167" s="11" t="str">
        <f t="shared" si="131"/>
        <v>"mon_loc_source":"Monsanto",</v>
      </c>
      <c r="BR167" s="11" t="str">
        <f t="shared" si="132"/>
        <v/>
      </c>
      <c r="BS167" s="11" t="str">
        <f t="shared" si="133"/>
        <v>"flele":"295",</v>
      </c>
      <c r="BT167" s="11" t="str">
        <f t="shared" si="134"/>
        <v>"cr_system":"Conventional Corn",</v>
      </c>
      <c r="BU167" s="11" t="str">
        <f t="shared" si="135"/>
        <v>"irrig":"N",</v>
      </c>
      <c r="BV167" s="11" t="str">
        <f t="shared" si="136"/>
        <v>"ti_notes":"Conventional",</v>
      </c>
      <c r="BW167" s="11" t="str">
        <f t="shared" si="137"/>
        <v>"mon_planting_year":"2011",</v>
      </c>
      <c r="BX167" s="11" t="str">
        <f t="shared" si="138"/>
        <v>"initial_conditions":{"icpcr":"SBN"},</v>
      </c>
      <c r="BY167" s="11" t="str">
        <f t="shared" si="139"/>
        <v>"mon_hacom":"Grain",</v>
      </c>
      <c r="BZ167" s="11" t="str">
        <f t="shared" si="140"/>
        <v>"mon_expt_type":"Research",</v>
      </c>
      <c r="CA167" s="11" t="str">
        <f t="shared" si="141"/>
        <v>"mon_expt_stage":"Pre-Commercial 3",</v>
      </c>
      <c r="CB167" s="11" t="str">
        <f t="shared" si="142"/>
        <v>"mon_yld_be":"134.0378108",</v>
      </c>
      <c r="CC167" s="11" t="str">
        <f t="shared" si="143"/>
        <v>"mon_mst":"18.99380165",</v>
      </c>
      <c r="CD167" s="11" t="str">
        <f t="shared" si="144"/>
        <v/>
      </c>
      <c r="CE167" s="11" t="str">
        <f t="shared" si="145"/>
        <v/>
      </c>
      <c r="CF167" s="11" t="str">
        <f>IF(AT167&lt;&gt;"",""""&amp;LOWER(AT$3) &amp;""":"""&amp;DX167&amp;""",","")</f>
        <v>"soil_id":"926866:278383",</v>
      </c>
      <c r="CG167" s="11" t="str">
        <f>"""mon_wst_info1"":"""&amp;VLOOKUP(B167,Weather!B167:N688,11,FALSE)&amp;""","</f>
        <v>"mon_wst_info1":"GHCND:US1ILLE0008|0 - 10 km",</v>
      </c>
      <c r="CH167" s="11" t="str">
        <f>"""mon_wst_info2"":"""&amp;VLOOKUP(B167,Weather!B167:N688,12,FALSE)&amp;""","</f>
        <v>"mon_wst_info2":"GHCND:US1ILLE0016|10 - 25 km",</v>
      </c>
      <c r="CI167" s="11" t="str">
        <f>"""mon_wst_info3"":"""&amp;VLOOKUP(B167,Weather!B167:N688,13,FALSE)&amp;""","</f>
        <v>"mon_wst_info3":"GHCND:USC00116661|10 - 25 km",</v>
      </c>
      <c r="CJ167" s="11" t="str">
        <f t="shared" si="146"/>
        <v/>
      </c>
      <c r="CK167" s="30" t="s">
        <v>958</v>
      </c>
      <c r="CL167" s="11" t="str">
        <f t="shared" si="147"/>
        <v>{"event":"planting","crid":"MAZ",</v>
      </c>
      <c r="CM167" s="11" t="str">
        <f t="shared" si="148"/>
        <v>"date":"20110504",</v>
      </c>
      <c r="CN167" s="11" t="str">
        <f t="shared" si="149"/>
        <v>"cul_id":"2011_RM105_TestMean",</v>
      </c>
      <c r="CO167" s="11" t="str">
        <f t="shared" si="150"/>
        <v>"plpoe":"9.3849694418",</v>
      </c>
      <c r="CP167" s="11" t="str">
        <f t="shared" si="151"/>
        <v>"plrs":"76.2",</v>
      </c>
      <c r="CQ167" s="11" t="str">
        <f t="shared" si="152"/>
        <v>"rm":"105"},</v>
      </c>
      <c r="CR167" s="11" t="str">
        <f t="shared" si="153"/>
        <v>{"event":"harvest",</v>
      </c>
      <c r="CS167" s="11" t="str">
        <f t="shared" si="154"/>
        <v>"harm":"Machine",</v>
      </c>
      <c r="CT167" s="11" t="str">
        <f t="shared" si="155"/>
        <v>"date":"20111007"</v>
      </c>
      <c r="CU167" s="11" t="str">
        <f t="shared" si="156"/>
        <v>}]},</v>
      </c>
      <c r="CV167" s="30" t="s">
        <v>931</v>
      </c>
      <c r="CW167" s="11" t="str">
        <f t="shared" si="157"/>
        <v>{"hwah":"11326.19501",</v>
      </c>
      <c r="CX167" s="11" t="str">
        <f t="shared" si="158"/>
        <v>"hwahs":"1084.723855",</v>
      </c>
      <c r="CY167" s="11" t="str">
        <f t="shared" si="159"/>
        <v>"hmah":"0.189938017",</v>
      </c>
      <c r="CZ167" s="11" t="str">
        <f t="shared" si="160"/>
        <v>"hmahs":"0.019385838",</v>
      </c>
      <c r="DA167" s="11" t="str">
        <f t="shared" si="161"/>
        <v/>
      </c>
      <c r="DB167" s="11" t="str">
        <f t="shared" si="162"/>
        <v/>
      </c>
      <c r="DC167" s="11" t="str">
        <f t="shared" si="163"/>
        <v/>
      </c>
      <c r="DD167" s="11" t="str">
        <f t="shared" si="164"/>
        <v/>
      </c>
      <c r="DE167" s="11" t="s">
        <v>935</v>
      </c>
      <c r="DF167" s="32" t="str">
        <f t="shared" si="178"/>
        <v>USA_2011_20066</v>
      </c>
      <c r="DG167" s="30" t="str">
        <f t="shared" si="165"/>
        <v>{"sltx":"SICL","sl_source":"SSURGO, Texture Component","soil_id":"926866:278383","soil_name":"Fella","sl_system":"USDA_NRCS","classification":"Fine-silty, mixed, superactive, mesic Fluvaquentic Endoaquolls","soil_elev":"220","sl_slope":"0.5","salb":"0.09","drainage":"Poorly drained",</v>
      </c>
      <c r="DH167" s="11" t="str">
        <f t="shared" si="166"/>
        <v>{"sltx":"SICL",</v>
      </c>
      <c r="DI167" s="11" t="str">
        <f t="shared" si="167"/>
        <v>"sl_source":"SSURGO, Texture Component",</v>
      </c>
      <c r="DJ167" s="11" t="str">
        <f>IF(AT167&lt;&gt;"",""""&amp;LOWER(AT$3) &amp;""":"""&amp;DX167&amp;""",","")</f>
        <v>"soil_id":"926866:278383",</v>
      </c>
      <c r="DK167" s="11" t="str">
        <f t="shared" si="168"/>
        <v>"soil_name":"Fella",</v>
      </c>
      <c r="DL167" s="11" t="str">
        <f t="shared" si="169"/>
        <v>"sl_system":"USDA_NRCS",</v>
      </c>
      <c r="DM167" s="11" t="str">
        <f t="shared" si="170"/>
        <v>"classification":"Fine-silty, mixed, superactive, mesic Fluvaquentic Endoaquolls",</v>
      </c>
      <c r="DN167" s="11" t="str">
        <f t="shared" si="171"/>
        <v>"soil_elev":"220",</v>
      </c>
      <c r="DO167" s="11" t="str">
        <f t="shared" si="172"/>
        <v>"sl_slope":"0.5",</v>
      </c>
      <c r="DP167" s="11" t="str">
        <f t="shared" si="173"/>
        <v>"salb":"0.09",</v>
      </c>
      <c r="DQ167" s="11" t="str">
        <f t="shared" si="174"/>
        <v>"drainage":"Poorly drained",</v>
      </c>
      <c r="DT167" s="2" t="str">
        <f t="shared" si="175"/>
        <v>SICLSSURGO, Texture Component926866:278383</v>
      </c>
      <c r="DU167" s="2" t="str">
        <f>IF(COUNTIF($DT$3:DT166,"="&amp;DT167)=0,AT167&amp;"","")</f>
        <v/>
      </c>
      <c r="DV167" s="2" t="str">
        <f>IF(DU167&lt;&gt;"", COUNTIF($DU$3:DU166,"="&amp;DU167), "")</f>
        <v/>
      </c>
      <c r="DW167" s="2">
        <f>IF(OR(DU167&lt;&gt;"",AT167=""), COUNTIF($DU$3:DU166,"="&amp;DU167), VLOOKUP(DT167,$DT$3:DV166,3,FALSE))</f>
        <v>0</v>
      </c>
      <c r="DX167" s="2" t="str">
        <f t="shared" si="179"/>
        <v>926866:278383</v>
      </c>
    </row>
    <row r="168" spans="1:128">
      <c r="A168" s="2" t="s">
        <v>893</v>
      </c>
      <c r="B168" s="17" t="s">
        <v>635</v>
      </c>
      <c r="C168" s="18">
        <v>1</v>
      </c>
      <c r="D168" s="17" t="s">
        <v>425</v>
      </c>
      <c r="E168" s="17" t="s">
        <v>426</v>
      </c>
      <c r="F168" s="17" t="s">
        <v>427</v>
      </c>
      <c r="G168" s="19">
        <v>2724216505058</v>
      </c>
      <c r="H168" s="17" t="s">
        <v>411</v>
      </c>
      <c r="I168" s="17" t="s">
        <v>412</v>
      </c>
      <c r="J168" s="18"/>
      <c r="K168" s="18">
        <v>41.791141080000003</v>
      </c>
      <c r="L168" s="18">
        <v>-89.125362409999994</v>
      </c>
      <c r="M168" s="17" t="s">
        <v>58</v>
      </c>
      <c r="N168" s="17"/>
      <c r="O168" s="18">
        <v>295</v>
      </c>
      <c r="P168" s="17" t="s">
        <v>59</v>
      </c>
      <c r="Q168" s="17" t="s">
        <v>306</v>
      </c>
      <c r="R168" s="17" t="s">
        <v>61</v>
      </c>
      <c r="S168" s="17" t="s">
        <v>62</v>
      </c>
      <c r="T168" s="17" t="s">
        <v>413</v>
      </c>
      <c r="U168" s="18">
        <v>2011</v>
      </c>
      <c r="V168" s="17" t="s">
        <v>633</v>
      </c>
      <c r="W168" s="17" t="s">
        <v>634</v>
      </c>
      <c r="X168" s="17" t="s">
        <v>328</v>
      </c>
      <c r="Y168" s="17" t="s">
        <v>65</v>
      </c>
      <c r="Z168" s="17" t="s">
        <v>66</v>
      </c>
      <c r="AA168" s="17" t="s">
        <v>67</v>
      </c>
      <c r="AB168" s="17" t="s">
        <v>68</v>
      </c>
      <c r="AC168" s="17">
        <v>9.4192824982999994</v>
      </c>
      <c r="AD168" s="18">
        <v>76.2</v>
      </c>
      <c r="AE168" s="20">
        <v>130.8982092</v>
      </c>
      <c r="AF168" s="19">
        <v>11060.89867</v>
      </c>
      <c r="AG168" s="19">
        <v>1509.3003570000001</v>
      </c>
      <c r="AH168" s="21">
        <v>24.202363640000002</v>
      </c>
      <c r="AI168" s="22">
        <v>0.24202363599999999</v>
      </c>
      <c r="AJ168" s="22">
        <v>1.8942422E-2</v>
      </c>
      <c r="AK168" s="18">
        <v>110</v>
      </c>
      <c r="AL168" s="17"/>
      <c r="AM168" s="17"/>
      <c r="AN168" s="17"/>
      <c r="AO168" s="17"/>
      <c r="AP168" s="17"/>
      <c r="AQ168" s="17"/>
      <c r="AR168" s="17" t="s">
        <v>416</v>
      </c>
      <c r="AS168" s="17" t="s">
        <v>417</v>
      </c>
      <c r="AT168" s="41" t="s">
        <v>530</v>
      </c>
      <c r="AU168" s="17" t="s">
        <v>531</v>
      </c>
      <c r="AV168" s="17" t="s">
        <v>420</v>
      </c>
      <c r="AW168" s="17" t="s">
        <v>532</v>
      </c>
      <c r="AX168" s="18">
        <v>220</v>
      </c>
      <c r="AY168" s="18">
        <v>0.5</v>
      </c>
      <c r="AZ168" s="18">
        <v>0.09</v>
      </c>
      <c r="BA168" s="17" t="s">
        <v>422</v>
      </c>
      <c r="BC168" s="34" t="str">
        <f t="shared" si="176"/>
        <v>20110504</v>
      </c>
      <c r="BD168" s="34" t="str">
        <f t="shared" si="177"/>
        <v>20111007</v>
      </c>
      <c r="BE168" s="2" t="s">
        <v>937</v>
      </c>
      <c r="BF168" s="11" t="str">
        <f t="shared" si="120"/>
        <v>{"exname":"USA_2011_20067",</v>
      </c>
      <c r="BG168" s="11" t="str">
        <f t="shared" si="121"/>
        <v>"exp_dur":"1",</v>
      </c>
      <c r="BH168" s="11" t="str">
        <f t="shared" si="122"/>
        <v>"local_name":"Compton, IL",</v>
      </c>
      <c r="BI168" s="11" t="str">
        <f t="shared" si="123"/>
        <v>"local_id":"ILCC",</v>
      </c>
      <c r="BJ168" s="11" t="str">
        <f t="shared" si="124"/>
        <v>"fl_name":"MUCC",</v>
      </c>
      <c r="BK168" s="11" t="str">
        <f t="shared" si="125"/>
        <v>"id_field":"2724216505058",</v>
      </c>
      <c r="BL168" s="11" t="str">
        <f t="shared" si="126"/>
        <v>"fl_loc_1":"USA",</v>
      </c>
      <c r="BM168" s="11" t="str">
        <f t="shared" si="127"/>
        <v>"fl_loc_2":"ILL",</v>
      </c>
      <c r="BN168" s="11" t="str">
        <f t="shared" si="128"/>
        <v/>
      </c>
      <c r="BO168" s="11" t="str">
        <f t="shared" si="129"/>
        <v>"fl_lat":"41.79114108",</v>
      </c>
      <c r="BP168" s="11" t="str">
        <f t="shared" si="130"/>
        <v>"fl_long":"-89.12536241",</v>
      </c>
      <c r="BQ168" s="11" t="str">
        <f t="shared" si="131"/>
        <v>"mon_loc_source":"Monsanto",</v>
      </c>
      <c r="BR168" s="11" t="str">
        <f t="shared" si="132"/>
        <v/>
      </c>
      <c r="BS168" s="11" t="str">
        <f t="shared" si="133"/>
        <v>"flele":"295",</v>
      </c>
      <c r="BT168" s="11" t="str">
        <f t="shared" si="134"/>
        <v>"cr_system":"Conventional Corn",</v>
      </c>
      <c r="BU168" s="11" t="str">
        <f t="shared" si="135"/>
        <v>"irrig":"N",</v>
      </c>
      <c r="BV168" s="11" t="str">
        <f t="shared" si="136"/>
        <v>"ti_notes":"Conventional",</v>
      </c>
      <c r="BW168" s="11" t="str">
        <f t="shared" si="137"/>
        <v>"mon_planting_year":"2011",</v>
      </c>
      <c r="BX168" s="11" t="str">
        <f t="shared" si="138"/>
        <v>"initial_conditions":{"icpcr":"SBN"},</v>
      </c>
      <c r="BY168" s="11" t="str">
        <f t="shared" si="139"/>
        <v>"mon_hacom":"Grain",</v>
      </c>
      <c r="BZ168" s="11" t="str">
        <f t="shared" si="140"/>
        <v>"mon_expt_type":"Research",</v>
      </c>
      <c r="CA168" s="11" t="str">
        <f t="shared" si="141"/>
        <v>"mon_expt_stage":"Pre-Commercial 3",</v>
      </c>
      <c r="CB168" s="11" t="str">
        <f t="shared" si="142"/>
        <v>"mon_yld_be":"130.8982092",</v>
      </c>
      <c r="CC168" s="11" t="str">
        <f t="shared" si="143"/>
        <v>"mon_mst":"24.20236364",</v>
      </c>
      <c r="CD168" s="11" t="str">
        <f t="shared" si="144"/>
        <v/>
      </c>
      <c r="CE168" s="11" t="str">
        <f t="shared" si="145"/>
        <v/>
      </c>
      <c r="CF168" s="11" t="str">
        <f>IF(AT168&lt;&gt;"",""""&amp;LOWER(AT$3) &amp;""":"""&amp;DX168&amp;""",","")</f>
        <v>"soil_id":"926866:278383",</v>
      </c>
      <c r="CG168" s="11" t="str">
        <f>"""mon_wst_info1"":"""&amp;VLOOKUP(B168,Weather!B168:N689,11,FALSE)&amp;""","</f>
        <v>"mon_wst_info1":"GHCND:US1ILLE0008|0 - 10 km",</v>
      </c>
      <c r="CH168" s="11" t="str">
        <f>"""mon_wst_info2"":"""&amp;VLOOKUP(B168,Weather!B168:N689,12,FALSE)&amp;""","</f>
        <v>"mon_wst_info2":"GHCND:US1ILLE0016|10 - 25 km",</v>
      </c>
      <c r="CI168" s="11" t="str">
        <f>"""mon_wst_info3"":"""&amp;VLOOKUP(B168,Weather!B168:N689,13,FALSE)&amp;""","</f>
        <v>"mon_wst_info3":"GHCND:USC00116661|10 - 25 km",</v>
      </c>
      <c r="CJ168" s="11" t="str">
        <f t="shared" si="146"/>
        <v/>
      </c>
      <c r="CK168" s="30" t="s">
        <v>958</v>
      </c>
      <c r="CL168" s="11" t="str">
        <f t="shared" si="147"/>
        <v>{"event":"planting","crid":"MAZ",</v>
      </c>
      <c r="CM168" s="11" t="str">
        <f t="shared" si="148"/>
        <v>"date":"20110504",</v>
      </c>
      <c r="CN168" s="11" t="str">
        <f t="shared" si="149"/>
        <v>"cul_id":"2011_RM110_TestMean",</v>
      </c>
      <c r="CO168" s="11" t="str">
        <f t="shared" si="150"/>
        <v>"plpoe":"9.4192824983",</v>
      </c>
      <c r="CP168" s="11" t="str">
        <f t="shared" si="151"/>
        <v>"plrs":"76.2",</v>
      </c>
      <c r="CQ168" s="11" t="str">
        <f t="shared" si="152"/>
        <v>"rm":"110"},</v>
      </c>
      <c r="CR168" s="11" t="str">
        <f t="shared" si="153"/>
        <v>{"event":"harvest",</v>
      </c>
      <c r="CS168" s="11" t="str">
        <f t="shared" si="154"/>
        <v>"harm":"Machine",</v>
      </c>
      <c r="CT168" s="11" t="str">
        <f t="shared" si="155"/>
        <v>"date":"20111007"</v>
      </c>
      <c r="CU168" s="11" t="str">
        <f t="shared" si="156"/>
        <v>}]},</v>
      </c>
      <c r="CV168" s="30" t="s">
        <v>931</v>
      </c>
      <c r="CW168" s="11" t="str">
        <f t="shared" si="157"/>
        <v>{"hwah":"11060.89867",</v>
      </c>
      <c r="CX168" s="11" t="str">
        <f t="shared" si="158"/>
        <v>"hwahs":"1509.300357",</v>
      </c>
      <c r="CY168" s="11" t="str">
        <f t="shared" si="159"/>
        <v>"hmah":"0.242023636",</v>
      </c>
      <c r="CZ168" s="11" t="str">
        <f t="shared" si="160"/>
        <v>"hmahs":"0.018942422",</v>
      </c>
      <c r="DA168" s="11" t="str">
        <f t="shared" si="161"/>
        <v/>
      </c>
      <c r="DB168" s="11" t="str">
        <f t="shared" si="162"/>
        <v/>
      </c>
      <c r="DC168" s="11" t="str">
        <f t="shared" si="163"/>
        <v/>
      </c>
      <c r="DD168" s="11" t="str">
        <f t="shared" si="164"/>
        <v/>
      </c>
      <c r="DE168" s="11" t="s">
        <v>935</v>
      </c>
      <c r="DF168" s="32" t="str">
        <f t="shared" si="178"/>
        <v>USA_2011_20067</v>
      </c>
      <c r="DG168" s="30" t="str">
        <f t="shared" si="165"/>
        <v>{"sltx":"SICL","sl_source":"SSURGO, Texture Component","soil_id":"926866:278383","soil_name":"Fella","sl_system":"USDA_NRCS","classification":"Fine-silty, mixed, superactive, mesic Fluvaquentic Endoaquolls","soil_elev":"220","sl_slope":"0.5","salb":"0.09","drainage":"Poorly drained",</v>
      </c>
      <c r="DH168" s="11" t="str">
        <f t="shared" si="166"/>
        <v>{"sltx":"SICL",</v>
      </c>
      <c r="DI168" s="11" t="str">
        <f t="shared" si="167"/>
        <v>"sl_source":"SSURGO, Texture Component",</v>
      </c>
      <c r="DJ168" s="11" t="str">
        <f>IF(AT168&lt;&gt;"",""""&amp;LOWER(AT$3) &amp;""":"""&amp;DX168&amp;""",","")</f>
        <v>"soil_id":"926866:278383",</v>
      </c>
      <c r="DK168" s="11" t="str">
        <f t="shared" si="168"/>
        <v>"soil_name":"Fella",</v>
      </c>
      <c r="DL168" s="11" t="str">
        <f t="shared" si="169"/>
        <v>"sl_system":"USDA_NRCS",</v>
      </c>
      <c r="DM168" s="11" t="str">
        <f t="shared" si="170"/>
        <v>"classification":"Fine-silty, mixed, superactive, mesic Fluvaquentic Endoaquolls",</v>
      </c>
      <c r="DN168" s="11" t="str">
        <f t="shared" si="171"/>
        <v>"soil_elev":"220",</v>
      </c>
      <c r="DO168" s="11" t="str">
        <f t="shared" si="172"/>
        <v>"sl_slope":"0.5",</v>
      </c>
      <c r="DP168" s="11" t="str">
        <f t="shared" si="173"/>
        <v>"salb":"0.09",</v>
      </c>
      <c r="DQ168" s="11" t="str">
        <f t="shared" si="174"/>
        <v>"drainage":"Poorly drained",</v>
      </c>
      <c r="DT168" s="2" t="str">
        <f t="shared" si="175"/>
        <v>SICLSSURGO, Texture Component926866:278383</v>
      </c>
      <c r="DU168" s="2" t="str">
        <f>IF(COUNTIF($DT$3:DT167,"="&amp;DT168)=0,AT168&amp;"","")</f>
        <v/>
      </c>
      <c r="DV168" s="2" t="str">
        <f>IF(DU168&lt;&gt;"", COUNTIF($DU$3:DU167,"="&amp;DU168), "")</f>
        <v/>
      </c>
      <c r="DW168" s="2">
        <f>IF(OR(DU168&lt;&gt;"",AT168=""), COUNTIF($DU$3:DU167,"="&amp;DU168), VLOOKUP(DT168,$DT$3:DV167,3,FALSE))</f>
        <v>0</v>
      </c>
      <c r="DX168" s="2" t="str">
        <f t="shared" si="179"/>
        <v>926866:278383</v>
      </c>
    </row>
    <row r="169" spans="1:128">
      <c r="A169" s="2" t="s">
        <v>893</v>
      </c>
      <c r="B169" s="17" t="s">
        <v>636</v>
      </c>
      <c r="C169" s="18">
        <v>1</v>
      </c>
      <c r="D169" s="17" t="s">
        <v>436</v>
      </c>
      <c r="E169" s="17" t="s">
        <v>437</v>
      </c>
      <c r="F169" s="17" t="s">
        <v>438</v>
      </c>
      <c r="G169" s="19">
        <v>2724216242914</v>
      </c>
      <c r="H169" s="17" t="s">
        <v>411</v>
      </c>
      <c r="I169" s="17" t="s">
        <v>412</v>
      </c>
      <c r="J169" s="18"/>
      <c r="K169" s="18">
        <v>42.041140079999998</v>
      </c>
      <c r="L169" s="18">
        <v>-89.708693420000003</v>
      </c>
      <c r="M169" s="17" t="s">
        <v>58</v>
      </c>
      <c r="N169" s="17"/>
      <c r="O169" s="18">
        <v>266</v>
      </c>
      <c r="P169" s="17" t="s">
        <v>59</v>
      </c>
      <c r="Q169" s="17" t="s">
        <v>300</v>
      </c>
      <c r="R169" s="17" t="s">
        <v>61</v>
      </c>
      <c r="S169" s="17" t="s">
        <v>62</v>
      </c>
      <c r="T169" s="17" t="s">
        <v>413</v>
      </c>
      <c r="U169" s="18">
        <v>2011</v>
      </c>
      <c r="V169" s="17" t="s">
        <v>633</v>
      </c>
      <c r="W169" s="17" t="s">
        <v>637</v>
      </c>
      <c r="X169" s="17" t="s">
        <v>328</v>
      </c>
      <c r="Y169" s="17" t="s">
        <v>65</v>
      </c>
      <c r="Z169" s="17" t="s">
        <v>66</v>
      </c>
      <c r="AA169" s="17" t="s">
        <v>67</v>
      </c>
      <c r="AB169" s="17" t="s">
        <v>68</v>
      </c>
      <c r="AC169" s="17">
        <v>8.5216080654000006</v>
      </c>
      <c r="AD169" s="18">
        <v>76.2</v>
      </c>
      <c r="AE169" s="20">
        <v>136.6776189</v>
      </c>
      <c r="AF169" s="19">
        <v>11549.25879</v>
      </c>
      <c r="AG169" s="19">
        <v>807.3533122</v>
      </c>
      <c r="AH169" s="21">
        <v>15.40392157</v>
      </c>
      <c r="AI169" s="22">
        <v>0.15403921600000001</v>
      </c>
      <c r="AJ169" s="22">
        <v>8.0780980000000006E-3</v>
      </c>
      <c r="AK169" s="18">
        <v>100</v>
      </c>
      <c r="AL169" s="17"/>
      <c r="AM169" s="17"/>
      <c r="AN169" s="17"/>
      <c r="AO169" s="17"/>
      <c r="AP169" s="17"/>
      <c r="AQ169" s="17"/>
      <c r="AR169" s="17" t="s">
        <v>441</v>
      </c>
      <c r="AS169" s="17" t="s">
        <v>417</v>
      </c>
      <c r="AT169" s="41" t="s">
        <v>638</v>
      </c>
      <c r="AU169" s="17" t="s">
        <v>443</v>
      </c>
      <c r="AV169" s="17" t="s">
        <v>420</v>
      </c>
      <c r="AW169" s="17" t="s">
        <v>444</v>
      </c>
      <c r="AX169" s="18">
        <v>229</v>
      </c>
      <c r="AY169" s="18">
        <v>3.5</v>
      </c>
      <c r="AZ169" s="18">
        <v>0.23</v>
      </c>
      <c r="BA169" s="17" t="s">
        <v>445</v>
      </c>
      <c r="BC169" s="34" t="str">
        <f t="shared" si="176"/>
        <v>20110504</v>
      </c>
      <c r="BD169" s="34" t="str">
        <f t="shared" si="177"/>
        <v>20111015</v>
      </c>
      <c r="BE169" s="2" t="s">
        <v>937</v>
      </c>
      <c r="BF169" s="11" t="str">
        <f t="shared" si="120"/>
        <v>{"exname":"USA_2011_20081",</v>
      </c>
      <c r="BG169" s="11" t="str">
        <f t="shared" si="121"/>
        <v>"exp_dur":"1",</v>
      </c>
      <c r="BH169" s="11" t="str">
        <f t="shared" si="122"/>
        <v>"local_name":"Polo, IL",</v>
      </c>
      <c r="BI169" s="11" t="str">
        <f t="shared" si="123"/>
        <v>"local_id":"ILPL",</v>
      </c>
      <c r="BJ169" s="11" t="str">
        <f t="shared" si="124"/>
        <v>"fl_name":"MUPL",</v>
      </c>
      <c r="BK169" s="11" t="str">
        <f t="shared" si="125"/>
        <v>"id_field":"2724216242914",</v>
      </c>
      <c r="BL169" s="11" t="str">
        <f t="shared" si="126"/>
        <v>"fl_loc_1":"USA",</v>
      </c>
      <c r="BM169" s="11" t="str">
        <f t="shared" si="127"/>
        <v>"fl_loc_2":"ILL",</v>
      </c>
      <c r="BN169" s="11" t="str">
        <f t="shared" si="128"/>
        <v/>
      </c>
      <c r="BO169" s="11" t="str">
        <f t="shared" si="129"/>
        <v>"fl_lat":"42.04114008",</v>
      </c>
      <c r="BP169" s="11" t="str">
        <f t="shared" si="130"/>
        <v>"fl_long":"-89.70869342",</v>
      </c>
      <c r="BQ169" s="11" t="str">
        <f t="shared" si="131"/>
        <v>"mon_loc_source":"Monsanto",</v>
      </c>
      <c r="BR169" s="11" t="str">
        <f t="shared" si="132"/>
        <v/>
      </c>
      <c r="BS169" s="11" t="str">
        <f t="shared" si="133"/>
        <v>"flele":"266",</v>
      </c>
      <c r="BT169" s="11" t="str">
        <f t="shared" si="134"/>
        <v>"cr_system":"Conventional Corn",</v>
      </c>
      <c r="BU169" s="11" t="str">
        <f t="shared" si="135"/>
        <v>"irrig":"N",</v>
      </c>
      <c r="BV169" s="11" t="str">
        <f t="shared" si="136"/>
        <v>"ti_notes":"Conventional",</v>
      </c>
      <c r="BW169" s="11" t="str">
        <f t="shared" si="137"/>
        <v>"mon_planting_year":"2011",</v>
      </c>
      <c r="BX169" s="11" t="str">
        <f t="shared" si="138"/>
        <v>"initial_conditions":{"icpcr":"SBN"},</v>
      </c>
      <c r="BY169" s="11" t="str">
        <f t="shared" si="139"/>
        <v>"mon_hacom":"Grain",</v>
      </c>
      <c r="BZ169" s="11" t="str">
        <f t="shared" si="140"/>
        <v>"mon_expt_type":"Research",</v>
      </c>
      <c r="CA169" s="11" t="str">
        <f t="shared" si="141"/>
        <v>"mon_expt_stage":"Pre-Commercial 3",</v>
      </c>
      <c r="CB169" s="11" t="str">
        <f t="shared" si="142"/>
        <v>"mon_yld_be":"136.6776189",</v>
      </c>
      <c r="CC169" s="11" t="str">
        <f t="shared" si="143"/>
        <v>"mon_mst":"15.40392157",</v>
      </c>
      <c r="CD169" s="11" t="str">
        <f t="shared" si="144"/>
        <v/>
      </c>
      <c r="CE169" s="11" t="str">
        <f t="shared" si="145"/>
        <v/>
      </c>
      <c r="CF169" s="11" t="str">
        <f>IF(AT169&lt;&gt;"",""""&amp;LOWER(AT$3) &amp;""":"""&amp;DX169&amp;""",","")</f>
        <v>"soil_id":"795947:264973",</v>
      </c>
      <c r="CG169" s="11" t="str">
        <f>"""mon_wst_info1"":"""&amp;VLOOKUP(B169,Weather!B169:N690,11,FALSE)&amp;""","</f>
        <v>"mon_wst_info1":"GHCND:US1ILOG0003|10 - 25 km",</v>
      </c>
      <c r="CH169" s="11" t="str">
        <f>"""mon_wst_info2"":"""&amp;VLOOKUP(B169,Weather!B169:N690,12,FALSE)&amp;""","</f>
        <v>"mon_wst_info2":"GHCND:USC00114879|0 - 10 km",</v>
      </c>
      <c r="CI169" s="11" t="str">
        <f>"""mon_wst_info3"":"""&amp;VLOOKUP(B169,Weather!B169:N690,13,FALSE)&amp;""","</f>
        <v>"mon_wst_info3":"GHCND:USC00116897|0 - 10 km",</v>
      </c>
      <c r="CJ169" s="11" t="str">
        <f t="shared" si="146"/>
        <v/>
      </c>
      <c r="CK169" s="30" t="s">
        <v>958</v>
      </c>
      <c r="CL169" s="11" t="str">
        <f t="shared" si="147"/>
        <v>{"event":"planting","crid":"MAZ",</v>
      </c>
      <c r="CM169" s="11" t="str">
        <f t="shared" si="148"/>
        <v>"date":"20110504",</v>
      </c>
      <c r="CN169" s="11" t="str">
        <f t="shared" si="149"/>
        <v>"cul_id":"2011_RM100_TestMean",</v>
      </c>
      <c r="CO169" s="11" t="str">
        <f t="shared" si="150"/>
        <v>"plpoe":"8.5216080654",</v>
      </c>
      <c r="CP169" s="11" t="str">
        <f t="shared" si="151"/>
        <v>"plrs":"76.2",</v>
      </c>
      <c r="CQ169" s="11" t="str">
        <f t="shared" si="152"/>
        <v>"rm":"100"},</v>
      </c>
      <c r="CR169" s="11" t="str">
        <f t="shared" si="153"/>
        <v>{"event":"harvest",</v>
      </c>
      <c r="CS169" s="11" t="str">
        <f t="shared" si="154"/>
        <v>"harm":"Machine",</v>
      </c>
      <c r="CT169" s="11" t="str">
        <f t="shared" si="155"/>
        <v>"date":"20111015"</v>
      </c>
      <c r="CU169" s="11" t="str">
        <f t="shared" si="156"/>
        <v>}]},</v>
      </c>
      <c r="CV169" s="30" t="s">
        <v>931</v>
      </c>
      <c r="CW169" s="11" t="str">
        <f t="shared" si="157"/>
        <v>{"hwah":"11549.25879",</v>
      </c>
      <c r="CX169" s="11" t="str">
        <f t="shared" si="158"/>
        <v>"hwahs":"807.3533122",</v>
      </c>
      <c r="CY169" s="11" t="str">
        <f t="shared" si="159"/>
        <v>"hmah":"0.154039216",</v>
      </c>
      <c r="CZ169" s="11" t="str">
        <f t="shared" si="160"/>
        <v>"hmahs":"0.008078098",</v>
      </c>
      <c r="DA169" s="11" t="str">
        <f t="shared" si="161"/>
        <v/>
      </c>
      <c r="DB169" s="11" t="str">
        <f t="shared" si="162"/>
        <v/>
      </c>
      <c r="DC169" s="11" t="str">
        <f t="shared" si="163"/>
        <v/>
      </c>
      <c r="DD169" s="11" t="str">
        <f t="shared" si="164"/>
        <v/>
      </c>
      <c r="DE169" s="11" t="s">
        <v>935</v>
      </c>
      <c r="DF169" s="32" t="str">
        <f t="shared" si="178"/>
        <v>USA_2011_20081</v>
      </c>
      <c r="DG169" s="30" t="str">
        <f t="shared" si="165"/>
        <v>{"sltx":"SIL","sl_source":"SSURGO, Texture Component","soil_id":"795947:264973","soil_name":"Osco","sl_system":"USDA_NRCS","classification":"Fine-silty, mixed, superactive, mesic Typic Argiudolls","soil_elev":"229","sl_slope":"3.5","salb":"0.23","drainage":"Well drained",</v>
      </c>
      <c r="DH169" s="11" t="str">
        <f t="shared" si="166"/>
        <v>{"sltx":"SIL",</v>
      </c>
      <c r="DI169" s="11" t="str">
        <f t="shared" si="167"/>
        <v>"sl_source":"SSURGO, Texture Component",</v>
      </c>
      <c r="DJ169" s="11" t="str">
        <f>IF(AT169&lt;&gt;"",""""&amp;LOWER(AT$3) &amp;""":"""&amp;DX169&amp;""",","")</f>
        <v>"soil_id":"795947:264973",</v>
      </c>
      <c r="DK169" s="11" t="str">
        <f t="shared" si="168"/>
        <v>"soil_name":"Osco",</v>
      </c>
      <c r="DL169" s="11" t="str">
        <f t="shared" si="169"/>
        <v>"sl_system":"USDA_NRCS",</v>
      </c>
      <c r="DM169" s="11" t="str">
        <f t="shared" si="170"/>
        <v>"classification":"Fine-silty, mixed, superactive, mesic Typic Argiudolls",</v>
      </c>
      <c r="DN169" s="11" t="str">
        <f t="shared" si="171"/>
        <v>"soil_elev":"229",</v>
      </c>
      <c r="DO169" s="11" t="str">
        <f t="shared" si="172"/>
        <v>"sl_slope":"3.5",</v>
      </c>
      <c r="DP169" s="11" t="str">
        <f t="shared" si="173"/>
        <v>"salb":"0.23",</v>
      </c>
      <c r="DQ169" s="11" t="str">
        <f t="shared" si="174"/>
        <v>"drainage":"Well drained",</v>
      </c>
      <c r="DT169" s="2" t="str">
        <f t="shared" si="175"/>
        <v>SILSSURGO, Texture Component795947:264973</v>
      </c>
      <c r="DU169" s="2" t="str">
        <f>IF(COUNTIF($DT$3:DT168,"="&amp;DT169)=0,AT169&amp;"","")</f>
        <v>795947:264973</v>
      </c>
      <c r="DV169" s="2">
        <f>IF(DU169&lt;&gt;"", COUNTIF($DU$3:DU168,"="&amp;DU169), "")</f>
        <v>0</v>
      </c>
      <c r="DW169" s="2">
        <f>IF(OR(DU169&lt;&gt;"",AT169=""), COUNTIF($DU$3:DU168,"="&amp;DU169), VLOOKUP(DT169,$DT$3:DV168,3,FALSE))</f>
        <v>0</v>
      </c>
      <c r="DX169" s="2" t="str">
        <f t="shared" si="179"/>
        <v>795947:264973</v>
      </c>
    </row>
    <row r="170" spans="1:128">
      <c r="A170" s="2" t="s">
        <v>893</v>
      </c>
      <c r="B170" s="17" t="s">
        <v>639</v>
      </c>
      <c r="C170" s="18">
        <v>1</v>
      </c>
      <c r="D170" s="17" t="s">
        <v>436</v>
      </c>
      <c r="E170" s="17" t="s">
        <v>437</v>
      </c>
      <c r="F170" s="17" t="s">
        <v>438</v>
      </c>
      <c r="G170" s="19">
        <v>2724216242914</v>
      </c>
      <c r="H170" s="17" t="s">
        <v>411</v>
      </c>
      <c r="I170" s="17" t="s">
        <v>412</v>
      </c>
      <c r="J170" s="18"/>
      <c r="K170" s="18">
        <v>42.041140079999998</v>
      </c>
      <c r="L170" s="18">
        <v>-89.708693420000003</v>
      </c>
      <c r="M170" s="17" t="s">
        <v>58</v>
      </c>
      <c r="N170" s="17"/>
      <c r="O170" s="18">
        <v>266</v>
      </c>
      <c r="P170" s="17" t="s">
        <v>59</v>
      </c>
      <c r="Q170" s="17" t="s">
        <v>304</v>
      </c>
      <c r="R170" s="17" t="s">
        <v>61</v>
      </c>
      <c r="S170" s="17" t="s">
        <v>62</v>
      </c>
      <c r="T170" s="17" t="s">
        <v>413</v>
      </c>
      <c r="U170" s="18">
        <v>2011</v>
      </c>
      <c r="V170" s="17" t="s">
        <v>633</v>
      </c>
      <c r="W170" s="17" t="s">
        <v>637</v>
      </c>
      <c r="X170" s="17" t="s">
        <v>328</v>
      </c>
      <c r="Y170" s="17" t="s">
        <v>65</v>
      </c>
      <c r="Z170" s="17" t="s">
        <v>66</v>
      </c>
      <c r="AA170" s="17" t="s">
        <v>67</v>
      </c>
      <c r="AB170" s="17" t="s">
        <v>68</v>
      </c>
      <c r="AC170" s="17">
        <v>8.6309308711000003</v>
      </c>
      <c r="AD170" s="18">
        <v>76.2</v>
      </c>
      <c r="AE170" s="20">
        <v>137.5618892</v>
      </c>
      <c r="AF170" s="19">
        <v>11623.97964</v>
      </c>
      <c r="AG170" s="19">
        <v>1289.2390700000001</v>
      </c>
      <c r="AH170" s="21">
        <v>18.49942149</v>
      </c>
      <c r="AI170" s="22">
        <v>0.18499421499999999</v>
      </c>
      <c r="AJ170" s="22">
        <v>1.5776249999999999E-2</v>
      </c>
      <c r="AK170" s="18">
        <v>105</v>
      </c>
      <c r="AL170" s="17"/>
      <c r="AM170" s="17"/>
      <c r="AN170" s="17"/>
      <c r="AO170" s="17"/>
      <c r="AP170" s="17"/>
      <c r="AQ170" s="17"/>
      <c r="AR170" s="17" t="s">
        <v>441</v>
      </c>
      <c r="AS170" s="17" t="s">
        <v>417</v>
      </c>
      <c r="AT170" s="41" t="s">
        <v>638</v>
      </c>
      <c r="AU170" s="17" t="s">
        <v>443</v>
      </c>
      <c r="AV170" s="17" t="s">
        <v>420</v>
      </c>
      <c r="AW170" s="17" t="s">
        <v>444</v>
      </c>
      <c r="AX170" s="18">
        <v>229</v>
      </c>
      <c r="AY170" s="18">
        <v>3.5</v>
      </c>
      <c r="AZ170" s="18">
        <v>0.23</v>
      </c>
      <c r="BA170" s="17" t="s">
        <v>445</v>
      </c>
      <c r="BC170" s="34" t="str">
        <f t="shared" si="176"/>
        <v>20110504</v>
      </c>
      <c r="BD170" s="34" t="str">
        <f t="shared" si="177"/>
        <v>20111015</v>
      </c>
      <c r="BE170" s="2" t="s">
        <v>937</v>
      </c>
      <c r="BF170" s="11" t="str">
        <f t="shared" si="120"/>
        <v>{"exname":"USA_2011_20082",</v>
      </c>
      <c r="BG170" s="11" t="str">
        <f t="shared" si="121"/>
        <v>"exp_dur":"1",</v>
      </c>
      <c r="BH170" s="11" t="str">
        <f t="shared" si="122"/>
        <v>"local_name":"Polo, IL",</v>
      </c>
      <c r="BI170" s="11" t="str">
        <f t="shared" si="123"/>
        <v>"local_id":"ILPL",</v>
      </c>
      <c r="BJ170" s="11" t="str">
        <f t="shared" si="124"/>
        <v>"fl_name":"MUPL",</v>
      </c>
      <c r="BK170" s="11" t="str">
        <f t="shared" si="125"/>
        <v>"id_field":"2724216242914",</v>
      </c>
      <c r="BL170" s="11" t="str">
        <f t="shared" si="126"/>
        <v>"fl_loc_1":"USA",</v>
      </c>
      <c r="BM170" s="11" t="str">
        <f t="shared" si="127"/>
        <v>"fl_loc_2":"ILL",</v>
      </c>
      <c r="BN170" s="11" t="str">
        <f t="shared" si="128"/>
        <v/>
      </c>
      <c r="BO170" s="11" t="str">
        <f t="shared" si="129"/>
        <v>"fl_lat":"42.04114008",</v>
      </c>
      <c r="BP170" s="11" t="str">
        <f t="shared" si="130"/>
        <v>"fl_long":"-89.70869342",</v>
      </c>
      <c r="BQ170" s="11" t="str">
        <f t="shared" si="131"/>
        <v>"mon_loc_source":"Monsanto",</v>
      </c>
      <c r="BR170" s="11" t="str">
        <f t="shared" si="132"/>
        <v/>
      </c>
      <c r="BS170" s="11" t="str">
        <f t="shared" si="133"/>
        <v>"flele":"266",</v>
      </c>
      <c r="BT170" s="11" t="str">
        <f t="shared" si="134"/>
        <v>"cr_system":"Conventional Corn",</v>
      </c>
      <c r="BU170" s="11" t="str">
        <f t="shared" si="135"/>
        <v>"irrig":"N",</v>
      </c>
      <c r="BV170" s="11" t="str">
        <f t="shared" si="136"/>
        <v>"ti_notes":"Conventional",</v>
      </c>
      <c r="BW170" s="11" t="str">
        <f t="shared" si="137"/>
        <v>"mon_planting_year":"2011",</v>
      </c>
      <c r="BX170" s="11" t="str">
        <f t="shared" si="138"/>
        <v>"initial_conditions":{"icpcr":"SBN"},</v>
      </c>
      <c r="BY170" s="11" t="str">
        <f t="shared" si="139"/>
        <v>"mon_hacom":"Grain",</v>
      </c>
      <c r="BZ170" s="11" t="str">
        <f t="shared" si="140"/>
        <v>"mon_expt_type":"Research",</v>
      </c>
      <c r="CA170" s="11" t="str">
        <f t="shared" si="141"/>
        <v>"mon_expt_stage":"Pre-Commercial 3",</v>
      </c>
      <c r="CB170" s="11" t="str">
        <f t="shared" si="142"/>
        <v>"mon_yld_be":"137.5618892",</v>
      </c>
      <c r="CC170" s="11" t="str">
        <f t="shared" si="143"/>
        <v>"mon_mst":"18.49942149",</v>
      </c>
      <c r="CD170" s="11" t="str">
        <f t="shared" si="144"/>
        <v/>
      </c>
      <c r="CE170" s="11" t="str">
        <f t="shared" si="145"/>
        <v/>
      </c>
      <c r="CF170" s="11" t="str">
        <f>IF(AT170&lt;&gt;"",""""&amp;LOWER(AT$3) &amp;""":"""&amp;DX170&amp;""",","")</f>
        <v>"soil_id":"795947:264973",</v>
      </c>
      <c r="CG170" s="11" t="str">
        <f>"""mon_wst_info1"":"""&amp;VLOOKUP(B170,Weather!B170:N691,11,FALSE)&amp;""","</f>
        <v>"mon_wst_info1":"GHCND:US1ILOG0003|10 - 25 km",</v>
      </c>
      <c r="CH170" s="11" t="str">
        <f>"""mon_wst_info2"":"""&amp;VLOOKUP(B170,Weather!B170:N691,12,FALSE)&amp;""","</f>
        <v>"mon_wst_info2":"GHCND:USC00114879|0 - 10 km",</v>
      </c>
      <c r="CI170" s="11" t="str">
        <f>"""mon_wst_info3"":"""&amp;VLOOKUP(B170,Weather!B170:N691,13,FALSE)&amp;""","</f>
        <v>"mon_wst_info3":"GHCND:USC00116897|0 - 10 km",</v>
      </c>
      <c r="CJ170" s="11" t="str">
        <f t="shared" si="146"/>
        <v/>
      </c>
      <c r="CK170" s="30" t="s">
        <v>958</v>
      </c>
      <c r="CL170" s="11" t="str">
        <f t="shared" si="147"/>
        <v>{"event":"planting","crid":"MAZ",</v>
      </c>
      <c r="CM170" s="11" t="str">
        <f t="shared" si="148"/>
        <v>"date":"20110504",</v>
      </c>
      <c r="CN170" s="11" t="str">
        <f t="shared" si="149"/>
        <v>"cul_id":"2011_RM105_TestMean",</v>
      </c>
      <c r="CO170" s="11" t="str">
        <f t="shared" si="150"/>
        <v>"plpoe":"8.6309308711",</v>
      </c>
      <c r="CP170" s="11" t="str">
        <f t="shared" si="151"/>
        <v>"plrs":"76.2",</v>
      </c>
      <c r="CQ170" s="11" t="str">
        <f t="shared" si="152"/>
        <v>"rm":"105"},</v>
      </c>
      <c r="CR170" s="11" t="str">
        <f t="shared" si="153"/>
        <v>{"event":"harvest",</v>
      </c>
      <c r="CS170" s="11" t="str">
        <f t="shared" si="154"/>
        <v>"harm":"Machine",</v>
      </c>
      <c r="CT170" s="11" t="str">
        <f t="shared" si="155"/>
        <v>"date":"20111015"</v>
      </c>
      <c r="CU170" s="11" t="str">
        <f t="shared" si="156"/>
        <v>}]},</v>
      </c>
      <c r="CV170" s="30" t="s">
        <v>931</v>
      </c>
      <c r="CW170" s="11" t="str">
        <f t="shared" si="157"/>
        <v>{"hwah":"11623.97964",</v>
      </c>
      <c r="CX170" s="11" t="str">
        <f t="shared" si="158"/>
        <v>"hwahs":"1289.23907",</v>
      </c>
      <c r="CY170" s="11" t="str">
        <f t="shared" si="159"/>
        <v>"hmah":"0.184994215",</v>
      </c>
      <c r="CZ170" s="11" t="str">
        <f t="shared" si="160"/>
        <v>"hmahs":"0.01577625",</v>
      </c>
      <c r="DA170" s="11" t="str">
        <f t="shared" si="161"/>
        <v/>
      </c>
      <c r="DB170" s="11" t="str">
        <f t="shared" si="162"/>
        <v/>
      </c>
      <c r="DC170" s="11" t="str">
        <f t="shared" si="163"/>
        <v/>
      </c>
      <c r="DD170" s="11" t="str">
        <f t="shared" si="164"/>
        <v/>
      </c>
      <c r="DE170" s="11" t="s">
        <v>935</v>
      </c>
      <c r="DF170" s="32" t="str">
        <f t="shared" si="178"/>
        <v>USA_2011_20082</v>
      </c>
      <c r="DG170" s="30" t="str">
        <f t="shared" si="165"/>
        <v>{"sltx":"SIL","sl_source":"SSURGO, Texture Component","soil_id":"795947:264973","soil_name":"Osco","sl_system":"USDA_NRCS","classification":"Fine-silty, mixed, superactive, mesic Typic Argiudolls","soil_elev":"229","sl_slope":"3.5","salb":"0.23","drainage":"Well drained",</v>
      </c>
      <c r="DH170" s="11" t="str">
        <f t="shared" si="166"/>
        <v>{"sltx":"SIL",</v>
      </c>
      <c r="DI170" s="11" t="str">
        <f t="shared" si="167"/>
        <v>"sl_source":"SSURGO, Texture Component",</v>
      </c>
      <c r="DJ170" s="11" t="str">
        <f>IF(AT170&lt;&gt;"",""""&amp;LOWER(AT$3) &amp;""":"""&amp;DX170&amp;""",","")</f>
        <v>"soil_id":"795947:264973",</v>
      </c>
      <c r="DK170" s="11" t="str">
        <f t="shared" si="168"/>
        <v>"soil_name":"Osco",</v>
      </c>
      <c r="DL170" s="11" t="str">
        <f t="shared" si="169"/>
        <v>"sl_system":"USDA_NRCS",</v>
      </c>
      <c r="DM170" s="11" t="str">
        <f t="shared" si="170"/>
        <v>"classification":"Fine-silty, mixed, superactive, mesic Typic Argiudolls",</v>
      </c>
      <c r="DN170" s="11" t="str">
        <f t="shared" si="171"/>
        <v>"soil_elev":"229",</v>
      </c>
      <c r="DO170" s="11" t="str">
        <f t="shared" si="172"/>
        <v>"sl_slope":"3.5",</v>
      </c>
      <c r="DP170" s="11" t="str">
        <f t="shared" si="173"/>
        <v>"salb":"0.23",</v>
      </c>
      <c r="DQ170" s="11" t="str">
        <f t="shared" si="174"/>
        <v>"drainage":"Well drained",</v>
      </c>
      <c r="DT170" s="2" t="str">
        <f t="shared" si="175"/>
        <v>SILSSURGO, Texture Component795947:264973</v>
      </c>
      <c r="DU170" s="2" t="str">
        <f>IF(COUNTIF($DT$3:DT169,"="&amp;DT170)=0,AT170&amp;"","")</f>
        <v/>
      </c>
      <c r="DV170" s="2" t="str">
        <f>IF(DU170&lt;&gt;"", COUNTIF($DU$3:DU169,"="&amp;DU170), "")</f>
        <v/>
      </c>
      <c r="DW170" s="2">
        <f>IF(OR(DU170&lt;&gt;"",AT170=""), COUNTIF($DU$3:DU169,"="&amp;DU170), VLOOKUP(DT170,$DT$3:DV169,3,FALSE))</f>
        <v>0</v>
      </c>
      <c r="DX170" s="2" t="str">
        <f t="shared" si="179"/>
        <v>795947:264973</v>
      </c>
    </row>
    <row r="171" spans="1:128">
      <c r="A171" s="2" t="s">
        <v>893</v>
      </c>
      <c r="B171" s="17" t="s">
        <v>640</v>
      </c>
      <c r="C171" s="18">
        <v>1</v>
      </c>
      <c r="D171" s="17" t="s">
        <v>641</v>
      </c>
      <c r="E171" s="17" t="s">
        <v>642</v>
      </c>
      <c r="F171" s="17" t="s">
        <v>643</v>
      </c>
      <c r="G171" s="19">
        <v>2724216898274</v>
      </c>
      <c r="H171" s="17" t="s">
        <v>411</v>
      </c>
      <c r="I171" s="17" t="s">
        <v>412</v>
      </c>
      <c r="J171" s="18"/>
      <c r="K171" s="18">
        <v>41.957807080000002</v>
      </c>
      <c r="L171" s="18">
        <v>-89.042029409999998</v>
      </c>
      <c r="M171" s="17" t="s">
        <v>58</v>
      </c>
      <c r="N171" s="17"/>
      <c r="O171" s="18">
        <v>270</v>
      </c>
      <c r="P171" s="17" t="s">
        <v>59</v>
      </c>
      <c r="Q171" s="17" t="s">
        <v>304</v>
      </c>
      <c r="R171" s="17" t="s">
        <v>61</v>
      </c>
      <c r="S171" s="17" t="s">
        <v>62</v>
      </c>
      <c r="T171" s="17" t="s">
        <v>413</v>
      </c>
      <c r="U171" s="18">
        <v>2011</v>
      </c>
      <c r="V171" s="17" t="s">
        <v>644</v>
      </c>
      <c r="W171" s="17" t="s">
        <v>637</v>
      </c>
      <c r="X171" s="17" t="s">
        <v>328</v>
      </c>
      <c r="Y171" s="17" t="s">
        <v>65</v>
      </c>
      <c r="Z171" s="17" t="s">
        <v>66</v>
      </c>
      <c r="AA171" s="17" t="s">
        <v>67</v>
      </c>
      <c r="AB171" s="17" t="s">
        <v>68</v>
      </c>
      <c r="AC171" s="17">
        <v>8.5459440240000006</v>
      </c>
      <c r="AD171" s="18">
        <v>76.2</v>
      </c>
      <c r="AE171" s="20">
        <v>147.71040830000001</v>
      </c>
      <c r="AF171" s="19">
        <v>12481.529500000001</v>
      </c>
      <c r="AG171" s="19">
        <v>721.7433231</v>
      </c>
      <c r="AH171" s="21">
        <v>18.556198349999999</v>
      </c>
      <c r="AI171" s="22">
        <v>0.18556198300000001</v>
      </c>
      <c r="AJ171" s="22">
        <v>1.4696173999999999E-2</v>
      </c>
      <c r="AK171" s="18">
        <v>105</v>
      </c>
      <c r="AL171" s="17">
        <v>732.56657484000004</v>
      </c>
      <c r="AM171" s="17">
        <v>16.515713959999999</v>
      </c>
      <c r="AN171" s="17"/>
      <c r="AO171" s="17"/>
      <c r="AP171" s="18">
        <v>2.2396449999999999</v>
      </c>
      <c r="AQ171" s="18">
        <v>0.10269666</v>
      </c>
      <c r="AR171" s="17" t="s">
        <v>441</v>
      </c>
      <c r="AS171" s="17" t="s">
        <v>417</v>
      </c>
      <c r="AT171" s="41" t="s">
        <v>645</v>
      </c>
      <c r="AU171" s="17" t="s">
        <v>646</v>
      </c>
      <c r="AV171" s="17" t="s">
        <v>420</v>
      </c>
      <c r="AW171" s="17" t="s">
        <v>647</v>
      </c>
      <c r="AX171" s="18">
        <v>217</v>
      </c>
      <c r="AY171" s="18">
        <v>1</v>
      </c>
      <c r="AZ171" s="18">
        <v>0.16</v>
      </c>
      <c r="BA171" s="17" t="s">
        <v>445</v>
      </c>
      <c r="BC171" s="34" t="str">
        <f t="shared" si="176"/>
        <v>20110505</v>
      </c>
      <c r="BD171" s="34" t="str">
        <f t="shared" si="177"/>
        <v>20111015</v>
      </c>
      <c r="BE171" s="2" t="s">
        <v>937</v>
      </c>
      <c r="BF171" s="11" t="str">
        <f t="shared" si="120"/>
        <v>{"exname":"USA_2011_20083",</v>
      </c>
      <c r="BG171" s="11" t="str">
        <f t="shared" si="121"/>
        <v>"exp_dur":"1",</v>
      </c>
      <c r="BH171" s="11" t="str">
        <f t="shared" si="122"/>
        <v>"local_name":"Rochelle, IL",</v>
      </c>
      <c r="BI171" s="11" t="str">
        <f t="shared" si="123"/>
        <v>"local_id":"ILRC",</v>
      </c>
      <c r="BJ171" s="11" t="str">
        <f t="shared" si="124"/>
        <v>"fl_name":"MURC",</v>
      </c>
      <c r="BK171" s="11" t="str">
        <f t="shared" si="125"/>
        <v>"id_field":"2724216898274",</v>
      </c>
      <c r="BL171" s="11" t="str">
        <f t="shared" si="126"/>
        <v>"fl_loc_1":"USA",</v>
      </c>
      <c r="BM171" s="11" t="str">
        <f t="shared" si="127"/>
        <v>"fl_loc_2":"ILL",</v>
      </c>
      <c r="BN171" s="11" t="str">
        <f t="shared" si="128"/>
        <v/>
      </c>
      <c r="BO171" s="11" t="str">
        <f t="shared" si="129"/>
        <v>"fl_lat":"41.95780708",</v>
      </c>
      <c r="BP171" s="11" t="str">
        <f t="shared" si="130"/>
        <v>"fl_long":"-89.04202941",</v>
      </c>
      <c r="BQ171" s="11" t="str">
        <f t="shared" si="131"/>
        <v>"mon_loc_source":"Monsanto",</v>
      </c>
      <c r="BR171" s="11" t="str">
        <f t="shared" si="132"/>
        <v/>
      </c>
      <c r="BS171" s="11" t="str">
        <f t="shared" si="133"/>
        <v>"flele":"270",</v>
      </c>
      <c r="BT171" s="11" t="str">
        <f t="shared" si="134"/>
        <v>"cr_system":"Conventional Corn",</v>
      </c>
      <c r="BU171" s="11" t="str">
        <f t="shared" si="135"/>
        <v>"irrig":"N",</v>
      </c>
      <c r="BV171" s="11" t="str">
        <f t="shared" si="136"/>
        <v>"ti_notes":"Conventional",</v>
      </c>
      <c r="BW171" s="11" t="str">
        <f t="shared" si="137"/>
        <v>"mon_planting_year":"2011",</v>
      </c>
      <c r="BX171" s="11" t="str">
        <f t="shared" si="138"/>
        <v>"initial_conditions":{"icpcr":"SBN"},</v>
      </c>
      <c r="BY171" s="11" t="str">
        <f t="shared" si="139"/>
        <v>"mon_hacom":"Grain",</v>
      </c>
      <c r="BZ171" s="11" t="str">
        <f t="shared" si="140"/>
        <v>"mon_expt_type":"Research",</v>
      </c>
      <c r="CA171" s="11" t="str">
        <f t="shared" si="141"/>
        <v>"mon_expt_stage":"Pre-Commercial 3",</v>
      </c>
      <c r="CB171" s="11" t="str">
        <f t="shared" si="142"/>
        <v>"mon_yld_be":"147.7104083",</v>
      </c>
      <c r="CC171" s="11" t="str">
        <f t="shared" si="143"/>
        <v>"mon_mst":"18.55619835",</v>
      </c>
      <c r="CD171" s="11" t="str">
        <f t="shared" si="144"/>
        <v>"mon_p50":"732.56657484",</v>
      </c>
      <c r="CE171" s="11" t="str">
        <f t="shared" si="145"/>
        <v>"mon_p50_stddev":"16.51571396",</v>
      </c>
      <c r="CF171" s="11" t="str">
        <f>IF(AT171&lt;&gt;"",""""&amp;LOWER(AT$3) &amp;""":"""&amp;DX171&amp;""",","")</f>
        <v>"soil_id":"1478800:1362387",</v>
      </c>
      <c r="CG171" s="11" t="str">
        <f>"""mon_wst_info1"":"""&amp;VLOOKUP(B171,Weather!B171:N692,11,FALSE)&amp;""","</f>
        <v>"mon_wst_info1":"GHCND:US1ILDK0010|10 - 25 km",</v>
      </c>
      <c r="CH171" s="11" t="str">
        <f>"""mon_wst_info2"":"""&amp;VLOOKUP(B171,Weather!B171:N692,12,FALSE)&amp;""","</f>
        <v>"mon_wst_info2":"GHCND:US1ILOG0011|0 - 10 km",</v>
      </c>
      <c r="CI171" s="11" t="str">
        <f>"""mon_wst_info3"":"""&amp;VLOOKUP(B171,Weather!B171:N692,13,FALSE)&amp;""","</f>
        <v>"mon_wst_info3":"GHCND:USC00117354|10 - 25 km",</v>
      </c>
      <c r="CJ171" s="11" t="str">
        <f t="shared" si="146"/>
        <v/>
      </c>
      <c r="CK171" s="30" t="s">
        <v>958</v>
      </c>
      <c r="CL171" s="11" t="str">
        <f t="shared" si="147"/>
        <v>{"event":"planting","crid":"MAZ",</v>
      </c>
      <c r="CM171" s="11" t="str">
        <f t="shared" si="148"/>
        <v>"date":"20110505",</v>
      </c>
      <c r="CN171" s="11" t="str">
        <f t="shared" si="149"/>
        <v>"cul_id":"2011_RM105_TestMean",</v>
      </c>
      <c r="CO171" s="11" t="str">
        <f t="shared" si="150"/>
        <v>"plpoe":"8.545944024",</v>
      </c>
      <c r="CP171" s="11" t="str">
        <f t="shared" si="151"/>
        <v>"plrs":"76.2",</v>
      </c>
      <c r="CQ171" s="11" t="str">
        <f t="shared" si="152"/>
        <v>"rm":"105"},</v>
      </c>
      <c r="CR171" s="11" t="str">
        <f t="shared" si="153"/>
        <v>{"event":"harvest",</v>
      </c>
      <c r="CS171" s="11" t="str">
        <f t="shared" si="154"/>
        <v>"harm":"Machine",</v>
      </c>
      <c r="CT171" s="11" t="str">
        <f t="shared" si="155"/>
        <v>"date":"20111015"</v>
      </c>
      <c r="CU171" s="11" t="str">
        <f t="shared" si="156"/>
        <v>}]},</v>
      </c>
      <c r="CV171" s="30" t="s">
        <v>931</v>
      </c>
      <c r="CW171" s="11" t="str">
        <f t="shared" si="157"/>
        <v>{"hwah":"12481.5295",</v>
      </c>
      <c r="CX171" s="11" t="str">
        <f t="shared" si="158"/>
        <v>"hwahs":"721.7433231",</v>
      </c>
      <c r="CY171" s="11" t="str">
        <f t="shared" si="159"/>
        <v>"hmah":"0.185561983",</v>
      </c>
      <c r="CZ171" s="11" t="str">
        <f t="shared" si="160"/>
        <v>"hmahs":"0.014696174",</v>
      </c>
      <c r="DA171" s="11" t="str">
        <f t="shared" si="161"/>
        <v/>
      </c>
      <c r="DB171" s="11" t="str">
        <f t="shared" si="162"/>
        <v/>
      </c>
      <c r="DC171" s="11" t="str">
        <f t="shared" si="163"/>
        <v>"chtx":"2.239645",</v>
      </c>
      <c r="DD171" s="11" t="str">
        <f t="shared" si="164"/>
        <v>"chtxs":"0.10269666",</v>
      </c>
      <c r="DE171" s="11" t="s">
        <v>935</v>
      </c>
      <c r="DF171" s="32" t="str">
        <f t="shared" si="178"/>
        <v>USA_2011_20083</v>
      </c>
      <c r="DG171" s="30" t="str">
        <f t="shared" si="165"/>
        <v>{"sltx":"SIL","sl_source":"SSURGO, Texture Component","soil_id":"1478800:1362387","soil_name":"Kishwaukee","sl_system":"USDA_NRCS","classification":"Fine-loamy, mixed, superactive, mesic Typic Argiudolls","soil_elev":"217","sl_slope":"1","salb":"0.16","drainage":"Well drained",</v>
      </c>
      <c r="DH171" s="11" t="str">
        <f t="shared" si="166"/>
        <v>{"sltx":"SIL",</v>
      </c>
      <c r="DI171" s="11" t="str">
        <f t="shared" si="167"/>
        <v>"sl_source":"SSURGO, Texture Component",</v>
      </c>
      <c r="DJ171" s="11" t="str">
        <f>IF(AT171&lt;&gt;"",""""&amp;LOWER(AT$3) &amp;""":"""&amp;DX171&amp;""",","")</f>
        <v>"soil_id":"1478800:1362387",</v>
      </c>
      <c r="DK171" s="11" t="str">
        <f t="shared" si="168"/>
        <v>"soil_name":"Kishwaukee",</v>
      </c>
      <c r="DL171" s="11" t="str">
        <f t="shared" si="169"/>
        <v>"sl_system":"USDA_NRCS",</v>
      </c>
      <c r="DM171" s="11" t="str">
        <f t="shared" si="170"/>
        <v>"classification":"Fine-loamy, mixed, superactive, mesic Typic Argiudolls",</v>
      </c>
      <c r="DN171" s="11" t="str">
        <f t="shared" si="171"/>
        <v>"soil_elev":"217",</v>
      </c>
      <c r="DO171" s="11" t="str">
        <f t="shared" si="172"/>
        <v>"sl_slope":"1",</v>
      </c>
      <c r="DP171" s="11" t="str">
        <f t="shared" si="173"/>
        <v>"salb":"0.16",</v>
      </c>
      <c r="DQ171" s="11" t="str">
        <f t="shared" si="174"/>
        <v>"drainage":"Well drained",</v>
      </c>
      <c r="DT171" s="2" t="str">
        <f t="shared" si="175"/>
        <v>SILSSURGO, Texture Component1478800:1362387</v>
      </c>
      <c r="DU171" s="2" t="str">
        <f>IF(COUNTIF($DT$3:DT170,"="&amp;DT171)=0,AT171&amp;"","")</f>
        <v>1478800:1362387</v>
      </c>
      <c r="DV171" s="2">
        <f>IF(DU171&lt;&gt;"", COUNTIF($DU$3:DU170,"="&amp;DU171), "")</f>
        <v>0</v>
      </c>
      <c r="DW171" s="2">
        <f>IF(OR(DU171&lt;&gt;"",AT171=""), COUNTIF($DU$3:DU170,"="&amp;DU171), VLOOKUP(DT171,$DT$3:DV170,3,FALSE))</f>
        <v>0</v>
      </c>
      <c r="DX171" s="2" t="str">
        <f t="shared" si="179"/>
        <v>1478800:1362387</v>
      </c>
    </row>
    <row r="172" spans="1:128">
      <c r="A172" s="2" t="s">
        <v>893</v>
      </c>
      <c r="B172" s="17" t="s">
        <v>648</v>
      </c>
      <c r="C172" s="18">
        <v>1</v>
      </c>
      <c r="D172" s="17" t="s">
        <v>462</v>
      </c>
      <c r="E172" s="17" t="s">
        <v>463</v>
      </c>
      <c r="F172" s="17" t="s">
        <v>464</v>
      </c>
      <c r="G172" s="19">
        <v>7797114274520</v>
      </c>
      <c r="H172" s="17" t="s">
        <v>411</v>
      </c>
      <c r="I172" s="17" t="s">
        <v>450</v>
      </c>
      <c r="J172" s="18"/>
      <c r="K172" s="18">
        <v>42.041140079999998</v>
      </c>
      <c r="L172" s="18">
        <v>-93.792010469999994</v>
      </c>
      <c r="M172" s="17" t="s">
        <v>58</v>
      </c>
      <c r="N172" s="17"/>
      <c r="O172" s="18">
        <v>333</v>
      </c>
      <c r="P172" s="17" t="s">
        <v>59</v>
      </c>
      <c r="Q172" s="17" t="s">
        <v>304</v>
      </c>
      <c r="R172" s="17" t="s">
        <v>61</v>
      </c>
      <c r="S172" s="17" t="s">
        <v>62</v>
      </c>
      <c r="T172" s="17" t="s">
        <v>413</v>
      </c>
      <c r="U172" s="18">
        <v>2011</v>
      </c>
      <c r="V172" s="17" t="s">
        <v>649</v>
      </c>
      <c r="W172" s="17" t="s">
        <v>311</v>
      </c>
      <c r="X172" s="17" t="s">
        <v>328</v>
      </c>
      <c r="Y172" s="17" t="s">
        <v>65</v>
      </c>
      <c r="Z172" s="17" t="s">
        <v>66</v>
      </c>
      <c r="AA172" s="17" t="s">
        <v>67</v>
      </c>
      <c r="AB172" s="17" t="s">
        <v>68</v>
      </c>
      <c r="AC172" s="17">
        <v>8.8571707607000008</v>
      </c>
      <c r="AD172" s="18">
        <v>76.2</v>
      </c>
      <c r="AE172" s="20">
        <v>123.9012838</v>
      </c>
      <c r="AF172" s="19">
        <v>10469.65848</v>
      </c>
      <c r="AG172" s="19">
        <v>895.25280299999997</v>
      </c>
      <c r="AH172" s="21">
        <v>18.742786890000001</v>
      </c>
      <c r="AI172" s="22">
        <v>0.187427869</v>
      </c>
      <c r="AJ172" s="22">
        <v>2.0297434E-2</v>
      </c>
      <c r="AK172" s="18">
        <v>105</v>
      </c>
      <c r="AL172" s="17">
        <v>731.11680328</v>
      </c>
      <c r="AM172" s="17">
        <v>19.588257343999999</v>
      </c>
      <c r="AN172" s="17">
        <v>71.81147541</v>
      </c>
      <c r="AO172" s="17">
        <v>1.1523025257999999</v>
      </c>
      <c r="AP172" s="18">
        <v>2.1548360660000001</v>
      </c>
      <c r="AQ172" s="18">
        <v>0.10603533800000001</v>
      </c>
      <c r="AR172" s="17" t="s">
        <v>569</v>
      </c>
      <c r="AS172" s="17" t="s">
        <v>417</v>
      </c>
      <c r="AT172" s="41" t="s">
        <v>650</v>
      </c>
      <c r="AU172" s="17" t="s">
        <v>651</v>
      </c>
      <c r="AV172" s="17" t="s">
        <v>420</v>
      </c>
      <c r="AW172" s="17" t="s">
        <v>505</v>
      </c>
      <c r="AX172" s="18">
        <v>351</v>
      </c>
      <c r="AY172" s="18">
        <v>2</v>
      </c>
      <c r="AZ172" s="18">
        <v>0.09</v>
      </c>
      <c r="BA172" s="17" t="s">
        <v>506</v>
      </c>
      <c r="BC172" s="34" t="str">
        <f t="shared" si="176"/>
        <v>20110506</v>
      </c>
      <c r="BD172" s="34" t="str">
        <f t="shared" si="177"/>
        <v>20111003</v>
      </c>
      <c r="BE172" s="2" t="s">
        <v>937</v>
      </c>
      <c r="BF172" s="11" t="str">
        <f t="shared" si="120"/>
        <v>{"exname":"USA_2011_20134",</v>
      </c>
      <c r="BG172" s="11" t="str">
        <f t="shared" si="121"/>
        <v>"exp_dur":"1",</v>
      </c>
      <c r="BH172" s="11" t="str">
        <f t="shared" si="122"/>
        <v>"local_name":"Luther, IA",</v>
      </c>
      <c r="BI172" s="11" t="str">
        <f t="shared" si="123"/>
        <v>"local_id":"IALU",</v>
      </c>
      <c r="BJ172" s="11" t="str">
        <f t="shared" si="124"/>
        <v>"fl_name":"MBLU",</v>
      </c>
      <c r="BK172" s="11" t="str">
        <f t="shared" si="125"/>
        <v>"id_field":"7797114274520",</v>
      </c>
      <c r="BL172" s="11" t="str">
        <f t="shared" si="126"/>
        <v>"fl_loc_1":"USA",</v>
      </c>
      <c r="BM172" s="11" t="str">
        <f t="shared" si="127"/>
        <v>"fl_loc_2":"IOW",</v>
      </c>
      <c r="BN172" s="11" t="str">
        <f t="shared" si="128"/>
        <v/>
      </c>
      <c r="BO172" s="11" t="str">
        <f t="shared" si="129"/>
        <v>"fl_lat":"42.04114008",</v>
      </c>
      <c r="BP172" s="11" t="str">
        <f t="shared" si="130"/>
        <v>"fl_long":"-93.79201047",</v>
      </c>
      <c r="BQ172" s="11" t="str">
        <f t="shared" si="131"/>
        <v>"mon_loc_source":"Monsanto",</v>
      </c>
      <c r="BR172" s="11" t="str">
        <f t="shared" si="132"/>
        <v/>
      </c>
      <c r="BS172" s="11" t="str">
        <f t="shared" si="133"/>
        <v>"flele":"333",</v>
      </c>
      <c r="BT172" s="11" t="str">
        <f t="shared" si="134"/>
        <v>"cr_system":"Conventional Corn",</v>
      </c>
      <c r="BU172" s="11" t="str">
        <f t="shared" si="135"/>
        <v>"irrig":"N",</v>
      </c>
      <c r="BV172" s="11" t="str">
        <f t="shared" si="136"/>
        <v>"ti_notes":"Conventional",</v>
      </c>
      <c r="BW172" s="11" t="str">
        <f t="shared" si="137"/>
        <v>"mon_planting_year":"2011",</v>
      </c>
      <c r="BX172" s="11" t="str">
        <f t="shared" si="138"/>
        <v>"initial_conditions":{"icpcr":"SBN"},</v>
      </c>
      <c r="BY172" s="11" t="str">
        <f t="shared" si="139"/>
        <v>"mon_hacom":"Grain",</v>
      </c>
      <c r="BZ172" s="11" t="str">
        <f t="shared" si="140"/>
        <v>"mon_expt_type":"Research",</v>
      </c>
      <c r="CA172" s="11" t="str">
        <f t="shared" si="141"/>
        <v>"mon_expt_stage":"Pre-Commercial 3",</v>
      </c>
      <c r="CB172" s="11" t="str">
        <f t="shared" si="142"/>
        <v>"mon_yld_be":"123.9012838",</v>
      </c>
      <c r="CC172" s="11" t="str">
        <f t="shared" si="143"/>
        <v>"mon_mst":"18.74278689",</v>
      </c>
      <c r="CD172" s="11" t="str">
        <f t="shared" si="144"/>
        <v>"mon_p50":"731.11680328",</v>
      </c>
      <c r="CE172" s="11" t="str">
        <f t="shared" si="145"/>
        <v>"mon_p50_stddev":"19.588257344",</v>
      </c>
      <c r="CF172" s="11" t="str">
        <f>IF(AT172&lt;&gt;"",""""&amp;LOWER(AT$3) &amp;""":"""&amp;DX172&amp;""",","")</f>
        <v>"soil_id":"403060:543018",</v>
      </c>
      <c r="CG172" s="11" t="str">
        <f>"""mon_wst_info1"":"""&amp;VLOOKUP(B172,Weather!B172:N693,11,FALSE)&amp;""","</f>
        <v>"mon_wst_info1":"725486|0 - 10 km",</v>
      </c>
      <c r="CH172" s="11" t="str">
        <f>"""mon_wst_info2"":"""&amp;VLOOKUP(B172,Weather!B172:N693,12,FALSE)&amp;""","</f>
        <v>"mon_wst_info2":"GHCND:US1IABN0001|0 - 10 km",</v>
      </c>
      <c r="CI172" s="11" t="str">
        <f>"""mon_wst_info3"":"""&amp;VLOOKUP(B172,Weather!B172:N693,13,FALSE)&amp;""","</f>
        <v>"mon_wst_info3":"GHCND:USC00130200|0 - 10 km",</v>
      </c>
      <c r="CJ172" s="11" t="str">
        <f t="shared" si="146"/>
        <v/>
      </c>
      <c r="CK172" s="30" t="s">
        <v>958</v>
      </c>
      <c r="CL172" s="11" t="str">
        <f t="shared" si="147"/>
        <v>{"event":"planting","crid":"MAZ",</v>
      </c>
      <c r="CM172" s="11" t="str">
        <f t="shared" si="148"/>
        <v>"date":"20110506",</v>
      </c>
      <c r="CN172" s="11" t="str">
        <f t="shared" si="149"/>
        <v>"cul_id":"2011_RM105_TestMean",</v>
      </c>
      <c r="CO172" s="11" t="str">
        <f t="shared" si="150"/>
        <v>"plpoe":"8.8571707607",</v>
      </c>
      <c r="CP172" s="11" t="str">
        <f t="shared" si="151"/>
        <v>"plrs":"76.2",</v>
      </c>
      <c r="CQ172" s="11" t="str">
        <f t="shared" si="152"/>
        <v>"rm":"105"},</v>
      </c>
      <c r="CR172" s="11" t="str">
        <f t="shared" si="153"/>
        <v>{"event":"harvest",</v>
      </c>
      <c r="CS172" s="11" t="str">
        <f t="shared" si="154"/>
        <v>"harm":"Machine",</v>
      </c>
      <c r="CT172" s="11" t="str">
        <f t="shared" si="155"/>
        <v>"date":"20111003"</v>
      </c>
      <c r="CU172" s="11" t="str">
        <f t="shared" si="156"/>
        <v>}]},</v>
      </c>
      <c r="CV172" s="30" t="s">
        <v>931</v>
      </c>
      <c r="CW172" s="11" t="str">
        <f t="shared" si="157"/>
        <v>{"hwah":"10469.65848",</v>
      </c>
      <c r="CX172" s="11" t="str">
        <f t="shared" si="158"/>
        <v>"hwahs":"895.252803",</v>
      </c>
      <c r="CY172" s="11" t="str">
        <f t="shared" si="159"/>
        <v>"hmah":"0.187427869",</v>
      </c>
      <c r="CZ172" s="11" t="str">
        <f t="shared" si="160"/>
        <v>"hmahs":"0.020297434",</v>
      </c>
      <c r="DA172" s="11" t="str">
        <f t="shared" si="161"/>
        <v>"adap":"71.81147541",</v>
      </c>
      <c r="DB172" s="11" t="str">
        <f t="shared" si="162"/>
        <v>"adaps":"1.1523025258",</v>
      </c>
      <c r="DC172" s="11" t="str">
        <f t="shared" si="163"/>
        <v>"chtx":"2.154836066",</v>
      </c>
      <c r="DD172" s="11" t="str">
        <f t="shared" si="164"/>
        <v>"chtxs":"0.106035338",</v>
      </c>
      <c r="DE172" s="11" t="s">
        <v>935</v>
      </c>
      <c r="DF172" s="32" t="str">
        <f t="shared" si="178"/>
        <v>USA_2011_20134</v>
      </c>
      <c r="DG172" s="30" t="str">
        <f t="shared" si="165"/>
        <v>{"sltx":"L","sl_source":"SSURGO, Texture Component","soil_id":"403060:543018","soil_name":"Nicollet","sl_system":"USDA_NRCS","classification":"Fine-loamy, mixed, superactive, mesic Aquic Hapludolls","soil_elev":"351","sl_slope":"2","salb":"0.09","drainage":"Somewhat poorly drained",</v>
      </c>
      <c r="DH172" s="11" t="str">
        <f t="shared" si="166"/>
        <v>{"sltx":"L",</v>
      </c>
      <c r="DI172" s="11" t="str">
        <f t="shared" si="167"/>
        <v>"sl_source":"SSURGO, Texture Component",</v>
      </c>
      <c r="DJ172" s="11" t="str">
        <f>IF(AT172&lt;&gt;"",""""&amp;LOWER(AT$3) &amp;""":"""&amp;DX172&amp;""",","")</f>
        <v>"soil_id":"403060:543018",</v>
      </c>
      <c r="DK172" s="11" t="str">
        <f t="shared" si="168"/>
        <v>"soil_name":"Nicollet",</v>
      </c>
      <c r="DL172" s="11" t="str">
        <f t="shared" si="169"/>
        <v>"sl_system":"USDA_NRCS",</v>
      </c>
      <c r="DM172" s="11" t="str">
        <f t="shared" si="170"/>
        <v>"classification":"Fine-loamy, mixed, superactive, mesic Aquic Hapludolls",</v>
      </c>
      <c r="DN172" s="11" t="str">
        <f t="shared" si="171"/>
        <v>"soil_elev":"351",</v>
      </c>
      <c r="DO172" s="11" t="str">
        <f t="shared" si="172"/>
        <v>"sl_slope":"2",</v>
      </c>
      <c r="DP172" s="11" t="str">
        <f t="shared" si="173"/>
        <v>"salb":"0.09",</v>
      </c>
      <c r="DQ172" s="11" t="str">
        <f t="shared" si="174"/>
        <v>"drainage":"Somewhat poorly drained",</v>
      </c>
      <c r="DT172" s="2" t="str">
        <f t="shared" si="175"/>
        <v>LSSURGO, Texture Component403060:543018</v>
      </c>
      <c r="DU172" s="2" t="str">
        <f>IF(COUNTIF($DT$3:DT171,"="&amp;DT172)=0,AT172&amp;"","")</f>
        <v>403060:543018</v>
      </c>
      <c r="DV172" s="2">
        <f>IF(DU172&lt;&gt;"", COUNTIF($DU$3:DU171,"="&amp;DU172), "")</f>
        <v>0</v>
      </c>
      <c r="DW172" s="2">
        <f>IF(OR(DU172&lt;&gt;"",AT172=""), COUNTIF($DU$3:DU171,"="&amp;DU172), VLOOKUP(DT172,$DT$3:DV171,3,FALSE))</f>
        <v>0</v>
      </c>
      <c r="DX172" s="2" t="str">
        <f t="shared" si="179"/>
        <v>403060:543018</v>
      </c>
    </row>
    <row r="173" spans="1:128">
      <c r="A173" s="2" t="s">
        <v>893</v>
      </c>
      <c r="B173" s="17" t="s">
        <v>652</v>
      </c>
      <c r="C173" s="18">
        <v>1</v>
      </c>
      <c r="D173" s="17" t="s">
        <v>462</v>
      </c>
      <c r="E173" s="17" t="s">
        <v>463</v>
      </c>
      <c r="F173" s="17" t="s">
        <v>464</v>
      </c>
      <c r="G173" s="19">
        <v>7797114274520</v>
      </c>
      <c r="H173" s="17" t="s">
        <v>411</v>
      </c>
      <c r="I173" s="17" t="s">
        <v>450</v>
      </c>
      <c r="J173" s="18"/>
      <c r="K173" s="18">
        <v>42.041140079999998</v>
      </c>
      <c r="L173" s="18">
        <v>-93.792010469999994</v>
      </c>
      <c r="M173" s="17" t="s">
        <v>58</v>
      </c>
      <c r="N173" s="17"/>
      <c r="O173" s="18">
        <v>333</v>
      </c>
      <c r="P173" s="17" t="s">
        <v>59</v>
      </c>
      <c r="Q173" s="17" t="s">
        <v>306</v>
      </c>
      <c r="R173" s="17" t="s">
        <v>61</v>
      </c>
      <c r="S173" s="17" t="s">
        <v>62</v>
      </c>
      <c r="T173" s="17" t="s">
        <v>413</v>
      </c>
      <c r="U173" s="18">
        <v>2011</v>
      </c>
      <c r="V173" s="17" t="s">
        <v>649</v>
      </c>
      <c r="W173" s="17" t="s">
        <v>311</v>
      </c>
      <c r="X173" s="17" t="s">
        <v>328</v>
      </c>
      <c r="Y173" s="17" t="s">
        <v>65</v>
      </c>
      <c r="Z173" s="17" t="s">
        <v>66</v>
      </c>
      <c r="AA173" s="17" t="s">
        <v>67</v>
      </c>
      <c r="AB173" s="17" t="s">
        <v>68</v>
      </c>
      <c r="AC173" s="17">
        <v>8.8695859422000005</v>
      </c>
      <c r="AD173" s="18">
        <v>76.2</v>
      </c>
      <c r="AE173" s="20">
        <v>131.91838540000001</v>
      </c>
      <c r="AF173" s="19">
        <v>11147.103569999999</v>
      </c>
      <c r="AG173" s="19">
        <v>904.59291910000002</v>
      </c>
      <c r="AH173" s="21">
        <v>23.09099415</v>
      </c>
      <c r="AI173" s="22">
        <v>0.23090994200000001</v>
      </c>
      <c r="AJ173" s="22">
        <v>2.3282069999999998E-2</v>
      </c>
      <c r="AK173" s="18">
        <v>110</v>
      </c>
      <c r="AL173" s="17">
        <v>753.34493464000002</v>
      </c>
      <c r="AM173" s="17">
        <v>20.620605725000001</v>
      </c>
      <c r="AN173" s="17">
        <v>73.117647059000006</v>
      </c>
      <c r="AO173" s="17">
        <v>1.2056255192000001</v>
      </c>
      <c r="AP173" s="18">
        <v>2.1730947980000002</v>
      </c>
      <c r="AQ173" s="18">
        <v>0.124475193</v>
      </c>
      <c r="AR173" s="17" t="s">
        <v>569</v>
      </c>
      <c r="AS173" s="17" t="s">
        <v>417</v>
      </c>
      <c r="AT173" s="41" t="s">
        <v>650</v>
      </c>
      <c r="AU173" s="17" t="s">
        <v>651</v>
      </c>
      <c r="AV173" s="17" t="s">
        <v>420</v>
      </c>
      <c r="AW173" s="17" t="s">
        <v>505</v>
      </c>
      <c r="AX173" s="18">
        <v>351</v>
      </c>
      <c r="AY173" s="18">
        <v>2</v>
      </c>
      <c r="AZ173" s="18">
        <v>0.09</v>
      </c>
      <c r="BA173" s="17" t="s">
        <v>506</v>
      </c>
      <c r="BC173" s="34" t="str">
        <f t="shared" si="176"/>
        <v>20110506</v>
      </c>
      <c r="BD173" s="34" t="str">
        <f t="shared" si="177"/>
        <v>20111003</v>
      </c>
      <c r="BE173" s="2" t="s">
        <v>937</v>
      </c>
      <c r="BF173" s="11" t="str">
        <f t="shared" si="120"/>
        <v>{"exname":"USA_2011_20135",</v>
      </c>
      <c r="BG173" s="11" t="str">
        <f t="shared" si="121"/>
        <v>"exp_dur":"1",</v>
      </c>
      <c r="BH173" s="11" t="str">
        <f t="shared" si="122"/>
        <v>"local_name":"Luther, IA",</v>
      </c>
      <c r="BI173" s="11" t="str">
        <f t="shared" si="123"/>
        <v>"local_id":"IALU",</v>
      </c>
      <c r="BJ173" s="11" t="str">
        <f t="shared" si="124"/>
        <v>"fl_name":"MBLU",</v>
      </c>
      <c r="BK173" s="11" t="str">
        <f t="shared" si="125"/>
        <v>"id_field":"7797114274520",</v>
      </c>
      <c r="BL173" s="11" t="str">
        <f t="shared" si="126"/>
        <v>"fl_loc_1":"USA",</v>
      </c>
      <c r="BM173" s="11" t="str">
        <f t="shared" si="127"/>
        <v>"fl_loc_2":"IOW",</v>
      </c>
      <c r="BN173" s="11" t="str">
        <f t="shared" si="128"/>
        <v/>
      </c>
      <c r="BO173" s="11" t="str">
        <f t="shared" si="129"/>
        <v>"fl_lat":"42.04114008",</v>
      </c>
      <c r="BP173" s="11" t="str">
        <f t="shared" si="130"/>
        <v>"fl_long":"-93.79201047",</v>
      </c>
      <c r="BQ173" s="11" t="str">
        <f t="shared" si="131"/>
        <v>"mon_loc_source":"Monsanto",</v>
      </c>
      <c r="BR173" s="11" t="str">
        <f t="shared" si="132"/>
        <v/>
      </c>
      <c r="BS173" s="11" t="str">
        <f t="shared" si="133"/>
        <v>"flele":"333",</v>
      </c>
      <c r="BT173" s="11" t="str">
        <f t="shared" si="134"/>
        <v>"cr_system":"Conventional Corn",</v>
      </c>
      <c r="BU173" s="11" t="str">
        <f t="shared" si="135"/>
        <v>"irrig":"N",</v>
      </c>
      <c r="BV173" s="11" t="str">
        <f t="shared" si="136"/>
        <v>"ti_notes":"Conventional",</v>
      </c>
      <c r="BW173" s="11" t="str">
        <f t="shared" si="137"/>
        <v>"mon_planting_year":"2011",</v>
      </c>
      <c r="BX173" s="11" t="str">
        <f t="shared" si="138"/>
        <v>"initial_conditions":{"icpcr":"SBN"},</v>
      </c>
      <c r="BY173" s="11" t="str">
        <f t="shared" si="139"/>
        <v>"mon_hacom":"Grain",</v>
      </c>
      <c r="BZ173" s="11" t="str">
        <f t="shared" si="140"/>
        <v>"mon_expt_type":"Research",</v>
      </c>
      <c r="CA173" s="11" t="str">
        <f t="shared" si="141"/>
        <v>"mon_expt_stage":"Pre-Commercial 3",</v>
      </c>
      <c r="CB173" s="11" t="str">
        <f t="shared" si="142"/>
        <v>"mon_yld_be":"131.9183854",</v>
      </c>
      <c r="CC173" s="11" t="str">
        <f t="shared" si="143"/>
        <v>"mon_mst":"23.09099415",</v>
      </c>
      <c r="CD173" s="11" t="str">
        <f t="shared" si="144"/>
        <v>"mon_p50":"753.34493464",</v>
      </c>
      <c r="CE173" s="11" t="str">
        <f t="shared" si="145"/>
        <v>"mon_p50_stddev":"20.620605725",</v>
      </c>
      <c r="CF173" s="11" t="str">
        <f>IF(AT173&lt;&gt;"",""""&amp;LOWER(AT$3) &amp;""":"""&amp;DX173&amp;""",","")</f>
        <v>"soil_id":"403060:543018",</v>
      </c>
      <c r="CG173" s="11" t="str">
        <f>"""mon_wst_info1"":"""&amp;VLOOKUP(B173,Weather!B173:N694,11,FALSE)&amp;""","</f>
        <v>"mon_wst_info1":"725486|0 - 10 km",</v>
      </c>
      <c r="CH173" s="11" t="str">
        <f>"""mon_wst_info2"":"""&amp;VLOOKUP(B173,Weather!B173:N694,12,FALSE)&amp;""","</f>
        <v>"mon_wst_info2":"GHCND:US1IABN0001|0 - 10 km",</v>
      </c>
      <c r="CI173" s="11" t="str">
        <f>"""mon_wst_info3"":"""&amp;VLOOKUP(B173,Weather!B173:N694,13,FALSE)&amp;""","</f>
        <v>"mon_wst_info3":"GHCND:USC00130200|0 - 10 km",</v>
      </c>
      <c r="CJ173" s="11" t="str">
        <f t="shared" si="146"/>
        <v/>
      </c>
      <c r="CK173" s="30" t="s">
        <v>958</v>
      </c>
      <c r="CL173" s="11" t="str">
        <f t="shared" si="147"/>
        <v>{"event":"planting","crid":"MAZ",</v>
      </c>
      <c r="CM173" s="11" t="str">
        <f t="shared" si="148"/>
        <v>"date":"20110506",</v>
      </c>
      <c r="CN173" s="11" t="str">
        <f t="shared" si="149"/>
        <v>"cul_id":"2011_RM110_TestMean",</v>
      </c>
      <c r="CO173" s="11" t="str">
        <f t="shared" si="150"/>
        <v>"plpoe":"8.8695859422",</v>
      </c>
      <c r="CP173" s="11" t="str">
        <f t="shared" si="151"/>
        <v>"plrs":"76.2",</v>
      </c>
      <c r="CQ173" s="11" t="str">
        <f t="shared" si="152"/>
        <v>"rm":"110"},</v>
      </c>
      <c r="CR173" s="11" t="str">
        <f t="shared" si="153"/>
        <v>{"event":"harvest",</v>
      </c>
      <c r="CS173" s="11" t="str">
        <f t="shared" si="154"/>
        <v>"harm":"Machine",</v>
      </c>
      <c r="CT173" s="11" t="str">
        <f t="shared" si="155"/>
        <v>"date":"20111003"</v>
      </c>
      <c r="CU173" s="11" t="str">
        <f t="shared" si="156"/>
        <v>}]},</v>
      </c>
      <c r="CV173" s="30" t="s">
        <v>931</v>
      </c>
      <c r="CW173" s="11" t="str">
        <f t="shared" si="157"/>
        <v>{"hwah":"11147.10357",</v>
      </c>
      <c r="CX173" s="11" t="str">
        <f t="shared" si="158"/>
        <v>"hwahs":"904.5929191",</v>
      </c>
      <c r="CY173" s="11" t="str">
        <f t="shared" si="159"/>
        <v>"hmah":"0.230909942",</v>
      </c>
      <c r="CZ173" s="11" t="str">
        <f t="shared" si="160"/>
        <v>"hmahs":"0.02328207",</v>
      </c>
      <c r="DA173" s="11" t="str">
        <f t="shared" si="161"/>
        <v>"adap":"73.117647059",</v>
      </c>
      <c r="DB173" s="11" t="str">
        <f t="shared" si="162"/>
        <v>"adaps":"1.2056255192",</v>
      </c>
      <c r="DC173" s="11" t="str">
        <f t="shared" si="163"/>
        <v>"chtx":"2.173094798",</v>
      </c>
      <c r="DD173" s="11" t="str">
        <f t="shared" si="164"/>
        <v>"chtxs":"0.124475193",</v>
      </c>
      <c r="DE173" s="11" t="s">
        <v>935</v>
      </c>
      <c r="DF173" s="32" t="str">
        <f t="shared" si="178"/>
        <v>USA_2011_20135</v>
      </c>
      <c r="DG173" s="30" t="str">
        <f t="shared" si="165"/>
        <v>{"sltx":"L","sl_source":"SSURGO, Texture Component","soil_id":"403060:543018","soil_name":"Nicollet","sl_system":"USDA_NRCS","classification":"Fine-loamy, mixed, superactive, mesic Aquic Hapludolls","soil_elev":"351","sl_slope":"2","salb":"0.09","drainage":"Somewhat poorly drained",</v>
      </c>
      <c r="DH173" s="11" t="str">
        <f t="shared" si="166"/>
        <v>{"sltx":"L",</v>
      </c>
      <c r="DI173" s="11" t="str">
        <f t="shared" si="167"/>
        <v>"sl_source":"SSURGO, Texture Component",</v>
      </c>
      <c r="DJ173" s="11" t="str">
        <f>IF(AT173&lt;&gt;"",""""&amp;LOWER(AT$3) &amp;""":"""&amp;DX173&amp;""",","")</f>
        <v>"soil_id":"403060:543018",</v>
      </c>
      <c r="DK173" s="11" t="str">
        <f t="shared" si="168"/>
        <v>"soil_name":"Nicollet",</v>
      </c>
      <c r="DL173" s="11" t="str">
        <f t="shared" si="169"/>
        <v>"sl_system":"USDA_NRCS",</v>
      </c>
      <c r="DM173" s="11" t="str">
        <f t="shared" si="170"/>
        <v>"classification":"Fine-loamy, mixed, superactive, mesic Aquic Hapludolls",</v>
      </c>
      <c r="DN173" s="11" t="str">
        <f t="shared" si="171"/>
        <v>"soil_elev":"351",</v>
      </c>
      <c r="DO173" s="11" t="str">
        <f t="shared" si="172"/>
        <v>"sl_slope":"2",</v>
      </c>
      <c r="DP173" s="11" t="str">
        <f t="shared" si="173"/>
        <v>"salb":"0.09",</v>
      </c>
      <c r="DQ173" s="11" t="str">
        <f t="shared" si="174"/>
        <v>"drainage":"Somewhat poorly drained",</v>
      </c>
      <c r="DT173" s="2" t="str">
        <f t="shared" si="175"/>
        <v>LSSURGO, Texture Component403060:543018</v>
      </c>
      <c r="DU173" s="2" t="str">
        <f>IF(COUNTIF($DT$3:DT172,"="&amp;DT173)=0,AT173&amp;"","")</f>
        <v/>
      </c>
      <c r="DV173" s="2" t="str">
        <f>IF(DU173&lt;&gt;"", COUNTIF($DU$3:DU172,"="&amp;DU173), "")</f>
        <v/>
      </c>
      <c r="DW173" s="2">
        <f>IF(OR(DU173&lt;&gt;"",AT173=""), COUNTIF($DU$3:DU172,"="&amp;DU173), VLOOKUP(DT173,$DT$3:DV172,3,FALSE))</f>
        <v>0</v>
      </c>
      <c r="DX173" s="2" t="str">
        <f t="shared" si="179"/>
        <v>403060:543018</v>
      </c>
    </row>
    <row r="174" spans="1:128">
      <c r="A174" s="2" t="s">
        <v>893</v>
      </c>
      <c r="B174" s="17" t="s">
        <v>653</v>
      </c>
      <c r="C174" s="18">
        <v>1</v>
      </c>
      <c r="D174" s="17" t="s">
        <v>511</v>
      </c>
      <c r="E174" s="17" t="s">
        <v>512</v>
      </c>
      <c r="F174" s="17" t="s">
        <v>513</v>
      </c>
      <c r="G174" s="19">
        <v>6065125786335</v>
      </c>
      <c r="H174" s="17" t="s">
        <v>411</v>
      </c>
      <c r="I174" s="17" t="s">
        <v>499</v>
      </c>
      <c r="J174" s="18"/>
      <c r="K174" s="18">
        <v>44.791129120000001</v>
      </c>
      <c r="L174" s="18">
        <v>-95.04200548</v>
      </c>
      <c r="M174" s="17" t="s">
        <v>58</v>
      </c>
      <c r="N174" s="17"/>
      <c r="O174" s="18">
        <v>331</v>
      </c>
      <c r="P174" s="17" t="s">
        <v>59</v>
      </c>
      <c r="Q174" s="17" t="s">
        <v>654</v>
      </c>
      <c r="R174" s="17" t="s">
        <v>61</v>
      </c>
      <c r="S174" s="17" t="s">
        <v>62</v>
      </c>
      <c r="T174" s="17" t="s">
        <v>413</v>
      </c>
      <c r="U174" s="18">
        <v>2011</v>
      </c>
      <c r="V174" s="17" t="s">
        <v>310</v>
      </c>
      <c r="W174" s="17" t="s">
        <v>655</v>
      </c>
      <c r="X174" s="17" t="s">
        <v>328</v>
      </c>
      <c r="Y174" s="17" t="s">
        <v>65</v>
      </c>
      <c r="Z174" s="17" t="s">
        <v>66</v>
      </c>
      <c r="AA174" s="17" t="s">
        <v>67</v>
      </c>
      <c r="AB174" s="17" t="s">
        <v>68</v>
      </c>
      <c r="AC174" s="17">
        <v>8.4293518499999998</v>
      </c>
      <c r="AD174" s="18">
        <v>76.2</v>
      </c>
      <c r="AE174" s="20">
        <v>93.603693199999995</v>
      </c>
      <c r="AF174" s="19">
        <v>7909.5120749999996</v>
      </c>
      <c r="AG174" s="19">
        <v>1177.068585</v>
      </c>
      <c r="AH174" s="21">
        <v>14.229718310000001</v>
      </c>
      <c r="AI174" s="22">
        <v>0.14229718299999999</v>
      </c>
      <c r="AJ174" s="22">
        <v>9.9023080000000003E-3</v>
      </c>
      <c r="AK174" s="18">
        <v>85</v>
      </c>
      <c r="AL174" s="17">
        <v>608.35648147999996</v>
      </c>
      <c r="AM174" s="17">
        <v>9.1136669093999991</v>
      </c>
      <c r="AN174" s="17">
        <v>72.458333332999999</v>
      </c>
      <c r="AO174" s="17">
        <v>0.80382010459999997</v>
      </c>
      <c r="AP174" s="18">
        <v>1.957563889</v>
      </c>
      <c r="AQ174" s="18">
        <v>0.104364126</v>
      </c>
      <c r="AR174" s="17" t="s">
        <v>329</v>
      </c>
      <c r="AS174" s="17" t="s">
        <v>417</v>
      </c>
      <c r="AT174" s="41" t="s">
        <v>656</v>
      </c>
      <c r="AU174" s="17" t="s">
        <v>546</v>
      </c>
      <c r="AV174" s="17" t="s">
        <v>420</v>
      </c>
      <c r="AW174" s="17" t="s">
        <v>547</v>
      </c>
      <c r="AX174" s="18">
        <v>346</v>
      </c>
      <c r="AY174" s="18">
        <v>1</v>
      </c>
      <c r="AZ174" s="18">
        <v>0.09</v>
      </c>
      <c r="BA174" s="17" t="s">
        <v>422</v>
      </c>
      <c r="BC174" s="34" t="str">
        <f t="shared" si="176"/>
        <v>20110503</v>
      </c>
      <c r="BD174" s="34" t="str">
        <f t="shared" si="177"/>
        <v>20111001</v>
      </c>
      <c r="BE174" s="2" t="s">
        <v>937</v>
      </c>
      <c r="BF174" s="11" t="str">
        <f t="shared" si="120"/>
        <v>{"exname":"USA_2011_20313",</v>
      </c>
      <c r="BG174" s="11" t="str">
        <f t="shared" si="121"/>
        <v>"exp_dur":"1",</v>
      </c>
      <c r="BH174" s="11" t="str">
        <f t="shared" si="122"/>
        <v>"local_name":"Olivia, MN",</v>
      </c>
      <c r="BI174" s="11" t="str">
        <f t="shared" si="123"/>
        <v>"local_id":"MNOL",</v>
      </c>
      <c r="BJ174" s="11" t="str">
        <f t="shared" si="124"/>
        <v>"fl_name":"MCOL",</v>
      </c>
      <c r="BK174" s="11" t="str">
        <f t="shared" si="125"/>
        <v>"id_field":"6065125786335",</v>
      </c>
      <c r="BL174" s="11" t="str">
        <f t="shared" si="126"/>
        <v>"fl_loc_1":"USA",</v>
      </c>
      <c r="BM174" s="11" t="str">
        <f t="shared" si="127"/>
        <v>"fl_loc_2":"MNN",</v>
      </c>
      <c r="BN174" s="11" t="str">
        <f t="shared" si="128"/>
        <v/>
      </c>
      <c r="BO174" s="11" t="str">
        <f t="shared" si="129"/>
        <v>"fl_lat":"44.79112912",</v>
      </c>
      <c r="BP174" s="11" t="str">
        <f t="shared" si="130"/>
        <v>"fl_long":"-95.04200548",</v>
      </c>
      <c r="BQ174" s="11" t="str">
        <f t="shared" si="131"/>
        <v>"mon_loc_source":"Monsanto",</v>
      </c>
      <c r="BR174" s="11" t="str">
        <f t="shared" si="132"/>
        <v/>
      </c>
      <c r="BS174" s="11" t="str">
        <f t="shared" si="133"/>
        <v>"flele":"331",</v>
      </c>
      <c r="BT174" s="11" t="str">
        <f t="shared" si="134"/>
        <v>"cr_system":"Conventional Corn",</v>
      </c>
      <c r="BU174" s="11" t="str">
        <f t="shared" si="135"/>
        <v>"irrig":"N",</v>
      </c>
      <c r="BV174" s="11" t="str">
        <f t="shared" si="136"/>
        <v>"ti_notes":"Conventional",</v>
      </c>
      <c r="BW174" s="11" t="str">
        <f t="shared" si="137"/>
        <v>"mon_planting_year":"2011",</v>
      </c>
      <c r="BX174" s="11" t="str">
        <f t="shared" si="138"/>
        <v>"initial_conditions":{"icpcr":"SBN"},</v>
      </c>
      <c r="BY174" s="11" t="str">
        <f t="shared" si="139"/>
        <v>"mon_hacom":"Grain",</v>
      </c>
      <c r="BZ174" s="11" t="str">
        <f t="shared" si="140"/>
        <v>"mon_expt_type":"Research",</v>
      </c>
      <c r="CA174" s="11" t="str">
        <f t="shared" si="141"/>
        <v>"mon_expt_stage":"Pre-Commercial 3",</v>
      </c>
      <c r="CB174" s="11" t="str">
        <f t="shared" si="142"/>
        <v>"mon_yld_be":"93.6036932",</v>
      </c>
      <c r="CC174" s="11" t="str">
        <f t="shared" si="143"/>
        <v>"mon_mst":"14.22971831",</v>
      </c>
      <c r="CD174" s="11" t="str">
        <f t="shared" si="144"/>
        <v>"mon_p50":"608.35648148",</v>
      </c>
      <c r="CE174" s="11" t="str">
        <f t="shared" si="145"/>
        <v>"mon_p50_stddev":"9.1136669094",</v>
      </c>
      <c r="CF174" s="11" t="str">
        <f>IF(AT174&lt;&gt;"",""""&amp;LOWER(AT$3) &amp;""":"""&amp;DX174&amp;""",","")</f>
        <v>"soil_id":"1678860:1757237",</v>
      </c>
      <c r="CG174" s="11" t="str">
        <f>"""mon_wst_info1"":"""&amp;VLOOKUP(B174,Weather!B174:N695,11,FALSE)&amp;""","</f>
        <v>"mon_wst_info1":"722168|0 - 10 km",</v>
      </c>
      <c r="CH174" s="11" t="str">
        <f>"""mon_wst_info2"":"""&amp;VLOOKUP(B174,Weather!B174:N695,12,FALSE)&amp;""","</f>
        <v>"mon_wst_info2":"GHCND:US1MNRV0003|0 - 10 km",</v>
      </c>
      <c r="CI174" s="11" t="str">
        <f>"""mon_wst_info3"":"""&amp;VLOOKUP(B174,Weather!B174:N695,13,FALSE)&amp;""","</f>
        <v>"mon_wst_info3":"GHCND:USC00216152|0 - 10 km",</v>
      </c>
      <c r="CJ174" s="11" t="str">
        <f t="shared" si="146"/>
        <v/>
      </c>
      <c r="CK174" s="30" t="s">
        <v>958</v>
      </c>
      <c r="CL174" s="11" t="str">
        <f t="shared" si="147"/>
        <v>{"event":"planting","crid":"MAZ",</v>
      </c>
      <c r="CM174" s="11" t="str">
        <f t="shared" si="148"/>
        <v>"date":"20110503",</v>
      </c>
      <c r="CN174" s="11" t="str">
        <f t="shared" si="149"/>
        <v>"cul_id":"2011_RM85_TestMean",</v>
      </c>
      <c r="CO174" s="11" t="str">
        <f t="shared" si="150"/>
        <v>"plpoe":"8.42935185",</v>
      </c>
      <c r="CP174" s="11" t="str">
        <f t="shared" si="151"/>
        <v>"plrs":"76.2",</v>
      </c>
      <c r="CQ174" s="11" t="str">
        <f t="shared" si="152"/>
        <v>"rm":"85"},</v>
      </c>
      <c r="CR174" s="11" t="str">
        <f t="shared" si="153"/>
        <v>{"event":"harvest",</v>
      </c>
      <c r="CS174" s="11" t="str">
        <f t="shared" si="154"/>
        <v>"harm":"Machine",</v>
      </c>
      <c r="CT174" s="11" t="str">
        <f t="shared" si="155"/>
        <v>"date":"20111001"</v>
      </c>
      <c r="CU174" s="11" t="str">
        <f t="shared" si="156"/>
        <v>}]},</v>
      </c>
      <c r="CV174" s="30" t="s">
        <v>931</v>
      </c>
      <c r="CW174" s="11" t="str">
        <f t="shared" si="157"/>
        <v>{"hwah":"7909.512075",</v>
      </c>
      <c r="CX174" s="11" t="str">
        <f t="shared" si="158"/>
        <v>"hwahs":"1177.068585",</v>
      </c>
      <c r="CY174" s="11" t="str">
        <f t="shared" si="159"/>
        <v>"hmah":"0.142297183",</v>
      </c>
      <c r="CZ174" s="11" t="str">
        <f t="shared" si="160"/>
        <v>"hmahs":"0.009902308",</v>
      </c>
      <c r="DA174" s="11" t="str">
        <f t="shared" si="161"/>
        <v>"adap":"72.458333333",</v>
      </c>
      <c r="DB174" s="11" t="str">
        <f t="shared" si="162"/>
        <v>"adaps":"0.8038201046",</v>
      </c>
      <c r="DC174" s="11" t="str">
        <f t="shared" si="163"/>
        <v>"chtx":"1.957563889",</v>
      </c>
      <c r="DD174" s="11" t="str">
        <f t="shared" si="164"/>
        <v>"chtxs":"0.104364126",</v>
      </c>
      <c r="DE174" s="11" t="s">
        <v>935</v>
      </c>
      <c r="DF174" s="32" t="str">
        <f t="shared" si="178"/>
        <v>USA_2011_20313</v>
      </c>
      <c r="DG174" s="30" t="str">
        <f t="shared" si="165"/>
        <v>{"sltx":"CL","sl_source":"SSURGO, Texture Component","soil_id":"1678860:1757237","soil_name":"Webster","sl_system":"USDA_NRCS","classification":"Fine-loamy, mixed, superactive, mesic Typic Endoaquolls","soil_elev":"346","sl_slope":"1","salb":"0.09","drainage":"Poorly drained",</v>
      </c>
      <c r="DH174" s="11" t="str">
        <f t="shared" si="166"/>
        <v>{"sltx":"CL",</v>
      </c>
      <c r="DI174" s="11" t="str">
        <f t="shared" si="167"/>
        <v>"sl_source":"SSURGO, Texture Component",</v>
      </c>
      <c r="DJ174" s="11" t="str">
        <f>IF(AT174&lt;&gt;"",""""&amp;LOWER(AT$3) &amp;""":"""&amp;DX174&amp;""",","")</f>
        <v>"soil_id":"1678860:1757237",</v>
      </c>
      <c r="DK174" s="11" t="str">
        <f t="shared" si="168"/>
        <v>"soil_name":"Webster",</v>
      </c>
      <c r="DL174" s="11" t="str">
        <f t="shared" si="169"/>
        <v>"sl_system":"USDA_NRCS",</v>
      </c>
      <c r="DM174" s="11" t="str">
        <f t="shared" si="170"/>
        <v>"classification":"Fine-loamy, mixed, superactive, mesic Typic Endoaquolls",</v>
      </c>
      <c r="DN174" s="11" t="str">
        <f t="shared" si="171"/>
        <v>"soil_elev":"346",</v>
      </c>
      <c r="DO174" s="11" t="str">
        <f t="shared" si="172"/>
        <v>"sl_slope":"1",</v>
      </c>
      <c r="DP174" s="11" t="str">
        <f t="shared" si="173"/>
        <v>"salb":"0.09",</v>
      </c>
      <c r="DQ174" s="11" t="str">
        <f t="shared" si="174"/>
        <v>"drainage":"Poorly drained",</v>
      </c>
      <c r="DT174" s="2" t="str">
        <f t="shared" si="175"/>
        <v>CLSSURGO, Texture Component1678860:1757237</v>
      </c>
      <c r="DU174" s="2" t="str">
        <f>IF(COUNTIF($DT$3:DT173,"="&amp;DT174)=0,AT174&amp;"","")</f>
        <v>1678860:1757237</v>
      </c>
      <c r="DV174" s="2">
        <f>IF(DU174&lt;&gt;"", COUNTIF($DU$3:DU173,"="&amp;DU174), "")</f>
        <v>0</v>
      </c>
      <c r="DW174" s="2">
        <f>IF(OR(DU174&lt;&gt;"",AT174=""), COUNTIF($DU$3:DU173,"="&amp;DU174), VLOOKUP(DT174,$DT$3:DV173,3,FALSE))</f>
        <v>0</v>
      </c>
      <c r="DX174" s="2" t="str">
        <f t="shared" si="179"/>
        <v>1678860:1757237</v>
      </c>
    </row>
    <row r="175" spans="1:128">
      <c r="A175" s="2" t="s">
        <v>893</v>
      </c>
      <c r="B175" s="17" t="s">
        <v>657</v>
      </c>
      <c r="C175" s="18">
        <v>1</v>
      </c>
      <c r="D175" s="17" t="s">
        <v>511</v>
      </c>
      <c r="E175" s="17" t="s">
        <v>512</v>
      </c>
      <c r="F175" s="17" t="s">
        <v>513</v>
      </c>
      <c r="G175" s="19">
        <v>6065125786335</v>
      </c>
      <c r="H175" s="17" t="s">
        <v>411</v>
      </c>
      <c r="I175" s="17" t="s">
        <v>499</v>
      </c>
      <c r="J175" s="18"/>
      <c r="K175" s="18">
        <v>44.791129120000001</v>
      </c>
      <c r="L175" s="18">
        <v>-95.04200548</v>
      </c>
      <c r="M175" s="17" t="s">
        <v>58</v>
      </c>
      <c r="N175" s="17"/>
      <c r="O175" s="18">
        <v>331</v>
      </c>
      <c r="P175" s="17" t="s">
        <v>59</v>
      </c>
      <c r="Q175" s="17" t="s">
        <v>658</v>
      </c>
      <c r="R175" s="17" t="s">
        <v>61</v>
      </c>
      <c r="S175" s="17" t="s">
        <v>62</v>
      </c>
      <c r="T175" s="17" t="s">
        <v>413</v>
      </c>
      <c r="U175" s="18">
        <v>2011</v>
      </c>
      <c r="V175" s="17" t="s">
        <v>310</v>
      </c>
      <c r="W175" s="17" t="s">
        <v>655</v>
      </c>
      <c r="X175" s="17" t="s">
        <v>328</v>
      </c>
      <c r="Y175" s="17" t="s">
        <v>65</v>
      </c>
      <c r="Z175" s="17" t="s">
        <v>66</v>
      </c>
      <c r="AA175" s="17" t="s">
        <v>67</v>
      </c>
      <c r="AB175" s="17" t="s">
        <v>68</v>
      </c>
      <c r="AC175" s="17">
        <v>8.4124499804999999</v>
      </c>
      <c r="AD175" s="18">
        <v>76.2</v>
      </c>
      <c r="AE175" s="20">
        <v>110.8001719</v>
      </c>
      <c r="AF175" s="19">
        <v>9362.6145300000007</v>
      </c>
      <c r="AG175" s="19">
        <v>1243.894129</v>
      </c>
      <c r="AH175" s="21">
        <v>15.80818182</v>
      </c>
      <c r="AI175" s="22">
        <v>0.15808181800000001</v>
      </c>
      <c r="AJ175" s="22">
        <v>9.6197950000000004E-3</v>
      </c>
      <c r="AK175" s="18">
        <v>90</v>
      </c>
      <c r="AL175" s="17">
        <v>628.64357863999999</v>
      </c>
      <c r="AM175" s="17">
        <v>11.907324855000001</v>
      </c>
      <c r="AN175" s="17">
        <v>74</v>
      </c>
      <c r="AO175" s="17">
        <v>0.79471941424000003</v>
      </c>
      <c r="AP175" s="18">
        <v>2.0194649349999998</v>
      </c>
      <c r="AQ175" s="18">
        <v>9.1174415999999994E-2</v>
      </c>
      <c r="AR175" s="17" t="s">
        <v>329</v>
      </c>
      <c r="AS175" s="17" t="s">
        <v>417</v>
      </c>
      <c r="AT175" s="41" t="s">
        <v>656</v>
      </c>
      <c r="AU175" s="17" t="s">
        <v>546</v>
      </c>
      <c r="AV175" s="17" t="s">
        <v>420</v>
      </c>
      <c r="AW175" s="17" t="s">
        <v>547</v>
      </c>
      <c r="AX175" s="18">
        <v>346</v>
      </c>
      <c r="AY175" s="18">
        <v>1</v>
      </c>
      <c r="AZ175" s="18">
        <v>0.09</v>
      </c>
      <c r="BA175" s="17" t="s">
        <v>422</v>
      </c>
      <c r="BC175" s="34" t="str">
        <f t="shared" si="176"/>
        <v>20110503</v>
      </c>
      <c r="BD175" s="34" t="str">
        <f t="shared" si="177"/>
        <v>20111001</v>
      </c>
      <c r="BE175" s="2" t="s">
        <v>937</v>
      </c>
      <c r="BF175" s="11" t="str">
        <f t="shared" si="120"/>
        <v>{"exname":"USA_2011_20314",</v>
      </c>
      <c r="BG175" s="11" t="str">
        <f t="shared" si="121"/>
        <v>"exp_dur":"1",</v>
      </c>
      <c r="BH175" s="11" t="str">
        <f t="shared" si="122"/>
        <v>"local_name":"Olivia, MN",</v>
      </c>
      <c r="BI175" s="11" t="str">
        <f t="shared" si="123"/>
        <v>"local_id":"MNOL",</v>
      </c>
      <c r="BJ175" s="11" t="str">
        <f t="shared" si="124"/>
        <v>"fl_name":"MCOL",</v>
      </c>
      <c r="BK175" s="11" t="str">
        <f t="shared" si="125"/>
        <v>"id_field":"6065125786335",</v>
      </c>
      <c r="BL175" s="11" t="str">
        <f t="shared" si="126"/>
        <v>"fl_loc_1":"USA",</v>
      </c>
      <c r="BM175" s="11" t="str">
        <f t="shared" si="127"/>
        <v>"fl_loc_2":"MNN",</v>
      </c>
      <c r="BN175" s="11" t="str">
        <f t="shared" si="128"/>
        <v/>
      </c>
      <c r="BO175" s="11" t="str">
        <f t="shared" si="129"/>
        <v>"fl_lat":"44.79112912",</v>
      </c>
      <c r="BP175" s="11" t="str">
        <f t="shared" si="130"/>
        <v>"fl_long":"-95.04200548",</v>
      </c>
      <c r="BQ175" s="11" t="str">
        <f t="shared" si="131"/>
        <v>"mon_loc_source":"Monsanto",</v>
      </c>
      <c r="BR175" s="11" t="str">
        <f t="shared" si="132"/>
        <v/>
      </c>
      <c r="BS175" s="11" t="str">
        <f t="shared" si="133"/>
        <v>"flele":"331",</v>
      </c>
      <c r="BT175" s="11" t="str">
        <f t="shared" si="134"/>
        <v>"cr_system":"Conventional Corn",</v>
      </c>
      <c r="BU175" s="11" t="str">
        <f t="shared" si="135"/>
        <v>"irrig":"N",</v>
      </c>
      <c r="BV175" s="11" t="str">
        <f t="shared" si="136"/>
        <v>"ti_notes":"Conventional",</v>
      </c>
      <c r="BW175" s="11" t="str">
        <f t="shared" si="137"/>
        <v>"mon_planting_year":"2011",</v>
      </c>
      <c r="BX175" s="11" t="str">
        <f t="shared" si="138"/>
        <v>"initial_conditions":{"icpcr":"SBN"},</v>
      </c>
      <c r="BY175" s="11" t="str">
        <f t="shared" si="139"/>
        <v>"mon_hacom":"Grain",</v>
      </c>
      <c r="BZ175" s="11" t="str">
        <f t="shared" si="140"/>
        <v>"mon_expt_type":"Research",</v>
      </c>
      <c r="CA175" s="11" t="str">
        <f t="shared" si="141"/>
        <v>"mon_expt_stage":"Pre-Commercial 3",</v>
      </c>
      <c r="CB175" s="11" t="str">
        <f t="shared" si="142"/>
        <v>"mon_yld_be":"110.8001719",</v>
      </c>
      <c r="CC175" s="11" t="str">
        <f t="shared" si="143"/>
        <v>"mon_mst":"15.80818182",</v>
      </c>
      <c r="CD175" s="11" t="str">
        <f t="shared" si="144"/>
        <v>"mon_p50":"628.64357864",</v>
      </c>
      <c r="CE175" s="11" t="str">
        <f t="shared" si="145"/>
        <v>"mon_p50_stddev":"11.907324855",</v>
      </c>
      <c r="CF175" s="11" t="str">
        <f>IF(AT175&lt;&gt;"",""""&amp;LOWER(AT$3) &amp;""":"""&amp;DX175&amp;""",","")</f>
        <v>"soil_id":"1678860:1757237",</v>
      </c>
      <c r="CG175" s="11" t="str">
        <f>"""mon_wst_info1"":"""&amp;VLOOKUP(B175,Weather!B175:N696,11,FALSE)&amp;""","</f>
        <v>"mon_wst_info1":"722168|0 - 10 km",</v>
      </c>
      <c r="CH175" s="11" t="str">
        <f>"""mon_wst_info2"":"""&amp;VLOOKUP(B175,Weather!B175:N696,12,FALSE)&amp;""","</f>
        <v>"mon_wst_info2":"GHCND:US1MNRV0003|0 - 10 km",</v>
      </c>
      <c r="CI175" s="11" t="str">
        <f>"""mon_wst_info3"":"""&amp;VLOOKUP(B175,Weather!B175:N696,13,FALSE)&amp;""","</f>
        <v>"mon_wst_info3":"GHCND:USC00216152|0 - 10 km",</v>
      </c>
      <c r="CJ175" s="11" t="str">
        <f t="shared" si="146"/>
        <v/>
      </c>
      <c r="CK175" s="30" t="s">
        <v>958</v>
      </c>
      <c r="CL175" s="11" t="str">
        <f t="shared" si="147"/>
        <v>{"event":"planting","crid":"MAZ",</v>
      </c>
      <c r="CM175" s="11" t="str">
        <f t="shared" si="148"/>
        <v>"date":"20110503",</v>
      </c>
      <c r="CN175" s="11" t="str">
        <f t="shared" si="149"/>
        <v>"cul_id":"2011_RM90_TestMean",</v>
      </c>
      <c r="CO175" s="11" t="str">
        <f t="shared" si="150"/>
        <v>"plpoe":"8.4124499805",</v>
      </c>
      <c r="CP175" s="11" t="str">
        <f t="shared" si="151"/>
        <v>"plrs":"76.2",</v>
      </c>
      <c r="CQ175" s="11" t="str">
        <f t="shared" si="152"/>
        <v>"rm":"90"},</v>
      </c>
      <c r="CR175" s="11" t="str">
        <f t="shared" si="153"/>
        <v>{"event":"harvest",</v>
      </c>
      <c r="CS175" s="11" t="str">
        <f t="shared" si="154"/>
        <v>"harm":"Machine",</v>
      </c>
      <c r="CT175" s="11" t="str">
        <f t="shared" si="155"/>
        <v>"date":"20111001"</v>
      </c>
      <c r="CU175" s="11" t="str">
        <f t="shared" si="156"/>
        <v>}]},</v>
      </c>
      <c r="CV175" s="30" t="s">
        <v>931</v>
      </c>
      <c r="CW175" s="11" t="str">
        <f t="shared" si="157"/>
        <v>{"hwah":"9362.61453",</v>
      </c>
      <c r="CX175" s="11" t="str">
        <f t="shared" si="158"/>
        <v>"hwahs":"1243.894129",</v>
      </c>
      <c r="CY175" s="11" t="str">
        <f t="shared" si="159"/>
        <v>"hmah":"0.158081818",</v>
      </c>
      <c r="CZ175" s="11" t="str">
        <f t="shared" si="160"/>
        <v>"hmahs":"0.009619795",</v>
      </c>
      <c r="DA175" s="11" t="str">
        <f t="shared" si="161"/>
        <v>"adap":"74",</v>
      </c>
      <c r="DB175" s="11" t="str">
        <f t="shared" si="162"/>
        <v>"adaps":"0.79471941424",</v>
      </c>
      <c r="DC175" s="11" t="str">
        <f t="shared" si="163"/>
        <v>"chtx":"2.019464935",</v>
      </c>
      <c r="DD175" s="11" t="str">
        <f t="shared" si="164"/>
        <v>"chtxs":"0.091174416",</v>
      </c>
      <c r="DE175" s="11" t="s">
        <v>935</v>
      </c>
      <c r="DF175" s="32" t="str">
        <f t="shared" si="178"/>
        <v>USA_2011_20314</v>
      </c>
      <c r="DG175" s="30" t="str">
        <f t="shared" si="165"/>
        <v>{"sltx":"CL","sl_source":"SSURGO, Texture Component","soil_id":"1678860:1757237","soil_name":"Webster","sl_system":"USDA_NRCS","classification":"Fine-loamy, mixed, superactive, mesic Typic Endoaquolls","soil_elev":"346","sl_slope":"1","salb":"0.09","drainage":"Poorly drained",</v>
      </c>
      <c r="DH175" s="11" t="str">
        <f t="shared" si="166"/>
        <v>{"sltx":"CL",</v>
      </c>
      <c r="DI175" s="11" t="str">
        <f t="shared" si="167"/>
        <v>"sl_source":"SSURGO, Texture Component",</v>
      </c>
      <c r="DJ175" s="11" t="str">
        <f>IF(AT175&lt;&gt;"",""""&amp;LOWER(AT$3) &amp;""":"""&amp;DX175&amp;""",","")</f>
        <v>"soil_id":"1678860:1757237",</v>
      </c>
      <c r="DK175" s="11" t="str">
        <f t="shared" si="168"/>
        <v>"soil_name":"Webster",</v>
      </c>
      <c r="DL175" s="11" t="str">
        <f t="shared" si="169"/>
        <v>"sl_system":"USDA_NRCS",</v>
      </c>
      <c r="DM175" s="11" t="str">
        <f t="shared" si="170"/>
        <v>"classification":"Fine-loamy, mixed, superactive, mesic Typic Endoaquolls",</v>
      </c>
      <c r="DN175" s="11" t="str">
        <f t="shared" si="171"/>
        <v>"soil_elev":"346",</v>
      </c>
      <c r="DO175" s="11" t="str">
        <f t="shared" si="172"/>
        <v>"sl_slope":"1",</v>
      </c>
      <c r="DP175" s="11" t="str">
        <f t="shared" si="173"/>
        <v>"salb":"0.09",</v>
      </c>
      <c r="DQ175" s="11" t="str">
        <f t="shared" si="174"/>
        <v>"drainage":"Poorly drained",</v>
      </c>
      <c r="DT175" s="2" t="str">
        <f t="shared" si="175"/>
        <v>CLSSURGO, Texture Component1678860:1757237</v>
      </c>
      <c r="DU175" s="2" t="str">
        <f>IF(COUNTIF($DT$3:DT174,"="&amp;DT175)=0,AT175&amp;"","")</f>
        <v/>
      </c>
      <c r="DV175" s="2" t="str">
        <f>IF(DU175&lt;&gt;"", COUNTIF($DU$3:DU174,"="&amp;DU175), "")</f>
        <v/>
      </c>
      <c r="DW175" s="2">
        <f>IF(OR(DU175&lt;&gt;"",AT175=""), COUNTIF($DU$3:DU174,"="&amp;DU175), VLOOKUP(DT175,$DT$3:DV174,3,FALSE))</f>
        <v>0</v>
      </c>
      <c r="DX175" s="2" t="str">
        <f t="shared" si="179"/>
        <v>1678860:1757237</v>
      </c>
    </row>
    <row r="176" spans="1:128">
      <c r="A176" s="2" t="s">
        <v>893</v>
      </c>
      <c r="B176" s="17" t="s">
        <v>659</v>
      </c>
      <c r="C176" s="18">
        <v>1</v>
      </c>
      <c r="D176" s="17" t="s">
        <v>511</v>
      </c>
      <c r="E176" s="17" t="s">
        <v>512</v>
      </c>
      <c r="F176" s="17" t="s">
        <v>513</v>
      </c>
      <c r="G176" s="19">
        <v>6065125786335</v>
      </c>
      <c r="H176" s="17" t="s">
        <v>411</v>
      </c>
      <c r="I176" s="17" t="s">
        <v>499</v>
      </c>
      <c r="J176" s="18"/>
      <c r="K176" s="18">
        <v>44.791129120000001</v>
      </c>
      <c r="L176" s="18">
        <v>-95.04200548</v>
      </c>
      <c r="M176" s="17" t="s">
        <v>58</v>
      </c>
      <c r="N176" s="17"/>
      <c r="O176" s="18">
        <v>331</v>
      </c>
      <c r="P176" s="17" t="s">
        <v>59</v>
      </c>
      <c r="Q176" s="17" t="s">
        <v>660</v>
      </c>
      <c r="R176" s="17" t="s">
        <v>61</v>
      </c>
      <c r="S176" s="17" t="s">
        <v>62</v>
      </c>
      <c r="T176" s="17" t="s">
        <v>413</v>
      </c>
      <c r="U176" s="18">
        <v>2011</v>
      </c>
      <c r="V176" s="17" t="s">
        <v>310</v>
      </c>
      <c r="W176" s="17" t="s">
        <v>655</v>
      </c>
      <c r="X176" s="17" t="s">
        <v>328</v>
      </c>
      <c r="Y176" s="17" t="s">
        <v>65</v>
      </c>
      <c r="Z176" s="17" t="s">
        <v>66</v>
      </c>
      <c r="AA176" s="17" t="s">
        <v>67</v>
      </c>
      <c r="AB176" s="17" t="s">
        <v>68</v>
      </c>
      <c r="AC176" s="17">
        <v>8.4684352250000003</v>
      </c>
      <c r="AD176" s="18">
        <v>76.2</v>
      </c>
      <c r="AE176" s="20">
        <v>121.4845042</v>
      </c>
      <c r="AF176" s="19">
        <v>10265.4406</v>
      </c>
      <c r="AG176" s="19">
        <v>974.60038399999996</v>
      </c>
      <c r="AH176" s="21">
        <v>17.3917</v>
      </c>
      <c r="AI176" s="22">
        <v>0.17391699999999999</v>
      </c>
      <c r="AJ176" s="22">
        <v>9.7816680000000003E-3</v>
      </c>
      <c r="AK176" s="18">
        <v>95</v>
      </c>
      <c r="AL176" s="17">
        <v>639.92777778000004</v>
      </c>
      <c r="AM176" s="17">
        <v>16.372193745000001</v>
      </c>
      <c r="AN176" s="17">
        <v>74.709999999999994</v>
      </c>
      <c r="AO176" s="17">
        <v>0.99792714455999998</v>
      </c>
      <c r="AP176" s="18">
        <v>1.981454</v>
      </c>
      <c r="AQ176" s="18">
        <v>7.7471788E-2</v>
      </c>
      <c r="AR176" s="17" t="s">
        <v>329</v>
      </c>
      <c r="AS176" s="17" t="s">
        <v>417</v>
      </c>
      <c r="AT176" s="41" t="s">
        <v>656</v>
      </c>
      <c r="AU176" s="17" t="s">
        <v>546</v>
      </c>
      <c r="AV176" s="17" t="s">
        <v>420</v>
      </c>
      <c r="AW176" s="17" t="s">
        <v>547</v>
      </c>
      <c r="AX176" s="18">
        <v>346</v>
      </c>
      <c r="AY176" s="18">
        <v>1</v>
      </c>
      <c r="AZ176" s="18">
        <v>0.09</v>
      </c>
      <c r="BA176" s="17" t="s">
        <v>422</v>
      </c>
      <c r="BC176" s="34" t="str">
        <f t="shared" si="176"/>
        <v>20110503</v>
      </c>
      <c r="BD176" s="34" t="str">
        <f t="shared" si="177"/>
        <v>20111001</v>
      </c>
      <c r="BE176" s="2" t="s">
        <v>937</v>
      </c>
      <c r="BF176" s="11" t="str">
        <f t="shared" si="120"/>
        <v>{"exname":"USA_2011_20315",</v>
      </c>
      <c r="BG176" s="11" t="str">
        <f t="shared" si="121"/>
        <v>"exp_dur":"1",</v>
      </c>
      <c r="BH176" s="11" t="str">
        <f t="shared" si="122"/>
        <v>"local_name":"Olivia, MN",</v>
      </c>
      <c r="BI176" s="11" t="str">
        <f t="shared" si="123"/>
        <v>"local_id":"MNOL",</v>
      </c>
      <c r="BJ176" s="11" t="str">
        <f t="shared" si="124"/>
        <v>"fl_name":"MCOL",</v>
      </c>
      <c r="BK176" s="11" t="str">
        <f t="shared" si="125"/>
        <v>"id_field":"6065125786335",</v>
      </c>
      <c r="BL176" s="11" t="str">
        <f t="shared" si="126"/>
        <v>"fl_loc_1":"USA",</v>
      </c>
      <c r="BM176" s="11" t="str">
        <f t="shared" si="127"/>
        <v>"fl_loc_2":"MNN",</v>
      </c>
      <c r="BN176" s="11" t="str">
        <f t="shared" si="128"/>
        <v/>
      </c>
      <c r="BO176" s="11" t="str">
        <f t="shared" si="129"/>
        <v>"fl_lat":"44.79112912",</v>
      </c>
      <c r="BP176" s="11" t="str">
        <f t="shared" si="130"/>
        <v>"fl_long":"-95.04200548",</v>
      </c>
      <c r="BQ176" s="11" t="str">
        <f t="shared" si="131"/>
        <v>"mon_loc_source":"Monsanto",</v>
      </c>
      <c r="BR176" s="11" t="str">
        <f t="shared" si="132"/>
        <v/>
      </c>
      <c r="BS176" s="11" t="str">
        <f t="shared" si="133"/>
        <v>"flele":"331",</v>
      </c>
      <c r="BT176" s="11" t="str">
        <f t="shared" si="134"/>
        <v>"cr_system":"Conventional Corn",</v>
      </c>
      <c r="BU176" s="11" t="str">
        <f t="shared" si="135"/>
        <v>"irrig":"N",</v>
      </c>
      <c r="BV176" s="11" t="str">
        <f t="shared" si="136"/>
        <v>"ti_notes":"Conventional",</v>
      </c>
      <c r="BW176" s="11" t="str">
        <f t="shared" si="137"/>
        <v>"mon_planting_year":"2011",</v>
      </c>
      <c r="BX176" s="11" t="str">
        <f t="shared" si="138"/>
        <v>"initial_conditions":{"icpcr":"SBN"},</v>
      </c>
      <c r="BY176" s="11" t="str">
        <f t="shared" si="139"/>
        <v>"mon_hacom":"Grain",</v>
      </c>
      <c r="BZ176" s="11" t="str">
        <f t="shared" si="140"/>
        <v>"mon_expt_type":"Research",</v>
      </c>
      <c r="CA176" s="11" t="str">
        <f t="shared" si="141"/>
        <v>"mon_expt_stage":"Pre-Commercial 3",</v>
      </c>
      <c r="CB176" s="11" t="str">
        <f t="shared" si="142"/>
        <v>"mon_yld_be":"121.4845042",</v>
      </c>
      <c r="CC176" s="11" t="str">
        <f t="shared" si="143"/>
        <v>"mon_mst":"17.3917",</v>
      </c>
      <c r="CD176" s="11" t="str">
        <f t="shared" si="144"/>
        <v>"mon_p50":"639.92777778",</v>
      </c>
      <c r="CE176" s="11" t="str">
        <f t="shared" si="145"/>
        <v>"mon_p50_stddev":"16.372193745",</v>
      </c>
      <c r="CF176" s="11" t="str">
        <f>IF(AT176&lt;&gt;"",""""&amp;LOWER(AT$3) &amp;""":"""&amp;DX176&amp;""",","")</f>
        <v>"soil_id":"1678860:1757237",</v>
      </c>
      <c r="CG176" s="11" t="str">
        <f>"""mon_wst_info1"":"""&amp;VLOOKUP(B176,Weather!B176:N697,11,FALSE)&amp;""","</f>
        <v>"mon_wst_info1":"722168|0 - 10 km",</v>
      </c>
      <c r="CH176" s="11" t="str">
        <f>"""mon_wst_info2"":"""&amp;VLOOKUP(B176,Weather!B176:N697,12,FALSE)&amp;""","</f>
        <v>"mon_wst_info2":"GHCND:US1MNRV0003|0 - 10 km",</v>
      </c>
      <c r="CI176" s="11" t="str">
        <f>"""mon_wst_info3"":"""&amp;VLOOKUP(B176,Weather!B176:N697,13,FALSE)&amp;""","</f>
        <v>"mon_wst_info3":"GHCND:USC00216152|0 - 10 km",</v>
      </c>
      <c r="CJ176" s="11" t="str">
        <f t="shared" si="146"/>
        <v/>
      </c>
      <c r="CK176" s="30" t="s">
        <v>958</v>
      </c>
      <c r="CL176" s="11" t="str">
        <f t="shared" si="147"/>
        <v>{"event":"planting","crid":"MAZ",</v>
      </c>
      <c r="CM176" s="11" t="str">
        <f t="shared" si="148"/>
        <v>"date":"20110503",</v>
      </c>
      <c r="CN176" s="11" t="str">
        <f t="shared" si="149"/>
        <v>"cul_id":"2011_RM95_TestMean",</v>
      </c>
      <c r="CO176" s="11" t="str">
        <f t="shared" si="150"/>
        <v>"plpoe":"8.468435225",</v>
      </c>
      <c r="CP176" s="11" t="str">
        <f t="shared" si="151"/>
        <v>"plrs":"76.2",</v>
      </c>
      <c r="CQ176" s="11" t="str">
        <f t="shared" si="152"/>
        <v>"rm":"95"},</v>
      </c>
      <c r="CR176" s="11" t="str">
        <f t="shared" si="153"/>
        <v>{"event":"harvest",</v>
      </c>
      <c r="CS176" s="11" t="str">
        <f t="shared" si="154"/>
        <v>"harm":"Machine",</v>
      </c>
      <c r="CT176" s="11" t="str">
        <f t="shared" si="155"/>
        <v>"date":"20111001"</v>
      </c>
      <c r="CU176" s="11" t="str">
        <f t="shared" si="156"/>
        <v>}]},</v>
      </c>
      <c r="CV176" s="30" t="s">
        <v>931</v>
      </c>
      <c r="CW176" s="11" t="str">
        <f t="shared" si="157"/>
        <v>{"hwah":"10265.4406",</v>
      </c>
      <c r="CX176" s="11" t="str">
        <f t="shared" si="158"/>
        <v>"hwahs":"974.600384",</v>
      </c>
      <c r="CY176" s="11" t="str">
        <f t="shared" si="159"/>
        <v>"hmah":"0.173917",</v>
      </c>
      <c r="CZ176" s="11" t="str">
        <f t="shared" si="160"/>
        <v>"hmahs":"0.009781668",</v>
      </c>
      <c r="DA176" s="11" t="str">
        <f t="shared" si="161"/>
        <v>"adap":"74.71",</v>
      </c>
      <c r="DB176" s="11" t="str">
        <f t="shared" si="162"/>
        <v>"adaps":"0.99792714456",</v>
      </c>
      <c r="DC176" s="11" t="str">
        <f t="shared" si="163"/>
        <v>"chtx":"1.981454",</v>
      </c>
      <c r="DD176" s="11" t="str">
        <f t="shared" si="164"/>
        <v>"chtxs":"0.077471788",</v>
      </c>
      <c r="DE176" s="11" t="s">
        <v>935</v>
      </c>
      <c r="DF176" s="32" t="str">
        <f t="shared" si="178"/>
        <v>USA_2011_20315</v>
      </c>
      <c r="DG176" s="30" t="str">
        <f t="shared" si="165"/>
        <v>{"sltx":"CL","sl_source":"SSURGO, Texture Component","soil_id":"1678860:1757237","soil_name":"Webster","sl_system":"USDA_NRCS","classification":"Fine-loamy, mixed, superactive, mesic Typic Endoaquolls","soil_elev":"346","sl_slope":"1","salb":"0.09","drainage":"Poorly drained",</v>
      </c>
      <c r="DH176" s="11" t="str">
        <f t="shared" si="166"/>
        <v>{"sltx":"CL",</v>
      </c>
      <c r="DI176" s="11" t="str">
        <f t="shared" si="167"/>
        <v>"sl_source":"SSURGO, Texture Component",</v>
      </c>
      <c r="DJ176" s="11" t="str">
        <f>IF(AT176&lt;&gt;"",""""&amp;LOWER(AT$3) &amp;""":"""&amp;DX176&amp;""",","")</f>
        <v>"soil_id":"1678860:1757237",</v>
      </c>
      <c r="DK176" s="11" t="str">
        <f t="shared" si="168"/>
        <v>"soil_name":"Webster",</v>
      </c>
      <c r="DL176" s="11" t="str">
        <f t="shared" si="169"/>
        <v>"sl_system":"USDA_NRCS",</v>
      </c>
      <c r="DM176" s="11" t="str">
        <f t="shared" si="170"/>
        <v>"classification":"Fine-loamy, mixed, superactive, mesic Typic Endoaquolls",</v>
      </c>
      <c r="DN176" s="11" t="str">
        <f t="shared" si="171"/>
        <v>"soil_elev":"346",</v>
      </c>
      <c r="DO176" s="11" t="str">
        <f t="shared" si="172"/>
        <v>"sl_slope":"1",</v>
      </c>
      <c r="DP176" s="11" t="str">
        <f t="shared" si="173"/>
        <v>"salb":"0.09",</v>
      </c>
      <c r="DQ176" s="11" t="str">
        <f t="shared" si="174"/>
        <v>"drainage":"Poorly drained",</v>
      </c>
      <c r="DT176" s="2" t="str">
        <f t="shared" si="175"/>
        <v>CLSSURGO, Texture Component1678860:1757237</v>
      </c>
      <c r="DU176" s="2" t="str">
        <f>IF(COUNTIF($DT$3:DT175,"="&amp;DT176)=0,AT176&amp;"","")</f>
        <v/>
      </c>
      <c r="DV176" s="2" t="str">
        <f>IF(DU176&lt;&gt;"", COUNTIF($DU$3:DU175,"="&amp;DU176), "")</f>
        <v/>
      </c>
      <c r="DW176" s="2">
        <f>IF(OR(DU176&lt;&gt;"",AT176=""), COUNTIF($DU$3:DU175,"="&amp;DU176), VLOOKUP(DT176,$DT$3:DV175,3,FALSE))</f>
        <v>0</v>
      </c>
      <c r="DX176" s="2" t="str">
        <f t="shared" si="179"/>
        <v>1678860:1757237</v>
      </c>
    </row>
    <row r="177" spans="1:128">
      <c r="A177" s="2" t="s">
        <v>893</v>
      </c>
      <c r="B177" s="17" t="s">
        <v>661</v>
      </c>
      <c r="C177" s="18">
        <v>1</v>
      </c>
      <c r="D177" s="17" t="s">
        <v>511</v>
      </c>
      <c r="E177" s="17" t="s">
        <v>512</v>
      </c>
      <c r="F177" s="17" t="s">
        <v>513</v>
      </c>
      <c r="G177" s="19">
        <v>6065125786335</v>
      </c>
      <c r="H177" s="17" t="s">
        <v>411</v>
      </c>
      <c r="I177" s="17" t="s">
        <v>499</v>
      </c>
      <c r="J177" s="18"/>
      <c r="K177" s="18">
        <v>44.791129120000001</v>
      </c>
      <c r="L177" s="18">
        <v>-95.04200548</v>
      </c>
      <c r="M177" s="17" t="s">
        <v>58</v>
      </c>
      <c r="N177" s="17"/>
      <c r="O177" s="18">
        <v>331</v>
      </c>
      <c r="P177" s="17" t="s">
        <v>59</v>
      </c>
      <c r="Q177" s="17" t="s">
        <v>300</v>
      </c>
      <c r="R177" s="17" t="s">
        <v>61</v>
      </c>
      <c r="S177" s="17" t="s">
        <v>62</v>
      </c>
      <c r="T177" s="17" t="s">
        <v>413</v>
      </c>
      <c r="U177" s="18">
        <v>2011</v>
      </c>
      <c r="V177" s="17" t="s">
        <v>310</v>
      </c>
      <c r="W177" s="17" t="s">
        <v>655</v>
      </c>
      <c r="X177" s="17" t="s">
        <v>328</v>
      </c>
      <c r="Y177" s="17" t="s">
        <v>65</v>
      </c>
      <c r="Z177" s="17" t="s">
        <v>66</v>
      </c>
      <c r="AA177" s="17" t="s">
        <v>67</v>
      </c>
      <c r="AB177" s="17" t="s">
        <v>68</v>
      </c>
      <c r="AC177" s="17">
        <v>8.3969730713999997</v>
      </c>
      <c r="AD177" s="18">
        <v>76.2</v>
      </c>
      <c r="AE177" s="20">
        <v>125.00146530000001</v>
      </c>
      <c r="AF177" s="19">
        <v>10562.623820000001</v>
      </c>
      <c r="AG177" s="19">
        <v>839.49725839999996</v>
      </c>
      <c r="AH177" s="21">
        <v>19.664423079999999</v>
      </c>
      <c r="AI177" s="22">
        <v>0.196644231</v>
      </c>
      <c r="AJ177" s="22">
        <v>1.4604713E-2</v>
      </c>
      <c r="AK177" s="18">
        <v>100</v>
      </c>
      <c r="AL177" s="17">
        <v>660.74074073999998</v>
      </c>
      <c r="AM177" s="17">
        <v>19.601573106</v>
      </c>
      <c r="AN177" s="17">
        <v>75.952380951999999</v>
      </c>
      <c r="AO177" s="17">
        <v>1.1467424798000001</v>
      </c>
      <c r="AP177" s="18">
        <v>2.0670761899999999</v>
      </c>
      <c r="AQ177" s="18">
        <v>0.11179668099999999</v>
      </c>
      <c r="AR177" s="17" t="s">
        <v>329</v>
      </c>
      <c r="AS177" s="17" t="s">
        <v>417</v>
      </c>
      <c r="AT177" s="41" t="s">
        <v>656</v>
      </c>
      <c r="AU177" s="17" t="s">
        <v>546</v>
      </c>
      <c r="AV177" s="17" t="s">
        <v>420</v>
      </c>
      <c r="AW177" s="17" t="s">
        <v>547</v>
      </c>
      <c r="AX177" s="18">
        <v>346</v>
      </c>
      <c r="AY177" s="18">
        <v>1</v>
      </c>
      <c r="AZ177" s="18">
        <v>0.09</v>
      </c>
      <c r="BA177" s="17" t="s">
        <v>422</v>
      </c>
      <c r="BC177" s="34" t="str">
        <f t="shared" si="176"/>
        <v>20110503</v>
      </c>
      <c r="BD177" s="34" t="str">
        <f t="shared" si="177"/>
        <v>20111001</v>
      </c>
      <c r="BE177" s="2" t="s">
        <v>937</v>
      </c>
      <c r="BF177" s="11" t="str">
        <f t="shared" ref="BF177" si="180">"{"&amp;IF(B177&lt;&gt;"",""""&amp;LOWER(B$3) &amp;""":"""&amp;B177&amp;""",","")</f>
        <v>{"exname":"USA_2011_20316",</v>
      </c>
      <c r="BG177" s="11" t="str">
        <f t="shared" ref="BG177" si="181">IF(C177&lt;&gt;"",""""&amp;LOWER(C$3) &amp;""":"""&amp;C177&amp;""",","")</f>
        <v>"exp_dur":"1",</v>
      </c>
      <c r="BH177" s="11" t="str">
        <f t="shared" ref="BH177" si="182">IF(D177&lt;&gt;"",""""&amp;LOWER(D$3) &amp;""":"""&amp;D177&amp;""",","")</f>
        <v>"local_name":"Olivia, MN",</v>
      </c>
      <c r="BI177" s="11" t="str">
        <f t="shared" ref="BI177" si="183">IF(E177&lt;&gt;"",""""&amp;LOWER(E$3) &amp;""":"""&amp;E177&amp;""",","")</f>
        <v>"local_id":"MNOL",</v>
      </c>
      <c r="BJ177" s="11" t="str">
        <f t="shared" ref="BJ177" si="184">IF(F177&lt;&gt;"",""""&amp;LOWER(F$3) &amp;""":"""&amp;F177&amp;""",","")</f>
        <v>"fl_name":"MCOL",</v>
      </c>
      <c r="BK177" s="11" t="str">
        <f t="shared" ref="BK177" si="185">IF(G177&lt;&gt;"",""""&amp;LOWER(G$3) &amp;""":"""&amp;G177&amp;""",","")</f>
        <v>"id_field":"6065125786335",</v>
      </c>
      <c r="BL177" s="11" t="str">
        <f t="shared" ref="BL177" si="186">IF(H177&lt;&gt;"",""""&amp;LOWER(H$3) &amp;""":"""&amp;H177&amp;""",","")</f>
        <v>"fl_loc_1":"USA",</v>
      </c>
      <c r="BM177" s="11" t="str">
        <f t="shared" ref="BM177" si="187">IF(I177&lt;&gt;"",""""&amp;LOWER(I$3) &amp;""":"""&amp;I177&amp;""",","")</f>
        <v>"fl_loc_2":"MNN",</v>
      </c>
      <c r="BN177" s="11" t="str">
        <f t="shared" ref="BN177" si="188">IF(J177&lt;&gt;"",""""&amp;LOWER(J$3) &amp;""":"""&amp;J177&amp;""",","")</f>
        <v/>
      </c>
      <c r="BO177" s="11" t="str">
        <f t="shared" ref="BO177" si="189">IF(K177&lt;&gt;"",""""&amp;LOWER(K$3) &amp;""":"""&amp;K177&amp;""",","")</f>
        <v>"fl_lat":"44.79112912",</v>
      </c>
      <c r="BP177" s="11" t="str">
        <f t="shared" ref="BP177" si="190">IF(L177&lt;&gt;"",""""&amp;LOWER(L$3) &amp;""":"""&amp;L177&amp;""",","")</f>
        <v>"fl_long":"-95.04200548",</v>
      </c>
      <c r="BQ177" s="11" t="str">
        <f t="shared" ref="BQ177" si="191">IF(M177&lt;&gt;"",""""&amp;LOWER(M$3) &amp;""":"""&amp;M177&amp;""",","")</f>
        <v>"mon_loc_source":"Monsanto",</v>
      </c>
      <c r="BR177" s="11" t="str">
        <f t="shared" ref="BR177" si="192">IF(N177&lt;&gt;"",""""&amp;LOWER(N$3) &amp;""":"""&amp;N177&amp;""",","")</f>
        <v/>
      </c>
      <c r="BS177" s="11" t="str">
        <f t="shared" ref="BS177" si="193">IF(O177&lt;&gt;"",""""&amp;LOWER(O$3) &amp;""":"""&amp;O177&amp;""",","")</f>
        <v>"flele":"331",</v>
      </c>
      <c r="BT177" s="11" t="str">
        <f t="shared" ref="BT177" si="194">IF(R177&lt;&gt;"",""""&amp;LOWER(R$3) &amp;""":"""&amp;R177&amp;""",","")</f>
        <v>"cr_system":"Conventional Corn",</v>
      </c>
      <c r="BU177" s="11" t="str">
        <f t="shared" ref="BU177" si="195">IF(S177&lt;&gt;"",""""&amp;LOWER(S$3) &amp;""":"""&amp;S177&amp;""",","")</f>
        <v>"irrig":"N",</v>
      </c>
      <c r="BV177" s="11" t="str">
        <f t="shared" ref="BV177" si="196">IF(T177&lt;&gt;"",""""&amp;LOWER(T$3) &amp;""":"""&amp;T177&amp;""",","")</f>
        <v>"ti_notes":"Conventional",</v>
      </c>
      <c r="BW177" s="11" t="str">
        <f t="shared" ref="BW177" si="197">IF(U177&lt;&gt;"",""""&amp;LOWER(U$3) &amp;""":"""&amp;U177&amp;""",","")</f>
        <v>"mon_planting_year":"2011",</v>
      </c>
      <c r="BX177" s="11" t="str">
        <f t="shared" ref="BX177" si="198">IF(X177&lt;&gt;"","""initial_conditions"":{"""&amp;LOWER(X$3) &amp;""":"""&amp;X177&amp;"""},","")</f>
        <v>"initial_conditions":{"icpcr":"SBN"},</v>
      </c>
      <c r="BY177" s="11" t="str">
        <f t="shared" ref="BY177" si="199">IF(Z177&lt;&gt;"",""""&amp;LOWER(Z$3) &amp;""":"""&amp;Z177&amp;""",","")</f>
        <v>"mon_hacom":"Grain",</v>
      </c>
      <c r="BZ177" s="11" t="str">
        <f t="shared" ref="BZ177" si="200">IF(AA177&lt;&gt;"",""""&amp;LOWER(AA$3) &amp;""":"""&amp;AA177&amp;""",","")</f>
        <v>"mon_expt_type":"Research",</v>
      </c>
      <c r="CA177" s="11" t="str">
        <f t="shared" ref="CA177" si="201">IF(AB177&lt;&gt;"",""""&amp;LOWER(AB$3) &amp;""":"""&amp;AB177&amp;""",","")</f>
        <v>"mon_expt_stage":"Pre-Commercial 3",</v>
      </c>
      <c r="CB177" s="11" t="str">
        <f t="shared" ref="CB177" si="202">IF(AE177&lt;&gt;"",""""&amp;LOWER(AE$3) &amp;""":"""&amp;ROUND(AE177,8)&amp;""",","")</f>
        <v>"mon_yld_be":"125.0014653",</v>
      </c>
      <c r="CC177" s="11" t="str">
        <f t="shared" ref="CC177" si="203">IF(AH177&lt;&gt;"",""""&amp;LOWER(AH$3) &amp;""":"""&amp;ROUND(AH177,8)&amp;""",","")</f>
        <v>"mon_mst":"19.66442308",</v>
      </c>
      <c r="CD177" s="11" t="str">
        <f t="shared" ref="CD177" si="204">IF(AL177&lt;&gt;"",""""&amp;LOWER(AL$3) &amp;""":"""&amp;AL177&amp;""",","")</f>
        <v>"mon_p50":"660.74074074",</v>
      </c>
      <c r="CE177" s="11" t="str">
        <f t="shared" ref="CE177" si="205">IF(AM177&lt;&gt;"",""""&amp;LOWER(AM$3) &amp;""":"""&amp;AM177&amp;""",","")</f>
        <v>"mon_p50_stddev":"19.601573106",</v>
      </c>
      <c r="CF177" s="11" t="str">
        <f>IF(AT177&lt;&gt;"",""""&amp;LOWER(AT$3) &amp;""":"""&amp;DX177&amp;""",","")</f>
        <v>"soil_id":"1678860:1757237",</v>
      </c>
      <c r="CG177" s="11" t="str">
        <f>"""mon_wst_info1"":"""&amp;VLOOKUP(B177,Weather!B177:N698,11,FALSE)&amp;""","</f>
        <v>"mon_wst_info1":"722168|0 - 10 km",</v>
      </c>
      <c r="CH177" s="11" t="str">
        <f>"""mon_wst_info2"":"""&amp;VLOOKUP(B177,Weather!B177:N698,12,FALSE)&amp;""","</f>
        <v>"mon_wst_info2":"GHCND:US1MNRV0003|0 - 10 km",</v>
      </c>
      <c r="CI177" s="11" t="str">
        <f>"""mon_wst_info3"":"""&amp;VLOOKUP(B177,Weather!B177:N698,13,FALSE)&amp;""","</f>
        <v>"mon_wst_info3":"GHCND:USC00216152|0 - 10 km",</v>
      </c>
      <c r="CJ177" s="11" t="str">
        <f t="shared" ref="CJ177" si="206">IF(AND(AR177&lt;&gt;"", AT177=""),""""&amp;"mon_"&amp;LOWER(AR$3) &amp;""":"""&amp;AR177&amp;""",","")</f>
        <v/>
      </c>
      <c r="CK177" s="30" t="s">
        <v>958</v>
      </c>
      <c r="CL177" s="11" t="str">
        <f t="shared" ref="CL177" si="207">"{""event"":""planting"","&amp;IF(P177&lt;&gt;"",""""&amp;LOWER(P$3) &amp;""":"""&amp;P177&amp;""",","")</f>
        <v>{"event":"planting","crid":"MAZ",</v>
      </c>
      <c r="CM177" s="11" t="str">
        <f>IF(V177&lt;&gt;"",""""&amp;LOWER(V$3) &amp;""":"""&amp;BC177&amp;""",","")</f>
        <v>"date":"20110503",</v>
      </c>
      <c r="CN177" s="11" t="str">
        <f t="shared" ref="CN177" si="208">IF(Q177&lt;&gt;"",""""&amp;LOWER(Q$3) &amp;""":"""&amp;Q177&amp;""",","")</f>
        <v>"cul_id":"2011_RM100_TestMean",</v>
      </c>
      <c r="CO177" s="11" t="str">
        <f t="shared" ref="CO177" si="209">IF(AC177&lt;&gt;"",""""&amp;LOWER(AC$3) &amp;""":"""&amp;AC177&amp;""",","")</f>
        <v>"plpoe":"8.3969730714",</v>
      </c>
      <c r="CP177" s="11" t="str">
        <f t="shared" ref="CP177" si="210">IF(AD177&lt;&gt;"",""""&amp;LOWER(AD$3) &amp;""":"""&amp;AD177&amp;""",","")</f>
        <v>"plrs":"76.2",</v>
      </c>
      <c r="CQ177" s="11" t="str">
        <f t="shared" ref="CQ177" si="211">IF(AK177&lt;&gt;"",""""&amp;LOWER(AK$3) &amp;""":"""&amp;AK177&amp;"""","")&amp;"},"</f>
        <v>"rm":"100"},</v>
      </c>
      <c r="CR177" s="11" t="str">
        <f t="shared" ref="CR177" si="212">IF(AND(CS177="",CT177=""), "", "{""event"":""harvest"",")</f>
        <v>{"event":"harvest",</v>
      </c>
      <c r="CS177" s="11" t="str">
        <f t="shared" ref="CS177" si="213">IF(Y177&lt;&gt;"",""""&amp;LOWER(Y$3) &amp;""":"""&amp;Y177&amp;""",", "")</f>
        <v>"harm":"Machine",</v>
      </c>
      <c r="CT177" s="11" t="str">
        <f t="shared" ref="CT177" si="214">IF(W177&lt;&gt;"",""""&amp;LOWER(W$3) &amp;""":"""&amp;BD177&amp;"""","")</f>
        <v>"date":"20111001"</v>
      </c>
      <c r="CU177" s="11" t="str">
        <f t="shared" ref="CU177" si="215">IF(AND(CS177="",CT177=""), "]},", "}]},")</f>
        <v>}]},</v>
      </c>
      <c r="CV177" s="30" t="s">
        <v>931</v>
      </c>
      <c r="CW177" s="11" t="str">
        <f t="shared" ref="CW177" si="216">"{"&amp;IF(AF177&lt;&gt;"",""""&amp;LOWER(AF$3) &amp;""":"""&amp;AF177&amp;""",","")</f>
        <v>{"hwah":"10562.62382",</v>
      </c>
      <c r="CX177" s="11" t="str">
        <f t="shared" ref="CX177" si="217">IF(AG177&lt;&gt;"",""""&amp;LOWER(AG$3) &amp;""":"""&amp;AG177&amp;""",","")</f>
        <v>"hwahs":"839.4972584",</v>
      </c>
      <c r="CY177" s="11" t="str">
        <f t="shared" ref="CY177" si="218">IF(AI177&lt;&gt;"",""""&amp;LOWER(AI$3) &amp;""":"""&amp;AI177&amp;""",","")</f>
        <v>"hmah":"0.196644231",</v>
      </c>
      <c r="CZ177" s="11" t="str">
        <f t="shared" ref="CZ177" si="219">IF(AJ177&lt;&gt;"",""""&amp;LOWER(AJ$3) &amp;""":"""&amp;AJ177&amp;""",","")</f>
        <v>"hmahs":"0.014604713",</v>
      </c>
      <c r="DA177" s="11" t="str">
        <f>IF(AN177&lt;&gt;"",""""&amp;LOWER(AN$3) &amp;""":"""&amp;AN177&amp;""",","")</f>
        <v>"adap":"75.952380952",</v>
      </c>
      <c r="DB177" s="11" t="str">
        <f>IF(AO177&lt;&gt;"",""""&amp;LOWER(AO$3) &amp;""":"""&amp;AO177&amp;""",","")</f>
        <v>"adaps":"1.1467424798",</v>
      </c>
      <c r="DC177" s="11" t="str">
        <f t="shared" ref="DC177" si="220">IF(AP177&lt;&gt;"",""""&amp;LOWER(AP$3) &amp;""":"""&amp;AP177&amp;""",","")</f>
        <v>"chtx":"2.06707619",</v>
      </c>
      <c r="DD177" s="11" t="str">
        <f t="shared" ref="DD177" si="221">IF(AQ177&lt;&gt;"",""""&amp;LOWER(AQ$3) &amp;""":"""&amp;AQ177&amp;""",","")</f>
        <v>"chtxs":"0.111796681",</v>
      </c>
      <c r="DE177" s="11" t="s">
        <v>935</v>
      </c>
      <c r="DF177" s="32" t="str">
        <f t="shared" si="178"/>
        <v>USA_2011_20316</v>
      </c>
      <c r="DG177" s="30" t="str">
        <f t="shared" ref="DG177" si="222">DH177&amp;DI177&amp;DJ177&amp;DK177&amp;DL177&amp;DM177&amp;DN177&amp;DO177&amp;DP177&amp;DQ177</f>
        <v>{"sltx":"CL","sl_source":"SSURGO, Texture Component","soil_id":"1678860:1757237","soil_name":"Webster","sl_system":"USDA_NRCS","classification":"Fine-loamy, mixed, superactive, mesic Typic Endoaquolls","soil_elev":"346","sl_slope":"1","salb":"0.09","drainage":"Poorly drained",</v>
      </c>
      <c r="DH177" s="11" t="str">
        <f t="shared" ref="DH177" si="223">"{"&amp;IF(AR177&lt;&gt;"",""""&amp;LOWER(AR$3) &amp;""":"""&amp;AR177&amp;""",","")</f>
        <v>{"sltx":"CL",</v>
      </c>
      <c r="DI177" s="11" t="str">
        <f t="shared" ref="DI177" si="224">IF(AS177&lt;&gt;"",""""&amp;LOWER(AS$3) &amp;""":"""&amp;AS177&amp;""",","")</f>
        <v>"sl_source":"SSURGO, Texture Component",</v>
      </c>
      <c r="DJ177" s="11" t="str">
        <f>IF(AT177&lt;&gt;"",""""&amp;LOWER(AT$3) &amp;""":"""&amp;DX177&amp;""",","")</f>
        <v>"soil_id":"1678860:1757237",</v>
      </c>
      <c r="DK177" s="11" t="str">
        <f t="shared" ref="DK177" si="225">IF(AU177&lt;&gt;"",""""&amp;LOWER(AU$3) &amp;""":"""&amp;AU177&amp;""",","")</f>
        <v>"soil_name":"Webster",</v>
      </c>
      <c r="DL177" s="11" t="str">
        <f t="shared" ref="DL177" si="226">IF(AV177&lt;&gt;"",""""&amp;LOWER(AV$3) &amp;""":"""&amp;AV177&amp;""",","")</f>
        <v>"sl_system":"USDA_NRCS",</v>
      </c>
      <c r="DM177" s="11" t="str">
        <f t="shared" ref="DM177" si="227">IF(AW177&lt;&gt;"",""""&amp;LOWER(AW$3) &amp;""":"""&amp;AW177&amp;""",","")</f>
        <v>"classification":"Fine-loamy, mixed, superactive, mesic Typic Endoaquolls",</v>
      </c>
      <c r="DN177" s="11" t="str">
        <f t="shared" ref="DN177" si="228">IF(AX177&lt;&gt;"",""""&amp;LOWER(AX$3) &amp;""":"""&amp;AX177&amp;""",","")</f>
        <v>"soil_elev":"346",</v>
      </c>
      <c r="DO177" s="11" t="str">
        <f t="shared" ref="DO177" si="229">IF(AY177&lt;&gt;"",""""&amp;LOWER(AY$3) &amp;""":"""&amp;AY177&amp;""",","")</f>
        <v>"sl_slope":"1",</v>
      </c>
      <c r="DP177" s="11" t="str">
        <f t="shared" ref="DP177" si="230">IF(AZ177&lt;&gt;"",""""&amp;LOWER(AZ$3) &amp;""":"""&amp;AZ177&amp;""",","")</f>
        <v>"salb":"0.09",</v>
      </c>
      <c r="DQ177" s="11" t="str">
        <f t="shared" ref="DQ177" si="231">IF(BA177&lt;&gt;"",""""&amp;LOWER(BA$3) &amp;""":"""&amp;BA177&amp;""",","")</f>
        <v>"drainage":"Poorly drained",</v>
      </c>
      <c r="DT177" s="2" t="str">
        <f t="shared" ref="DT177" si="232">AR177&amp;AS177&amp;AT177</f>
        <v>CLSSURGO, Texture Component1678860:1757237</v>
      </c>
      <c r="DU177" s="2" t="str">
        <f>IF(COUNTIF($DT$3:DT176,"="&amp;DT177)=0,AT177&amp;"","")</f>
        <v/>
      </c>
      <c r="DV177" s="2" t="str">
        <f>IF(DU177&lt;&gt;"", COUNTIF($DU$3:DU176,"="&amp;DU177), "")</f>
        <v/>
      </c>
      <c r="DW177" s="2">
        <f>IF(OR(DU177&lt;&gt;"",AT177=""), COUNTIF($DU$3:DU176,"="&amp;DU177), VLOOKUP(DT177,$DT$3:DV176,3,FALSE))</f>
        <v>0</v>
      </c>
      <c r="DX177" s="2" t="str">
        <f t="shared" si="179"/>
        <v>1678860:1757237</v>
      </c>
    </row>
    <row r="178" spans="1:128">
      <c r="BE178" s="2" t="s">
        <v>934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526"/>
  <sheetViews>
    <sheetView topLeftCell="A431" workbookViewId="0">
      <selection activeCell="E38" sqref="E38"/>
    </sheetView>
  </sheetViews>
  <sheetFormatPr defaultColWidth="9.109375" defaultRowHeight="10.199999999999999"/>
  <cols>
    <col min="1" max="1" width="9.109375" style="8"/>
    <col min="2" max="2" width="13.88671875" style="8" bestFit="1" customWidth="1"/>
    <col min="3" max="3" width="9.109375" style="9"/>
    <col min="4" max="4" width="18.33203125" style="8" bestFit="1" customWidth="1"/>
    <col min="5" max="5" width="10.44140625" style="8" bestFit="1" customWidth="1"/>
    <col min="6" max="6" width="11" style="8" bestFit="1" customWidth="1"/>
    <col min="7" max="7" width="12.88671875" style="8" bestFit="1" customWidth="1"/>
    <col min="8" max="8" width="19.88671875" style="9" customWidth="1"/>
    <col min="9" max="9" width="9.109375" style="8"/>
    <col min="10" max="10" width="16.109375" style="8" customWidth="1"/>
    <col min="11" max="13" width="9.109375" style="8"/>
    <col min="14" max="14" width="14.5546875" style="8" customWidth="1"/>
    <col min="15" max="15" width="4.6640625" style="8" customWidth="1"/>
    <col min="16" max="16" width="4" style="8" customWidth="1"/>
    <col min="17" max="18" width="14.77734375" style="8" customWidth="1"/>
    <col min="19" max="16384" width="9.109375" style="8"/>
  </cols>
  <sheetData>
    <row r="1" spans="1:24">
      <c r="A1" s="8" t="s">
        <v>915</v>
      </c>
      <c r="B1" s="13" t="s">
        <v>0</v>
      </c>
      <c r="C1" s="13" t="s">
        <v>662</v>
      </c>
      <c r="D1" s="13" t="s">
        <v>663</v>
      </c>
      <c r="E1" s="13" t="s">
        <v>664</v>
      </c>
      <c r="F1" s="13" t="s">
        <v>665</v>
      </c>
      <c r="G1" s="13" t="s">
        <v>666</v>
      </c>
      <c r="H1" s="13" t="s">
        <v>667</v>
      </c>
      <c r="I1" s="13" t="s">
        <v>668</v>
      </c>
    </row>
    <row r="2" spans="1:24">
      <c r="A2" s="8" t="s">
        <v>914</v>
      </c>
      <c r="C2" s="8" t="s">
        <v>925</v>
      </c>
      <c r="D2" s="8" t="s">
        <v>925</v>
      </c>
      <c r="E2" s="8" t="s">
        <v>925</v>
      </c>
      <c r="F2" s="8" t="s">
        <v>925</v>
      </c>
      <c r="G2" s="8" t="s">
        <v>925</v>
      </c>
      <c r="H2" s="8"/>
      <c r="I2" s="8" t="s">
        <v>925</v>
      </c>
      <c r="J2" s="8" t="s">
        <v>923</v>
      </c>
    </row>
    <row r="3" spans="1:24" s="7" customFormat="1">
      <c r="A3" s="7" t="s">
        <v>891</v>
      </c>
      <c r="B3" s="13" t="s">
        <v>0</v>
      </c>
      <c r="C3" s="24" t="s">
        <v>916</v>
      </c>
      <c r="D3" s="24" t="s">
        <v>917</v>
      </c>
      <c r="E3" s="24" t="s">
        <v>918</v>
      </c>
      <c r="F3" s="24" t="s">
        <v>919</v>
      </c>
      <c r="G3" s="24" t="s">
        <v>920</v>
      </c>
      <c r="H3" s="13" t="s">
        <v>921</v>
      </c>
      <c r="I3" s="24" t="s">
        <v>922</v>
      </c>
      <c r="J3" s="8" t="s">
        <v>892</v>
      </c>
      <c r="K3" s="7" t="s">
        <v>892</v>
      </c>
      <c r="L3" s="27" t="s">
        <v>927</v>
      </c>
      <c r="M3" s="27" t="s">
        <v>928</v>
      </c>
      <c r="N3" s="27" t="s">
        <v>929</v>
      </c>
    </row>
    <row r="4" spans="1:24">
      <c r="A4" s="8">
        <f>IF(COUNTIF($C$1:C3,"="&amp;C4)&gt;0,"",1)</f>
        <v>1</v>
      </c>
      <c r="B4" s="14" t="s">
        <v>52</v>
      </c>
      <c r="C4" s="37" t="s">
        <v>669</v>
      </c>
      <c r="D4" s="25" t="s">
        <v>670</v>
      </c>
      <c r="E4" s="26">
        <v>-32.916999599999997</v>
      </c>
      <c r="F4" s="26">
        <v>-60.783000399999999</v>
      </c>
      <c r="G4" s="25" t="s">
        <v>671</v>
      </c>
      <c r="H4" s="14" t="s">
        <v>672</v>
      </c>
      <c r="I4" s="26">
        <v>26</v>
      </c>
      <c r="J4" s="27" t="str">
        <f t="shared" ref="J4:J67" si="0">CONCATENATE(C4,"|",H4)</f>
        <v>874800|&gt; 100 km</v>
      </c>
      <c r="K4" s="27" t="s">
        <v>927</v>
      </c>
      <c r="L4" s="8" t="str">
        <f t="shared" ref="L4:L67" si="1">CONCATENATE(C4,"|",H4)</f>
        <v>874800|&gt; 100 km</v>
      </c>
      <c r="M4" s="8" t="str">
        <f t="shared" ref="M4:M67" si="2">CONCATENATE(C5,"|",H5)</f>
        <v>874970|&gt; 100 km</v>
      </c>
      <c r="N4" s="8" t="str">
        <f t="shared" ref="N4:N67" si="3">CONCATENATE(C6,"|",H6)</f>
        <v>875480|50 - 100 km</v>
      </c>
      <c r="P4" s="8" t="s">
        <v>936</v>
      </c>
      <c r="Q4" s="8" t="str">
        <f>IF(COUNTIF($C$1:C3, "="&amp;C4)=0,R4&amp;S4&amp;T4&amp;U4&amp;V4&amp;W4&amp;X4,"")</f>
        <v>{"wst_id":"874800","wst_name":"ROSARIO AERO","wst_lat":"-32.9169996","wst_long":"-60.7830004","wst_source":"GSOD","wst_elev":"26"}</v>
      </c>
      <c r="R4" s="8" t="str">
        <f>"{"&amp;IF(C4&lt;&gt;"", """"&amp;LOWER(C$3) &amp;""":"""&amp;C4&amp;""",", "")</f>
        <v>{"wst_id":"874800",</v>
      </c>
      <c r="S4" s="8" t="str">
        <f>IF(D4&lt;&gt;"", """"&amp;LOWER(D$3) &amp;""":"""&amp;D4&amp;""",", "")</f>
        <v>"wst_name":"ROSARIO AERO",</v>
      </c>
      <c r="T4" s="8" t="str">
        <f t="shared" ref="T4:V4" si="4">IF(E4&lt;&gt;"", """"&amp;LOWER(E$3) &amp;""":"""&amp;E4&amp;""",", "")</f>
        <v>"wst_lat":"-32.9169996",</v>
      </c>
      <c r="U4" s="8" t="str">
        <f t="shared" si="4"/>
        <v>"wst_long":"-60.7830004",</v>
      </c>
      <c r="V4" s="8" t="str">
        <f t="shared" si="4"/>
        <v>"wst_source":"GSOD",</v>
      </c>
      <c r="W4" s="8" t="str">
        <f>IF(I4&lt;&gt;"", """"&amp;LOWER(I$3) &amp;""":"""&amp;I4&amp;"""", "")</f>
        <v>"wst_elev":"26"</v>
      </c>
      <c r="X4" s="8" t="s">
        <v>939</v>
      </c>
    </row>
    <row r="5" spans="1:24">
      <c r="A5" s="8">
        <f>IF(COUNTIF($C$1:C4,"="&amp;C5)&gt;0,"",1)</f>
        <v>1</v>
      </c>
      <c r="B5" s="14" t="s">
        <v>52</v>
      </c>
      <c r="C5" s="38" t="s">
        <v>673</v>
      </c>
      <c r="D5" s="14" t="s">
        <v>674</v>
      </c>
      <c r="E5" s="15">
        <v>-33</v>
      </c>
      <c r="F5" s="15">
        <v>-58.6169996</v>
      </c>
      <c r="G5" s="14" t="s">
        <v>671</v>
      </c>
      <c r="H5" s="14" t="s">
        <v>672</v>
      </c>
      <c r="I5" s="15">
        <v>23</v>
      </c>
      <c r="J5" s="27" t="str">
        <f t="shared" si="0"/>
        <v>874970|&gt; 100 km</v>
      </c>
      <c r="K5" s="27" t="s">
        <v>928</v>
      </c>
      <c r="L5" s="8" t="str">
        <f t="shared" si="1"/>
        <v>874970|&gt; 100 km</v>
      </c>
      <c r="M5" s="8" t="str">
        <f t="shared" si="2"/>
        <v>875480|50 - 100 km</v>
      </c>
      <c r="N5" s="8" t="str">
        <f t="shared" si="3"/>
        <v>874800|&gt; 100 km</v>
      </c>
      <c r="P5" s="8" t="str">
        <f>IF(Q5&lt;&gt;"", ",", "")</f>
        <v>,</v>
      </c>
      <c r="Q5" s="8" t="str">
        <f>IF(COUNTIF($C$1:C4, "="&amp;C5)=0,R5&amp;S5&amp;T5&amp;U5&amp;V5&amp;W5&amp;X5,"")</f>
        <v>{"wst_id":"874970","wst_name":"GUALEGUAYCHU AERO","wst_lat":"-33","wst_long":"-58.6169996","wst_source":"GSOD","wst_elev":"23"}</v>
      </c>
      <c r="R5" s="8" t="str">
        <f>"{"&amp;IF(C5&lt;&gt;"", """"&amp;LOWER(C$3) &amp;""":"""&amp;C5&amp;""",", "")</f>
        <v>{"wst_id":"874970",</v>
      </c>
      <c r="S5" s="8" t="str">
        <f>IF(D5&lt;&gt;"", """"&amp;LOWER(D$3) &amp;""":"""&amp;D5&amp;""",", "")</f>
        <v>"wst_name":"GUALEGUAYCHU AERO",</v>
      </c>
      <c r="T5" s="8" t="str">
        <f t="shared" ref="T5" si="5">IF(E5&lt;&gt;"", """"&amp;LOWER(E$3) &amp;""":"""&amp;E5&amp;""",", "")</f>
        <v>"wst_lat":"-33",</v>
      </c>
      <c r="U5" s="8" t="str">
        <f t="shared" ref="U5" si="6">IF(F5&lt;&gt;"", """"&amp;LOWER(F$3) &amp;""":"""&amp;F5&amp;""",", "")</f>
        <v>"wst_long":"-58.6169996",</v>
      </c>
      <c r="V5" s="8" t="str">
        <f t="shared" ref="V5" si="7">IF(G5&lt;&gt;"", """"&amp;LOWER(G$3) &amp;""":"""&amp;G5&amp;""",", "")</f>
        <v>"wst_source":"GSOD",</v>
      </c>
      <c r="W5" s="8" t="str">
        <f t="shared" ref="W5:W68" si="8">IF(I5&lt;&gt;"", """"&amp;LOWER(I$3) &amp;""":"""&amp;I5&amp;"""", "")</f>
        <v>"wst_elev":"23"</v>
      </c>
      <c r="X5" s="8" t="s">
        <v>939</v>
      </c>
    </row>
    <row r="6" spans="1:24">
      <c r="A6" s="8">
        <f>IF(COUNTIF($C$1:C5,"="&amp;C6)&gt;0,"",1)</f>
        <v>1</v>
      </c>
      <c r="B6" s="14" t="s">
        <v>52</v>
      </c>
      <c r="C6" s="38" t="s">
        <v>675</v>
      </c>
      <c r="D6" s="14" t="s">
        <v>676</v>
      </c>
      <c r="E6" s="15">
        <v>-34.549999999999997</v>
      </c>
      <c r="F6" s="15">
        <v>-60.916999599999997</v>
      </c>
      <c r="G6" s="14" t="s">
        <v>671</v>
      </c>
      <c r="H6" s="14" t="s">
        <v>677</v>
      </c>
      <c r="I6" s="15">
        <v>80</v>
      </c>
      <c r="J6" s="27" t="str">
        <f t="shared" si="0"/>
        <v>875480|50 - 100 km</v>
      </c>
      <c r="K6" s="27" t="s">
        <v>929</v>
      </c>
      <c r="L6" s="8" t="str">
        <f t="shared" si="1"/>
        <v>875480|50 - 100 km</v>
      </c>
      <c r="M6" s="8" t="str">
        <f t="shared" si="2"/>
        <v>874800|&gt; 100 km</v>
      </c>
      <c r="N6" s="8" t="str">
        <f t="shared" si="3"/>
        <v>874970|&gt; 100 km</v>
      </c>
      <c r="P6" s="8" t="str">
        <f t="shared" ref="P6:P69" si="9">IF(Q6&lt;&gt;"", ",", "")</f>
        <v>,</v>
      </c>
      <c r="Q6" s="8" t="str">
        <f>IF(COUNTIF($C$1:C5, "="&amp;C6)=0,R6&amp;S6&amp;T6&amp;U6&amp;V6&amp;W6&amp;X6,"")</f>
        <v>{"wst_id":"875480","wst_name":"JUNIN AERO","wst_lat":"-34.55","wst_long":"-60.9169996","wst_source":"GSOD","wst_elev":"80"}</v>
      </c>
      <c r="R6" s="8" t="str">
        <f t="shared" ref="R6:R69" si="10">"{"&amp;IF(C6&lt;&gt;"", """"&amp;LOWER(C$3) &amp;""":"""&amp;C6&amp;""",", "")</f>
        <v>{"wst_id":"875480",</v>
      </c>
      <c r="S6" s="8" t="str">
        <f t="shared" ref="S6:S69" si="11">IF(D6&lt;&gt;"", """"&amp;LOWER(D$3) &amp;""":"""&amp;D6&amp;""",", "")</f>
        <v>"wst_name":"JUNIN AERO",</v>
      </c>
      <c r="T6" s="8" t="str">
        <f t="shared" ref="T6:T69" si="12">IF(E6&lt;&gt;"", """"&amp;LOWER(E$3) &amp;""":"""&amp;E6&amp;""",", "")</f>
        <v>"wst_lat":"-34.55",</v>
      </c>
      <c r="U6" s="8" t="str">
        <f t="shared" ref="U6:U69" si="13">IF(F6&lt;&gt;"", """"&amp;LOWER(F$3) &amp;""":"""&amp;F6&amp;""",", "")</f>
        <v>"wst_long":"-60.9169996",</v>
      </c>
      <c r="V6" s="8" t="str">
        <f t="shared" ref="V6:V69" si="14">IF(G6&lt;&gt;"", """"&amp;LOWER(G$3) &amp;""":"""&amp;G6&amp;""",", "")</f>
        <v>"wst_source":"GSOD",</v>
      </c>
      <c r="W6" s="8" t="str">
        <f t="shared" si="8"/>
        <v>"wst_elev":"80"</v>
      </c>
      <c r="X6" s="8" t="s">
        <v>939</v>
      </c>
    </row>
    <row r="7" spans="1:24">
      <c r="A7" s="8" t="str">
        <f>IF(COUNTIF($C$1:C6,"="&amp;C7)&gt;0,"",1)</f>
        <v/>
      </c>
      <c r="B7" s="14" t="s">
        <v>69</v>
      </c>
      <c r="C7" s="38" t="s">
        <v>669</v>
      </c>
      <c r="D7" s="14" t="s">
        <v>670</v>
      </c>
      <c r="E7" s="15">
        <v>-32.916999599999997</v>
      </c>
      <c r="F7" s="15">
        <v>-60.783000399999999</v>
      </c>
      <c r="G7" s="14" t="s">
        <v>671</v>
      </c>
      <c r="H7" s="14" t="s">
        <v>672</v>
      </c>
      <c r="I7" s="15">
        <v>26</v>
      </c>
      <c r="J7" s="8" t="str">
        <f t="shared" si="0"/>
        <v>874800|&gt; 100 km</v>
      </c>
      <c r="L7" s="8" t="str">
        <f t="shared" si="1"/>
        <v>874800|&gt; 100 km</v>
      </c>
      <c r="M7" s="8" t="str">
        <f t="shared" si="2"/>
        <v>874970|&gt; 100 km</v>
      </c>
      <c r="N7" s="8" t="str">
        <f t="shared" si="3"/>
        <v>875480|50 - 100 km</v>
      </c>
      <c r="P7" s="8" t="str">
        <f t="shared" si="9"/>
        <v/>
      </c>
      <c r="Q7" s="8" t="str">
        <f>IF(COUNTIF($C$1:C6, "="&amp;C7)=0,R7&amp;S7&amp;T7&amp;U7&amp;V7&amp;W7&amp;X7,"")</f>
        <v/>
      </c>
      <c r="R7" s="8" t="str">
        <f t="shared" si="10"/>
        <v>{"wst_id":"874800",</v>
      </c>
      <c r="S7" s="8" t="str">
        <f t="shared" si="11"/>
        <v>"wst_name":"ROSARIO AERO",</v>
      </c>
      <c r="T7" s="8" t="str">
        <f t="shared" si="12"/>
        <v>"wst_lat":"-32.9169996",</v>
      </c>
      <c r="U7" s="8" t="str">
        <f t="shared" si="13"/>
        <v>"wst_long":"-60.7830004",</v>
      </c>
      <c r="V7" s="8" t="str">
        <f t="shared" si="14"/>
        <v>"wst_source":"GSOD",</v>
      </c>
      <c r="W7" s="8" t="str">
        <f t="shared" si="8"/>
        <v>"wst_elev":"26"</v>
      </c>
      <c r="X7" s="8" t="s">
        <v>939</v>
      </c>
    </row>
    <row r="8" spans="1:24">
      <c r="A8" s="8" t="str">
        <f>IF(COUNTIF($C$1:C7,"="&amp;C8)&gt;0,"",1)</f>
        <v/>
      </c>
      <c r="B8" s="14" t="s">
        <v>69</v>
      </c>
      <c r="C8" s="38" t="s">
        <v>673</v>
      </c>
      <c r="D8" s="14" t="s">
        <v>674</v>
      </c>
      <c r="E8" s="15">
        <v>-33</v>
      </c>
      <c r="F8" s="15">
        <v>-58.6169996</v>
      </c>
      <c r="G8" s="14" t="s">
        <v>671</v>
      </c>
      <c r="H8" s="14" t="s">
        <v>672</v>
      </c>
      <c r="I8" s="15">
        <v>23</v>
      </c>
      <c r="J8" s="8" t="str">
        <f t="shared" si="0"/>
        <v>874970|&gt; 100 km</v>
      </c>
      <c r="L8" s="8" t="str">
        <f t="shared" si="1"/>
        <v>874970|&gt; 100 km</v>
      </c>
      <c r="M8" s="8" t="str">
        <f t="shared" si="2"/>
        <v>875480|50 - 100 km</v>
      </c>
      <c r="N8" s="8" t="str">
        <f t="shared" si="3"/>
        <v>874800|50 - 100 km</v>
      </c>
      <c r="P8" s="8" t="str">
        <f t="shared" si="9"/>
        <v/>
      </c>
      <c r="Q8" s="8" t="str">
        <f>IF(COUNTIF($C$1:C7, "="&amp;C8)=0,R8&amp;S8&amp;T8&amp;U8&amp;V8&amp;W8&amp;X8,"")</f>
        <v/>
      </c>
      <c r="R8" s="8" t="str">
        <f t="shared" si="10"/>
        <v>{"wst_id":"874970",</v>
      </c>
      <c r="S8" s="8" t="str">
        <f t="shared" si="11"/>
        <v>"wst_name":"GUALEGUAYCHU AERO",</v>
      </c>
      <c r="T8" s="8" t="str">
        <f t="shared" si="12"/>
        <v>"wst_lat":"-33",</v>
      </c>
      <c r="U8" s="8" t="str">
        <f t="shared" si="13"/>
        <v>"wst_long":"-58.6169996",</v>
      </c>
      <c r="V8" s="8" t="str">
        <f t="shared" si="14"/>
        <v>"wst_source":"GSOD",</v>
      </c>
      <c r="W8" s="8" t="str">
        <f t="shared" si="8"/>
        <v>"wst_elev":"23"</v>
      </c>
      <c r="X8" s="8" t="s">
        <v>939</v>
      </c>
    </row>
    <row r="9" spans="1:24">
      <c r="A9" s="8" t="str">
        <f>IF(COUNTIF($C$1:C8,"="&amp;C9)&gt;0,"",1)</f>
        <v/>
      </c>
      <c r="B9" s="14" t="s">
        <v>69</v>
      </c>
      <c r="C9" s="38" t="s">
        <v>675</v>
      </c>
      <c r="D9" s="14" t="s">
        <v>676</v>
      </c>
      <c r="E9" s="15">
        <v>-34.549999999999997</v>
      </c>
      <c r="F9" s="15">
        <v>-60.916999599999997</v>
      </c>
      <c r="G9" s="14" t="s">
        <v>671</v>
      </c>
      <c r="H9" s="14" t="s">
        <v>677</v>
      </c>
      <c r="I9" s="15">
        <v>80</v>
      </c>
      <c r="J9" s="8" t="str">
        <f t="shared" si="0"/>
        <v>875480|50 - 100 km</v>
      </c>
      <c r="L9" s="8" t="str">
        <f t="shared" si="1"/>
        <v>875480|50 - 100 km</v>
      </c>
      <c r="M9" s="8" t="str">
        <f t="shared" si="2"/>
        <v>874800|50 - 100 km</v>
      </c>
      <c r="N9" s="8" t="str">
        <f t="shared" si="3"/>
        <v>874970|&gt; 100 km</v>
      </c>
      <c r="P9" s="8" t="str">
        <f t="shared" si="9"/>
        <v/>
      </c>
      <c r="Q9" s="8" t="str">
        <f>IF(COUNTIF($C$1:C8, "="&amp;C9)=0,R9&amp;S9&amp;T9&amp;U9&amp;V9&amp;W9&amp;X9,"")</f>
        <v/>
      </c>
      <c r="R9" s="8" t="str">
        <f t="shared" si="10"/>
        <v>{"wst_id":"875480",</v>
      </c>
      <c r="S9" s="8" t="str">
        <f t="shared" si="11"/>
        <v>"wst_name":"JUNIN AERO",</v>
      </c>
      <c r="T9" s="8" t="str">
        <f t="shared" si="12"/>
        <v>"wst_lat":"-34.55",</v>
      </c>
      <c r="U9" s="8" t="str">
        <f t="shared" si="13"/>
        <v>"wst_long":"-60.9169996",</v>
      </c>
      <c r="V9" s="8" t="str">
        <f t="shared" si="14"/>
        <v>"wst_source":"GSOD",</v>
      </c>
      <c r="W9" s="8" t="str">
        <f t="shared" si="8"/>
        <v>"wst_elev":"80"</v>
      </c>
      <c r="X9" s="8" t="s">
        <v>939</v>
      </c>
    </row>
    <row r="10" spans="1:24">
      <c r="A10" s="8" t="str">
        <f>IF(COUNTIF($C$1:C9,"="&amp;C10)&gt;0,"",1)</f>
        <v/>
      </c>
      <c r="B10" s="14" t="s">
        <v>74</v>
      </c>
      <c r="C10" s="38" t="s">
        <v>669</v>
      </c>
      <c r="D10" s="14" t="s">
        <v>670</v>
      </c>
      <c r="E10" s="15">
        <v>-32.916999599999997</v>
      </c>
      <c r="F10" s="15">
        <v>-60.783000399999999</v>
      </c>
      <c r="G10" s="14" t="s">
        <v>671</v>
      </c>
      <c r="H10" s="14" t="s">
        <v>677</v>
      </c>
      <c r="I10" s="15">
        <v>26</v>
      </c>
      <c r="J10" s="8" t="str">
        <f t="shared" si="0"/>
        <v>874800|50 - 100 km</v>
      </c>
      <c r="L10" s="8" t="str">
        <f t="shared" si="1"/>
        <v>874800|50 - 100 km</v>
      </c>
      <c r="M10" s="8" t="str">
        <f t="shared" si="2"/>
        <v>874970|&gt; 100 km</v>
      </c>
      <c r="N10" s="8" t="str">
        <f t="shared" si="3"/>
        <v>875480|&gt; 100 km</v>
      </c>
      <c r="P10" s="8" t="str">
        <f t="shared" si="9"/>
        <v/>
      </c>
      <c r="Q10" s="8" t="str">
        <f>IF(COUNTIF($C$1:C9, "="&amp;C10)=0,R10&amp;S10&amp;T10&amp;U10&amp;V10&amp;W10&amp;X10,"")</f>
        <v/>
      </c>
      <c r="R10" s="8" t="str">
        <f t="shared" si="10"/>
        <v>{"wst_id":"874800",</v>
      </c>
      <c r="S10" s="8" t="str">
        <f t="shared" si="11"/>
        <v>"wst_name":"ROSARIO AERO",</v>
      </c>
      <c r="T10" s="8" t="str">
        <f t="shared" si="12"/>
        <v>"wst_lat":"-32.9169996",</v>
      </c>
      <c r="U10" s="8" t="str">
        <f t="shared" si="13"/>
        <v>"wst_long":"-60.7830004",</v>
      </c>
      <c r="V10" s="8" t="str">
        <f t="shared" si="14"/>
        <v>"wst_source":"GSOD",</v>
      </c>
      <c r="W10" s="8" t="str">
        <f t="shared" si="8"/>
        <v>"wst_elev":"26"</v>
      </c>
      <c r="X10" s="8" t="s">
        <v>939</v>
      </c>
    </row>
    <row r="11" spans="1:24">
      <c r="A11" s="8" t="str">
        <f>IF(COUNTIF($C$1:C10,"="&amp;C11)&gt;0,"",1)</f>
        <v/>
      </c>
      <c r="B11" s="14" t="s">
        <v>74</v>
      </c>
      <c r="C11" s="38" t="s">
        <v>673</v>
      </c>
      <c r="D11" s="14" t="s">
        <v>674</v>
      </c>
      <c r="E11" s="15">
        <v>-33</v>
      </c>
      <c r="F11" s="15">
        <v>-58.6169996</v>
      </c>
      <c r="G11" s="14" t="s">
        <v>671</v>
      </c>
      <c r="H11" s="14" t="s">
        <v>672</v>
      </c>
      <c r="I11" s="15">
        <v>23</v>
      </c>
      <c r="J11" s="8" t="str">
        <f t="shared" si="0"/>
        <v>874970|&gt; 100 km</v>
      </c>
      <c r="L11" s="8" t="str">
        <f t="shared" si="1"/>
        <v>874970|&gt; 100 km</v>
      </c>
      <c r="M11" s="8" t="str">
        <f t="shared" si="2"/>
        <v>875480|&gt; 100 km</v>
      </c>
      <c r="N11" s="8" t="str">
        <f t="shared" si="3"/>
        <v>874800|&gt; 100 km</v>
      </c>
      <c r="P11" s="8" t="str">
        <f t="shared" si="9"/>
        <v/>
      </c>
      <c r="Q11" s="8" t="str">
        <f>IF(COUNTIF($C$1:C10, "="&amp;C11)=0,R11&amp;S11&amp;T11&amp;U11&amp;V11&amp;W11&amp;X11,"")</f>
        <v/>
      </c>
      <c r="R11" s="8" t="str">
        <f t="shared" si="10"/>
        <v>{"wst_id":"874970",</v>
      </c>
      <c r="S11" s="8" t="str">
        <f t="shared" si="11"/>
        <v>"wst_name":"GUALEGUAYCHU AERO",</v>
      </c>
      <c r="T11" s="8" t="str">
        <f t="shared" si="12"/>
        <v>"wst_lat":"-33",</v>
      </c>
      <c r="U11" s="8" t="str">
        <f t="shared" si="13"/>
        <v>"wst_long":"-58.6169996",</v>
      </c>
      <c r="V11" s="8" t="str">
        <f t="shared" si="14"/>
        <v>"wst_source":"GSOD",</v>
      </c>
      <c r="W11" s="8" t="str">
        <f t="shared" si="8"/>
        <v>"wst_elev":"23"</v>
      </c>
      <c r="X11" s="8" t="s">
        <v>939</v>
      </c>
    </row>
    <row r="12" spans="1:24">
      <c r="A12" s="8" t="str">
        <f>IF(COUNTIF($C$1:C11,"="&amp;C12)&gt;0,"",1)</f>
        <v/>
      </c>
      <c r="B12" s="14" t="s">
        <v>74</v>
      </c>
      <c r="C12" s="38" t="s">
        <v>675</v>
      </c>
      <c r="D12" s="14" t="s">
        <v>676</v>
      </c>
      <c r="E12" s="15">
        <v>-34.549999999999997</v>
      </c>
      <c r="F12" s="15">
        <v>-60.916999599999997</v>
      </c>
      <c r="G12" s="14" t="s">
        <v>671</v>
      </c>
      <c r="H12" s="14" t="s">
        <v>672</v>
      </c>
      <c r="I12" s="15">
        <v>80</v>
      </c>
      <c r="J12" s="8" t="str">
        <f t="shared" si="0"/>
        <v>875480|&gt; 100 km</v>
      </c>
      <c r="L12" s="8" t="str">
        <f t="shared" si="1"/>
        <v>875480|&gt; 100 km</v>
      </c>
      <c r="M12" s="8" t="str">
        <f t="shared" si="2"/>
        <v>874800|&gt; 100 km</v>
      </c>
      <c r="N12" s="8" t="str">
        <f t="shared" si="3"/>
        <v>874970|&gt; 100 km</v>
      </c>
      <c r="P12" s="8" t="str">
        <f t="shared" si="9"/>
        <v/>
      </c>
      <c r="Q12" s="8" t="str">
        <f>IF(COUNTIF($C$1:C11, "="&amp;C12)=0,R12&amp;S12&amp;T12&amp;U12&amp;V12&amp;W12&amp;X12,"")</f>
        <v/>
      </c>
      <c r="R12" s="8" t="str">
        <f t="shared" si="10"/>
        <v>{"wst_id":"875480",</v>
      </c>
      <c r="S12" s="8" t="str">
        <f t="shared" si="11"/>
        <v>"wst_name":"JUNIN AERO",</v>
      </c>
      <c r="T12" s="8" t="str">
        <f t="shared" si="12"/>
        <v>"wst_lat":"-34.55",</v>
      </c>
      <c r="U12" s="8" t="str">
        <f t="shared" si="13"/>
        <v>"wst_long":"-60.9169996",</v>
      </c>
      <c r="V12" s="8" t="str">
        <f t="shared" si="14"/>
        <v>"wst_source":"GSOD",</v>
      </c>
      <c r="W12" s="8" t="str">
        <f t="shared" si="8"/>
        <v>"wst_elev":"80"</v>
      </c>
      <c r="X12" s="8" t="s">
        <v>939</v>
      </c>
    </row>
    <row r="13" spans="1:24">
      <c r="A13" s="8" t="str">
        <f>IF(COUNTIF($C$1:C12,"="&amp;C13)&gt;0,"",1)</f>
        <v/>
      </c>
      <c r="B13" s="14" t="s">
        <v>81</v>
      </c>
      <c r="C13" s="38" t="s">
        <v>669</v>
      </c>
      <c r="D13" s="14" t="s">
        <v>670</v>
      </c>
      <c r="E13" s="15">
        <v>-32.916999599999997</v>
      </c>
      <c r="F13" s="15">
        <v>-60.783000399999999</v>
      </c>
      <c r="G13" s="14" t="s">
        <v>671</v>
      </c>
      <c r="H13" s="14" t="s">
        <v>672</v>
      </c>
      <c r="I13" s="15">
        <v>26</v>
      </c>
      <c r="J13" s="8" t="str">
        <f t="shared" si="0"/>
        <v>874800|&gt; 100 km</v>
      </c>
      <c r="L13" s="8" t="str">
        <f t="shared" si="1"/>
        <v>874800|&gt; 100 km</v>
      </c>
      <c r="M13" s="8" t="str">
        <f t="shared" si="2"/>
        <v>874970|&gt; 100 km</v>
      </c>
      <c r="N13" s="8" t="str">
        <f t="shared" si="3"/>
        <v>875480|50 - 100 km</v>
      </c>
      <c r="P13" s="8" t="str">
        <f t="shared" si="9"/>
        <v/>
      </c>
      <c r="Q13" s="8" t="str">
        <f>IF(COUNTIF($C$1:C12, "="&amp;C13)=0,R13&amp;S13&amp;T13&amp;U13&amp;V13&amp;W13&amp;X13,"")</f>
        <v/>
      </c>
      <c r="R13" s="8" t="str">
        <f t="shared" si="10"/>
        <v>{"wst_id":"874800",</v>
      </c>
      <c r="S13" s="8" t="str">
        <f t="shared" si="11"/>
        <v>"wst_name":"ROSARIO AERO",</v>
      </c>
      <c r="T13" s="8" t="str">
        <f t="shared" si="12"/>
        <v>"wst_lat":"-32.9169996",</v>
      </c>
      <c r="U13" s="8" t="str">
        <f t="shared" si="13"/>
        <v>"wst_long":"-60.7830004",</v>
      </c>
      <c r="V13" s="8" t="str">
        <f t="shared" si="14"/>
        <v>"wst_source":"GSOD",</v>
      </c>
      <c r="W13" s="8" t="str">
        <f t="shared" si="8"/>
        <v>"wst_elev":"26"</v>
      </c>
      <c r="X13" s="8" t="s">
        <v>939</v>
      </c>
    </row>
    <row r="14" spans="1:24">
      <c r="A14" s="8" t="str">
        <f>IF(COUNTIF($C$1:C13,"="&amp;C14)&gt;0,"",1)</f>
        <v/>
      </c>
      <c r="B14" s="14" t="s">
        <v>81</v>
      </c>
      <c r="C14" s="38" t="s">
        <v>673</v>
      </c>
      <c r="D14" s="14" t="s">
        <v>674</v>
      </c>
      <c r="E14" s="15">
        <v>-33</v>
      </c>
      <c r="F14" s="15">
        <v>-58.6169996</v>
      </c>
      <c r="G14" s="14" t="s">
        <v>671</v>
      </c>
      <c r="H14" s="14" t="s">
        <v>672</v>
      </c>
      <c r="I14" s="15">
        <v>23</v>
      </c>
      <c r="J14" s="8" t="str">
        <f t="shared" si="0"/>
        <v>874970|&gt; 100 km</v>
      </c>
      <c r="L14" s="8" t="str">
        <f t="shared" si="1"/>
        <v>874970|&gt; 100 km</v>
      </c>
      <c r="M14" s="8" t="str">
        <f t="shared" si="2"/>
        <v>875480|50 - 100 km</v>
      </c>
      <c r="N14" s="8" t="str">
        <f t="shared" si="3"/>
        <v>874800|&gt; 100 km</v>
      </c>
      <c r="P14" s="8" t="str">
        <f t="shared" si="9"/>
        <v/>
      </c>
      <c r="Q14" s="8" t="str">
        <f>IF(COUNTIF($C$1:C13, "="&amp;C14)=0,R14&amp;S14&amp;T14&amp;U14&amp;V14&amp;W14&amp;X14,"")</f>
        <v/>
      </c>
      <c r="R14" s="8" t="str">
        <f t="shared" si="10"/>
        <v>{"wst_id":"874970",</v>
      </c>
      <c r="S14" s="8" t="str">
        <f t="shared" si="11"/>
        <v>"wst_name":"GUALEGUAYCHU AERO",</v>
      </c>
      <c r="T14" s="8" t="str">
        <f t="shared" si="12"/>
        <v>"wst_lat":"-33",</v>
      </c>
      <c r="U14" s="8" t="str">
        <f t="shared" si="13"/>
        <v>"wst_long":"-58.6169996",</v>
      </c>
      <c r="V14" s="8" t="str">
        <f t="shared" si="14"/>
        <v>"wst_source":"GSOD",</v>
      </c>
      <c r="W14" s="8" t="str">
        <f t="shared" si="8"/>
        <v>"wst_elev":"23"</v>
      </c>
      <c r="X14" s="8" t="s">
        <v>939</v>
      </c>
    </row>
    <row r="15" spans="1:24">
      <c r="A15" s="8" t="str">
        <f>IF(COUNTIF($C$1:C14,"="&amp;C15)&gt;0,"",1)</f>
        <v/>
      </c>
      <c r="B15" s="14" t="s">
        <v>81</v>
      </c>
      <c r="C15" s="38" t="s">
        <v>675</v>
      </c>
      <c r="D15" s="14" t="s">
        <v>676</v>
      </c>
      <c r="E15" s="15">
        <v>-34.549999999999997</v>
      </c>
      <c r="F15" s="15">
        <v>-60.916999599999997</v>
      </c>
      <c r="G15" s="14" t="s">
        <v>671</v>
      </c>
      <c r="H15" s="14" t="s">
        <v>677</v>
      </c>
      <c r="I15" s="15">
        <v>80</v>
      </c>
      <c r="J15" s="8" t="str">
        <f t="shared" si="0"/>
        <v>875480|50 - 100 km</v>
      </c>
      <c r="L15" s="8" t="str">
        <f t="shared" si="1"/>
        <v>875480|50 - 100 km</v>
      </c>
      <c r="M15" s="8" t="str">
        <f t="shared" si="2"/>
        <v>874800|&gt; 100 km</v>
      </c>
      <c r="N15" s="8" t="str">
        <f t="shared" si="3"/>
        <v>874970|&gt; 100 km</v>
      </c>
      <c r="P15" s="8" t="str">
        <f t="shared" si="9"/>
        <v/>
      </c>
      <c r="Q15" s="8" t="str">
        <f>IF(COUNTIF($C$1:C14, "="&amp;C15)=0,R15&amp;S15&amp;T15&amp;U15&amp;V15&amp;W15&amp;X15,"")</f>
        <v/>
      </c>
      <c r="R15" s="8" t="str">
        <f t="shared" si="10"/>
        <v>{"wst_id":"875480",</v>
      </c>
      <c r="S15" s="8" t="str">
        <f t="shared" si="11"/>
        <v>"wst_name":"JUNIN AERO",</v>
      </c>
      <c r="T15" s="8" t="str">
        <f t="shared" si="12"/>
        <v>"wst_lat":"-34.55",</v>
      </c>
      <c r="U15" s="8" t="str">
        <f t="shared" si="13"/>
        <v>"wst_long":"-60.9169996",</v>
      </c>
      <c r="V15" s="8" t="str">
        <f t="shared" si="14"/>
        <v>"wst_source":"GSOD",</v>
      </c>
      <c r="W15" s="8" t="str">
        <f t="shared" si="8"/>
        <v>"wst_elev":"80"</v>
      </c>
      <c r="X15" s="8" t="s">
        <v>939</v>
      </c>
    </row>
    <row r="16" spans="1:24">
      <c r="A16" s="8" t="str">
        <f>IF(COUNTIF($C$1:C15,"="&amp;C16)&gt;0,"",1)</f>
        <v/>
      </c>
      <c r="B16" s="14" t="s">
        <v>85</v>
      </c>
      <c r="C16" s="38" t="s">
        <v>669</v>
      </c>
      <c r="D16" s="14" t="s">
        <v>670</v>
      </c>
      <c r="E16" s="15">
        <v>-32.916999599999997</v>
      </c>
      <c r="F16" s="15">
        <v>-60.783000399999999</v>
      </c>
      <c r="G16" s="14" t="s">
        <v>671</v>
      </c>
      <c r="H16" s="14" t="s">
        <v>672</v>
      </c>
      <c r="I16" s="15">
        <v>26</v>
      </c>
      <c r="J16" s="8" t="str">
        <f t="shared" si="0"/>
        <v>874800|&gt; 100 km</v>
      </c>
      <c r="L16" s="8" t="str">
        <f t="shared" si="1"/>
        <v>874800|&gt; 100 km</v>
      </c>
      <c r="M16" s="8" t="str">
        <f t="shared" si="2"/>
        <v>874970|&gt; 100 km</v>
      </c>
      <c r="N16" s="8" t="str">
        <f t="shared" si="3"/>
        <v>875480|50 - 100 km</v>
      </c>
      <c r="P16" s="8" t="str">
        <f t="shared" si="9"/>
        <v/>
      </c>
      <c r="Q16" s="8" t="str">
        <f>IF(COUNTIF($C$1:C15, "="&amp;C16)=0,R16&amp;S16&amp;T16&amp;U16&amp;V16&amp;W16&amp;X16,"")</f>
        <v/>
      </c>
      <c r="R16" s="8" t="str">
        <f t="shared" si="10"/>
        <v>{"wst_id":"874800",</v>
      </c>
      <c r="S16" s="8" t="str">
        <f t="shared" si="11"/>
        <v>"wst_name":"ROSARIO AERO",</v>
      </c>
      <c r="T16" s="8" t="str">
        <f t="shared" si="12"/>
        <v>"wst_lat":"-32.9169996",</v>
      </c>
      <c r="U16" s="8" t="str">
        <f t="shared" si="13"/>
        <v>"wst_long":"-60.7830004",</v>
      </c>
      <c r="V16" s="8" t="str">
        <f t="shared" si="14"/>
        <v>"wst_source":"GSOD",</v>
      </c>
      <c r="W16" s="8" t="str">
        <f t="shared" si="8"/>
        <v>"wst_elev":"26"</v>
      </c>
      <c r="X16" s="8" t="s">
        <v>939</v>
      </c>
    </row>
    <row r="17" spans="1:24">
      <c r="A17" s="8" t="str">
        <f>IF(COUNTIF($C$1:C16,"="&amp;C17)&gt;0,"",1)</f>
        <v/>
      </c>
      <c r="B17" s="14" t="s">
        <v>85</v>
      </c>
      <c r="C17" s="38" t="s">
        <v>673</v>
      </c>
      <c r="D17" s="14" t="s">
        <v>674</v>
      </c>
      <c r="E17" s="15">
        <v>-33</v>
      </c>
      <c r="F17" s="15">
        <v>-58.6169996</v>
      </c>
      <c r="G17" s="14" t="s">
        <v>671</v>
      </c>
      <c r="H17" s="14" t="s">
        <v>672</v>
      </c>
      <c r="I17" s="15">
        <v>23</v>
      </c>
      <c r="J17" s="8" t="str">
        <f t="shared" si="0"/>
        <v>874970|&gt; 100 km</v>
      </c>
      <c r="L17" s="8" t="str">
        <f t="shared" si="1"/>
        <v>874970|&gt; 100 km</v>
      </c>
      <c r="M17" s="8" t="str">
        <f t="shared" si="2"/>
        <v>875480|50 - 100 km</v>
      </c>
      <c r="N17" s="8" t="str">
        <f t="shared" si="3"/>
        <v>874800|&gt; 100 km</v>
      </c>
      <c r="P17" s="8" t="str">
        <f t="shared" si="9"/>
        <v/>
      </c>
      <c r="Q17" s="8" t="str">
        <f>IF(COUNTIF($C$1:C16, "="&amp;C17)=0,R17&amp;S17&amp;T17&amp;U17&amp;V17&amp;W17&amp;X17,"")</f>
        <v/>
      </c>
      <c r="R17" s="8" t="str">
        <f t="shared" si="10"/>
        <v>{"wst_id":"874970",</v>
      </c>
      <c r="S17" s="8" t="str">
        <f t="shared" si="11"/>
        <v>"wst_name":"GUALEGUAYCHU AERO",</v>
      </c>
      <c r="T17" s="8" t="str">
        <f t="shared" si="12"/>
        <v>"wst_lat":"-33",</v>
      </c>
      <c r="U17" s="8" t="str">
        <f t="shared" si="13"/>
        <v>"wst_long":"-58.6169996",</v>
      </c>
      <c r="V17" s="8" t="str">
        <f t="shared" si="14"/>
        <v>"wst_source":"GSOD",</v>
      </c>
      <c r="W17" s="8" t="str">
        <f t="shared" si="8"/>
        <v>"wst_elev":"23"</v>
      </c>
      <c r="X17" s="8" t="s">
        <v>939</v>
      </c>
    </row>
    <row r="18" spans="1:24">
      <c r="A18" s="8" t="str">
        <f>IF(COUNTIF($C$1:C17,"="&amp;C18)&gt;0,"",1)</f>
        <v/>
      </c>
      <c r="B18" s="14" t="s">
        <v>85</v>
      </c>
      <c r="C18" s="38" t="s">
        <v>675</v>
      </c>
      <c r="D18" s="14" t="s">
        <v>676</v>
      </c>
      <c r="E18" s="15">
        <v>-34.549999999999997</v>
      </c>
      <c r="F18" s="15">
        <v>-60.916999599999997</v>
      </c>
      <c r="G18" s="14" t="s">
        <v>671</v>
      </c>
      <c r="H18" s="14" t="s">
        <v>677</v>
      </c>
      <c r="I18" s="15">
        <v>80</v>
      </c>
      <c r="J18" s="8" t="str">
        <f t="shared" si="0"/>
        <v>875480|50 - 100 km</v>
      </c>
      <c r="L18" s="8" t="str">
        <f t="shared" si="1"/>
        <v>875480|50 - 100 km</v>
      </c>
      <c r="M18" s="8" t="str">
        <f t="shared" si="2"/>
        <v>874800|&gt; 100 km</v>
      </c>
      <c r="N18" s="8" t="str">
        <f t="shared" si="3"/>
        <v>874970|&gt; 100 km</v>
      </c>
      <c r="P18" s="8" t="str">
        <f t="shared" si="9"/>
        <v/>
      </c>
      <c r="Q18" s="8" t="str">
        <f>IF(COUNTIF($C$1:C17, "="&amp;C18)=0,R18&amp;S18&amp;T18&amp;U18&amp;V18&amp;W18&amp;X18,"")</f>
        <v/>
      </c>
      <c r="R18" s="8" t="str">
        <f t="shared" si="10"/>
        <v>{"wst_id":"875480",</v>
      </c>
      <c r="S18" s="8" t="str">
        <f t="shared" si="11"/>
        <v>"wst_name":"JUNIN AERO",</v>
      </c>
      <c r="T18" s="8" t="str">
        <f t="shared" si="12"/>
        <v>"wst_lat":"-34.55",</v>
      </c>
      <c r="U18" s="8" t="str">
        <f t="shared" si="13"/>
        <v>"wst_long":"-60.9169996",</v>
      </c>
      <c r="V18" s="8" t="str">
        <f t="shared" si="14"/>
        <v>"wst_source":"GSOD",</v>
      </c>
      <c r="W18" s="8" t="str">
        <f t="shared" si="8"/>
        <v>"wst_elev":"80"</v>
      </c>
      <c r="X18" s="8" t="s">
        <v>939</v>
      </c>
    </row>
    <row r="19" spans="1:24">
      <c r="A19" s="8" t="str">
        <f>IF(COUNTIF($C$1:C18,"="&amp;C19)&gt;0,"",1)</f>
        <v/>
      </c>
      <c r="B19" s="14" t="s">
        <v>89</v>
      </c>
      <c r="C19" s="38" t="s">
        <v>669</v>
      </c>
      <c r="D19" s="14" t="s">
        <v>670</v>
      </c>
      <c r="E19" s="15">
        <v>-32.916999599999997</v>
      </c>
      <c r="F19" s="15">
        <v>-60.783000399999999</v>
      </c>
      <c r="G19" s="14" t="s">
        <v>671</v>
      </c>
      <c r="H19" s="14" t="s">
        <v>672</v>
      </c>
      <c r="I19" s="15">
        <v>26</v>
      </c>
      <c r="J19" s="8" t="str">
        <f t="shared" si="0"/>
        <v>874800|&gt; 100 km</v>
      </c>
      <c r="L19" s="8" t="str">
        <f t="shared" si="1"/>
        <v>874800|&gt; 100 km</v>
      </c>
      <c r="M19" s="8" t="str">
        <f t="shared" si="2"/>
        <v>874970|&gt; 100 km</v>
      </c>
      <c r="N19" s="8" t="str">
        <f t="shared" si="3"/>
        <v>875480|50 - 100 km</v>
      </c>
      <c r="P19" s="8" t="str">
        <f t="shared" si="9"/>
        <v/>
      </c>
      <c r="Q19" s="8" t="str">
        <f>IF(COUNTIF($C$1:C18, "="&amp;C19)=0,R19&amp;S19&amp;T19&amp;U19&amp;V19&amp;W19&amp;X19,"")</f>
        <v/>
      </c>
      <c r="R19" s="8" t="str">
        <f t="shared" si="10"/>
        <v>{"wst_id":"874800",</v>
      </c>
      <c r="S19" s="8" t="str">
        <f t="shared" si="11"/>
        <v>"wst_name":"ROSARIO AERO",</v>
      </c>
      <c r="T19" s="8" t="str">
        <f t="shared" si="12"/>
        <v>"wst_lat":"-32.9169996",</v>
      </c>
      <c r="U19" s="8" t="str">
        <f t="shared" si="13"/>
        <v>"wst_long":"-60.7830004",</v>
      </c>
      <c r="V19" s="8" t="str">
        <f t="shared" si="14"/>
        <v>"wst_source":"GSOD",</v>
      </c>
      <c r="W19" s="8" t="str">
        <f t="shared" si="8"/>
        <v>"wst_elev":"26"</v>
      </c>
      <c r="X19" s="8" t="s">
        <v>939</v>
      </c>
    </row>
    <row r="20" spans="1:24">
      <c r="A20" s="8" t="str">
        <f>IF(COUNTIF($C$1:C19,"="&amp;C20)&gt;0,"",1)</f>
        <v/>
      </c>
      <c r="B20" s="14" t="s">
        <v>89</v>
      </c>
      <c r="C20" s="38" t="s">
        <v>673</v>
      </c>
      <c r="D20" s="14" t="s">
        <v>674</v>
      </c>
      <c r="E20" s="15">
        <v>-33</v>
      </c>
      <c r="F20" s="15">
        <v>-58.6169996</v>
      </c>
      <c r="G20" s="14" t="s">
        <v>671</v>
      </c>
      <c r="H20" s="14" t="s">
        <v>672</v>
      </c>
      <c r="I20" s="15">
        <v>23</v>
      </c>
      <c r="J20" s="8" t="str">
        <f t="shared" si="0"/>
        <v>874970|&gt; 100 km</v>
      </c>
      <c r="L20" s="8" t="str">
        <f t="shared" si="1"/>
        <v>874970|&gt; 100 km</v>
      </c>
      <c r="M20" s="8" t="str">
        <f t="shared" si="2"/>
        <v>875480|50 - 100 km</v>
      </c>
      <c r="N20" s="8" t="str">
        <f t="shared" si="3"/>
        <v>874800|&gt; 100 km</v>
      </c>
      <c r="P20" s="8" t="str">
        <f t="shared" si="9"/>
        <v/>
      </c>
      <c r="Q20" s="8" t="str">
        <f>IF(COUNTIF($C$1:C19, "="&amp;C20)=0,R20&amp;S20&amp;T20&amp;U20&amp;V20&amp;W20&amp;X20,"")</f>
        <v/>
      </c>
      <c r="R20" s="8" t="str">
        <f t="shared" si="10"/>
        <v>{"wst_id":"874970",</v>
      </c>
      <c r="S20" s="8" t="str">
        <f t="shared" si="11"/>
        <v>"wst_name":"GUALEGUAYCHU AERO",</v>
      </c>
      <c r="T20" s="8" t="str">
        <f t="shared" si="12"/>
        <v>"wst_lat":"-33",</v>
      </c>
      <c r="U20" s="8" t="str">
        <f t="shared" si="13"/>
        <v>"wst_long":"-58.6169996",</v>
      </c>
      <c r="V20" s="8" t="str">
        <f t="shared" si="14"/>
        <v>"wst_source":"GSOD",</v>
      </c>
      <c r="W20" s="8" t="str">
        <f t="shared" si="8"/>
        <v>"wst_elev":"23"</v>
      </c>
      <c r="X20" s="8" t="s">
        <v>939</v>
      </c>
    </row>
    <row r="21" spans="1:24">
      <c r="A21" s="8" t="str">
        <f>IF(COUNTIF($C$1:C20,"="&amp;C21)&gt;0,"",1)</f>
        <v/>
      </c>
      <c r="B21" s="14" t="s">
        <v>89</v>
      </c>
      <c r="C21" s="38" t="s">
        <v>675</v>
      </c>
      <c r="D21" s="14" t="s">
        <v>676</v>
      </c>
      <c r="E21" s="15">
        <v>-34.549999999999997</v>
      </c>
      <c r="F21" s="15">
        <v>-60.916999599999997</v>
      </c>
      <c r="G21" s="14" t="s">
        <v>671</v>
      </c>
      <c r="H21" s="14" t="s">
        <v>677</v>
      </c>
      <c r="I21" s="15">
        <v>80</v>
      </c>
      <c r="J21" s="8" t="str">
        <f t="shared" si="0"/>
        <v>875480|50 - 100 km</v>
      </c>
      <c r="L21" s="8" t="str">
        <f t="shared" si="1"/>
        <v>875480|50 - 100 km</v>
      </c>
      <c r="M21" s="8" t="str">
        <f t="shared" si="2"/>
        <v>874800|&gt; 100 km</v>
      </c>
      <c r="N21" s="8" t="str">
        <f t="shared" si="3"/>
        <v>874970|&gt; 100 km</v>
      </c>
      <c r="P21" s="8" t="str">
        <f t="shared" si="9"/>
        <v/>
      </c>
      <c r="Q21" s="8" t="str">
        <f>IF(COUNTIF($C$1:C20, "="&amp;C21)=0,R21&amp;S21&amp;T21&amp;U21&amp;V21&amp;W21&amp;X21,"")</f>
        <v/>
      </c>
      <c r="R21" s="8" t="str">
        <f t="shared" si="10"/>
        <v>{"wst_id":"875480",</v>
      </c>
      <c r="S21" s="8" t="str">
        <f t="shared" si="11"/>
        <v>"wst_name":"JUNIN AERO",</v>
      </c>
      <c r="T21" s="8" t="str">
        <f t="shared" si="12"/>
        <v>"wst_lat":"-34.55",</v>
      </c>
      <c r="U21" s="8" t="str">
        <f t="shared" si="13"/>
        <v>"wst_long":"-60.9169996",</v>
      </c>
      <c r="V21" s="8" t="str">
        <f t="shared" si="14"/>
        <v>"wst_source":"GSOD",</v>
      </c>
      <c r="W21" s="8" t="str">
        <f t="shared" si="8"/>
        <v>"wst_elev":"80"</v>
      </c>
      <c r="X21" s="8" t="s">
        <v>939</v>
      </c>
    </row>
    <row r="22" spans="1:24">
      <c r="A22" s="8" t="str">
        <f>IF(COUNTIF($C$1:C21,"="&amp;C22)&gt;0,"",1)</f>
        <v/>
      </c>
      <c r="B22" s="14" t="s">
        <v>90</v>
      </c>
      <c r="C22" s="38" t="s">
        <v>669</v>
      </c>
      <c r="D22" s="14" t="s">
        <v>670</v>
      </c>
      <c r="E22" s="15">
        <v>-32.916999599999997</v>
      </c>
      <c r="F22" s="15">
        <v>-60.783000399999999</v>
      </c>
      <c r="G22" s="14" t="s">
        <v>671</v>
      </c>
      <c r="H22" s="14" t="s">
        <v>672</v>
      </c>
      <c r="I22" s="15">
        <v>26</v>
      </c>
      <c r="J22" s="8" t="str">
        <f t="shared" si="0"/>
        <v>874800|&gt; 100 km</v>
      </c>
      <c r="L22" s="8" t="str">
        <f t="shared" si="1"/>
        <v>874800|&gt; 100 km</v>
      </c>
      <c r="M22" s="8" t="str">
        <f t="shared" si="2"/>
        <v>874970|&gt; 100 km</v>
      </c>
      <c r="N22" s="8" t="str">
        <f t="shared" si="3"/>
        <v>875480|50 - 100 km</v>
      </c>
      <c r="P22" s="8" t="str">
        <f t="shared" si="9"/>
        <v/>
      </c>
      <c r="Q22" s="8" t="str">
        <f>IF(COUNTIF($C$1:C21, "="&amp;C22)=0,R22&amp;S22&amp;T22&amp;U22&amp;V22&amp;W22&amp;X22,"")</f>
        <v/>
      </c>
      <c r="R22" s="8" t="str">
        <f t="shared" si="10"/>
        <v>{"wst_id":"874800",</v>
      </c>
      <c r="S22" s="8" t="str">
        <f t="shared" si="11"/>
        <v>"wst_name":"ROSARIO AERO",</v>
      </c>
      <c r="T22" s="8" t="str">
        <f t="shared" si="12"/>
        <v>"wst_lat":"-32.9169996",</v>
      </c>
      <c r="U22" s="8" t="str">
        <f t="shared" si="13"/>
        <v>"wst_long":"-60.7830004",</v>
      </c>
      <c r="V22" s="8" t="str">
        <f t="shared" si="14"/>
        <v>"wst_source":"GSOD",</v>
      </c>
      <c r="W22" s="8" t="str">
        <f t="shared" si="8"/>
        <v>"wst_elev":"26"</v>
      </c>
      <c r="X22" s="8" t="s">
        <v>939</v>
      </c>
    </row>
    <row r="23" spans="1:24">
      <c r="A23" s="8" t="str">
        <f>IF(COUNTIF($C$1:C22,"="&amp;C23)&gt;0,"",1)</f>
        <v/>
      </c>
      <c r="B23" s="14" t="s">
        <v>90</v>
      </c>
      <c r="C23" s="38" t="s">
        <v>673</v>
      </c>
      <c r="D23" s="14" t="s">
        <v>674</v>
      </c>
      <c r="E23" s="15">
        <v>-33</v>
      </c>
      <c r="F23" s="15">
        <v>-58.6169996</v>
      </c>
      <c r="G23" s="14" t="s">
        <v>671</v>
      </c>
      <c r="H23" s="14" t="s">
        <v>672</v>
      </c>
      <c r="I23" s="15">
        <v>23</v>
      </c>
      <c r="J23" s="8" t="str">
        <f t="shared" si="0"/>
        <v>874970|&gt; 100 km</v>
      </c>
      <c r="L23" s="8" t="str">
        <f t="shared" si="1"/>
        <v>874970|&gt; 100 km</v>
      </c>
      <c r="M23" s="8" t="str">
        <f t="shared" si="2"/>
        <v>875480|50 - 100 km</v>
      </c>
      <c r="N23" s="8" t="str">
        <f t="shared" si="3"/>
        <v>874800|&gt; 100 km</v>
      </c>
      <c r="P23" s="8" t="str">
        <f t="shared" si="9"/>
        <v/>
      </c>
      <c r="Q23" s="8" t="str">
        <f>IF(COUNTIF($C$1:C22, "="&amp;C23)=0,R23&amp;S23&amp;T23&amp;U23&amp;V23&amp;W23&amp;X23,"")</f>
        <v/>
      </c>
      <c r="R23" s="8" t="str">
        <f t="shared" si="10"/>
        <v>{"wst_id":"874970",</v>
      </c>
      <c r="S23" s="8" t="str">
        <f t="shared" si="11"/>
        <v>"wst_name":"GUALEGUAYCHU AERO",</v>
      </c>
      <c r="T23" s="8" t="str">
        <f t="shared" si="12"/>
        <v>"wst_lat":"-33",</v>
      </c>
      <c r="U23" s="8" t="str">
        <f t="shared" si="13"/>
        <v>"wst_long":"-58.6169996",</v>
      </c>
      <c r="V23" s="8" t="str">
        <f t="shared" si="14"/>
        <v>"wst_source":"GSOD",</v>
      </c>
      <c r="W23" s="8" t="str">
        <f t="shared" si="8"/>
        <v>"wst_elev":"23"</v>
      </c>
      <c r="X23" s="8" t="s">
        <v>939</v>
      </c>
    </row>
    <row r="24" spans="1:24">
      <c r="A24" s="8" t="str">
        <f>IF(COUNTIF($C$1:C23,"="&amp;C24)&gt;0,"",1)</f>
        <v/>
      </c>
      <c r="B24" s="14" t="s">
        <v>90</v>
      </c>
      <c r="C24" s="38" t="s">
        <v>675</v>
      </c>
      <c r="D24" s="14" t="s">
        <v>676</v>
      </c>
      <c r="E24" s="15">
        <v>-34.549999999999997</v>
      </c>
      <c r="F24" s="15">
        <v>-60.916999599999997</v>
      </c>
      <c r="G24" s="14" t="s">
        <v>671</v>
      </c>
      <c r="H24" s="14" t="s">
        <v>677</v>
      </c>
      <c r="I24" s="15">
        <v>80</v>
      </c>
      <c r="J24" s="8" t="str">
        <f t="shared" si="0"/>
        <v>875480|50 - 100 km</v>
      </c>
      <c r="L24" s="8" t="str">
        <f t="shared" si="1"/>
        <v>875480|50 - 100 km</v>
      </c>
      <c r="M24" s="8" t="str">
        <f t="shared" si="2"/>
        <v>874800|&gt; 100 km</v>
      </c>
      <c r="N24" s="8" t="str">
        <f t="shared" si="3"/>
        <v>874970|&gt; 100 km</v>
      </c>
      <c r="P24" s="8" t="str">
        <f t="shared" si="9"/>
        <v/>
      </c>
      <c r="Q24" s="8" t="str">
        <f>IF(COUNTIF($C$1:C23, "="&amp;C24)=0,R24&amp;S24&amp;T24&amp;U24&amp;V24&amp;W24&amp;X24,"")</f>
        <v/>
      </c>
      <c r="R24" s="8" t="str">
        <f t="shared" si="10"/>
        <v>{"wst_id":"875480",</v>
      </c>
      <c r="S24" s="8" t="str">
        <f t="shared" si="11"/>
        <v>"wst_name":"JUNIN AERO",</v>
      </c>
      <c r="T24" s="8" t="str">
        <f t="shared" si="12"/>
        <v>"wst_lat":"-34.55",</v>
      </c>
      <c r="U24" s="8" t="str">
        <f t="shared" si="13"/>
        <v>"wst_long":"-60.9169996",</v>
      </c>
      <c r="V24" s="8" t="str">
        <f t="shared" si="14"/>
        <v>"wst_source":"GSOD",</v>
      </c>
      <c r="W24" s="8" t="str">
        <f t="shared" si="8"/>
        <v>"wst_elev":"80"</v>
      </c>
      <c r="X24" s="8" t="s">
        <v>939</v>
      </c>
    </row>
    <row r="25" spans="1:24">
      <c r="A25" s="8" t="str">
        <f>IF(COUNTIF($C$1:C24,"="&amp;C25)&gt;0,"",1)</f>
        <v/>
      </c>
      <c r="B25" s="14" t="s">
        <v>91</v>
      </c>
      <c r="C25" s="38" t="s">
        <v>669</v>
      </c>
      <c r="D25" s="14" t="s">
        <v>670</v>
      </c>
      <c r="E25" s="15">
        <v>-32.916999599999997</v>
      </c>
      <c r="F25" s="15">
        <v>-60.783000399999999</v>
      </c>
      <c r="G25" s="14" t="s">
        <v>671</v>
      </c>
      <c r="H25" s="14" t="s">
        <v>672</v>
      </c>
      <c r="I25" s="15">
        <v>26</v>
      </c>
      <c r="J25" s="8" t="str">
        <f t="shared" si="0"/>
        <v>874800|&gt; 100 km</v>
      </c>
      <c r="L25" s="8" t="str">
        <f t="shared" si="1"/>
        <v>874800|&gt; 100 km</v>
      </c>
      <c r="M25" s="8" t="str">
        <f t="shared" si="2"/>
        <v>874970|&gt; 100 km</v>
      </c>
      <c r="N25" s="8" t="str">
        <f t="shared" si="3"/>
        <v>875480|50 - 100 km</v>
      </c>
      <c r="P25" s="8" t="str">
        <f t="shared" si="9"/>
        <v/>
      </c>
      <c r="Q25" s="8" t="str">
        <f>IF(COUNTIF($C$1:C24, "="&amp;C25)=0,R25&amp;S25&amp;T25&amp;U25&amp;V25&amp;W25&amp;X25,"")</f>
        <v/>
      </c>
      <c r="R25" s="8" t="str">
        <f t="shared" si="10"/>
        <v>{"wst_id":"874800",</v>
      </c>
      <c r="S25" s="8" t="str">
        <f t="shared" si="11"/>
        <v>"wst_name":"ROSARIO AERO",</v>
      </c>
      <c r="T25" s="8" t="str">
        <f t="shared" si="12"/>
        <v>"wst_lat":"-32.9169996",</v>
      </c>
      <c r="U25" s="8" t="str">
        <f t="shared" si="13"/>
        <v>"wst_long":"-60.7830004",</v>
      </c>
      <c r="V25" s="8" t="str">
        <f t="shared" si="14"/>
        <v>"wst_source":"GSOD",</v>
      </c>
      <c r="W25" s="8" t="str">
        <f t="shared" si="8"/>
        <v>"wst_elev":"26"</v>
      </c>
      <c r="X25" s="8" t="s">
        <v>939</v>
      </c>
    </row>
    <row r="26" spans="1:24">
      <c r="A26" s="8" t="str">
        <f>IF(COUNTIF($C$1:C25,"="&amp;C26)&gt;0,"",1)</f>
        <v/>
      </c>
      <c r="B26" s="14" t="s">
        <v>91</v>
      </c>
      <c r="C26" s="38" t="s">
        <v>673</v>
      </c>
      <c r="D26" s="14" t="s">
        <v>674</v>
      </c>
      <c r="E26" s="15">
        <v>-33</v>
      </c>
      <c r="F26" s="15">
        <v>-58.6169996</v>
      </c>
      <c r="G26" s="14" t="s">
        <v>671</v>
      </c>
      <c r="H26" s="14" t="s">
        <v>672</v>
      </c>
      <c r="I26" s="15">
        <v>23</v>
      </c>
      <c r="J26" s="8" t="str">
        <f t="shared" si="0"/>
        <v>874970|&gt; 100 km</v>
      </c>
      <c r="K26" s="8" t="s">
        <v>924</v>
      </c>
      <c r="L26" s="8" t="str">
        <f t="shared" si="1"/>
        <v>874970|&gt; 100 km</v>
      </c>
      <c r="M26" s="8" t="str">
        <f t="shared" si="2"/>
        <v>875480|50 - 100 km</v>
      </c>
      <c r="N26" s="8" t="str">
        <f t="shared" si="3"/>
        <v>874800|&gt; 100 km</v>
      </c>
      <c r="P26" s="8" t="str">
        <f t="shared" si="9"/>
        <v/>
      </c>
      <c r="Q26" s="8" t="str">
        <f>IF(COUNTIF($C$1:C25, "="&amp;C26)=0,R26&amp;S26&amp;T26&amp;U26&amp;V26&amp;W26&amp;X26,"")</f>
        <v/>
      </c>
      <c r="R26" s="8" t="str">
        <f t="shared" si="10"/>
        <v>{"wst_id":"874970",</v>
      </c>
      <c r="S26" s="8" t="str">
        <f t="shared" si="11"/>
        <v>"wst_name":"GUALEGUAYCHU AERO",</v>
      </c>
      <c r="T26" s="8" t="str">
        <f t="shared" si="12"/>
        <v>"wst_lat":"-33",</v>
      </c>
      <c r="U26" s="8" t="str">
        <f t="shared" si="13"/>
        <v>"wst_long":"-58.6169996",</v>
      </c>
      <c r="V26" s="8" t="str">
        <f t="shared" si="14"/>
        <v>"wst_source":"GSOD",</v>
      </c>
      <c r="W26" s="8" t="str">
        <f t="shared" si="8"/>
        <v>"wst_elev":"23"</v>
      </c>
      <c r="X26" s="8" t="s">
        <v>939</v>
      </c>
    </row>
    <row r="27" spans="1:24">
      <c r="A27" s="8" t="str">
        <f>IF(COUNTIF($C$1:C26,"="&amp;C27)&gt;0,"",1)</f>
        <v/>
      </c>
      <c r="B27" s="14" t="s">
        <v>91</v>
      </c>
      <c r="C27" s="38" t="s">
        <v>675</v>
      </c>
      <c r="D27" s="14" t="s">
        <v>676</v>
      </c>
      <c r="E27" s="15">
        <v>-34.549999999999997</v>
      </c>
      <c r="F27" s="15">
        <v>-60.916999599999997</v>
      </c>
      <c r="G27" s="14" t="s">
        <v>671</v>
      </c>
      <c r="H27" s="14" t="s">
        <v>677</v>
      </c>
      <c r="I27" s="15">
        <v>80</v>
      </c>
      <c r="J27" s="8" t="str">
        <f t="shared" si="0"/>
        <v>875480|50 - 100 km</v>
      </c>
      <c r="L27" s="8" t="str">
        <f t="shared" si="1"/>
        <v>875480|50 - 100 km</v>
      </c>
      <c r="M27" s="8" t="str">
        <f t="shared" si="2"/>
        <v>874800|&gt; 100 km</v>
      </c>
      <c r="N27" s="8" t="str">
        <f t="shared" si="3"/>
        <v>874970|&gt; 100 km</v>
      </c>
      <c r="P27" s="8" t="str">
        <f t="shared" si="9"/>
        <v/>
      </c>
      <c r="Q27" s="8" t="str">
        <f>IF(COUNTIF($C$1:C26, "="&amp;C27)=0,R27&amp;S27&amp;T27&amp;U27&amp;V27&amp;W27&amp;X27,"")</f>
        <v/>
      </c>
      <c r="R27" s="8" t="str">
        <f t="shared" si="10"/>
        <v>{"wst_id":"875480",</v>
      </c>
      <c r="S27" s="8" t="str">
        <f t="shared" si="11"/>
        <v>"wst_name":"JUNIN AERO",</v>
      </c>
      <c r="T27" s="8" t="str">
        <f t="shared" si="12"/>
        <v>"wst_lat":"-34.55",</v>
      </c>
      <c r="U27" s="8" t="str">
        <f t="shared" si="13"/>
        <v>"wst_long":"-60.9169996",</v>
      </c>
      <c r="V27" s="8" t="str">
        <f t="shared" si="14"/>
        <v>"wst_source":"GSOD",</v>
      </c>
      <c r="W27" s="8" t="str">
        <f t="shared" si="8"/>
        <v>"wst_elev":"80"</v>
      </c>
      <c r="X27" s="8" t="s">
        <v>939</v>
      </c>
    </row>
    <row r="28" spans="1:24">
      <c r="A28" s="8" t="str">
        <f>IF(COUNTIF($C$1:C27,"="&amp;C28)&gt;0,"",1)</f>
        <v/>
      </c>
      <c r="B28" s="14" t="s">
        <v>92</v>
      </c>
      <c r="C28" s="38" t="s">
        <v>669</v>
      </c>
      <c r="D28" s="14" t="s">
        <v>670</v>
      </c>
      <c r="E28" s="15">
        <v>-32.916999599999997</v>
      </c>
      <c r="F28" s="15">
        <v>-60.783000399999999</v>
      </c>
      <c r="G28" s="14" t="s">
        <v>671</v>
      </c>
      <c r="H28" s="14" t="s">
        <v>672</v>
      </c>
      <c r="I28" s="15">
        <v>26</v>
      </c>
      <c r="J28" s="8" t="str">
        <f t="shared" si="0"/>
        <v>874800|&gt; 100 km</v>
      </c>
      <c r="L28" s="8" t="str">
        <f t="shared" si="1"/>
        <v>874800|&gt; 100 km</v>
      </c>
      <c r="M28" s="8" t="str">
        <f t="shared" si="2"/>
        <v>874970|&gt; 100 km</v>
      </c>
      <c r="N28" s="8" t="str">
        <f t="shared" si="3"/>
        <v>875480|50 - 100 km</v>
      </c>
      <c r="P28" s="8" t="str">
        <f t="shared" si="9"/>
        <v/>
      </c>
      <c r="Q28" s="8" t="str">
        <f>IF(COUNTIF($C$1:C27, "="&amp;C28)=0,R28&amp;S28&amp;T28&amp;U28&amp;V28&amp;W28&amp;X28,"")</f>
        <v/>
      </c>
      <c r="R28" s="8" t="str">
        <f t="shared" si="10"/>
        <v>{"wst_id":"874800",</v>
      </c>
      <c r="S28" s="8" t="str">
        <f t="shared" si="11"/>
        <v>"wst_name":"ROSARIO AERO",</v>
      </c>
      <c r="T28" s="8" t="str">
        <f t="shared" si="12"/>
        <v>"wst_lat":"-32.9169996",</v>
      </c>
      <c r="U28" s="8" t="str">
        <f t="shared" si="13"/>
        <v>"wst_long":"-60.7830004",</v>
      </c>
      <c r="V28" s="8" t="str">
        <f t="shared" si="14"/>
        <v>"wst_source":"GSOD",</v>
      </c>
      <c r="W28" s="8" t="str">
        <f t="shared" si="8"/>
        <v>"wst_elev":"26"</v>
      </c>
      <c r="X28" s="8" t="s">
        <v>939</v>
      </c>
    </row>
    <row r="29" spans="1:24">
      <c r="A29" s="8" t="str">
        <f>IF(COUNTIF($C$1:C28,"="&amp;C29)&gt;0,"",1)</f>
        <v/>
      </c>
      <c r="B29" s="14" t="s">
        <v>92</v>
      </c>
      <c r="C29" s="38" t="s">
        <v>673</v>
      </c>
      <c r="D29" s="14" t="s">
        <v>674</v>
      </c>
      <c r="E29" s="15">
        <v>-33</v>
      </c>
      <c r="F29" s="15">
        <v>-58.6169996</v>
      </c>
      <c r="G29" s="14" t="s">
        <v>671</v>
      </c>
      <c r="H29" s="14" t="s">
        <v>672</v>
      </c>
      <c r="I29" s="15">
        <v>23</v>
      </c>
      <c r="J29" s="8" t="str">
        <f t="shared" si="0"/>
        <v>874970|&gt; 100 km</v>
      </c>
      <c r="L29" s="8" t="str">
        <f t="shared" si="1"/>
        <v>874970|&gt; 100 km</v>
      </c>
      <c r="M29" s="8" t="str">
        <f t="shared" si="2"/>
        <v>875480|50 - 100 km</v>
      </c>
      <c r="N29" s="8" t="str">
        <f t="shared" si="3"/>
        <v>874800|&gt; 100 km</v>
      </c>
      <c r="P29" s="8" t="str">
        <f t="shared" si="9"/>
        <v/>
      </c>
      <c r="Q29" s="8" t="str">
        <f>IF(COUNTIF($C$1:C28, "="&amp;C29)=0,R29&amp;S29&amp;T29&amp;U29&amp;V29&amp;W29&amp;X29,"")</f>
        <v/>
      </c>
      <c r="R29" s="8" t="str">
        <f t="shared" si="10"/>
        <v>{"wst_id":"874970",</v>
      </c>
      <c r="S29" s="8" t="str">
        <f t="shared" si="11"/>
        <v>"wst_name":"GUALEGUAYCHU AERO",</v>
      </c>
      <c r="T29" s="8" t="str">
        <f t="shared" si="12"/>
        <v>"wst_lat":"-33",</v>
      </c>
      <c r="U29" s="8" t="str">
        <f t="shared" si="13"/>
        <v>"wst_long":"-58.6169996",</v>
      </c>
      <c r="V29" s="8" t="str">
        <f t="shared" si="14"/>
        <v>"wst_source":"GSOD",</v>
      </c>
      <c r="W29" s="8" t="str">
        <f t="shared" si="8"/>
        <v>"wst_elev":"23"</v>
      </c>
      <c r="X29" s="8" t="s">
        <v>939</v>
      </c>
    </row>
    <row r="30" spans="1:24">
      <c r="A30" s="8" t="str">
        <f>IF(COUNTIF($C$1:C29,"="&amp;C30)&gt;0,"",1)</f>
        <v/>
      </c>
      <c r="B30" s="14" t="s">
        <v>92</v>
      </c>
      <c r="C30" s="38" t="s">
        <v>675</v>
      </c>
      <c r="D30" s="14" t="s">
        <v>676</v>
      </c>
      <c r="E30" s="15">
        <v>-34.549999999999997</v>
      </c>
      <c r="F30" s="15">
        <v>-60.916999599999997</v>
      </c>
      <c r="G30" s="14" t="s">
        <v>671</v>
      </c>
      <c r="H30" s="14" t="s">
        <v>677</v>
      </c>
      <c r="I30" s="15">
        <v>80</v>
      </c>
      <c r="J30" s="8" t="str">
        <f t="shared" si="0"/>
        <v>875480|50 - 100 km</v>
      </c>
      <c r="L30" s="8" t="str">
        <f t="shared" si="1"/>
        <v>875480|50 - 100 km</v>
      </c>
      <c r="M30" s="8" t="str">
        <f t="shared" si="2"/>
        <v>874800|&gt; 100 km</v>
      </c>
      <c r="N30" s="8" t="str">
        <f t="shared" si="3"/>
        <v>874970|&gt; 100 km</v>
      </c>
      <c r="P30" s="8" t="str">
        <f t="shared" si="9"/>
        <v/>
      </c>
      <c r="Q30" s="8" t="str">
        <f>IF(COUNTIF($C$1:C29, "="&amp;C30)=0,R30&amp;S30&amp;T30&amp;U30&amp;V30&amp;W30&amp;X30,"")</f>
        <v/>
      </c>
      <c r="R30" s="8" t="str">
        <f t="shared" si="10"/>
        <v>{"wst_id":"875480",</v>
      </c>
      <c r="S30" s="8" t="str">
        <f t="shared" si="11"/>
        <v>"wst_name":"JUNIN AERO",</v>
      </c>
      <c r="T30" s="8" t="str">
        <f t="shared" si="12"/>
        <v>"wst_lat":"-34.55",</v>
      </c>
      <c r="U30" s="8" t="str">
        <f t="shared" si="13"/>
        <v>"wst_long":"-60.9169996",</v>
      </c>
      <c r="V30" s="8" t="str">
        <f t="shared" si="14"/>
        <v>"wst_source":"GSOD",</v>
      </c>
      <c r="W30" s="8" t="str">
        <f t="shared" si="8"/>
        <v>"wst_elev":"80"</v>
      </c>
      <c r="X30" s="8" t="s">
        <v>939</v>
      </c>
    </row>
    <row r="31" spans="1:24">
      <c r="A31" s="8" t="str">
        <f>IF(COUNTIF($C$1:C30,"="&amp;C31)&gt;0,"",1)</f>
        <v/>
      </c>
      <c r="B31" s="14" t="s">
        <v>96</v>
      </c>
      <c r="C31" s="38" t="s">
        <v>669</v>
      </c>
      <c r="D31" s="14" t="s">
        <v>670</v>
      </c>
      <c r="E31" s="15">
        <v>-32.916999599999997</v>
      </c>
      <c r="F31" s="15">
        <v>-60.783000399999999</v>
      </c>
      <c r="G31" s="14" t="s">
        <v>671</v>
      </c>
      <c r="H31" s="14" t="s">
        <v>672</v>
      </c>
      <c r="I31" s="15">
        <v>26</v>
      </c>
      <c r="J31" s="8" t="str">
        <f t="shared" si="0"/>
        <v>874800|&gt; 100 km</v>
      </c>
      <c r="L31" s="8" t="str">
        <f t="shared" si="1"/>
        <v>874800|&gt; 100 km</v>
      </c>
      <c r="M31" s="8" t="str">
        <f t="shared" si="2"/>
        <v>874970|&gt; 100 km</v>
      </c>
      <c r="N31" s="8" t="str">
        <f t="shared" si="3"/>
        <v>875480|50 - 100 km</v>
      </c>
      <c r="P31" s="8" t="str">
        <f t="shared" si="9"/>
        <v/>
      </c>
      <c r="Q31" s="8" t="str">
        <f>IF(COUNTIF($C$1:C30, "="&amp;C31)=0,R31&amp;S31&amp;T31&amp;U31&amp;V31&amp;W31&amp;X31,"")</f>
        <v/>
      </c>
      <c r="R31" s="8" t="str">
        <f t="shared" si="10"/>
        <v>{"wst_id":"874800",</v>
      </c>
      <c r="S31" s="8" t="str">
        <f t="shared" si="11"/>
        <v>"wst_name":"ROSARIO AERO",</v>
      </c>
      <c r="T31" s="8" t="str">
        <f t="shared" si="12"/>
        <v>"wst_lat":"-32.9169996",</v>
      </c>
      <c r="U31" s="8" t="str">
        <f t="shared" si="13"/>
        <v>"wst_long":"-60.7830004",</v>
      </c>
      <c r="V31" s="8" t="str">
        <f t="shared" si="14"/>
        <v>"wst_source":"GSOD",</v>
      </c>
      <c r="W31" s="8" t="str">
        <f t="shared" si="8"/>
        <v>"wst_elev":"26"</v>
      </c>
      <c r="X31" s="8" t="s">
        <v>939</v>
      </c>
    </row>
    <row r="32" spans="1:24">
      <c r="A32" s="8" t="str">
        <f>IF(COUNTIF($C$1:C31,"="&amp;C32)&gt;0,"",1)</f>
        <v/>
      </c>
      <c r="B32" s="14" t="s">
        <v>96</v>
      </c>
      <c r="C32" s="38" t="s">
        <v>673</v>
      </c>
      <c r="D32" s="14" t="s">
        <v>674</v>
      </c>
      <c r="E32" s="15">
        <v>-33</v>
      </c>
      <c r="F32" s="15">
        <v>-58.6169996</v>
      </c>
      <c r="G32" s="14" t="s">
        <v>671</v>
      </c>
      <c r="H32" s="14" t="s">
        <v>672</v>
      </c>
      <c r="I32" s="15">
        <v>23</v>
      </c>
      <c r="J32" s="8" t="str">
        <f t="shared" si="0"/>
        <v>874970|&gt; 100 km</v>
      </c>
      <c r="L32" s="8" t="str">
        <f t="shared" si="1"/>
        <v>874970|&gt; 100 km</v>
      </c>
      <c r="M32" s="8" t="str">
        <f t="shared" si="2"/>
        <v>875480|50 - 100 km</v>
      </c>
      <c r="N32" s="8" t="str">
        <f t="shared" si="3"/>
        <v>874800|&gt; 100 km</v>
      </c>
      <c r="P32" s="8" t="str">
        <f t="shared" si="9"/>
        <v/>
      </c>
      <c r="Q32" s="8" t="str">
        <f>IF(COUNTIF($C$1:C31, "="&amp;C32)=0,R32&amp;S32&amp;T32&amp;U32&amp;V32&amp;W32&amp;X32,"")</f>
        <v/>
      </c>
      <c r="R32" s="8" t="str">
        <f t="shared" si="10"/>
        <v>{"wst_id":"874970",</v>
      </c>
      <c r="S32" s="8" t="str">
        <f t="shared" si="11"/>
        <v>"wst_name":"GUALEGUAYCHU AERO",</v>
      </c>
      <c r="T32" s="8" t="str">
        <f t="shared" si="12"/>
        <v>"wst_lat":"-33",</v>
      </c>
      <c r="U32" s="8" t="str">
        <f t="shared" si="13"/>
        <v>"wst_long":"-58.6169996",</v>
      </c>
      <c r="V32" s="8" t="str">
        <f t="shared" si="14"/>
        <v>"wst_source":"GSOD",</v>
      </c>
      <c r="W32" s="8" t="str">
        <f t="shared" si="8"/>
        <v>"wst_elev":"23"</v>
      </c>
      <c r="X32" s="8" t="s">
        <v>939</v>
      </c>
    </row>
    <row r="33" spans="1:24">
      <c r="A33" s="8" t="str">
        <f>IF(COUNTIF($C$1:C32,"="&amp;C33)&gt;0,"",1)</f>
        <v/>
      </c>
      <c r="B33" s="14" t="s">
        <v>96</v>
      </c>
      <c r="C33" s="38" t="s">
        <v>675</v>
      </c>
      <c r="D33" s="14" t="s">
        <v>676</v>
      </c>
      <c r="E33" s="15">
        <v>-34.549999999999997</v>
      </c>
      <c r="F33" s="15">
        <v>-60.916999599999997</v>
      </c>
      <c r="G33" s="14" t="s">
        <v>671</v>
      </c>
      <c r="H33" s="14" t="s">
        <v>677</v>
      </c>
      <c r="I33" s="15">
        <v>80</v>
      </c>
      <c r="J33" s="8" t="str">
        <f t="shared" si="0"/>
        <v>875480|50 - 100 km</v>
      </c>
      <c r="L33" s="8" t="str">
        <f t="shared" si="1"/>
        <v>875480|50 - 100 km</v>
      </c>
      <c r="M33" s="8" t="str">
        <f t="shared" si="2"/>
        <v>874800|&gt; 100 km</v>
      </c>
      <c r="N33" s="8" t="str">
        <f t="shared" si="3"/>
        <v>874970|&gt; 100 km</v>
      </c>
      <c r="P33" s="8" t="str">
        <f t="shared" si="9"/>
        <v/>
      </c>
      <c r="Q33" s="8" t="str">
        <f>IF(COUNTIF($C$1:C32, "="&amp;C33)=0,R33&amp;S33&amp;T33&amp;U33&amp;V33&amp;W33&amp;X33,"")</f>
        <v/>
      </c>
      <c r="R33" s="8" t="str">
        <f t="shared" si="10"/>
        <v>{"wst_id":"875480",</v>
      </c>
      <c r="S33" s="8" t="str">
        <f t="shared" si="11"/>
        <v>"wst_name":"JUNIN AERO",</v>
      </c>
      <c r="T33" s="8" t="str">
        <f t="shared" si="12"/>
        <v>"wst_lat":"-34.55",</v>
      </c>
      <c r="U33" s="8" t="str">
        <f t="shared" si="13"/>
        <v>"wst_long":"-60.9169996",</v>
      </c>
      <c r="V33" s="8" t="str">
        <f t="shared" si="14"/>
        <v>"wst_source":"GSOD",</v>
      </c>
      <c r="W33" s="8" t="str">
        <f t="shared" si="8"/>
        <v>"wst_elev":"80"</v>
      </c>
      <c r="X33" s="8" t="s">
        <v>939</v>
      </c>
    </row>
    <row r="34" spans="1:24">
      <c r="A34" s="8" t="str">
        <f>IF(COUNTIF($C$1:C33,"="&amp;C34)&gt;0,"",1)</f>
        <v/>
      </c>
      <c r="B34" s="14" t="s">
        <v>97</v>
      </c>
      <c r="C34" s="38" t="s">
        <v>669</v>
      </c>
      <c r="D34" s="14" t="s">
        <v>670</v>
      </c>
      <c r="E34" s="15">
        <v>-32.916999599999997</v>
      </c>
      <c r="F34" s="15">
        <v>-60.783000399999999</v>
      </c>
      <c r="G34" s="14" t="s">
        <v>671</v>
      </c>
      <c r="H34" s="14" t="s">
        <v>672</v>
      </c>
      <c r="I34" s="15">
        <v>26</v>
      </c>
      <c r="J34" s="8" t="str">
        <f t="shared" si="0"/>
        <v>874800|&gt; 100 km</v>
      </c>
      <c r="L34" s="8" t="str">
        <f t="shared" si="1"/>
        <v>874800|&gt; 100 km</v>
      </c>
      <c r="M34" s="8" t="str">
        <f t="shared" si="2"/>
        <v>874970|&gt; 100 km</v>
      </c>
      <c r="N34" s="8" t="str">
        <f t="shared" si="3"/>
        <v>875480|50 - 100 km</v>
      </c>
      <c r="P34" s="8" t="str">
        <f t="shared" si="9"/>
        <v/>
      </c>
      <c r="Q34" s="8" t="str">
        <f>IF(COUNTIF($C$1:C33, "="&amp;C34)=0,R34&amp;S34&amp;T34&amp;U34&amp;V34&amp;W34&amp;X34,"")</f>
        <v/>
      </c>
      <c r="R34" s="8" t="str">
        <f t="shared" si="10"/>
        <v>{"wst_id":"874800",</v>
      </c>
      <c r="S34" s="8" t="str">
        <f t="shared" si="11"/>
        <v>"wst_name":"ROSARIO AERO",</v>
      </c>
      <c r="T34" s="8" t="str">
        <f t="shared" si="12"/>
        <v>"wst_lat":"-32.9169996",</v>
      </c>
      <c r="U34" s="8" t="str">
        <f t="shared" si="13"/>
        <v>"wst_long":"-60.7830004",</v>
      </c>
      <c r="V34" s="8" t="str">
        <f t="shared" si="14"/>
        <v>"wst_source":"GSOD",</v>
      </c>
      <c r="W34" s="8" t="str">
        <f t="shared" si="8"/>
        <v>"wst_elev":"26"</v>
      </c>
      <c r="X34" s="8" t="s">
        <v>939</v>
      </c>
    </row>
    <row r="35" spans="1:24">
      <c r="A35" s="8" t="str">
        <f>IF(COUNTIF($C$1:C34,"="&amp;C35)&gt;0,"",1)</f>
        <v/>
      </c>
      <c r="B35" s="14" t="s">
        <v>97</v>
      </c>
      <c r="C35" s="38" t="s">
        <v>673</v>
      </c>
      <c r="D35" s="14" t="s">
        <v>674</v>
      </c>
      <c r="E35" s="15">
        <v>-33</v>
      </c>
      <c r="F35" s="15">
        <v>-58.6169996</v>
      </c>
      <c r="G35" s="14" t="s">
        <v>671</v>
      </c>
      <c r="H35" s="14" t="s">
        <v>672</v>
      </c>
      <c r="I35" s="15">
        <v>23</v>
      </c>
      <c r="J35" s="8" t="str">
        <f t="shared" si="0"/>
        <v>874970|&gt; 100 km</v>
      </c>
      <c r="L35" s="8" t="str">
        <f t="shared" si="1"/>
        <v>874970|&gt; 100 km</v>
      </c>
      <c r="M35" s="8" t="str">
        <f t="shared" si="2"/>
        <v>875480|50 - 100 km</v>
      </c>
      <c r="N35" s="8" t="str">
        <f t="shared" si="3"/>
        <v>874800|&gt; 100 km</v>
      </c>
      <c r="P35" s="8" t="str">
        <f t="shared" si="9"/>
        <v/>
      </c>
      <c r="Q35" s="8" t="str">
        <f>IF(COUNTIF($C$1:C34, "="&amp;C35)=0,R35&amp;S35&amp;T35&amp;U35&amp;V35&amp;W35&amp;X35,"")</f>
        <v/>
      </c>
      <c r="R35" s="8" t="str">
        <f t="shared" si="10"/>
        <v>{"wst_id":"874970",</v>
      </c>
      <c r="S35" s="8" t="str">
        <f t="shared" si="11"/>
        <v>"wst_name":"GUALEGUAYCHU AERO",</v>
      </c>
      <c r="T35" s="8" t="str">
        <f t="shared" si="12"/>
        <v>"wst_lat":"-33",</v>
      </c>
      <c r="U35" s="8" t="str">
        <f t="shared" si="13"/>
        <v>"wst_long":"-58.6169996",</v>
      </c>
      <c r="V35" s="8" t="str">
        <f t="shared" si="14"/>
        <v>"wst_source":"GSOD",</v>
      </c>
      <c r="W35" s="8" t="str">
        <f t="shared" si="8"/>
        <v>"wst_elev":"23"</v>
      </c>
      <c r="X35" s="8" t="s">
        <v>939</v>
      </c>
    </row>
    <row r="36" spans="1:24">
      <c r="A36" s="8" t="str">
        <f>IF(COUNTIF($C$1:C35,"="&amp;C36)&gt;0,"",1)</f>
        <v/>
      </c>
      <c r="B36" s="14" t="s">
        <v>97</v>
      </c>
      <c r="C36" s="38" t="s">
        <v>675</v>
      </c>
      <c r="D36" s="14" t="s">
        <v>676</v>
      </c>
      <c r="E36" s="15">
        <v>-34.549999999999997</v>
      </c>
      <c r="F36" s="15">
        <v>-60.916999599999997</v>
      </c>
      <c r="G36" s="14" t="s">
        <v>671</v>
      </c>
      <c r="H36" s="14" t="s">
        <v>677</v>
      </c>
      <c r="I36" s="15">
        <v>80</v>
      </c>
      <c r="J36" s="8" t="str">
        <f t="shared" si="0"/>
        <v>875480|50 - 100 km</v>
      </c>
      <c r="L36" s="8" t="str">
        <f t="shared" si="1"/>
        <v>875480|50 - 100 km</v>
      </c>
      <c r="M36" s="8" t="str">
        <f t="shared" si="2"/>
        <v>874800|&gt; 100 km</v>
      </c>
      <c r="N36" s="8" t="str">
        <f t="shared" si="3"/>
        <v>874970|&gt; 100 km</v>
      </c>
      <c r="P36" s="8" t="str">
        <f t="shared" si="9"/>
        <v/>
      </c>
      <c r="Q36" s="8" t="str">
        <f>IF(COUNTIF($C$1:C35, "="&amp;C36)=0,R36&amp;S36&amp;T36&amp;U36&amp;V36&amp;W36&amp;X36,"")</f>
        <v/>
      </c>
      <c r="R36" s="8" t="str">
        <f t="shared" si="10"/>
        <v>{"wst_id":"875480",</v>
      </c>
      <c r="S36" s="8" t="str">
        <f t="shared" si="11"/>
        <v>"wst_name":"JUNIN AERO",</v>
      </c>
      <c r="T36" s="8" t="str">
        <f t="shared" si="12"/>
        <v>"wst_lat":"-34.55",</v>
      </c>
      <c r="U36" s="8" t="str">
        <f t="shared" si="13"/>
        <v>"wst_long":"-60.9169996",</v>
      </c>
      <c r="V36" s="8" t="str">
        <f t="shared" si="14"/>
        <v>"wst_source":"GSOD",</v>
      </c>
      <c r="W36" s="8" t="str">
        <f t="shared" si="8"/>
        <v>"wst_elev":"80"</v>
      </c>
      <c r="X36" s="8" t="s">
        <v>939</v>
      </c>
    </row>
    <row r="37" spans="1:24">
      <c r="A37" s="8" t="str">
        <f>IF(COUNTIF($C$1:C36,"="&amp;C37)&gt;0,"",1)</f>
        <v/>
      </c>
      <c r="B37" s="14" t="s">
        <v>100</v>
      </c>
      <c r="C37" s="38" t="s">
        <v>669</v>
      </c>
      <c r="D37" s="14" t="s">
        <v>670</v>
      </c>
      <c r="E37" s="15">
        <v>-32.916999599999997</v>
      </c>
      <c r="F37" s="15">
        <v>-60.783000399999999</v>
      </c>
      <c r="G37" s="14" t="s">
        <v>671</v>
      </c>
      <c r="H37" s="14" t="s">
        <v>672</v>
      </c>
      <c r="I37" s="15">
        <v>26</v>
      </c>
      <c r="J37" s="8" t="str">
        <f t="shared" si="0"/>
        <v>874800|&gt; 100 km</v>
      </c>
      <c r="L37" s="8" t="str">
        <f t="shared" si="1"/>
        <v>874800|&gt; 100 km</v>
      </c>
      <c r="M37" s="8" t="str">
        <f t="shared" si="2"/>
        <v>874970|&gt; 100 km</v>
      </c>
      <c r="N37" s="8" t="str">
        <f t="shared" si="3"/>
        <v>875480|50 - 100 km</v>
      </c>
      <c r="P37" s="8" t="str">
        <f t="shared" si="9"/>
        <v/>
      </c>
      <c r="Q37" s="8" t="str">
        <f>IF(COUNTIF($C$1:C36, "="&amp;C37)=0,R37&amp;S37&amp;T37&amp;U37&amp;V37&amp;W37&amp;X37,"")</f>
        <v/>
      </c>
      <c r="R37" s="8" t="str">
        <f t="shared" si="10"/>
        <v>{"wst_id":"874800",</v>
      </c>
      <c r="S37" s="8" t="str">
        <f t="shared" si="11"/>
        <v>"wst_name":"ROSARIO AERO",</v>
      </c>
      <c r="T37" s="8" t="str">
        <f t="shared" si="12"/>
        <v>"wst_lat":"-32.9169996",</v>
      </c>
      <c r="U37" s="8" t="str">
        <f t="shared" si="13"/>
        <v>"wst_long":"-60.7830004",</v>
      </c>
      <c r="V37" s="8" t="str">
        <f t="shared" si="14"/>
        <v>"wst_source":"GSOD",</v>
      </c>
      <c r="W37" s="8" t="str">
        <f t="shared" si="8"/>
        <v>"wst_elev":"26"</v>
      </c>
      <c r="X37" s="8" t="s">
        <v>939</v>
      </c>
    </row>
    <row r="38" spans="1:24">
      <c r="A38" s="8" t="str">
        <f>IF(COUNTIF($C$1:C37,"="&amp;C38)&gt;0,"",1)</f>
        <v/>
      </c>
      <c r="B38" s="14" t="s">
        <v>100</v>
      </c>
      <c r="C38" s="38" t="s">
        <v>673</v>
      </c>
      <c r="D38" s="14" t="s">
        <v>674</v>
      </c>
      <c r="E38" s="15">
        <v>-33</v>
      </c>
      <c r="F38" s="15">
        <v>-58.6169996</v>
      </c>
      <c r="G38" s="14" t="s">
        <v>671</v>
      </c>
      <c r="H38" s="14" t="s">
        <v>672</v>
      </c>
      <c r="I38" s="15">
        <v>23</v>
      </c>
      <c r="J38" s="8" t="str">
        <f t="shared" si="0"/>
        <v>874970|&gt; 100 km</v>
      </c>
      <c r="L38" s="8" t="str">
        <f t="shared" si="1"/>
        <v>874970|&gt; 100 km</v>
      </c>
      <c r="M38" s="8" t="str">
        <f t="shared" si="2"/>
        <v>875480|50 - 100 km</v>
      </c>
      <c r="N38" s="8" t="str">
        <f t="shared" si="3"/>
        <v>874800|&gt; 100 km</v>
      </c>
      <c r="P38" s="8" t="str">
        <f t="shared" si="9"/>
        <v/>
      </c>
      <c r="Q38" s="8" t="str">
        <f>IF(COUNTIF($C$1:C37, "="&amp;C38)=0,R38&amp;S38&amp;T38&amp;U38&amp;V38&amp;W38&amp;X38,"")</f>
        <v/>
      </c>
      <c r="R38" s="8" t="str">
        <f t="shared" si="10"/>
        <v>{"wst_id":"874970",</v>
      </c>
      <c r="S38" s="8" t="str">
        <f t="shared" si="11"/>
        <v>"wst_name":"GUALEGUAYCHU AERO",</v>
      </c>
      <c r="T38" s="8" t="str">
        <f t="shared" si="12"/>
        <v>"wst_lat":"-33",</v>
      </c>
      <c r="U38" s="8" t="str">
        <f t="shared" si="13"/>
        <v>"wst_long":"-58.6169996",</v>
      </c>
      <c r="V38" s="8" t="str">
        <f t="shared" si="14"/>
        <v>"wst_source":"GSOD",</v>
      </c>
      <c r="W38" s="8" t="str">
        <f t="shared" si="8"/>
        <v>"wst_elev":"23"</v>
      </c>
      <c r="X38" s="8" t="s">
        <v>939</v>
      </c>
    </row>
    <row r="39" spans="1:24">
      <c r="A39" s="8" t="str">
        <f>IF(COUNTIF($C$1:C38,"="&amp;C39)&gt;0,"",1)</f>
        <v/>
      </c>
      <c r="B39" s="14" t="s">
        <v>100</v>
      </c>
      <c r="C39" s="38" t="s">
        <v>675</v>
      </c>
      <c r="D39" s="14" t="s">
        <v>676</v>
      </c>
      <c r="E39" s="15">
        <v>-34.549999999999997</v>
      </c>
      <c r="F39" s="15">
        <v>-60.916999599999997</v>
      </c>
      <c r="G39" s="14" t="s">
        <v>671</v>
      </c>
      <c r="H39" s="14" t="s">
        <v>677</v>
      </c>
      <c r="I39" s="15">
        <v>80</v>
      </c>
      <c r="J39" s="8" t="str">
        <f t="shared" si="0"/>
        <v>875480|50 - 100 km</v>
      </c>
      <c r="L39" s="8" t="str">
        <f t="shared" si="1"/>
        <v>875480|50 - 100 km</v>
      </c>
      <c r="M39" s="8" t="str">
        <f t="shared" si="2"/>
        <v>874800|&gt; 100 km</v>
      </c>
      <c r="N39" s="8" t="str">
        <f t="shared" si="3"/>
        <v>874970|&gt; 100 km</v>
      </c>
      <c r="P39" s="8" t="str">
        <f t="shared" si="9"/>
        <v/>
      </c>
      <c r="Q39" s="8" t="str">
        <f>IF(COUNTIF($C$1:C38, "="&amp;C39)=0,R39&amp;S39&amp;T39&amp;U39&amp;V39&amp;W39&amp;X39,"")</f>
        <v/>
      </c>
      <c r="R39" s="8" t="str">
        <f t="shared" si="10"/>
        <v>{"wst_id":"875480",</v>
      </c>
      <c r="S39" s="8" t="str">
        <f t="shared" si="11"/>
        <v>"wst_name":"JUNIN AERO",</v>
      </c>
      <c r="T39" s="8" t="str">
        <f t="shared" si="12"/>
        <v>"wst_lat":"-34.55",</v>
      </c>
      <c r="U39" s="8" t="str">
        <f t="shared" si="13"/>
        <v>"wst_long":"-60.9169996",</v>
      </c>
      <c r="V39" s="8" t="str">
        <f t="shared" si="14"/>
        <v>"wst_source":"GSOD",</v>
      </c>
      <c r="W39" s="8" t="str">
        <f t="shared" si="8"/>
        <v>"wst_elev":"80"</v>
      </c>
      <c r="X39" s="8" t="s">
        <v>939</v>
      </c>
    </row>
    <row r="40" spans="1:24">
      <c r="A40" s="8" t="str">
        <f>IF(COUNTIF($C$1:C39,"="&amp;C40)&gt;0,"",1)</f>
        <v/>
      </c>
      <c r="B40" s="14" t="s">
        <v>101</v>
      </c>
      <c r="C40" s="38" t="s">
        <v>669</v>
      </c>
      <c r="D40" s="14" t="s">
        <v>670</v>
      </c>
      <c r="E40" s="15">
        <v>-32.916999599999997</v>
      </c>
      <c r="F40" s="15">
        <v>-60.783000399999999</v>
      </c>
      <c r="G40" s="14" t="s">
        <v>671</v>
      </c>
      <c r="H40" s="14" t="s">
        <v>672</v>
      </c>
      <c r="I40" s="15">
        <v>26</v>
      </c>
      <c r="J40" s="8" t="str">
        <f t="shared" si="0"/>
        <v>874800|&gt; 100 km</v>
      </c>
      <c r="L40" s="8" t="str">
        <f t="shared" si="1"/>
        <v>874800|&gt; 100 km</v>
      </c>
      <c r="M40" s="8" t="str">
        <f t="shared" si="2"/>
        <v>874970|&gt; 100 km</v>
      </c>
      <c r="N40" s="8" t="str">
        <f t="shared" si="3"/>
        <v>875480|50 - 100 km</v>
      </c>
      <c r="P40" s="8" t="str">
        <f t="shared" si="9"/>
        <v/>
      </c>
      <c r="Q40" s="8" t="str">
        <f>IF(COUNTIF($C$1:C39, "="&amp;C40)=0,R40&amp;S40&amp;T40&amp;U40&amp;V40&amp;W40&amp;X40,"")</f>
        <v/>
      </c>
      <c r="R40" s="8" t="str">
        <f t="shared" si="10"/>
        <v>{"wst_id":"874800",</v>
      </c>
      <c r="S40" s="8" t="str">
        <f t="shared" si="11"/>
        <v>"wst_name":"ROSARIO AERO",</v>
      </c>
      <c r="T40" s="8" t="str">
        <f t="shared" si="12"/>
        <v>"wst_lat":"-32.9169996",</v>
      </c>
      <c r="U40" s="8" t="str">
        <f t="shared" si="13"/>
        <v>"wst_long":"-60.7830004",</v>
      </c>
      <c r="V40" s="8" t="str">
        <f t="shared" si="14"/>
        <v>"wst_source":"GSOD",</v>
      </c>
      <c r="W40" s="8" t="str">
        <f t="shared" si="8"/>
        <v>"wst_elev":"26"</v>
      </c>
      <c r="X40" s="8" t="s">
        <v>939</v>
      </c>
    </row>
    <row r="41" spans="1:24">
      <c r="A41" s="8" t="str">
        <f>IF(COUNTIF($C$1:C40,"="&amp;C41)&gt;0,"",1)</f>
        <v/>
      </c>
      <c r="B41" s="14" t="s">
        <v>101</v>
      </c>
      <c r="C41" s="38" t="s">
        <v>673</v>
      </c>
      <c r="D41" s="14" t="s">
        <v>674</v>
      </c>
      <c r="E41" s="15">
        <v>-33</v>
      </c>
      <c r="F41" s="15">
        <v>-58.6169996</v>
      </c>
      <c r="G41" s="14" t="s">
        <v>671</v>
      </c>
      <c r="H41" s="14" t="s">
        <v>672</v>
      </c>
      <c r="I41" s="15">
        <v>23</v>
      </c>
      <c r="J41" s="8" t="str">
        <f t="shared" si="0"/>
        <v>874970|&gt; 100 km</v>
      </c>
      <c r="L41" s="8" t="str">
        <f t="shared" si="1"/>
        <v>874970|&gt; 100 km</v>
      </c>
      <c r="M41" s="8" t="str">
        <f t="shared" si="2"/>
        <v>875480|50 - 100 km</v>
      </c>
      <c r="N41" s="8" t="str">
        <f t="shared" si="3"/>
        <v>874800|&gt; 100 km</v>
      </c>
      <c r="P41" s="8" t="str">
        <f t="shared" si="9"/>
        <v/>
      </c>
      <c r="Q41" s="8" t="str">
        <f>IF(COUNTIF($C$1:C40, "="&amp;C41)=0,R41&amp;S41&amp;T41&amp;U41&amp;V41&amp;W41&amp;X41,"")</f>
        <v/>
      </c>
      <c r="R41" s="8" t="str">
        <f t="shared" si="10"/>
        <v>{"wst_id":"874970",</v>
      </c>
      <c r="S41" s="8" t="str">
        <f t="shared" si="11"/>
        <v>"wst_name":"GUALEGUAYCHU AERO",</v>
      </c>
      <c r="T41" s="8" t="str">
        <f t="shared" si="12"/>
        <v>"wst_lat":"-33",</v>
      </c>
      <c r="U41" s="8" t="str">
        <f t="shared" si="13"/>
        <v>"wst_long":"-58.6169996",</v>
      </c>
      <c r="V41" s="8" t="str">
        <f t="shared" si="14"/>
        <v>"wst_source":"GSOD",</v>
      </c>
      <c r="W41" s="8" t="str">
        <f t="shared" si="8"/>
        <v>"wst_elev":"23"</v>
      </c>
      <c r="X41" s="8" t="s">
        <v>939</v>
      </c>
    </row>
    <row r="42" spans="1:24">
      <c r="A42" s="8" t="str">
        <f>IF(COUNTIF($C$1:C41,"="&amp;C42)&gt;0,"",1)</f>
        <v/>
      </c>
      <c r="B42" s="14" t="s">
        <v>101</v>
      </c>
      <c r="C42" s="38" t="s">
        <v>675</v>
      </c>
      <c r="D42" s="14" t="s">
        <v>676</v>
      </c>
      <c r="E42" s="15">
        <v>-34.549999999999997</v>
      </c>
      <c r="F42" s="15">
        <v>-60.916999599999997</v>
      </c>
      <c r="G42" s="14" t="s">
        <v>671</v>
      </c>
      <c r="H42" s="14" t="s">
        <v>677</v>
      </c>
      <c r="I42" s="15">
        <v>80</v>
      </c>
      <c r="J42" s="8" t="str">
        <f t="shared" si="0"/>
        <v>875480|50 - 100 km</v>
      </c>
      <c r="L42" s="8" t="str">
        <f t="shared" si="1"/>
        <v>875480|50 - 100 km</v>
      </c>
      <c r="M42" s="8" t="str">
        <f t="shared" si="2"/>
        <v>874800|&gt; 100 km</v>
      </c>
      <c r="N42" s="8" t="str">
        <f t="shared" si="3"/>
        <v>874970|&gt; 100 km</v>
      </c>
      <c r="P42" s="8" t="str">
        <f t="shared" si="9"/>
        <v/>
      </c>
      <c r="Q42" s="8" t="str">
        <f>IF(COUNTIF($C$1:C41, "="&amp;C42)=0,R42&amp;S42&amp;T42&amp;U42&amp;V42&amp;W42&amp;X42,"")</f>
        <v/>
      </c>
      <c r="R42" s="8" t="str">
        <f t="shared" si="10"/>
        <v>{"wst_id":"875480",</v>
      </c>
      <c r="S42" s="8" t="str">
        <f t="shared" si="11"/>
        <v>"wst_name":"JUNIN AERO",</v>
      </c>
      <c r="T42" s="8" t="str">
        <f t="shared" si="12"/>
        <v>"wst_lat":"-34.55",</v>
      </c>
      <c r="U42" s="8" t="str">
        <f t="shared" si="13"/>
        <v>"wst_long":"-60.9169996",</v>
      </c>
      <c r="V42" s="8" t="str">
        <f t="shared" si="14"/>
        <v>"wst_source":"GSOD",</v>
      </c>
      <c r="W42" s="8" t="str">
        <f t="shared" si="8"/>
        <v>"wst_elev":"80"</v>
      </c>
      <c r="X42" s="8" t="s">
        <v>939</v>
      </c>
    </row>
    <row r="43" spans="1:24">
      <c r="A43" s="8" t="str">
        <f>IF(COUNTIF($C$1:C42,"="&amp;C43)&gt;0,"",1)</f>
        <v/>
      </c>
      <c r="B43" s="14" t="s">
        <v>104</v>
      </c>
      <c r="C43" s="38" t="s">
        <v>669</v>
      </c>
      <c r="D43" s="14" t="s">
        <v>670</v>
      </c>
      <c r="E43" s="15">
        <v>-32.916999599999997</v>
      </c>
      <c r="F43" s="15">
        <v>-60.783000399999999</v>
      </c>
      <c r="G43" s="14" t="s">
        <v>671</v>
      </c>
      <c r="H43" s="14" t="s">
        <v>672</v>
      </c>
      <c r="I43" s="15">
        <v>26</v>
      </c>
      <c r="J43" s="8" t="str">
        <f t="shared" si="0"/>
        <v>874800|&gt; 100 km</v>
      </c>
      <c r="L43" s="8" t="str">
        <f t="shared" si="1"/>
        <v>874800|&gt; 100 km</v>
      </c>
      <c r="M43" s="8" t="str">
        <f t="shared" si="2"/>
        <v>874970|&gt; 100 km</v>
      </c>
      <c r="N43" s="8" t="str">
        <f t="shared" si="3"/>
        <v>875480|50 - 100 km</v>
      </c>
      <c r="P43" s="8" t="str">
        <f t="shared" si="9"/>
        <v/>
      </c>
      <c r="Q43" s="8" t="str">
        <f>IF(COUNTIF($C$1:C42, "="&amp;C43)=0,R43&amp;S43&amp;T43&amp;U43&amp;V43&amp;W43&amp;X43,"")</f>
        <v/>
      </c>
      <c r="R43" s="8" t="str">
        <f t="shared" si="10"/>
        <v>{"wst_id":"874800",</v>
      </c>
      <c r="S43" s="8" t="str">
        <f t="shared" si="11"/>
        <v>"wst_name":"ROSARIO AERO",</v>
      </c>
      <c r="T43" s="8" t="str">
        <f t="shared" si="12"/>
        <v>"wst_lat":"-32.9169996",</v>
      </c>
      <c r="U43" s="8" t="str">
        <f t="shared" si="13"/>
        <v>"wst_long":"-60.7830004",</v>
      </c>
      <c r="V43" s="8" t="str">
        <f t="shared" si="14"/>
        <v>"wst_source":"GSOD",</v>
      </c>
      <c r="W43" s="8" t="str">
        <f t="shared" si="8"/>
        <v>"wst_elev":"26"</v>
      </c>
      <c r="X43" s="8" t="s">
        <v>939</v>
      </c>
    </row>
    <row r="44" spans="1:24">
      <c r="A44" s="8" t="str">
        <f>IF(COUNTIF($C$1:C43,"="&amp;C44)&gt;0,"",1)</f>
        <v/>
      </c>
      <c r="B44" s="14" t="s">
        <v>104</v>
      </c>
      <c r="C44" s="38" t="s">
        <v>673</v>
      </c>
      <c r="D44" s="14" t="s">
        <v>674</v>
      </c>
      <c r="E44" s="15">
        <v>-33</v>
      </c>
      <c r="F44" s="15">
        <v>-58.6169996</v>
      </c>
      <c r="G44" s="14" t="s">
        <v>671</v>
      </c>
      <c r="H44" s="14" t="s">
        <v>672</v>
      </c>
      <c r="I44" s="15">
        <v>23</v>
      </c>
      <c r="J44" s="8" t="str">
        <f t="shared" si="0"/>
        <v>874970|&gt; 100 km</v>
      </c>
      <c r="L44" s="8" t="str">
        <f t="shared" si="1"/>
        <v>874970|&gt; 100 km</v>
      </c>
      <c r="M44" s="8" t="str">
        <f t="shared" si="2"/>
        <v>875480|50 - 100 km</v>
      </c>
      <c r="N44" s="8" t="str">
        <f t="shared" si="3"/>
        <v>874800|&gt; 100 km</v>
      </c>
      <c r="P44" s="8" t="str">
        <f t="shared" si="9"/>
        <v/>
      </c>
      <c r="Q44" s="8" t="str">
        <f>IF(COUNTIF($C$1:C43, "="&amp;C44)=0,R44&amp;S44&amp;T44&amp;U44&amp;V44&amp;W44&amp;X44,"")</f>
        <v/>
      </c>
      <c r="R44" s="8" t="str">
        <f t="shared" si="10"/>
        <v>{"wst_id":"874970",</v>
      </c>
      <c r="S44" s="8" t="str">
        <f t="shared" si="11"/>
        <v>"wst_name":"GUALEGUAYCHU AERO",</v>
      </c>
      <c r="T44" s="8" t="str">
        <f t="shared" si="12"/>
        <v>"wst_lat":"-33",</v>
      </c>
      <c r="U44" s="8" t="str">
        <f t="shared" si="13"/>
        <v>"wst_long":"-58.6169996",</v>
      </c>
      <c r="V44" s="8" t="str">
        <f t="shared" si="14"/>
        <v>"wst_source":"GSOD",</v>
      </c>
      <c r="W44" s="8" t="str">
        <f t="shared" si="8"/>
        <v>"wst_elev":"23"</v>
      </c>
      <c r="X44" s="8" t="s">
        <v>939</v>
      </c>
    </row>
    <row r="45" spans="1:24">
      <c r="A45" s="8" t="str">
        <f>IF(COUNTIF($C$1:C44,"="&amp;C45)&gt;0,"",1)</f>
        <v/>
      </c>
      <c r="B45" s="14" t="s">
        <v>104</v>
      </c>
      <c r="C45" s="38" t="s">
        <v>675</v>
      </c>
      <c r="D45" s="14" t="s">
        <v>676</v>
      </c>
      <c r="E45" s="15">
        <v>-34.549999999999997</v>
      </c>
      <c r="F45" s="15">
        <v>-60.916999599999997</v>
      </c>
      <c r="G45" s="14" t="s">
        <v>671</v>
      </c>
      <c r="H45" s="14" t="s">
        <v>677</v>
      </c>
      <c r="I45" s="15">
        <v>80</v>
      </c>
      <c r="J45" s="8" t="str">
        <f t="shared" si="0"/>
        <v>875480|50 - 100 km</v>
      </c>
      <c r="L45" s="8" t="str">
        <f t="shared" si="1"/>
        <v>875480|50 - 100 km</v>
      </c>
      <c r="M45" s="8" t="str">
        <f t="shared" si="2"/>
        <v>874800|&gt; 100 km</v>
      </c>
      <c r="N45" s="8" t="str">
        <f t="shared" si="3"/>
        <v>874970|&gt; 100 km</v>
      </c>
      <c r="P45" s="8" t="str">
        <f t="shared" si="9"/>
        <v/>
      </c>
      <c r="Q45" s="8" t="str">
        <f>IF(COUNTIF($C$1:C44, "="&amp;C45)=0,R45&amp;S45&amp;T45&amp;U45&amp;V45&amp;W45&amp;X45,"")</f>
        <v/>
      </c>
      <c r="R45" s="8" t="str">
        <f t="shared" si="10"/>
        <v>{"wst_id":"875480",</v>
      </c>
      <c r="S45" s="8" t="str">
        <f t="shared" si="11"/>
        <v>"wst_name":"JUNIN AERO",</v>
      </c>
      <c r="T45" s="8" t="str">
        <f t="shared" si="12"/>
        <v>"wst_lat":"-34.55",</v>
      </c>
      <c r="U45" s="8" t="str">
        <f t="shared" si="13"/>
        <v>"wst_long":"-60.9169996",</v>
      </c>
      <c r="V45" s="8" t="str">
        <f t="shared" si="14"/>
        <v>"wst_source":"GSOD",</v>
      </c>
      <c r="W45" s="8" t="str">
        <f t="shared" si="8"/>
        <v>"wst_elev":"80"</v>
      </c>
      <c r="X45" s="8" t="s">
        <v>939</v>
      </c>
    </row>
    <row r="46" spans="1:24">
      <c r="A46" s="8" t="str">
        <f>IF(COUNTIF($C$1:C45,"="&amp;C46)&gt;0,"",1)</f>
        <v/>
      </c>
      <c r="B46" s="14" t="s">
        <v>105</v>
      </c>
      <c r="C46" s="38" t="s">
        <v>669</v>
      </c>
      <c r="D46" s="14" t="s">
        <v>670</v>
      </c>
      <c r="E46" s="15">
        <v>-32.916999599999997</v>
      </c>
      <c r="F46" s="15">
        <v>-60.783000399999999</v>
      </c>
      <c r="G46" s="14" t="s">
        <v>671</v>
      </c>
      <c r="H46" s="14" t="s">
        <v>672</v>
      </c>
      <c r="I46" s="15">
        <v>26</v>
      </c>
      <c r="J46" s="8" t="str">
        <f t="shared" si="0"/>
        <v>874800|&gt; 100 km</v>
      </c>
      <c r="L46" s="8" t="str">
        <f t="shared" si="1"/>
        <v>874800|&gt; 100 km</v>
      </c>
      <c r="M46" s="8" t="str">
        <f t="shared" si="2"/>
        <v>874970|&gt; 100 km</v>
      </c>
      <c r="N46" s="8" t="str">
        <f t="shared" si="3"/>
        <v>875480|50 - 100 km</v>
      </c>
      <c r="P46" s="8" t="str">
        <f t="shared" si="9"/>
        <v/>
      </c>
      <c r="Q46" s="8" t="str">
        <f>IF(COUNTIF($C$1:C45, "="&amp;C46)=0,R46&amp;S46&amp;T46&amp;U46&amp;V46&amp;W46&amp;X46,"")</f>
        <v/>
      </c>
      <c r="R46" s="8" t="str">
        <f t="shared" si="10"/>
        <v>{"wst_id":"874800",</v>
      </c>
      <c r="S46" s="8" t="str">
        <f t="shared" si="11"/>
        <v>"wst_name":"ROSARIO AERO",</v>
      </c>
      <c r="T46" s="8" t="str">
        <f t="shared" si="12"/>
        <v>"wst_lat":"-32.9169996",</v>
      </c>
      <c r="U46" s="8" t="str">
        <f t="shared" si="13"/>
        <v>"wst_long":"-60.7830004",</v>
      </c>
      <c r="V46" s="8" t="str">
        <f t="shared" si="14"/>
        <v>"wst_source":"GSOD",</v>
      </c>
      <c r="W46" s="8" t="str">
        <f t="shared" si="8"/>
        <v>"wst_elev":"26"</v>
      </c>
      <c r="X46" s="8" t="s">
        <v>939</v>
      </c>
    </row>
    <row r="47" spans="1:24">
      <c r="A47" s="8" t="str">
        <f>IF(COUNTIF($C$1:C46,"="&amp;C47)&gt;0,"",1)</f>
        <v/>
      </c>
      <c r="B47" s="14" t="s">
        <v>105</v>
      </c>
      <c r="C47" s="38" t="s">
        <v>673</v>
      </c>
      <c r="D47" s="14" t="s">
        <v>674</v>
      </c>
      <c r="E47" s="15">
        <v>-33</v>
      </c>
      <c r="F47" s="15">
        <v>-58.6169996</v>
      </c>
      <c r="G47" s="14" t="s">
        <v>671</v>
      </c>
      <c r="H47" s="14" t="s">
        <v>672</v>
      </c>
      <c r="I47" s="15">
        <v>23</v>
      </c>
      <c r="J47" s="8" t="str">
        <f t="shared" si="0"/>
        <v>874970|&gt; 100 km</v>
      </c>
      <c r="L47" s="8" t="str">
        <f t="shared" si="1"/>
        <v>874970|&gt; 100 km</v>
      </c>
      <c r="M47" s="8" t="str">
        <f t="shared" si="2"/>
        <v>875480|50 - 100 km</v>
      </c>
      <c r="N47" s="8" t="str">
        <f t="shared" si="3"/>
        <v>874800|&gt; 100 km</v>
      </c>
      <c r="P47" s="8" t="str">
        <f t="shared" si="9"/>
        <v/>
      </c>
      <c r="Q47" s="8" t="str">
        <f>IF(COUNTIF($C$1:C46, "="&amp;C47)=0,R47&amp;S47&amp;T47&amp;U47&amp;V47&amp;W47&amp;X47,"")</f>
        <v/>
      </c>
      <c r="R47" s="8" t="str">
        <f t="shared" si="10"/>
        <v>{"wst_id":"874970",</v>
      </c>
      <c r="S47" s="8" t="str">
        <f t="shared" si="11"/>
        <v>"wst_name":"GUALEGUAYCHU AERO",</v>
      </c>
      <c r="T47" s="8" t="str">
        <f t="shared" si="12"/>
        <v>"wst_lat":"-33",</v>
      </c>
      <c r="U47" s="8" t="str">
        <f t="shared" si="13"/>
        <v>"wst_long":"-58.6169996",</v>
      </c>
      <c r="V47" s="8" t="str">
        <f t="shared" si="14"/>
        <v>"wst_source":"GSOD",</v>
      </c>
      <c r="W47" s="8" t="str">
        <f t="shared" si="8"/>
        <v>"wst_elev":"23"</v>
      </c>
      <c r="X47" s="8" t="s">
        <v>939</v>
      </c>
    </row>
    <row r="48" spans="1:24">
      <c r="A48" s="8" t="str">
        <f>IF(COUNTIF($C$1:C47,"="&amp;C48)&gt;0,"",1)</f>
        <v/>
      </c>
      <c r="B48" s="14" t="s">
        <v>105</v>
      </c>
      <c r="C48" s="38" t="s">
        <v>675</v>
      </c>
      <c r="D48" s="14" t="s">
        <v>676</v>
      </c>
      <c r="E48" s="15">
        <v>-34.549999999999997</v>
      </c>
      <c r="F48" s="15">
        <v>-60.916999599999997</v>
      </c>
      <c r="G48" s="14" t="s">
        <v>671</v>
      </c>
      <c r="H48" s="14" t="s">
        <v>677</v>
      </c>
      <c r="I48" s="15">
        <v>80</v>
      </c>
      <c r="J48" s="8" t="str">
        <f t="shared" si="0"/>
        <v>875480|50 - 100 km</v>
      </c>
      <c r="L48" s="8" t="str">
        <f t="shared" si="1"/>
        <v>875480|50 - 100 km</v>
      </c>
      <c r="M48" s="8" t="str">
        <f t="shared" si="2"/>
        <v>874800|&gt; 100 km</v>
      </c>
      <c r="N48" s="8" t="str">
        <f t="shared" si="3"/>
        <v>874970|&gt; 100 km</v>
      </c>
      <c r="P48" s="8" t="str">
        <f t="shared" si="9"/>
        <v/>
      </c>
      <c r="Q48" s="8" t="str">
        <f>IF(COUNTIF($C$1:C47, "="&amp;C48)=0,R48&amp;S48&amp;T48&amp;U48&amp;V48&amp;W48&amp;X48,"")</f>
        <v/>
      </c>
      <c r="R48" s="8" t="str">
        <f t="shared" si="10"/>
        <v>{"wst_id":"875480",</v>
      </c>
      <c r="S48" s="8" t="str">
        <f t="shared" si="11"/>
        <v>"wst_name":"JUNIN AERO",</v>
      </c>
      <c r="T48" s="8" t="str">
        <f t="shared" si="12"/>
        <v>"wst_lat":"-34.55",</v>
      </c>
      <c r="U48" s="8" t="str">
        <f t="shared" si="13"/>
        <v>"wst_long":"-60.9169996",</v>
      </c>
      <c r="V48" s="8" t="str">
        <f t="shared" si="14"/>
        <v>"wst_source":"GSOD",</v>
      </c>
      <c r="W48" s="8" t="str">
        <f t="shared" si="8"/>
        <v>"wst_elev":"80"</v>
      </c>
      <c r="X48" s="8" t="s">
        <v>939</v>
      </c>
    </row>
    <row r="49" spans="1:24">
      <c r="A49" s="8" t="str">
        <f>IF(COUNTIF($C$1:C48,"="&amp;C49)&gt;0,"",1)</f>
        <v/>
      </c>
      <c r="B49" s="14" t="s">
        <v>108</v>
      </c>
      <c r="C49" s="38" t="s">
        <v>669</v>
      </c>
      <c r="D49" s="14" t="s">
        <v>670</v>
      </c>
      <c r="E49" s="15">
        <v>-32.916999599999997</v>
      </c>
      <c r="F49" s="15">
        <v>-60.783000399999999</v>
      </c>
      <c r="G49" s="14" t="s">
        <v>671</v>
      </c>
      <c r="H49" s="14" t="s">
        <v>672</v>
      </c>
      <c r="I49" s="15">
        <v>26</v>
      </c>
      <c r="J49" s="8" t="str">
        <f t="shared" si="0"/>
        <v>874800|&gt; 100 km</v>
      </c>
      <c r="L49" s="8" t="str">
        <f t="shared" si="1"/>
        <v>874800|&gt; 100 km</v>
      </c>
      <c r="M49" s="8" t="str">
        <f t="shared" si="2"/>
        <v>874970|&gt; 100 km</v>
      </c>
      <c r="N49" s="8" t="str">
        <f t="shared" si="3"/>
        <v>875480|50 - 100 km</v>
      </c>
      <c r="P49" s="8" t="str">
        <f t="shared" si="9"/>
        <v/>
      </c>
      <c r="Q49" s="8" t="str">
        <f>IF(COUNTIF($C$1:C48, "="&amp;C49)=0,R49&amp;S49&amp;T49&amp;U49&amp;V49&amp;W49&amp;X49,"")</f>
        <v/>
      </c>
      <c r="R49" s="8" t="str">
        <f t="shared" si="10"/>
        <v>{"wst_id":"874800",</v>
      </c>
      <c r="S49" s="8" t="str">
        <f t="shared" si="11"/>
        <v>"wst_name":"ROSARIO AERO",</v>
      </c>
      <c r="T49" s="8" t="str">
        <f t="shared" si="12"/>
        <v>"wst_lat":"-32.9169996",</v>
      </c>
      <c r="U49" s="8" t="str">
        <f t="shared" si="13"/>
        <v>"wst_long":"-60.7830004",</v>
      </c>
      <c r="V49" s="8" t="str">
        <f t="shared" si="14"/>
        <v>"wst_source":"GSOD",</v>
      </c>
      <c r="W49" s="8" t="str">
        <f t="shared" si="8"/>
        <v>"wst_elev":"26"</v>
      </c>
      <c r="X49" s="8" t="s">
        <v>939</v>
      </c>
    </row>
    <row r="50" spans="1:24">
      <c r="A50" s="8" t="str">
        <f>IF(COUNTIF($C$1:C49,"="&amp;C50)&gt;0,"",1)</f>
        <v/>
      </c>
      <c r="B50" s="14" t="s">
        <v>108</v>
      </c>
      <c r="C50" s="38" t="s">
        <v>673</v>
      </c>
      <c r="D50" s="14" t="s">
        <v>674</v>
      </c>
      <c r="E50" s="15">
        <v>-33</v>
      </c>
      <c r="F50" s="15">
        <v>-58.6169996</v>
      </c>
      <c r="G50" s="14" t="s">
        <v>671</v>
      </c>
      <c r="H50" s="14" t="s">
        <v>672</v>
      </c>
      <c r="I50" s="15">
        <v>23</v>
      </c>
      <c r="J50" s="8" t="str">
        <f t="shared" si="0"/>
        <v>874970|&gt; 100 km</v>
      </c>
      <c r="L50" s="8" t="str">
        <f t="shared" si="1"/>
        <v>874970|&gt; 100 km</v>
      </c>
      <c r="M50" s="8" t="str">
        <f t="shared" si="2"/>
        <v>875480|50 - 100 km</v>
      </c>
      <c r="N50" s="8" t="str">
        <f t="shared" si="3"/>
        <v>874800|&gt; 100 km</v>
      </c>
      <c r="P50" s="8" t="str">
        <f t="shared" si="9"/>
        <v/>
      </c>
      <c r="Q50" s="8" t="str">
        <f>IF(COUNTIF($C$1:C49, "="&amp;C50)=0,R50&amp;S50&amp;T50&amp;U50&amp;V50&amp;W50&amp;X50,"")</f>
        <v/>
      </c>
      <c r="R50" s="8" t="str">
        <f t="shared" si="10"/>
        <v>{"wst_id":"874970",</v>
      </c>
      <c r="S50" s="8" t="str">
        <f t="shared" si="11"/>
        <v>"wst_name":"GUALEGUAYCHU AERO",</v>
      </c>
      <c r="T50" s="8" t="str">
        <f t="shared" si="12"/>
        <v>"wst_lat":"-33",</v>
      </c>
      <c r="U50" s="8" t="str">
        <f t="shared" si="13"/>
        <v>"wst_long":"-58.6169996",</v>
      </c>
      <c r="V50" s="8" t="str">
        <f t="shared" si="14"/>
        <v>"wst_source":"GSOD",</v>
      </c>
      <c r="W50" s="8" t="str">
        <f t="shared" si="8"/>
        <v>"wst_elev":"23"</v>
      </c>
      <c r="X50" s="8" t="s">
        <v>939</v>
      </c>
    </row>
    <row r="51" spans="1:24">
      <c r="A51" s="8" t="str">
        <f>IF(COUNTIF($C$1:C50,"="&amp;C51)&gt;0,"",1)</f>
        <v/>
      </c>
      <c r="B51" s="14" t="s">
        <v>108</v>
      </c>
      <c r="C51" s="38" t="s">
        <v>675</v>
      </c>
      <c r="D51" s="14" t="s">
        <v>676</v>
      </c>
      <c r="E51" s="15">
        <v>-34.549999999999997</v>
      </c>
      <c r="F51" s="15">
        <v>-60.916999599999997</v>
      </c>
      <c r="G51" s="14" t="s">
        <v>671</v>
      </c>
      <c r="H51" s="14" t="s">
        <v>677</v>
      </c>
      <c r="I51" s="15">
        <v>80</v>
      </c>
      <c r="J51" s="8" t="str">
        <f t="shared" si="0"/>
        <v>875480|50 - 100 km</v>
      </c>
      <c r="L51" s="8" t="str">
        <f t="shared" si="1"/>
        <v>875480|50 - 100 km</v>
      </c>
      <c r="M51" s="8" t="str">
        <f t="shared" si="2"/>
        <v>874800|&gt; 100 km</v>
      </c>
      <c r="N51" s="8" t="str">
        <f t="shared" si="3"/>
        <v>874970|&gt; 100 km</v>
      </c>
      <c r="P51" s="8" t="str">
        <f t="shared" si="9"/>
        <v/>
      </c>
      <c r="Q51" s="8" t="str">
        <f>IF(COUNTIF($C$1:C50, "="&amp;C51)=0,R51&amp;S51&amp;T51&amp;U51&amp;V51&amp;W51&amp;X51,"")</f>
        <v/>
      </c>
      <c r="R51" s="8" t="str">
        <f t="shared" si="10"/>
        <v>{"wst_id":"875480",</v>
      </c>
      <c r="S51" s="8" t="str">
        <f t="shared" si="11"/>
        <v>"wst_name":"JUNIN AERO",</v>
      </c>
      <c r="T51" s="8" t="str">
        <f t="shared" si="12"/>
        <v>"wst_lat":"-34.55",</v>
      </c>
      <c r="U51" s="8" t="str">
        <f t="shared" si="13"/>
        <v>"wst_long":"-60.9169996",</v>
      </c>
      <c r="V51" s="8" t="str">
        <f t="shared" si="14"/>
        <v>"wst_source":"GSOD",</v>
      </c>
      <c r="W51" s="8" t="str">
        <f t="shared" si="8"/>
        <v>"wst_elev":"80"</v>
      </c>
      <c r="X51" s="8" t="s">
        <v>939</v>
      </c>
    </row>
    <row r="52" spans="1:24">
      <c r="A52" s="8" t="str">
        <f>IF(COUNTIF($C$1:C51,"="&amp;C52)&gt;0,"",1)</f>
        <v/>
      </c>
      <c r="B52" s="14" t="s">
        <v>109</v>
      </c>
      <c r="C52" s="38" t="s">
        <v>669</v>
      </c>
      <c r="D52" s="14" t="s">
        <v>670</v>
      </c>
      <c r="E52" s="15">
        <v>-32.916999599999997</v>
      </c>
      <c r="F52" s="15">
        <v>-60.783000399999999</v>
      </c>
      <c r="G52" s="14" t="s">
        <v>671</v>
      </c>
      <c r="H52" s="14" t="s">
        <v>672</v>
      </c>
      <c r="I52" s="15">
        <v>26</v>
      </c>
      <c r="J52" s="8" t="str">
        <f t="shared" si="0"/>
        <v>874800|&gt; 100 km</v>
      </c>
      <c r="L52" s="8" t="str">
        <f t="shared" si="1"/>
        <v>874800|&gt; 100 km</v>
      </c>
      <c r="M52" s="8" t="str">
        <f t="shared" si="2"/>
        <v>874970|&gt; 100 km</v>
      </c>
      <c r="N52" s="8" t="str">
        <f t="shared" si="3"/>
        <v>875480|50 - 100 km</v>
      </c>
      <c r="P52" s="8" t="str">
        <f t="shared" si="9"/>
        <v/>
      </c>
      <c r="Q52" s="8" t="str">
        <f>IF(COUNTIF($C$1:C51, "="&amp;C52)=0,R52&amp;S52&amp;T52&amp;U52&amp;V52&amp;W52&amp;X52,"")</f>
        <v/>
      </c>
      <c r="R52" s="8" t="str">
        <f t="shared" si="10"/>
        <v>{"wst_id":"874800",</v>
      </c>
      <c r="S52" s="8" t="str">
        <f t="shared" si="11"/>
        <v>"wst_name":"ROSARIO AERO",</v>
      </c>
      <c r="T52" s="8" t="str">
        <f t="shared" si="12"/>
        <v>"wst_lat":"-32.9169996",</v>
      </c>
      <c r="U52" s="8" t="str">
        <f t="shared" si="13"/>
        <v>"wst_long":"-60.7830004",</v>
      </c>
      <c r="V52" s="8" t="str">
        <f t="shared" si="14"/>
        <v>"wst_source":"GSOD",</v>
      </c>
      <c r="W52" s="8" t="str">
        <f t="shared" si="8"/>
        <v>"wst_elev":"26"</v>
      </c>
      <c r="X52" s="8" t="s">
        <v>939</v>
      </c>
    </row>
    <row r="53" spans="1:24">
      <c r="A53" s="8" t="str">
        <f>IF(COUNTIF($C$1:C52,"="&amp;C53)&gt;0,"",1)</f>
        <v/>
      </c>
      <c r="B53" s="14" t="s">
        <v>109</v>
      </c>
      <c r="C53" s="38" t="s">
        <v>673</v>
      </c>
      <c r="D53" s="14" t="s">
        <v>674</v>
      </c>
      <c r="E53" s="15">
        <v>-33</v>
      </c>
      <c r="F53" s="15">
        <v>-58.6169996</v>
      </c>
      <c r="G53" s="14" t="s">
        <v>671</v>
      </c>
      <c r="H53" s="14" t="s">
        <v>672</v>
      </c>
      <c r="I53" s="15">
        <v>23</v>
      </c>
      <c r="J53" s="8" t="str">
        <f t="shared" si="0"/>
        <v>874970|&gt; 100 km</v>
      </c>
      <c r="L53" s="8" t="str">
        <f t="shared" si="1"/>
        <v>874970|&gt; 100 km</v>
      </c>
      <c r="M53" s="8" t="str">
        <f t="shared" si="2"/>
        <v>875480|50 - 100 km</v>
      </c>
      <c r="N53" s="8" t="str">
        <f t="shared" si="3"/>
        <v>874800|&gt; 100 km</v>
      </c>
      <c r="P53" s="8" t="str">
        <f t="shared" si="9"/>
        <v/>
      </c>
      <c r="Q53" s="8" t="str">
        <f>IF(COUNTIF($C$1:C52, "="&amp;C53)=0,R53&amp;S53&amp;T53&amp;U53&amp;V53&amp;W53&amp;X53,"")</f>
        <v/>
      </c>
      <c r="R53" s="8" t="str">
        <f t="shared" si="10"/>
        <v>{"wst_id":"874970",</v>
      </c>
      <c r="S53" s="8" t="str">
        <f t="shared" si="11"/>
        <v>"wst_name":"GUALEGUAYCHU AERO",</v>
      </c>
      <c r="T53" s="8" t="str">
        <f t="shared" si="12"/>
        <v>"wst_lat":"-33",</v>
      </c>
      <c r="U53" s="8" t="str">
        <f t="shared" si="13"/>
        <v>"wst_long":"-58.6169996",</v>
      </c>
      <c r="V53" s="8" t="str">
        <f t="shared" si="14"/>
        <v>"wst_source":"GSOD",</v>
      </c>
      <c r="W53" s="8" t="str">
        <f t="shared" si="8"/>
        <v>"wst_elev":"23"</v>
      </c>
      <c r="X53" s="8" t="s">
        <v>939</v>
      </c>
    </row>
    <row r="54" spans="1:24">
      <c r="A54" s="8" t="str">
        <f>IF(COUNTIF($C$1:C53,"="&amp;C54)&gt;0,"",1)</f>
        <v/>
      </c>
      <c r="B54" s="14" t="s">
        <v>109</v>
      </c>
      <c r="C54" s="38" t="s">
        <v>675</v>
      </c>
      <c r="D54" s="14" t="s">
        <v>676</v>
      </c>
      <c r="E54" s="15">
        <v>-34.549999999999997</v>
      </c>
      <c r="F54" s="15">
        <v>-60.916999599999997</v>
      </c>
      <c r="G54" s="14" t="s">
        <v>671</v>
      </c>
      <c r="H54" s="14" t="s">
        <v>677</v>
      </c>
      <c r="I54" s="15">
        <v>80</v>
      </c>
      <c r="J54" s="8" t="str">
        <f t="shared" si="0"/>
        <v>875480|50 - 100 km</v>
      </c>
      <c r="L54" s="8" t="str">
        <f t="shared" si="1"/>
        <v>875480|50 - 100 km</v>
      </c>
      <c r="M54" s="8" t="str">
        <f t="shared" si="2"/>
        <v>874800|&gt; 100 km</v>
      </c>
      <c r="N54" s="8" t="str">
        <f t="shared" si="3"/>
        <v>874970|&gt; 100 km</v>
      </c>
      <c r="P54" s="8" t="str">
        <f t="shared" si="9"/>
        <v/>
      </c>
      <c r="Q54" s="8" t="str">
        <f>IF(COUNTIF($C$1:C53, "="&amp;C54)=0,R54&amp;S54&amp;T54&amp;U54&amp;V54&amp;W54&amp;X54,"")</f>
        <v/>
      </c>
      <c r="R54" s="8" t="str">
        <f t="shared" si="10"/>
        <v>{"wst_id":"875480",</v>
      </c>
      <c r="S54" s="8" t="str">
        <f t="shared" si="11"/>
        <v>"wst_name":"JUNIN AERO",</v>
      </c>
      <c r="T54" s="8" t="str">
        <f t="shared" si="12"/>
        <v>"wst_lat":"-34.55",</v>
      </c>
      <c r="U54" s="8" t="str">
        <f t="shared" si="13"/>
        <v>"wst_long":"-60.9169996",</v>
      </c>
      <c r="V54" s="8" t="str">
        <f t="shared" si="14"/>
        <v>"wst_source":"GSOD",</v>
      </c>
      <c r="W54" s="8" t="str">
        <f t="shared" si="8"/>
        <v>"wst_elev":"80"</v>
      </c>
      <c r="X54" s="8" t="s">
        <v>939</v>
      </c>
    </row>
    <row r="55" spans="1:24">
      <c r="A55" s="8" t="str">
        <f>IF(COUNTIF($C$1:C54,"="&amp;C55)&gt;0,"",1)</f>
        <v/>
      </c>
      <c r="B55" s="14" t="s">
        <v>114</v>
      </c>
      <c r="C55" s="38" t="s">
        <v>669</v>
      </c>
      <c r="D55" s="14" t="s">
        <v>670</v>
      </c>
      <c r="E55" s="15">
        <v>-32.916999599999997</v>
      </c>
      <c r="F55" s="15">
        <v>-60.783000399999999</v>
      </c>
      <c r="G55" s="14" t="s">
        <v>671</v>
      </c>
      <c r="H55" s="14" t="s">
        <v>672</v>
      </c>
      <c r="I55" s="15">
        <v>26</v>
      </c>
      <c r="J55" s="8" t="str">
        <f t="shared" si="0"/>
        <v>874800|&gt; 100 km</v>
      </c>
      <c r="L55" s="8" t="str">
        <f t="shared" si="1"/>
        <v>874800|&gt; 100 km</v>
      </c>
      <c r="M55" s="8" t="str">
        <f t="shared" si="2"/>
        <v>874970|&gt; 100 km</v>
      </c>
      <c r="N55" s="8" t="str">
        <f t="shared" si="3"/>
        <v>875480|50 - 100 km</v>
      </c>
      <c r="P55" s="8" t="str">
        <f t="shared" si="9"/>
        <v/>
      </c>
      <c r="Q55" s="8" t="str">
        <f>IF(COUNTIF($C$1:C54, "="&amp;C55)=0,R55&amp;S55&amp;T55&amp;U55&amp;V55&amp;W55&amp;X55,"")</f>
        <v/>
      </c>
      <c r="R55" s="8" t="str">
        <f t="shared" si="10"/>
        <v>{"wst_id":"874800",</v>
      </c>
      <c r="S55" s="8" t="str">
        <f t="shared" si="11"/>
        <v>"wst_name":"ROSARIO AERO",</v>
      </c>
      <c r="T55" s="8" t="str">
        <f t="shared" si="12"/>
        <v>"wst_lat":"-32.9169996",</v>
      </c>
      <c r="U55" s="8" t="str">
        <f t="shared" si="13"/>
        <v>"wst_long":"-60.7830004",</v>
      </c>
      <c r="V55" s="8" t="str">
        <f t="shared" si="14"/>
        <v>"wst_source":"GSOD",</v>
      </c>
      <c r="W55" s="8" t="str">
        <f t="shared" si="8"/>
        <v>"wst_elev":"26"</v>
      </c>
      <c r="X55" s="8" t="s">
        <v>939</v>
      </c>
    </row>
    <row r="56" spans="1:24">
      <c r="A56" s="8" t="str">
        <f>IF(COUNTIF($C$1:C55,"="&amp;C56)&gt;0,"",1)</f>
        <v/>
      </c>
      <c r="B56" s="14" t="s">
        <v>114</v>
      </c>
      <c r="C56" s="38" t="s">
        <v>673</v>
      </c>
      <c r="D56" s="14" t="s">
        <v>674</v>
      </c>
      <c r="E56" s="15">
        <v>-33</v>
      </c>
      <c r="F56" s="15">
        <v>-58.6169996</v>
      </c>
      <c r="G56" s="14" t="s">
        <v>671</v>
      </c>
      <c r="H56" s="14" t="s">
        <v>672</v>
      </c>
      <c r="I56" s="15">
        <v>23</v>
      </c>
      <c r="J56" s="8" t="str">
        <f t="shared" si="0"/>
        <v>874970|&gt; 100 km</v>
      </c>
      <c r="L56" s="8" t="str">
        <f t="shared" si="1"/>
        <v>874970|&gt; 100 km</v>
      </c>
      <c r="M56" s="8" t="str">
        <f t="shared" si="2"/>
        <v>875480|50 - 100 km</v>
      </c>
      <c r="N56" s="8" t="str">
        <f t="shared" si="3"/>
        <v>874800|&gt; 100 km</v>
      </c>
      <c r="P56" s="8" t="str">
        <f t="shared" si="9"/>
        <v/>
      </c>
      <c r="Q56" s="8" t="str">
        <f>IF(COUNTIF($C$1:C55, "="&amp;C56)=0,R56&amp;S56&amp;T56&amp;U56&amp;V56&amp;W56&amp;X56,"")</f>
        <v/>
      </c>
      <c r="R56" s="8" t="str">
        <f t="shared" si="10"/>
        <v>{"wst_id":"874970",</v>
      </c>
      <c r="S56" s="8" t="str">
        <f t="shared" si="11"/>
        <v>"wst_name":"GUALEGUAYCHU AERO",</v>
      </c>
      <c r="T56" s="8" t="str">
        <f t="shared" si="12"/>
        <v>"wst_lat":"-33",</v>
      </c>
      <c r="U56" s="8" t="str">
        <f t="shared" si="13"/>
        <v>"wst_long":"-58.6169996",</v>
      </c>
      <c r="V56" s="8" t="str">
        <f t="shared" si="14"/>
        <v>"wst_source":"GSOD",</v>
      </c>
      <c r="W56" s="8" t="str">
        <f t="shared" si="8"/>
        <v>"wst_elev":"23"</v>
      </c>
      <c r="X56" s="8" t="s">
        <v>939</v>
      </c>
    </row>
    <row r="57" spans="1:24">
      <c r="A57" s="8" t="str">
        <f>IF(COUNTIF($C$1:C56,"="&amp;C57)&gt;0,"",1)</f>
        <v/>
      </c>
      <c r="B57" s="14" t="s">
        <v>114</v>
      </c>
      <c r="C57" s="38" t="s">
        <v>675</v>
      </c>
      <c r="D57" s="14" t="s">
        <v>676</v>
      </c>
      <c r="E57" s="15">
        <v>-34.549999999999997</v>
      </c>
      <c r="F57" s="15">
        <v>-60.916999599999997</v>
      </c>
      <c r="G57" s="14" t="s">
        <v>671</v>
      </c>
      <c r="H57" s="14" t="s">
        <v>677</v>
      </c>
      <c r="I57" s="15">
        <v>80</v>
      </c>
      <c r="J57" s="8" t="str">
        <f t="shared" si="0"/>
        <v>875480|50 - 100 km</v>
      </c>
      <c r="L57" s="8" t="str">
        <f t="shared" si="1"/>
        <v>875480|50 - 100 km</v>
      </c>
      <c r="M57" s="8" t="str">
        <f t="shared" si="2"/>
        <v>874800|&gt; 100 km</v>
      </c>
      <c r="N57" s="8" t="str">
        <f t="shared" si="3"/>
        <v>874970|&gt; 100 km</v>
      </c>
      <c r="P57" s="8" t="str">
        <f t="shared" si="9"/>
        <v/>
      </c>
      <c r="Q57" s="8" t="str">
        <f>IF(COUNTIF($C$1:C56, "="&amp;C57)=0,R57&amp;S57&amp;T57&amp;U57&amp;V57&amp;W57&amp;X57,"")</f>
        <v/>
      </c>
      <c r="R57" s="8" t="str">
        <f t="shared" si="10"/>
        <v>{"wst_id":"875480",</v>
      </c>
      <c r="S57" s="8" t="str">
        <f t="shared" si="11"/>
        <v>"wst_name":"JUNIN AERO",</v>
      </c>
      <c r="T57" s="8" t="str">
        <f t="shared" si="12"/>
        <v>"wst_lat":"-34.55",</v>
      </c>
      <c r="U57" s="8" t="str">
        <f t="shared" si="13"/>
        <v>"wst_long":"-60.9169996",</v>
      </c>
      <c r="V57" s="8" t="str">
        <f t="shared" si="14"/>
        <v>"wst_source":"GSOD",</v>
      </c>
      <c r="W57" s="8" t="str">
        <f t="shared" si="8"/>
        <v>"wst_elev":"80"</v>
      </c>
      <c r="X57" s="8" t="s">
        <v>939</v>
      </c>
    </row>
    <row r="58" spans="1:24">
      <c r="A58" s="8" t="str">
        <f>IF(COUNTIF($C$1:C57,"="&amp;C58)&gt;0,"",1)</f>
        <v/>
      </c>
      <c r="B58" s="14" t="s">
        <v>117</v>
      </c>
      <c r="C58" s="38" t="s">
        <v>669</v>
      </c>
      <c r="D58" s="14" t="s">
        <v>670</v>
      </c>
      <c r="E58" s="15">
        <v>-32.916999599999997</v>
      </c>
      <c r="F58" s="15">
        <v>-60.783000399999999</v>
      </c>
      <c r="G58" s="14" t="s">
        <v>671</v>
      </c>
      <c r="H58" s="14" t="s">
        <v>672</v>
      </c>
      <c r="I58" s="15">
        <v>26</v>
      </c>
      <c r="J58" s="8" t="str">
        <f t="shared" si="0"/>
        <v>874800|&gt; 100 km</v>
      </c>
      <c r="L58" s="8" t="str">
        <f t="shared" si="1"/>
        <v>874800|&gt; 100 km</v>
      </c>
      <c r="M58" s="8" t="str">
        <f t="shared" si="2"/>
        <v>874970|&gt; 100 km</v>
      </c>
      <c r="N58" s="8" t="str">
        <f t="shared" si="3"/>
        <v>875480|50 - 100 km</v>
      </c>
      <c r="P58" s="8" t="str">
        <f t="shared" si="9"/>
        <v/>
      </c>
      <c r="Q58" s="8" t="str">
        <f>IF(COUNTIF($C$1:C57, "="&amp;C58)=0,R58&amp;S58&amp;T58&amp;U58&amp;V58&amp;W58&amp;X58,"")</f>
        <v/>
      </c>
      <c r="R58" s="8" t="str">
        <f t="shared" si="10"/>
        <v>{"wst_id":"874800",</v>
      </c>
      <c r="S58" s="8" t="str">
        <f t="shared" si="11"/>
        <v>"wst_name":"ROSARIO AERO",</v>
      </c>
      <c r="T58" s="8" t="str">
        <f t="shared" si="12"/>
        <v>"wst_lat":"-32.9169996",</v>
      </c>
      <c r="U58" s="8" t="str">
        <f t="shared" si="13"/>
        <v>"wst_long":"-60.7830004",</v>
      </c>
      <c r="V58" s="8" t="str">
        <f t="shared" si="14"/>
        <v>"wst_source":"GSOD",</v>
      </c>
      <c r="W58" s="8" t="str">
        <f t="shared" si="8"/>
        <v>"wst_elev":"26"</v>
      </c>
      <c r="X58" s="8" t="s">
        <v>939</v>
      </c>
    </row>
    <row r="59" spans="1:24">
      <c r="A59" s="8" t="str">
        <f>IF(COUNTIF($C$1:C58,"="&amp;C59)&gt;0,"",1)</f>
        <v/>
      </c>
      <c r="B59" s="14" t="s">
        <v>117</v>
      </c>
      <c r="C59" s="38" t="s">
        <v>673</v>
      </c>
      <c r="D59" s="14" t="s">
        <v>674</v>
      </c>
      <c r="E59" s="15">
        <v>-33</v>
      </c>
      <c r="F59" s="15">
        <v>-58.6169996</v>
      </c>
      <c r="G59" s="14" t="s">
        <v>671</v>
      </c>
      <c r="H59" s="14" t="s">
        <v>672</v>
      </c>
      <c r="I59" s="15">
        <v>23</v>
      </c>
      <c r="J59" s="8" t="str">
        <f t="shared" si="0"/>
        <v>874970|&gt; 100 km</v>
      </c>
      <c r="L59" s="8" t="str">
        <f t="shared" si="1"/>
        <v>874970|&gt; 100 km</v>
      </c>
      <c r="M59" s="8" t="str">
        <f t="shared" si="2"/>
        <v>875480|50 - 100 km</v>
      </c>
      <c r="N59" s="8" t="str">
        <f t="shared" si="3"/>
        <v>874800|&gt; 100 km</v>
      </c>
      <c r="P59" s="8" t="str">
        <f t="shared" si="9"/>
        <v/>
      </c>
      <c r="Q59" s="8" t="str">
        <f>IF(COUNTIF($C$1:C58, "="&amp;C59)=0,R59&amp;S59&amp;T59&amp;U59&amp;V59&amp;W59&amp;X59,"")</f>
        <v/>
      </c>
      <c r="R59" s="8" t="str">
        <f t="shared" si="10"/>
        <v>{"wst_id":"874970",</v>
      </c>
      <c r="S59" s="8" t="str">
        <f t="shared" si="11"/>
        <v>"wst_name":"GUALEGUAYCHU AERO",</v>
      </c>
      <c r="T59" s="8" t="str">
        <f t="shared" si="12"/>
        <v>"wst_lat":"-33",</v>
      </c>
      <c r="U59" s="8" t="str">
        <f t="shared" si="13"/>
        <v>"wst_long":"-58.6169996",</v>
      </c>
      <c r="V59" s="8" t="str">
        <f t="shared" si="14"/>
        <v>"wst_source":"GSOD",</v>
      </c>
      <c r="W59" s="8" t="str">
        <f t="shared" si="8"/>
        <v>"wst_elev":"23"</v>
      </c>
      <c r="X59" s="8" t="s">
        <v>939</v>
      </c>
    </row>
    <row r="60" spans="1:24">
      <c r="A60" s="8" t="str">
        <f>IF(COUNTIF($C$1:C59,"="&amp;C60)&gt;0,"",1)</f>
        <v/>
      </c>
      <c r="B60" s="14" t="s">
        <v>117</v>
      </c>
      <c r="C60" s="38" t="s">
        <v>675</v>
      </c>
      <c r="D60" s="14" t="s">
        <v>676</v>
      </c>
      <c r="E60" s="15">
        <v>-34.549999999999997</v>
      </c>
      <c r="F60" s="15">
        <v>-60.916999599999997</v>
      </c>
      <c r="G60" s="14" t="s">
        <v>671</v>
      </c>
      <c r="H60" s="14" t="s">
        <v>677</v>
      </c>
      <c r="I60" s="15">
        <v>80</v>
      </c>
      <c r="J60" s="8" t="str">
        <f t="shared" si="0"/>
        <v>875480|50 - 100 km</v>
      </c>
      <c r="L60" s="8" t="str">
        <f t="shared" si="1"/>
        <v>875480|50 - 100 km</v>
      </c>
      <c r="M60" s="8" t="str">
        <f t="shared" si="2"/>
        <v>874800|&gt; 100 km</v>
      </c>
      <c r="N60" s="8" t="str">
        <f t="shared" si="3"/>
        <v>874970|&gt; 100 km</v>
      </c>
      <c r="P60" s="8" t="str">
        <f t="shared" si="9"/>
        <v/>
      </c>
      <c r="Q60" s="8" t="str">
        <f>IF(COUNTIF($C$1:C59, "="&amp;C60)=0,R60&amp;S60&amp;T60&amp;U60&amp;V60&amp;W60&amp;X60,"")</f>
        <v/>
      </c>
      <c r="R60" s="8" t="str">
        <f t="shared" si="10"/>
        <v>{"wst_id":"875480",</v>
      </c>
      <c r="S60" s="8" t="str">
        <f t="shared" si="11"/>
        <v>"wst_name":"JUNIN AERO",</v>
      </c>
      <c r="T60" s="8" t="str">
        <f t="shared" si="12"/>
        <v>"wst_lat":"-34.55",</v>
      </c>
      <c r="U60" s="8" t="str">
        <f t="shared" si="13"/>
        <v>"wst_long":"-60.9169996",</v>
      </c>
      <c r="V60" s="8" t="str">
        <f t="shared" si="14"/>
        <v>"wst_source":"GSOD",</v>
      </c>
      <c r="W60" s="8" t="str">
        <f t="shared" si="8"/>
        <v>"wst_elev":"80"</v>
      </c>
      <c r="X60" s="8" t="s">
        <v>939</v>
      </c>
    </row>
    <row r="61" spans="1:24">
      <c r="A61" s="8" t="str">
        <f>IF(COUNTIF($C$1:C60,"="&amp;C61)&gt;0,"",1)</f>
        <v/>
      </c>
      <c r="B61" s="14" t="s">
        <v>119</v>
      </c>
      <c r="C61" s="38" t="s">
        <v>669</v>
      </c>
      <c r="D61" s="14" t="s">
        <v>670</v>
      </c>
      <c r="E61" s="15">
        <v>-32.916999599999997</v>
      </c>
      <c r="F61" s="15">
        <v>-60.783000399999999</v>
      </c>
      <c r="G61" s="14" t="s">
        <v>671</v>
      </c>
      <c r="H61" s="14" t="s">
        <v>672</v>
      </c>
      <c r="I61" s="15">
        <v>26</v>
      </c>
      <c r="J61" s="8" t="str">
        <f t="shared" si="0"/>
        <v>874800|&gt; 100 km</v>
      </c>
      <c r="L61" s="8" t="str">
        <f t="shared" si="1"/>
        <v>874800|&gt; 100 km</v>
      </c>
      <c r="M61" s="8" t="str">
        <f t="shared" si="2"/>
        <v>874970|&gt; 100 km</v>
      </c>
      <c r="N61" s="8" t="str">
        <f t="shared" si="3"/>
        <v>875480|50 - 100 km</v>
      </c>
      <c r="P61" s="8" t="str">
        <f t="shared" si="9"/>
        <v/>
      </c>
      <c r="Q61" s="8" t="str">
        <f>IF(COUNTIF($C$1:C60, "="&amp;C61)=0,R61&amp;S61&amp;T61&amp;U61&amp;V61&amp;W61&amp;X61,"")</f>
        <v/>
      </c>
      <c r="R61" s="8" t="str">
        <f t="shared" si="10"/>
        <v>{"wst_id":"874800",</v>
      </c>
      <c r="S61" s="8" t="str">
        <f t="shared" si="11"/>
        <v>"wst_name":"ROSARIO AERO",</v>
      </c>
      <c r="T61" s="8" t="str">
        <f t="shared" si="12"/>
        <v>"wst_lat":"-32.9169996",</v>
      </c>
      <c r="U61" s="8" t="str">
        <f t="shared" si="13"/>
        <v>"wst_long":"-60.7830004",</v>
      </c>
      <c r="V61" s="8" t="str">
        <f t="shared" si="14"/>
        <v>"wst_source":"GSOD",</v>
      </c>
      <c r="W61" s="8" t="str">
        <f t="shared" si="8"/>
        <v>"wst_elev":"26"</v>
      </c>
      <c r="X61" s="8" t="s">
        <v>939</v>
      </c>
    </row>
    <row r="62" spans="1:24">
      <c r="A62" s="8" t="str">
        <f>IF(COUNTIF($C$1:C61,"="&amp;C62)&gt;0,"",1)</f>
        <v/>
      </c>
      <c r="B62" s="14" t="s">
        <v>119</v>
      </c>
      <c r="C62" s="38" t="s">
        <v>673</v>
      </c>
      <c r="D62" s="14" t="s">
        <v>674</v>
      </c>
      <c r="E62" s="15">
        <v>-33</v>
      </c>
      <c r="F62" s="15">
        <v>-58.6169996</v>
      </c>
      <c r="G62" s="14" t="s">
        <v>671</v>
      </c>
      <c r="H62" s="14" t="s">
        <v>672</v>
      </c>
      <c r="I62" s="15">
        <v>23</v>
      </c>
      <c r="J62" s="8" t="str">
        <f t="shared" si="0"/>
        <v>874970|&gt; 100 km</v>
      </c>
      <c r="L62" s="8" t="str">
        <f t="shared" si="1"/>
        <v>874970|&gt; 100 km</v>
      </c>
      <c r="M62" s="8" t="str">
        <f t="shared" si="2"/>
        <v>875480|50 - 100 km</v>
      </c>
      <c r="N62" s="8" t="str">
        <f t="shared" si="3"/>
        <v>874800|&gt; 100 km</v>
      </c>
      <c r="P62" s="8" t="str">
        <f t="shared" si="9"/>
        <v/>
      </c>
      <c r="Q62" s="8" t="str">
        <f>IF(COUNTIF($C$1:C61, "="&amp;C62)=0,R62&amp;S62&amp;T62&amp;U62&amp;V62&amp;W62&amp;X62,"")</f>
        <v/>
      </c>
      <c r="R62" s="8" t="str">
        <f t="shared" si="10"/>
        <v>{"wst_id":"874970",</v>
      </c>
      <c r="S62" s="8" t="str">
        <f t="shared" si="11"/>
        <v>"wst_name":"GUALEGUAYCHU AERO",</v>
      </c>
      <c r="T62" s="8" t="str">
        <f t="shared" si="12"/>
        <v>"wst_lat":"-33",</v>
      </c>
      <c r="U62" s="8" t="str">
        <f t="shared" si="13"/>
        <v>"wst_long":"-58.6169996",</v>
      </c>
      <c r="V62" s="8" t="str">
        <f t="shared" si="14"/>
        <v>"wst_source":"GSOD",</v>
      </c>
      <c r="W62" s="8" t="str">
        <f t="shared" si="8"/>
        <v>"wst_elev":"23"</v>
      </c>
      <c r="X62" s="8" t="s">
        <v>939</v>
      </c>
    </row>
    <row r="63" spans="1:24">
      <c r="A63" s="8" t="str">
        <f>IF(COUNTIF($C$1:C62,"="&amp;C63)&gt;0,"",1)</f>
        <v/>
      </c>
      <c r="B63" s="14" t="s">
        <v>119</v>
      </c>
      <c r="C63" s="38" t="s">
        <v>675</v>
      </c>
      <c r="D63" s="14" t="s">
        <v>676</v>
      </c>
      <c r="E63" s="15">
        <v>-34.549999999999997</v>
      </c>
      <c r="F63" s="15">
        <v>-60.916999599999997</v>
      </c>
      <c r="G63" s="14" t="s">
        <v>671</v>
      </c>
      <c r="H63" s="14" t="s">
        <v>677</v>
      </c>
      <c r="I63" s="15">
        <v>80</v>
      </c>
      <c r="J63" s="8" t="str">
        <f t="shared" si="0"/>
        <v>875480|50 - 100 km</v>
      </c>
      <c r="L63" s="8" t="str">
        <f t="shared" si="1"/>
        <v>875480|50 - 100 km</v>
      </c>
      <c r="M63" s="8" t="str">
        <f t="shared" si="2"/>
        <v>874800|&gt; 100 km</v>
      </c>
      <c r="N63" s="8" t="str">
        <f t="shared" si="3"/>
        <v>874970|&gt; 100 km</v>
      </c>
      <c r="P63" s="8" t="str">
        <f t="shared" si="9"/>
        <v/>
      </c>
      <c r="Q63" s="8" t="str">
        <f>IF(COUNTIF($C$1:C62, "="&amp;C63)=0,R63&amp;S63&amp;T63&amp;U63&amp;V63&amp;W63&amp;X63,"")</f>
        <v/>
      </c>
      <c r="R63" s="8" t="str">
        <f t="shared" si="10"/>
        <v>{"wst_id":"875480",</v>
      </c>
      <c r="S63" s="8" t="str">
        <f t="shared" si="11"/>
        <v>"wst_name":"JUNIN AERO",</v>
      </c>
      <c r="T63" s="8" t="str">
        <f t="shared" si="12"/>
        <v>"wst_lat":"-34.55",</v>
      </c>
      <c r="U63" s="8" t="str">
        <f t="shared" si="13"/>
        <v>"wst_long":"-60.9169996",</v>
      </c>
      <c r="V63" s="8" t="str">
        <f t="shared" si="14"/>
        <v>"wst_source":"GSOD",</v>
      </c>
      <c r="W63" s="8" t="str">
        <f t="shared" si="8"/>
        <v>"wst_elev":"80"</v>
      </c>
      <c r="X63" s="8" t="s">
        <v>939</v>
      </c>
    </row>
    <row r="64" spans="1:24">
      <c r="A64" s="8" t="str">
        <f>IF(COUNTIF($C$1:C63,"="&amp;C64)&gt;0,"",1)</f>
        <v/>
      </c>
      <c r="B64" s="14" t="s">
        <v>120</v>
      </c>
      <c r="C64" s="38" t="s">
        <v>669</v>
      </c>
      <c r="D64" s="14" t="s">
        <v>670</v>
      </c>
      <c r="E64" s="15">
        <v>-32.916999599999997</v>
      </c>
      <c r="F64" s="15">
        <v>-60.783000399999999</v>
      </c>
      <c r="G64" s="14" t="s">
        <v>671</v>
      </c>
      <c r="H64" s="14" t="s">
        <v>672</v>
      </c>
      <c r="I64" s="15">
        <v>26</v>
      </c>
      <c r="J64" s="8" t="str">
        <f t="shared" si="0"/>
        <v>874800|&gt; 100 km</v>
      </c>
      <c r="L64" s="8" t="str">
        <f t="shared" si="1"/>
        <v>874800|&gt; 100 km</v>
      </c>
      <c r="M64" s="8" t="str">
        <f t="shared" si="2"/>
        <v>874970|&gt; 100 km</v>
      </c>
      <c r="N64" s="8" t="str">
        <f t="shared" si="3"/>
        <v>875480|50 - 100 km</v>
      </c>
      <c r="P64" s="8" t="str">
        <f t="shared" si="9"/>
        <v/>
      </c>
      <c r="Q64" s="8" t="str">
        <f>IF(COUNTIF($C$1:C63, "="&amp;C64)=0,R64&amp;S64&amp;T64&amp;U64&amp;V64&amp;W64&amp;X64,"")</f>
        <v/>
      </c>
      <c r="R64" s="8" t="str">
        <f t="shared" si="10"/>
        <v>{"wst_id":"874800",</v>
      </c>
      <c r="S64" s="8" t="str">
        <f t="shared" si="11"/>
        <v>"wst_name":"ROSARIO AERO",</v>
      </c>
      <c r="T64" s="8" t="str">
        <f t="shared" si="12"/>
        <v>"wst_lat":"-32.9169996",</v>
      </c>
      <c r="U64" s="8" t="str">
        <f t="shared" si="13"/>
        <v>"wst_long":"-60.7830004",</v>
      </c>
      <c r="V64" s="8" t="str">
        <f t="shared" si="14"/>
        <v>"wst_source":"GSOD",</v>
      </c>
      <c r="W64" s="8" t="str">
        <f t="shared" si="8"/>
        <v>"wst_elev":"26"</v>
      </c>
      <c r="X64" s="8" t="s">
        <v>939</v>
      </c>
    </row>
    <row r="65" spans="1:24">
      <c r="A65" s="8" t="str">
        <f>IF(COUNTIF($C$1:C64,"="&amp;C65)&gt;0,"",1)</f>
        <v/>
      </c>
      <c r="B65" s="14" t="s">
        <v>120</v>
      </c>
      <c r="C65" s="38" t="s">
        <v>673</v>
      </c>
      <c r="D65" s="14" t="s">
        <v>674</v>
      </c>
      <c r="E65" s="15">
        <v>-33</v>
      </c>
      <c r="F65" s="15">
        <v>-58.6169996</v>
      </c>
      <c r="G65" s="14" t="s">
        <v>671</v>
      </c>
      <c r="H65" s="14" t="s">
        <v>672</v>
      </c>
      <c r="I65" s="15">
        <v>23</v>
      </c>
      <c r="J65" s="8" t="str">
        <f t="shared" si="0"/>
        <v>874970|&gt; 100 km</v>
      </c>
      <c r="L65" s="8" t="str">
        <f t="shared" si="1"/>
        <v>874970|&gt; 100 km</v>
      </c>
      <c r="M65" s="8" t="str">
        <f t="shared" si="2"/>
        <v>875480|50 - 100 km</v>
      </c>
      <c r="N65" s="8" t="str">
        <f t="shared" si="3"/>
        <v>874800|&gt; 100 km</v>
      </c>
      <c r="P65" s="8" t="str">
        <f t="shared" si="9"/>
        <v/>
      </c>
      <c r="Q65" s="8" t="str">
        <f>IF(COUNTIF($C$1:C64, "="&amp;C65)=0,R65&amp;S65&amp;T65&amp;U65&amp;V65&amp;W65&amp;X65,"")</f>
        <v/>
      </c>
      <c r="R65" s="8" t="str">
        <f t="shared" si="10"/>
        <v>{"wst_id":"874970",</v>
      </c>
      <c r="S65" s="8" t="str">
        <f t="shared" si="11"/>
        <v>"wst_name":"GUALEGUAYCHU AERO",</v>
      </c>
      <c r="T65" s="8" t="str">
        <f t="shared" si="12"/>
        <v>"wst_lat":"-33",</v>
      </c>
      <c r="U65" s="8" t="str">
        <f t="shared" si="13"/>
        <v>"wst_long":"-58.6169996",</v>
      </c>
      <c r="V65" s="8" t="str">
        <f t="shared" si="14"/>
        <v>"wst_source":"GSOD",</v>
      </c>
      <c r="W65" s="8" t="str">
        <f t="shared" si="8"/>
        <v>"wst_elev":"23"</v>
      </c>
      <c r="X65" s="8" t="s">
        <v>939</v>
      </c>
    </row>
    <row r="66" spans="1:24">
      <c r="A66" s="8" t="str">
        <f>IF(COUNTIF($C$1:C65,"="&amp;C66)&gt;0,"",1)</f>
        <v/>
      </c>
      <c r="B66" s="14" t="s">
        <v>120</v>
      </c>
      <c r="C66" s="38" t="s">
        <v>675</v>
      </c>
      <c r="D66" s="14" t="s">
        <v>676</v>
      </c>
      <c r="E66" s="15">
        <v>-34.549999999999997</v>
      </c>
      <c r="F66" s="15">
        <v>-60.916999599999997</v>
      </c>
      <c r="G66" s="14" t="s">
        <v>671</v>
      </c>
      <c r="H66" s="14" t="s">
        <v>677</v>
      </c>
      <c r="I66" s="15">
        <v>80</v>
      </c>
      <c r="J66" s="8" t="str">
        <f t="shared" si="0"/>
        <v>875480|50 - 100 km</v>
      </c>
      <c r="L66" s="8" t="str">
        <f t="shared" si="1"/>
        <v>875480|50 - 100 km</v>
      </c>
      <c r="M66" s="8" t="str">
        <f t="shared" si="2"/>
        <v>874800|&gt; 100 km</v>
      </c>
      <c r="N66" s="8" t="str">
        <f t="shared" si="3"/>
        <v>874970|&gt; 100 km</v>
      </c>
      <c r="P66" s="8" t="str">
        <f t="shared" si="9"/>
        <v/>
      </c>
      <c r="Q66" s="8" t="str">
        <f>IF(COUNTIF($C$1:C65, "="&amp;C66)=0,R66&amp;S66&amp;T66&amp;U66&amp;V66&amp;W66&amp;X66,"")</f>
        <v/>
      </c>
      <c r="R66" s="8" t="str">
        <f t="shared" si="10"/>
        <v>{"wst_id":"875480",</v>
      </c>
      <c r="S66" s="8" t="str">
        <f t="shared" si="11"/>
        <v>"wst_name":"JUNIN AERO",</v>
      </c>
      <c r="T66" s="8" t="str">
        <f t="shared" si="12"/>
        <v>"wst_lat":"-34.55",</v>
      </c>
      <c r="U66" s="8" t="str">
        <f t="shared" si="13"/>
        <v>"wst_long":"-60.9169996",</v>
      </c>
      <c r="V66" s="8" t="str">
        <f t="shared" si="14"/>
        <v>"wst_source":"GSOD",</v>
      </c>
      <c r="W66" s="8" t="str">
        <f t="shared" si="8"/>
        <v>"wst_elev":"80"</v>
      </c>
      <c r="X66" s="8" t="s">
        <v>939</v>
      </c>
    </row>
    <row r="67" spans="1:24">
      <c r="A67" s="8" t="str">
        <f>IF(COUNTIF($C$1:C66,"="&amp;C67)&gt;0,"",1)</f>
        <v/>
      </c>
      <c r="B67" s="14" t="s">
        <v>124</v>
      </c>
      <c r="C67" s="38" t="s">
        <v>669</v>
      </c>
      <c r="D67" s="14" t="s">
        <v>670</v>
      </c>
      <c r="E67" s="15">
        <v>-32.916999599999997</v>
      </c>
      <c r="F67" s="15">
        <v>-60.783000399999999</v>
      </c>
      <c r="G67" s="14" t="s">
        <v>671</v>
      </c>
      <c r="H67" s="14" t="s">
        <v>672</v>
      </c>
      <c r="I67" s="15">
        <v>26</v>
      </c>
      <c r="J67" s="8" t="str">
        <f t="shared" si="0"/>
        <v>874800|&gt; 100 km</v>
      </c>
      <c r="L67" s="8" t="str">
        <f t="shared" si="1"/>
        <v>874800|&gt; 100 km</v>
      </c>
      <c r="M67" s="8" t="str">
        <f t="shared" si="2"/>
        <v>874970|&gt; 100 km</v>
      </c>
      <c r="N67" s="8" t="str">
        <f t="shared" si="3"/>
        <v>875480|50 - 100 km</v>
      </c>
      <c r="P67" s="8" t="str">
        <f t="shared" si="9"/>
        <v/>
      </c>
      <c r="Q67" s="8" t="str">
        <f>IF(COUNTIF($C$1:C66, "="&amp;C67)=0,R67&amp;S67&amp;T67&amp;U67&amp;V67&amp;W67&amp;X67,"")</f>
        <v/>
      </c>
      <c r="R67" s="8" t="str">
        <f t="shared" si="10"/>
        <v>{"wst_id":"874800",</v>
      </c>
      <c r="S67" s="8" t="str">
        <f t="shared" si="11"/>
        <v>"wst_name":"ROSARIO AERO",</v>
      </c>
      <c r="T67" s="8" t="str">
        <f t="shared" si="12"/>
        <v>"wst_lat":"-32.9169996",</v>
      </c>
      <c r="U67" s="8" t="str">
        <f t="shared" si="13"/>
        <v>"wst_long":"-60.7830004",</v>
      </c>
      <c r="V67" s="8" t="str">
        <f t="shared" si="14"/>
        <v>"wst_source":"GSOD",</v>
      </c>
      <c r="W67" s="8" t="str">
        <f t="shared" si="8"/>
        <v>"wst_elev":"26"</v>
      </c>
      <c r="X67" s="8" t="s">
        <v>939</v>
      </c>
    </row>
    <row r="68" spans="1:24">
      <c r="A68" s="8" t="str">
        <f>IF(COUNTIF($C$1:C67,"="&amp;C68)&gt;0,"",1)</f>
        <v/>
      </c>
      <c r="B68" s="14" t="s">
        <v>124</v>
      </c>
      <c r="C68" s="38" t="s">
        <v>673</v>
      </c>
      <c r="D68" s="14" t="s">
        <v>674</v>
      </c>
      <c r="E68" s="15">
        <v>-33</v>
      </c>
      <c r="F68" s="15">
        <v>-58.6169996</v>
      </c>
      <c r="G68" s="14" t="s">
        <v>671</v>
      </c>
      <c r="H68" s="14" t="s">
        <v>672</v>
      </c>
      <c r="I68" s="15">
        <v>23</v>
      </c>
      <c r="J68" s="8" t="str">
        <f t="shared" ref="J68:J131" si="15">CONCATENATE(C68,"|",H68)</f>
        <v>874970|&gt; 100 km</v>
      </c>
      <c r="L68" s="8" t="str">
        <f t="shared" ref="L68:L131" si="16">CONCATENATE(C68,"|",H68)</f>
        <v>874970|&gt; 100 km</v>
      </c>
      <c r="M68" s="8" t="str">
        <f t="shared" ref="M68:M131" si="17">CONCATENATE(C69,"|",H69)</f>
        <v>875480|50 - 100 km</v>
      </c>
      <c r="N68" s="8" t="str">
        <f t="shared" ref="N68:N131" si="18">CONCATENATE(C70,"|",H70)</f>
        <v>874800|&gt; 100 km</v>
      </c>
      <c r="P68" s="8" t="str">
        <f t="shared" si="9"/>
        <v/>
      </c>
      <c r="Q68" s="8" t="str">
        <f>IF(COUNTIF($C$1:C67, "="&amp;C68)=0,R68&amp;S68&amp;T68&amp;U68&amp;V68&amp;W68&amp;X68,"")</f>
        <v/>
      </c>
      <c r="R68" s="8" t="str">
        <f t="shared" si="10"/>
        <v>{"wst_id":"874970",</v>
      </c>
      <c r="S68" s="8" t="str">
        <f t="shared" si="11"/>
        <v>"wst_name":"GUALEGUAYCHU AERO",</v>
      </c>
      <c r="T68" s="8" t="str">
        <f t="shared" si="12"/>
        <v>"wst_lat":"-33",</v>
      </c>
      <c r="U68" s="8" t="str">
        <f t="shared" si="13"/>
        <v>"wst_long":"-58.6169996",</v>
      </c>
      <c r="V68" s="8" t="str">
        <f t="shared" si="14"/>
        <v>"wst_source":"GSOD",</v>
      </c>
      <c r="W68" s="8" t="str">
        <f t="shared" si="8"/>
        <v>"wst_elev":"23"</v>
      </c>
      <c r="X68" s="8" t="s">
        <v>939</v>
      </c>
    </row>
    <row r="69" spans="1:24">
      <c r="A69" s="8" t="str">
        <f>IF(COUNTIF($C$1:C68,"="&amp;C69)&gt;0,"",1)</f>
        <v/>
      </c>
      <c r="B69" s="14" t="s">
        <v>124</v>
      </c>
      <c r="C69" s="38" t="s">
        <v>675</v>
      </c>
      <c r="D69" s="14" t="s">
        <v>676</v>
      </c>
      <c r="E69" s="15">
        <v>-34.549999999999997</v>
      </c>
      <c r="F69" s="15">
        <v>-60.916999599999997</v>
      </c>
      <c r="G69" s="14" t="s">
        <v>671</v>
      </c>
      <c r="H69" s="14" t="s">
        <v>677</v>
      </c>
      <c r="I69" s="15">
        <v>80</v>
      </c>
      <c r="J69" s="8" t="str">
        <f t="shared" si="15"/>
        <v>875480|50 - 100 km</v>
      </c>
      <c r="L69" s="8" t="str">
        <f t="shared" si="16"/>
        <v>875480|50 - 100 km</v>
      </c>
      <c r="M69" s="8" t="str">
        <f t="shared" si="17"/>
        <v>874800|&gt; 100 km</v>
      </c>
      <c r="N69" s="8" t="str">
        <f t="shared" si="18"/>
        <v>874970|&gt; 100 km</v>
      </c>
      <c r="P69" s="8" t="str">
        <f t="shared" si="9"/>
        <v/>
      </c>
      <c r="Q69" s="8" t="str">
        <f>IF(COUNTIF($C$1:C68, "="&amp;C69)=0,R69&amp;S69&amp;T69&amp;U69&amp;V69&amp;W69&amp;X69,"")</f>
        <v/>
      </c>
      <c r="R69" s="8" t="str">
        <f t="shared" si="10"/>
        <v>{"wst_id":"875480",</v>
      </c>
      <c r="S69" s="8" t="str">
        <f t="shared" si="11"/>
        <v>"wst_name":"JUNIN AERO",</v>
      </c>
      <c r="T69" s="8" t="str">
        <f t="shared" si="12"/>
        <v>"wst_lat":"-34.55",</v>
      </c>
      <c r="U69" s="8" t="str">
        <f t="shared" si="13"/>
        <v>"wst_long":"-60.9169996",</v>
      </c>
      <c r="V69" s="8" t="str">
        <f t="shared" si="14"/>
        <v>"wst_source":"GSOD",</v>
      </c>
      <c r="W69" s="8" t="str">
        <f t="shared" ref="W69:W132" si="19">IF(I69&lt;&gt;"", """"&amp;LOWER(I$3) &amp;""":"""&amp;I69&amp;"""", "")</f>
        <v>"wst_elev":"80"</v>
      </c>
      <c r="X69" s="8" t="s">
        <v>939</v>
      </c>
    </row>
    <row r="70" spans="1:24">
      <c r="A70" s="8" t="str">
        <f>IF(COUNTIF($C$1:C69,"="&amp;C70)&gt;0,"",1)</f>
        <v/>
      </c>
      <c r="B70" s="14" t="s">
        <v>128</v>
      </c>
      <c r="C70" s="38" t="s">
        <v>669</v>
      </c>
      <c r="D70" s="14" t="s">
        <v>670</v>
      </c>
      <c r="E70" s="15">
        <v>-32.916999599999997</v>
      </c>
      <c r="F70" s="15">
        <v>-60.783000399999999</v>
      </c>
      <c r="G70" s="14" t="s">
        <v>671</v>
      </c>
      <c r="H70" s="14" t="s">
        <v>672</v>
      </c>
      <c r="I70" s="15">
        <v>26</v>
      </c>
      <c r="J70" s="8" t="str">
        <f t="shared" si="15"/>
        <v>874800|&gt; 100 km</v>
      </c>
      <c r="L70" s="8" t="str">
        <f t="shared" si="16"/>
        <v>874800|&gt; 100 km</v>
      </c>
      <c r="M70" s="8" t="str">
        <f t="shared" si="17"/>
        <v>874970|&gt; 100 km</v>
      </c>
      <c r="N70" s="8" t="str">
        <f t="shared" si="18"/>
        <v>875480|50 - 100 km</v>
      </c>
      <c r="P70" s="8" t="str">
        <f t="shared" ref="P70:P133" si="20">IF(Q70&lt;&gt;"", ",", "")</f>
        <v/>
      </c>
      <c r="Q70" s="8" t="str">
        <f>IF(COUNTIF($C$1:C69, "="&amp;C70)=0,R70&amp;S70&amp;T70&amp;U70&amp;V70&amp;W70&amp;X70,"")</f>
        <v/>
      </c>
      <c r="R70" s="8" t="str">
        <f t="shared" ref="R70:R133" si="21">"{"&amp;IF(C70&lt;&gt;"", """"&amp;LOWER(C$3) &amp;""":"""&amp;C70&amp;""",", "")</f>
        <v>{"wst_id":"874800",</v>
      </c>
      <c r="S70" s="8" t="str">
        <f t="shared" ref="S70:S133" si="22">IF(D70&lt;&gt;"", """"&amp;LOWER(D$3) &amp;""":"""&amp;D70&amp;""",", "")</f>
        <v>"wst_name":"ROSARIO AERO",</v>
      </c>
      <c r="T70" s="8" t="str">
        <f t="shared" ref="T70:T133" si="23">IF(E70&lt;&gt;"", """"&amp;LOWER(E$3) &amp;""":"""&amp;E70&amp;""",", "")</f>
        <v>"wst_lat":"-32.9169996",</v>
      </c>
      <c r="U70" s="8" t="str">
        <f t="shared" ref="U70:U133" si="24">IF(F70&lt;&gt;"", """"&amp;LOWER(F$3) &amp;""":"""&amp;F70&amp;""",", "")</f>
        <v>"wst_long":"-60.7830004",</v>
      </c>
      <c r="V70" s="8" t="str">
        <f t="shared" ref="V70:V133" si="25">IF(G70&lt;&gt;"", """"&amp;LOWER(G$3) &amp;""":"""&amp;G70&amp;""",", "")</f>
        <v>"wst_source":"GSOD",</v>
      </c>
      <c r="W70" s="8" t="str">
        <f t="shared" si="19"/>
        <v>"wst_elev":"26"</v>
      </c>
      <c r="X70" s="8" t="s">
        <v>939</v>
      </c>
    </row>
    <row r="71" spans="1:24">
      <c r="A71" s="8" t="str">
        <f>IF(COUNTIF($C$1:C70,"="&amp;C71)&gt;0,"",1)</f>
        <v/>
      </c>
      <c r="B71" s="14" t="s">
        <v>128</v>
      </c>
      <c r="C71" s="38" t="s">
        <v>673</v>
      </c>
      <c r="D71" s="14" t="s">
        <v>674</v>
      </c>
      <c r="E71" s="15">
        <v>-33</v>
      </c>
      <c r="F71" s="15">
        <v>-58.6169996</v>
      </c>
      <c r="G71" s="14" t="s">
        <v>671</v>
      </c>
      <c r="H71" s="14" t="s">
        <v>672</v>
      </c>
      <c r="I71" s="15">
        <v>23</v>
      </c>
      <c r="J71" s="8" t="str">
        <f t="shared" si="15"/>
        <v>874970|&gt; 100 km</v>
      </c>
      <c r="L71" s="8" t="str">
        <f t="shared" si="16"/>
        <v>874970|&gt; 100 km</v>
      </c>
      <c r="M71" s="8" t="str">
        <f t="shared" si="17"/>
        <v>875480|50 - 100 km</v>
      </c>
      <c r="N71" s="8" t="str">
        <f t="shared" si="18"/>
        <v>874800|&gt; 100 km</v>
      </c>
      <c r="P71" s="8" t="str">
        <f t="shared" si="20"/>
        <v/>
      </c>
      <c r="Q71" s="8" t="str">
        <f>IF(COUNTIF($C$1:C70, "="&amp;C71)=0,R71&amp;S71&amp;T71&amp;U71&amp;V71&amp;W71&amp;X71,"")</f>
        <v/>
      </c>
      <c r="R71" s="8" t="str">
        <f t="shared" si="21"/>
        <v>{"wst_id":"874970",</v>
      </c>
      <c r="S71" s="8" t="str">
        <f t="shared" si="22"/>
        <v>"wst_name":"GUALEGUAYCHU AERO",</v>
      </c>
      <c r="T71" s="8" t="str">
        <f t="shared" si="23"/>
        <v>"wst_lat":"-33",</v>
      </c>
      <c r="U71" s="8" t="str">
        <f t="shared" si="24"/>
        <v>"wst_long":"-58.6169996",</v>
      </c>
      <c r="V71" s="8" t="str">
        <f t="shared" si="25"/>
        <v>"wst_source":"GSOD",</v>
      </c>
      <c r="W71" s="8" t="str">
        <f t="shared" si="19"/>
        <v>"wst_elev":"23"</v>
      </c>
      <c r="X71" s="8" t="s">
        <v>939</v>
      </c>
    </row>
    <row r="72" spans="1:24">
      <c r="A72" s="8" t="str">
        <f>IF(COUNTIF($C$1:C71,"="&amp;C72)&gt;0,"",1)</f>
        <v/>
      </c>
      <c r="B72" s="14" t="s">
        <v>128</v>
      </c>
      <c r="C72" s="38" t="s">
        <v>675</v>
      </c>
      <c r="D72" s="14" t="s">
        <v>676</v>
      </c>
      <c r="E72" s="15">
        <v>-34.549999999999997</v>
      </c>
      <c r="F72" s="15">
        <v>-60.916999599999997</v>
      </c>
      <c r="G72" s="14" t="s">
        <v>671</v>
      </c>
      <c r="H72" s="14" t="s">
        <v>677</v>
      </c>
      <c r="I72" s="15">
        <v>80</v>
      </c>
      <c r="J72" s="8" t="str">
        <f t="shared" si="15"/>
        <v>875480|50 - 100 km</v>
      </c>
      <c r="L72" s="8" t="str">
        <f t="shared" si="16"/>
        <v>875480|50 - 100 km</v>
      </c>
      <c r="M72" s="8" t="str">
        <f t="shared" si="17"/>
        <v>874800|&gt; 100 km</v>
      </c>
      <c r="N72" s="8" t="str">
        <f t="shared" si="18"/>
        <v>874970|&gt; 100 km</v>
      </c>
      <c r="P72" s="8" t="str">
        <f t="shared" si="20"/>
        <v/>
      </c>
      <c r="Q72" s="8" t="str">
        <f>IF(COUNTIF($C$1:C71, "="&amp;C72)=0,R72&amp;S72&amp;T72&amp;U72&amp;V72&amp;W72&amp;X72,"")</f>
        <v/>
      </c>
      <c r="R72" s="8" t="str">
        <f t="shared" si="21"/>
        <v>{"wst_id":"875480",</v>
      </c>
      <c r="S72" s="8" t="str">
        <f t="shared" si="22"/>
        <v>"wst_name":"JUNIN AERO",</v>
      </c>
      <c r="T72" s="8" t="str">
        <f t="shared" si="23"/>
        <v>"wst_lat":"-34.55",</v>
      </c>
      <c r="U72" s="8" t="str">
        <f t="shared" si="24"/>
        <v>"wst_long":"-60.9169996",</v>
      </c>
      <c r="V72" s="8" t="str">
        <f t="shared" si="25"/>
        <v>"wst_source":"GSOD",</v>
      </c>
      <c r="W72" s="8" t="str">
        <f t="shared" si="19"/>
        <v>"wst_elev":"80"</v>
      </c>
      <c r="X72" s="8" t="s">
        <v>939</v>
      </c>
    </row>
    <row r="73" spans="1:24">
      <c r="A73" s="8" t="str">
        <f>IF(COUNTIF($C$1:C72,"="&amp;C73)&gt;0,"",1)</f>
        <v/>
      </c>
      <c r="B73" s="14" t="s">
        <v>129</v>
      </c>
      <c r="C73" s="38" t="s">
        <v>669</v>
      </c>
      <c r="D73" s="14" t="s">
        <v>670</v>
      </c>
      <c r="E73" s="15">
        <v>-32.916999599999997</v>
      </c>
      <c r="F73" s="15">
        <v>-60.783000399999999</v>
      </c>
      <c r="G73" s="14" t="s">
        <v>671</v>
      </c>
      <c r="H73" s="14" t="s">
        <v>672</v>
      </c>
      <c r="I73" s="15">
        <v>26</v>
      </c>
      <c r="J73" s="8" t="str">
        <f t="shared" si="15"/>
        <v>874800|&gt; 100 km</v>
      </c>
      <c r="L73" s="8" t="str">
        <f t="shared" si="16"/>
        <v>874800|&gt; 100 km</v>
      </c>
      <c r="M73" s="8" t="str">
        <f t="shared" si="17"/>
        <v>874970|&gt; 100 km</v>
      </c>
      <c r="N73" s="8" t="str">
        <f t="shared" si="18"/>
        <v>875480|50 - 100 km</v>
      </c>
      <c r="P73" s="8" t="str">
        <f t="shared" si="20"/>
        <v/>
      </c>
      <c r="Q73" s="8" t="str">
        <f>IF(COUNTIF($C$1:C72, "="&amp;C73)=0,R73&amp;S73&amp;T73&amp;U73&amp;V73&amp;W73&amp;X73,"")</f>
        <v/>
      </c>
      <c r="R73" s="8" t="str">
        <f t="shared" si="21"/>
        <v>{"wst_id":"874800",</v>
      </c>
      <c r="S73" s="8" t="str">
        <f t="shared" si="22"/>
        <v>"wst_name":"ROSARIO AERO",</v>
      </c>
      <c r="T73" s="8" t="str">
        <f t="shared" si="23"/>
        <v>"wst_lat":"-32.9169996",</v>
      </c>
      <c r="U73" s="8" t="str">
        <f t="shared" si="24"/>
        <v>"wst_long":"-60.7830004",</v>
      </c>
      <c r="V73" s="8" t="str">
        <f t="shared" si="25"/>
        <v>"wst_source":"GSOD",</v>
      </c>
      <c r="W73" s="8" t="str">
        <f t="shared" si="19"/>
        <v>"wst_elev":"26"</v>
      </c>
      <c r="X73" s="8" t="s">
        <v>939</v>
      </c>
    </row>
    <row r="74" spans="1:24">
      <c r="A74" s="8" t="str">
        <f>IF(COUNTIF($C$1:C73,"="&amp;C74)&gt;0,"",1)</f>
        <v/>
      </c>
      <c r="B74" s="14" t="s">
        <v>129</v>
      </c>
      <c r="C74" s="38" t="s">
        <v>673</v>
      </c>
      <c r="D74" s="14" t="s">
        <v>674</v>
      </c>
      <c r="E74" s="15">
        <v>-33</v>
      </c>
      <c r="F74" s="15">
        <v>-58.6169996</v>
      </c>
      <c r="G74" s="14" t="s">
        <v>671</v>
      </c>
      <c r="H74" s="14" t="s">
        <v>672</v>
      </c>
      <c r="I74" s="15">
        <v>23</v>
      </c>
      <c r="J74" s="8" t="str">
        <f t="shared" si="15"/>
        <v>874970|&gt; 100 km</v>
      </c>
      <c r="L74" s="8" t="str">
        <f t="shared" si="16"/>
        <v>874970|&gt; 100 km</v>
      </c>
      <c r="M74" s="8" t="str">
        <f t="shared" si="17"/>
        <v>875480|50 - 100 km</v>
      </c>
      <c r="N74" s="8" t="str">
        <f t="shared" si="18"/>
        <v>874800|&gt; 100 km</v>
      </c>
      <c r="P74" s="8" t="str">
        <f t="shared" si="20"/>
        <v/>
      </c>
      <c r="Q74" s="8" t="str">
        <f>IF(COUNTIF($C$1:C73, "="&amp;C74)=0,R74&amp;S74&amp;T74&amp;U74&amp;V74&amp;W74&amp;X74,"")</f>
        <v/>
      </c>
      <c r="R74" s="8" t="str">
        <f t="shared" si="21"/>
        <v>{"wst_id":"874970",</v>
      </c>
      <c r="S74" s="8" t="str">
        <f t="shared" si="22"/>
        <v>"wst_name":"GUALEGUAYCHU AERO",</v>
      </c>
      <c r="T74" s="8" t="str">
        <f t="shared" si="23"/>
        <v>"wst_lat":"-33",</v>
      </c>
      <c r="U74" s="8" t="str">
        <f t="shared" si="24"/>
        <v>"wst_long":"-58.6169996",</v>
      </c>
      <c r="V74" s="8" t="str">
        <f t="shared" si="25"/>
        <v>"wst_source":"GSOD",</v>
      </c>
      <c r="W74" s="8" t="str">
        <f t="shared" si="19"/>
        <v>"wst_elev":"23"</v>
      </c>
      <c r="X74" s="8" t="s">
        <v>939</v>
      </c>
    </row>
    <row r="75" spans="1:24">
      <c r="A75" s="8" t="str">
        <f>IF(COUNTIF($C$1:C74,"="&amp;C75)&gt;0,"",1)</f>
        <v/>
      </c>
      <c r="B75" s="14" t="s">
        <v>129</v>
      </c>
      <c r="C75" s="38" t="s">
        <v>675</v>
      </c>
      <c r="D75" s="14" t="s">
        <v>676</v>
      </c>
      <c r="E75" s="15">
        <v>-34.549999999999997</v>
      </c>
      <c r="F75" s="15">
        <v>-60.916999599999997</v>
      </c>
      <c r="G75" s="14" t="s">
        <v>671</v>
      </c>
      <c r="H75" s="14" t="s">
        <v>677</v>
      </c>
      <c r="I75" s="15">
        <v>80</v>
      </c>
      <c r="J75" s="8" t="str">
        <f t="shared" si="15"/>
        <v>875480|50 - 100 km</v>
      </c>
      <c r="L75" s="8" t="str">
        <f t="shared" si="16"/>
        <v>875480|50 - 100 km</v>
      </c>
      <c r="M75" s="8" t="str">
        <f t="shared" si="17"/>
        <v>874800|&gt; 100 km</v>
      </c>
      <c r="N75" s="8" t="str">
        <f t="shared" si="18"/>
        <v>874970|&gt; 100 km</v>
      </c>
      <c r="P75" s="8" t="str">
        <f t="shared" si="20"/>
        <v/>
      </c>
      <c r="Q75" s="8" t="str">
        <f>IF(COUNTIF($C$1:C74, "="&amp;C75)=0,R75&amp;S75&amp;T75&amp;U75&amp;V75&amp;W75&amp;X75,"")</f>
        <v/>
      </c>
      <c r="R75" s="8" t="str">
        <f t="shared" si="21"/>
        <v>{"wst_id":"875480",</v>
      </c>
      <c r="S75" s="8" t="str">
        <f t="shared" si="22"/>
        <v>"wst_name":"JUNIN AERO",</v>
      </c>
      <c r="T75" s="8" t="str">
        <f t="shared" si="23"/>
        <v>"wst_lat":"-34.55",</v>
      </c>
      <c r="U75" s="8" t="str">
        <f t="shared" si="24"/>
        <v>"wst_long":"-60.9169996",</v>
      </c>
      <c r="V75" s="8" t="str">
        <f t="shared" si="25"/>
        <v>"wst_source":"GSOD",</v>
      </c>
      <c r="W75" s="8" t="str">
        <f t="shared" si="19"/>
        <v>"wst_elev":"80"</v>
      </c>
      <c r="X75" s="8" t="s">
        <v>939</v>
      </c>
    </row>
    <row r="76" spans="1:24">
      <c r="A76" s="8" t="str">
        <f>IF(COUNTIF($C$1:C75,"="&amp;C76)&gt;0,"",1)</f>
        <v/>
      </c>
      <c r="B76" s="14" t="s">
        <v>130</v>
      </c>
      <c r="C76" s="38" t="s">
        <v>669</v>
      </c>
      <c r="D76" s="14" t="s">
        <v>670</v>
      </c>
      <c r="E76" s="15">
        <v>-32.916999599999997</v>
      </c>
      <c r="F76" s="15">
        <v>-60.783000399999999</v>
      </c>
      <c r="G76" s="14" t="s">
        <v>671</v>
      </c>
      <c r="H76" s="14" t="s">
        <v>672</v>
      </c>
      <c r="I76" s="15">
        <v>26</v>
      </c>
      <c r="J76" s="8" t="str">
        <f t="shared" si="15"/>
        <v>874800|&gt; 100 km</v>
      </c>
      <c r="L76" s="8" t="str">
        <f t="shared" si="16"/>
        <v>874800|&gt; 100 km</v>
      </c>
      <c r="M76" s="8" t="str">
        <f t="shared" si="17"/>
        <v>874970|&gt; 100 km</v>
      </c>
      <c r="N76" s="8" t="str">
        <f t="shared" si="18"/>
        <v>875480|50 - 100 km</v>
      </c>
      <c r="P76" s="8" t="str">
        <f t="shared" si="20"/>
        <v/>
      </c>
      <c r="Q76" s="8" t="str">
        <f>IF(COUNTIF($C$1:C75, "="&amp;C76)=0,R76&amp;S76&amp;T76&amp;U76&amp;V76&amp;W76&amp;X76,"")</f>
        <v/>
      </c>
      <c r="R76" s="8" t="str">
        <f t="shared" si="21"/>
        <v>{"wst_id":"874800",</v>
      </c>
      <c r="S76" s="8" t="str">
        <f t="shared" si="22"/>
        <v>"wst_name":"ROSARIO AERO",</v>
      </c>
      <c r="T76" s="8" t="str">
        <f t="shared" si="23"/>
        <v>"wst_lat":"-32.9169996",</v>
      </c>
      <c r="U76" s="8" t="str">
        <f t="shared" si="24"/>
        <v>"wst_long":"-60.7830004",</v>
      </c>
      <c r="V76" s="8" t="str">
        <f t="shared" si="25"/>
        <v>"wst_source":"GSOD",</v>
      </c>
      <c r="W76" s="8" t="str">
        <f t="shared" si="19"/>
        <v>"wst_elev":"26"</v>
      </c>
      <c r="X76" s="8" t="s">
        <v>939</v>
      </c>
    </row>
    <row r="77" spans="1:24">
      <c r="A77" s="8" t="str">
        <f>IF(COUNTIF($C$1:C76,"="&amp;C77)&gt;0,"",1)</f>
        <v/>
      </c>
      <c r="B77" s="14" t="s">
        <v>130</v>
      </c>
      <c r="C77" s="38" t="s">
        <v>673</v>
      </c>
      <c r="D77" s="14" t="s">
        <v>674</v>
      </c>
      <c r="E77" s="15">
        <v>-33</v>
      </c>
      <c r="F77" s="15">
        <v>-58.6169996</v>
      </c>
      <c r="G77" s="14" t="s">
        <v>671</v>
      </c>
      <c r="H77" s="14" t="s">
        <v>672</v>
      </c>
      <c r="I77" s="15">
        <v>23</v>
      </c>
      <c r="J77" s="8" t="str">
        <f t="shared" si="15"/>
        <v>874970|&gt; 100 km</v>
      </c>
      <c r="L77" s="8" t="str">
        <f t="shared" si="16"/>
        <v>874970|&gt; 100 km</v>
      </c>
      <c r="M77" s="8" t="str">
        <f t="shared" si="17"/>
        <v>875480|50 - 100 km</v>
      </c>
      <c r="N77" s="8" t="str">
        <f t="shared" si="18"/>
        <v>874800|&gt; 100 km</v>
      </c>
      <c r="P77" s="8" t="str">
        <f t="shared" si="20"/>
        <v/>
      </c>
      <c r="Q77" s="8" t="str">
        <f>IF(COUNTIF($C$1:C76, "="&amp;C77)=0,R77&amp;S77&amp;T77&amp;U77&amp;V77&amp;W77&amp;X77,"")</f>
        <v/>
      </c>
      <c r="R77" s="8" t="str">
        <f t="shared" si="21"/>
        <v>{"wst_id":"874970",</v>
      </c>
      <c r="S77" s="8" t="str">
        <f t="shared" si="22"/>
        <v>"wst_name":"GUALEGUAYCHU AERO",</v>
      </c>
      <c r="T77" s="8" t="str">
        <f t="shared" si="23"/>
        <v>"wst_lat":"-33",</v>
      </c>
      <c r="U77" s="8" t="str">
        <f t="shared" si="24"/>
        <v>"wst_long":"-58.6169996",</v>
      </c>
      <c r="V77" s="8" t="str">
        <f t="shared" si="25"/>
        <v>"wst_source":"GSOD",</v>
      </c>
      <c r="W77" s="8" t="str">
        <f t="shared" si="19"/>
        <v>"wst_elev":"23"</v>
      </c>
      <c r="X77" s="8" t="s">
        <v>939</v>
      </c>
    </row>
    <row r="78" spans="1:24">
      <c r="A78" s="8" t="str">
        <f>IF(COUNTIF($C$1:C77,"="&amp;C78)&gt;0,"",1)</f>
        <v/>
      </c>
      <c r="B78" s="14" t="s">
        <v>130</v>
      </c>
      <c r="C78" s="38" t="s">
        <v>675</v>
      </c>
      <c r="D78" s="14" t="s">
        <v>676</v>
      </c>
      <c r="E78" s="15">
        <v>-34.549999999999997</v>
      </c>
      <c r="F78" s="15">
        <v>-60.916999599999997</v>
      </c>
      <c r="G78" s="14" t="s">
        <v>671</v>
      </c>
      <c r="H78" s="14" t="s">
        <v>677</v>
      </c>
      <c r="I78" s="15">
        <v>80</v>
      </c>
      <c r="J78" s="8" t="str">
        <f t="shared" si="15"/>
        <v>875480|50 - 100 km</v>
      </c>
      <c r="L78" s="8" t="str">
        <f t="shared" si="16"/>
        <v>875480|50 - 100 km</v>
      </c>
      <c r="M78" s="8" t="str">
        <f t="shared" si="17"/>
        <v>874800|&gt; 100 km</v>
      </c>
      <c r="N78" s="8" t="str">
        <f t="shared" si="18"/>
        <v>874970|&gt; 100 km</v>
      </c>
      <c r="P78" s="8" t="str">
        <f t="shared" si="20"/>
        <v/>
      </c>
      <c r="Q78" s="8" t="str">
        <f>IF(COUNTIF($C$1:C77, "="&amp;C78)=0,R78&amp;S78&amp;T78&amp;U78&amp;V78&amp;W78&amp;X78,"")</f>
        <v/>
      </c>
      <c r="R78" s="8" t="str">
        <f t="shared" si="21"/>
        <v>{"wst_id":"875480",</v>
      </c>
      <c r="S78" s="8" t="str">
        <f t="shared" si="22"/>
        <v>"wst_name":"JUNIN AERO",</v>
      </c>
      <c r="T78" s="8" t="str">
        <f t="shared" si="23"/>
        <v>"wst_lat":"-34.55",</v>
      </c>
      <c r="U78" s="8" t="str">
        <f t="shared" si="24"/>
        <v>"wst_long":"-60.9169996",</v>
      </c>
      <c r="V78" s="8" t="str">
        <f t="shared" si="25"/>
        <v>"wst_source":"GSOD",</v>
      </c>
      <c r="W78" s="8" t="str">
        <f t="shared" si="19"/>
        <v>"wst_elev":"80"</v>
      </c>
      <c r="X78" s="8" t="s">
        <v>939</v>
      </c>
    </row>
    <row r="79" spans="1:24">
      <c r="A79" s="8" t="str">
        <f>IF(COUNTIF($C$1:C78,"="&amp;C79)&gt;0,"",1)</f>
        <v/>
      </c>
      <c r="B79" s="14" t="s">
        <v>133</v>
      </c>
      <c r="C79" s="38" t="s">
        <v>669</v>
      </c>
      <c r="D79" s="14" t="s">
        <v>670</v>
      </c>
      <c r="E79" s="15">
        <v>-32.916999599999997</v>
      </c>
      <c r="F79" s="15">
        <v>-60.783000399999999</v>
      </c>
      <c r="G79" s="14" t="s">
        <v>671</v>
      </c>
      <c r="H79" s="14" t="s">
        <v>672</v>
      </c>
      <c r="I79" s="15">
        <v>26</v>
      </c>
      <c r="J79" s="8" t="str">
        <f t="shared" si="15"/>
        <v>874800|&gt; 100 km</v>
      </c>
      <c r="L79" s="8" t="str">
        <f t="shared" si="16"/>
        <v>874800|&gt; 100 km</v>
      </c>
      <c r="M79" s="8" t="str">
        <f t="shared" si="17"/>
        <v>874970|&gt; 100 km</v>
      </c>
      <c r="N79" s="8" t="str">
        <f t="shared" si="18"/>
        <v>875480|50 - 100 km</v>
      </c>
      <c r="P79" s="8" t="str">
        <f t="shared" si="20"/>
        <v/>
      </c>
      <c r="Q79" s="8" t="str">
        <f>IF(COUNTIF($C$1:C78, "="&amp;C79)=0,R79&amp;S79&amp;T79&amp;U79&amp;V79&amp;W79&amp;X79,"")</f>
        <v/>
      </c>
      <c r="R79" s="8" t="str">
        <f t="shared" si="21"/>
        <v>{"wst_id":"874800",</v>
      </c>
      <c r="S79" s="8" t="str">
        <f t="shared" si="22"/>
        <v>"wst_name":"ROSARIO AERO",</v>
      </c>
      <c r="T79" s="8" t="str">
        <f t="shared" si="23"/>
        <v>"wst_lat":"-32.9169996",</v>
      </c>
      <c r="U79" s="8" t="str">
        <f t="shared" si="24"/>
        <v>"wst_long":"-60.7830004",</v>
      </c>
      <c r="V79" s="8" t="str">
        <f t="shared" si="25"/>
        <v>"wst_source":"GSOD",</v>
      </c>
      <c r="W79" s="8" t="str">
        <f t="shared" si="19"/>
        <v>"wst_elev":"26"</v>
      </c>
      <c r="X79" s="8" t="s">
        <v>939</v>
      </c>
    </row>
    <row r="80" spans="1:24">
      <c r="A80" s="8" t="str">
        <f>IF(COUNTIF($C$1:C79,"="&amp;C80)&gt;0,"",1)</f>
        <v/>
      </c>
      <c r="B80" s="14" t="s">
        <v>133</v>
      </c>
      <c r="C80" s="38" t="s">
        <v>673</v>
      </c>
      <c r="D80" s="14" t="s">
        <v>674</v>
      </c>
      <c r="E80" s="15">
        <v>-33</v>
      </c>
      <c r="F80" s="15">
        <v>-58.6169996</v>
      </c>
      <c r="G80" s="14" t="s">
        <v>671</v>
      </c>
      <c r="H80" s="14" t="s">
        <v>672</v>
      </c>
      <c r="I80" s="15">
        <v>23</v>
      </c>
      <c r="J80" s="8" t="str">
        <f t="shared" si="15"/>
        <v>874970|&gt; 100 km</v>
      </c>
      <c r="L80" s="8" t="str">
        <f t="shared" si="16"/>
        <v>874970|&gt; 100 km</v>
      </c>
      <c r="M80" s="8" t="str">
        <f t="shared" si="17"/>
        <v>875480|50 - 100 km</v>
      </c>
      <c r="N80" s="8" t="str">
        <f t="shared" si="18"/>
        <v>821075|25 - 50 km</v>
      </c>
      <c r="P80" s="8" t="str">
        <f t="shared" si="20"/>
        <v/>
      </c>
      <c r="Q80" s="8" t="str">
        <f>IF(COUNTIF($C$1:C79, "="&amp;C80)=0,R80&amp;S80&amp;T80&amp;U80&amp;V80&amp;W80&amp;X80,"")</f>
        <v/>
      </c>
      <c r="R80" s="8" t="str">
        <f t="shared" si="21"/>
        <v>{"wst_id":"874970",</v>
      </c>
      <c r="S80" s="8" t="str">
        <f t="shared" si="22"/>
        <v>"wst_name":"GUALEGUAYCHU AERO",</v>
      </c>
      <c r="T80" s="8" t="str">
        <f t="shared" si="23"/>
        <v>"wst_lat":"-33",</v>
      </c>
      <c r="U80" s="8" t="str">
        <f t="shared" si="24"/>
        <v>"wst_long":"-58.6169996",</v>
      </c>
      <c r="V80" s="8" t="str">
        <f t="shared" si="25"/>
        <v>"wst_source":"GSOD",</v>
      </c>
      <c r="W80" s="8" t="str">
        <f t="shared" si="19"/>
        <v>"wst_elev":"23"</v>
      </c>
      <c r="X80" s="8" t="s">
        <v>939</v>
      </c>
    </row>
    <row r="81" spans="1:24">
      <c r="A81" s="8" t="str">
        <f>IF(COUNTIF($C$1:C80,"="&amp;C81)&gt;0,"",1)</f>
        <v/>
      </c>
      <c r="B81" s="14" t="s">
        <v>133</v>
      </c>
      <c r="C81" s="38" t="s">
        <v>675</v>
      </c>
      <c r="D81" s="14" t="s">
        <v>676</v>
      </c>
      <c r="E81" s="15">
        <v>-34.549999999999997</v>
      </c>
      <c r="F81" s="15">
        <v>-60.916999599999997</v>
      </c>
      <c r="G81" s="14" t="s">
        <v>671</v>
      </c>
      <c r="H81" s="14" t="s">
        <v>677</v>
      </c>
      <c r="I81" s="15">
        <v>80</v>
      </c>
      <c r="J81" s="8" t="str">
        <f t="shared" si="15"/>
        <v>875480|50 - 100 km</v>
      </c>
      <c r="L81" s="8" t="str">
        <f t="shared" si="16"/>
        <v>875480|50 - 100 km</v>
      </c>
      <c r="M81" s="8" t="str">
        <f t="shared" si="17"/>
        <v>821075|25 - 50 km</v>
      </c>
      <c r="N81" s="8" t="str">
        <f t="shared" si="18"/>
        <v>835253|25 - 50 km</v>
      </c>
      <c r="P81" s="8" t="str">
        <f t="shared" si="20"/>
        <v/>
      </c>
      <c r="Q81" s="8" t="str">
        <f>IF(COUNTIF($C$1:C80, "="&amp;C81)=0,R81&amp;S81&amp;T81&amp;U81&amp;V81&amp;W81&amp;X81,"")</f>
        <v/>
      </c>
      <c r="R81" s="8" t="str">
        <f t="shared" si="21"/>
        <v>{"wst_id":"875480",</v>
      </c>
      <c r="S81" s="8" t="str">
        <f t="shared" si="22"/>
        <v>"wst_name":"JUNIN AERO",</v>
      </c>
      <c r="T81" s="8" t="str">
        <f t="shared" si="23"/>
        <v>"wst_lat":"-34.55",</v>
      </c>
      <c r="U81" s="8" t="str">
        <f t="shared" si="24"/>
        <v>"wst_long":"-60.9169996",</v>
      </c>
      <c r="V81" s="8" t="str">
        <f t="shared" si="25"/>
        <v>"wst_source":"GSOD",</v>
      </c>
      <c r="W81" s="8" t="str">
        <f t="shared" si="19"/>
        <v>"wst_elev":"80"</v>
      </c>
      <c r="X81" s="8" t="s">
        <v>939</v>
      </c>
    </row>
    <row r="82" spans="1:24">
      <c r="A82" s="8">
        <f>IF(COUNTIF($C$1:C81,"="&amp;C82)&gt;0,"",1)</f>
        <v>1</v>
      </c>
      <c r="B82" s="14" t="s">
        <v>136</v>
      </c>
      <c r="C82" s="38" t="s">
        <v>678</v>
      </c>
      <c r="D82" s="14" t="s">
        <v>679</v>
      </c>
      <c r="E82" s="15">
        <v>-18.8830004</v>
      </c>
      <c r="F82" s="15">
        <v>-48.233000400000002</v>
      </c>
      <c r="G82" s="14" t="s">
        <v>671</v>
      </c>
      <c r="H82" s="14" t="s">
        <v>680</v>
      </c>
      <c r="I82" s="15">
        <v>943</v>
      </c>
      <c r="J82" s="8" t="str">
        <f t="shared" si="15"/>
        <v>821075|25 - 50 km</v>
      </c>
      <c r="L82" s="8" t="str">
        <f t="shared" si="16"/>
        <v>821075|25 - 50 km</v>
      </c>
      <c r="M82" s="8" t="str">
        <f t="shared" si="17"/>
        <v>835253|25 - 50 km</v>
      </c>
      <c r="N82" s="8" t="str">
        <f t="shared" si="18"/>
        <v>835760|&gt; 100 km</v>
      </c>
      <c r="P82" s="8" t="str">
        <f t="shared" si="20"/>
        <v>,</v>
      </c>
      <c r="Q82" s="8" t="str">
        <f>IF(COUNTIF($C$1:C81, "="&amp;C82)=0,R82&amp;S82&amp;T82&amp;U82&amp;V82&amp;W82&amp;X82,"")</f>
        <v>{"wst_id":"821075","wst_name":"UBERLANDIA","wst_lat":"-18.8830004","wst_long":"-48.2330004","wst_source":"GSOD","wst_elev":"943"}</v>
      </c>
      <c r="R82" s="8" t="str">
        <f t="shared" si="21"/>
        <v>{"wst_id":"821075",</v>
      </c>
      <c r="S82" s="8" t="str">
        <f t="shared" si="22"/>
        <v>"wst_name":"UBERLANDIA",</v>
      </c>
      <c r="T82" s="8" t="str">
        <f t="shared" si="23"/>
        <v>"wst_lat":"-18.8830004",</v>
      </c>
      <c r="U82" s="8" t="str">
        <f t="shared" si="24"/>
        <v>"wst_long":"-48.2330004",</v>
      </c>
      <c r="V82" s="8" t="str">
        <f t="shared" si="25"/>
        <v>"wst_source":"GSOD",</v>
      </c>
      <c r="W82" s="8" t="str">
        <f t="shared" si="19"/>
        <v>"wst_elev":"943"</v>
      </c>
      <c r="X82" s="8" t="s">
        <v>939</v>
      </c>
    </row>
    <row r="83" spans="1:24">
      <c r="A83" s="8">
        <f>IF(COUNTIF($C$1:C82,"="&amp;C83)&gt;0,"",1)</f>
        <v>1</v>
      </c>
      <c r="B83" s="14" t="s">
        <v>136</v>
      </c>
      <c r="C83" s="38" t="s">
        <v>681</v>
      </c>
      <c r="D83" s="14" t="s">
        <v>679</v>
      </c>
      <c r="E83" s="15">
        <v>-18.8830004</v>
      </c>
      <c r="F83" s="15">
        <v>-48.216999600000001</v>
      </c>
      <c r="G83" s="14" t="s">
        <v>671</v>
      </c>
      <c r="H83" s="14" t="s">
        <v>680</v>
      </c>
      <c r="I83" s="15">
        <v>943</v>
      </c>
      <c r="J83" s="8" t="str">
        <f t="shared" si="15"/>
        <v>835253|25 - 50 km</v>
      </c>
      <c r="L83" s="8" t="str">
        <f t="shared" si="16"/>
        <v>835253|25 - 50 km</v>
      </c>
      <c r="M83" s="8" t="str">
        <f t="shared" si="17"/>
        <v>835760|&gt; 100 km</v>
      </c>
      <c r="N83" s="8" t="str">
        <f t="shared" si="18"/>
        <v>821075|50 - 100 km</v>
      </c>
      <c r="P83" s="8" t="str">
        <f t="shared" si="20"/>
        <v>,</v>
      </c>
      <c r="Q83" s="8" t="str">
        <f>IF(COUNTIF($C$1:C82, "="&amp;C83)=0,R83&amp;S83&amp;T83&amp;U83&amp;V83&amp;W83&amp;X83,"")</f>
        <v>{"wst_id":"835253","wst_name":"UBERLANDIA","wst_lat":"-18.8830004","wst_long":"-48.2169996","wst_source":"GSOD","wst_elev":"943"}</v>
      </c>
      <c r="R83" s="8" t="str">
        <f t="shared" si="21"/>
        <v>{"wst_id":"835253",</v>
      </c>
      <c r="S83" s="8" t="str">
        <f t="shared" si="22"/>
        <v>"wst_name":"UBERLANDIA",</v>
      </c>
      <c r="T83" s="8" t="str">
        <f t="shared" si="23"/>
        <v>"wst_lat":"-18.8830004",</v>
      </c>
      <c r="U83" s="8" t="str">
        <f t="shared" si="24"/>
        <v>"wst_long":"-48.2169996",</v>
      </c>
      <c r="V83" s="8" t="str">
        <f t="shared" si="25"/>
        <v>"wst_source":"GSOD",</v>
      </c>
      <c r="W83" s="8" t="str">
        <f t="shared" si="19"/>
        <v>"wst_elev":"943"</v>
      </c>
      <c r="X83" s="8" t="s">
        <v>939</v>
      </c>
    </row>
    <row r="84" spans="1:24">
      <c r="A84" s="8">
        <f>IF(COUNTIF($C$1:C83,"="&amp;C84)&gt;0,"",1)</f>
        <v>1</v>
      </c>
      <c r="B84" s="14" t="s">
        <v>136</v>
      </c>
      <c r="C84" s="38" t="s">
        <v>682</v>
      </c>
      <c r="D84" s="14" t="s">
        <v>683</v>
      </c>
      <c r="E84" s="15">
        <v>-19.783000399999999</v>
      </c>
      <c r="F84" s="15">
        <v>-47.966999600000001</v>
      </c>
      <c r="G84" s="14" t="s">
        <v>671</v>
      </c>
      <c r="H84" s="14" t="s">
        <v>672</v>
      </c>
      <c r="I84" s="15">
        <v>809</v>
      </c>
      <c r="J84" s="8" t="str">
        <f t="shared" si="15"/>
        <v>835760|&gt; 100 km</v>
      </c>
      <c r="L84" s="8" t="str">
        <f t="shared" si="16"/>
        <v>835760|&gt; 100 km</v>
      </c>
      <c r="M84" s="8" t="str">
        <f t="shared" si="17"/>
        <v>821075|50 - 100 km</v>
      </c>
      <c r="N84" s="8" t="str">
        <f t="shared" si="18"/>
        <v>835253|50 - 100 km</v>
      </c>
      <c r="P84" s="8" t="str">
        <f t="shared" si="20"/>
        <v>,</v>
      </c>
      <c r="Q84" s="8" t="str">
        <f>IF(COUNTIF($C$1:C83, "="&amp;C84)=0,R84&amp;S84&amp;T84&amp;U84&amp;V84&amp;W84&amp;X84,"")</f>
        <v>{"wst_id":"835760","wst_name":"UBERABA","wst_lat":"-19.7830004","wst_long":"-47.9669996","wst_source":"GSOD","wst_elev":"809"}</v>
      </c>
      <c r="R84" s="8" t="str">
        <f t="shared" si="21"/>
        <v>{"wst_id":"835760",</v>
      </c>
      <c r="S84" s="8" t="str">
        <f t="shared" si="22"/>
        <v>"wst_name":"UBERABA",</v>
      </c>
      <c r="T84" s="8" t="str">
        <f t="shared" si="23"/>
        <v>"wst_lat":"-19.7830004",</v>
      </c>
      <c r="U84" s="8" t="str">
        <f t="shared" si="24"/>
        <v>"wst_long":"-47.9669996",</v>
      </c>
      <c r="V84" s="8" t="str">
        <f t="shared" si="25"/>
        <v>"wst_source":"GSOD",</v>
      </c>
      <c r="W84" s="8" t="str">
        <f t="shared" si="19"/>
        <v>"wst_elev":"809"</v>
      </c>
      <c r="X84" s="8" t="s">
        <v>939</v>
      </c>
    </row>
    <row r="85" spans="1:24">
      <c r="A85" s="8" t="str">
        <f>IF(COUNTIF($C$1:C84,"="&amp;C85)&gt;0,"",1)</f>
        <v/>
      </c>
      <c r="B85" s="14" t="s">
        <v>145</v>
      </c>
      <c r="C85" s="38" t="s">
        <v>678</v>
      </c>
      <c r="D85" s="14" t="s">
        <v>679</v>
      </c>
      <c r="E85" s="15">
        <v>-18.8830004</v>
      </c>
      <c r="F85" s="15">
        <v>-48.233000400000002</v>
      </c>
      <c r="G85" s="14" t="s">
        <v>671</v>
      </c>
      <c r="H85" s="14" t="s">
        <v>677</v>
      </c>
      <c r="I85" s="15">
        <v>943</v>
      </c>
      <c r="J85" s="8" t="str">
        <f t="shared" si="15"/>
        <v>821075|50 - 100 km</v>
      </c>
      <c r="L85" s="8" t="str">
        <f t="shared" si="16"/>
        <v>821075|50 - 100 km</v>
      </c>
      <c r="M85" s="8" t="str">
        <f t="shared" si="17"/>
        <v>835253|50 - 100 km</v>
      </c>
      <c r="N85" s="8" t="str">
        <f t="shared" si="18"/>
        <v>835760|&gt; 100 km</v>
      </c>
      <c r="P85" s="8" t="str">
        <f t="shared" si="20"/>
        <v/>
      </c>
      <c r="Q85" s="8" t="str">
        <f>IF(COUNTIF($C$1:C84, "="&amp;C85)=0,R85&amp;S85&amp;T85&amp;U85&amp;V85&amp;W85&amp;X85,"")</f>
        <v/>
      </c>
      <c r="R85" s="8" t="str">
        <f t="shared" si="21"/>
        <v>{"wst_id":"821075",</v>
      </c>
      <c r="S85" s="8" t="str">
        <f t="shared" si="22"/>
        <v>"wst_name":"UBERLANDIA",</v>
      </c>
      <c r="T85" s="8" t="str">
        <f t="shared" si="23"/>
        <v>"wst_lat":"-18.8830004",</v>
      </c>
      <c r="U85" s="8" t="str">
        <f t="shared" si="24"/>
        <v>"wst_long":"-48.2330004",</v>
      </c>
      <c r="V85" s="8" t="str">
        <f t="shared" si="25"/>
        <v>"wst_source":"GSOD",</v>
      </c>
      <c r="W85" s="8" t="str">
        <f t="shared" si="19"/>
        <v>"wst_elev":"943"</v>
      </c>
      <c r="X85" s="8" t="s">
        <v>939</v>
      </c>
    </row>
    <row r="86" spans="1:24">
      <c r="A86" s="8" t="str">
        <f>IF(COUNTIF($C$1:C85,"="&amp;C86)&gt;0,"",1)</f>
        <v/>
      </c>
      <c r="B86" s="14" t="s">
        <v>145</v>
      </c>
      <c r="C86" s="38" t="s">
        <v>681</v>
      </c>
      <c r="D86" s="14" t="s">
        <v>679</v>
      </c>
      <c r="E86" s="15">
        <v>-18.8830004</v>
      </c>
      <c r="F86" s="15">
        <v>-48.216999600000001</v>
      </c>
      <c r="G86" s="14" t="s">
        <v>671</v>
      </c>
      <c r="H86" s="14" t="s">
        <v>677</v>
      </c>
      <c r="I86" s="15">
        <v>943</v>
      </c>
      <c r="J86" s="8" t="str">
        <f t="shared" si="15"/>
        <v>835253|50 - 100 km</v>
      </c>
      <c r="L86" s="8" t="str">
        <f t="shared" si="16"/>
        <v>835253|50 - 100 km</v>
      </c>
      <c r="M86" s="8" t="str">
        <f t="shared" si="17"/>
        <v>835760|&gt; 100 km</v>
      </c>
      <c r="N86" s="8" t="str">
        <f t="shared" si="18"/>
        <v>821075|50 - 100 km</v>
      </c>
      <c r="P86" s="8" t="str">
        <f t="shared" si="20"/>
        <v/>
      </c>
      <c r="Q86" s="8" t="str">
        <f>IF(COUNTIF($C$1:C85, "="&amp;C86)=0,R86&amp;S86&amp;T86&amp;U86&amp;V86&amp;W86&amp;X86,"")</f>
        <v/>
      </c>
      <c r="R86" s="8" t="str">
        <f t="shared" si="21"/>
        <v>{"wst_id":"835253",</v>
      </c>
      <c r="S86" s="8" t="str">
        <f t="shared" si="22"/>
        <v>"wst_name":"UBERLANDIA",</v>
      </c>
      <c r="T86" s="8" t="str">
        <f t="shared" si="23"/>
        <v>"wst_lat":"-18.8830004",</v>
      </c>
      <c r="U86" s="8" t="str">
        <f t="shared" si="24"/>
        <v>"wst_long":"-48.2169996",</v>
      </c>
      <c r="V86" s="8" t="str">
        <f t="shared" si="25"/>
        <v>"wst_source":"GSOD",</v>
      </c>
      <c r="W86" s="8" t="str">
        <f t="shared" si="19"/>
        <v>"wst_elev":"943"</v>
      </c>
      <c r="X86" s="8" t="s">
        <v>939</v>
      </c>
    </row>
    <row r="87" spans="1:24">
      <c r="A87" s="8" t="str">
        <f>IF(COUNTIF($C$1:C86,"="&amp;C87)&gt;0,"",1)</f>
        <v/>
      </c>
      <c r="B87" s="14" t="s">
        <v>145</v>
      </c>
      <c r="C87" s="38" t="s">
        <v>682</v>
      </c>
      <c r="D87" s="14" t="s">
        <v>683</v>
      </c>
      <c r="E87" s="15">
        <v>-19.783000399999999</v>
      </c>
      <c r="F87" s="15">
        <v>-47.966999600000001</v>
      </c>
      <c r="G87" s="14" t="s">
        <v>671</v>
      </c>
      <c r="H87" s="14" t="s">
        <v>672</v>
      </c>
      <c r="I87" s="15">
        <v>809</v>
      </c>
      <c r="J87" s="8" t="str">
        <f t="shared" si="15"/>
        <v>835760|&gt; 100 km</v>
      </c>
      <c r="L87" s="8" t="str">
        <f t="shared" si="16"/>
        <v>835760|&gt; 100 km</v>
      </c>
      <c r="M87" s="8" t="str">
        <f t="shared" si="17"/>
        <v>821075|50 - 100 km</v>
      </c>
      <c r="N87" s="8" t="str">
        <f t="shared" si="18"/>
        <v>835253|50 - 100 km</v>
      </c>
      <c r="P87" s="8" t="str">
        <f t="shared" si="20"/>
        <v/>
      </c>
      <c r="Q87" s="8" t="str">
        <f>IF(COUNTIF($C$1:C86, "="&amp;C87)=0,R87&amp;S87&amp;T87&amp;U87&amp;V87&amp;W87&amp;X87,"")</f>
        <v/>
      </c>
      <c r="R87" s="8" t="str">
        <f t="shared" si="21"/>
        <v>{"wst_id":"835760",</v>
      </c>
      <c r="S87" s="8" t="str">
        <f t="shared" si="22"/>
        <v>"wst_name":"UBERABA",</v>
      </c>
      <c r="T87" s="8" t="str">
        <f t="shared" si="23"/>
        <v>"wst_lat":"-19.7830004",</v>
      </c>
      <c r="U87" s="8" t="str">
        <f t="shared" si="24"/>
        <v>"wst_long":"-47.9669996",</v>
      </c>
      <c r="V87" s="8" t="str">
        <f t="shared" si="25"/>
        <v>"wst_source":"GSOD",</v>
      </c>
      <c r="W87" s="8" t="str">
        <f t="shared" si="19"/>
        <v>"wst_elev":"809"</v>
      </c>
      <c r="X87" s="8" t="s">
        <v>939</v>
      </c>
    </row>
    <row r="88" spans="1:24">
      <c r="A88" s="8" t="str">
        <f>IF(COUNTIF($C$1:C87,"="&amp;C88)&gt;0,"",1)</f>
        <v/>
      </c>
      <c r="B88" s="14" t="s">
        <v>151</v>
      </c>
      <c r="C88" s="38" t="s">
        <v>678</v>
      </c>
      <c r="D88" s="14" t="s">
        <v>679</v>
      </c>
      <c r="E88" s="15">
        <v>-18.8830004</v>
      </c>
      <c r="F88" s="15">
        <v>-48.233000400000002</v>
      </c>
      <c r="G88" s="14" t="s">
        <v>671</v>
      </c>
      <c r="H88" s="14" t="s">
        <v>677</v>
      </c>
      <c r="I88" s="15">
        <v>943</v>
      </c>
      <c r="J88" s="8" t="str">
        <f t="shared" si="15"/>
        <v>821075|50 - 100 km</v>
      </c>
      <c r="L88" s="8" t="str">
        <f t="shared" si="16"/>
        <v>821075|50 - 100 km</v>
      </c>
      <c r="M88" s="8" t="str">
        <f t="shared" si="17"/>
        <v>835253|50 - 100 km</v>
      </c>
      <c r="N88" s="8" t="str">
        <f t="shared" si="18"/>
        <v>835760|50 - 100 km</v>
      </c>
      <c r="P88" s="8" t="str">
        <f t="shared" si="20"/>
        <v/>
      </c>
      <c r="Q88" s="8" t="str">
        <f>IF(COUNTIF($C$1:C87, "="&amp;C88)=0,R88&amp;S88&amp;T88&amp;U88&amp;V88&amp;W88&amp;X88,"")</f>
        <v/>
      </c>
      <c r="R88" s="8" t="str">
        <f t="shared" si="21"/>
        <v>{"wst_id":"821075",</v>
      </c>
      <c r="S88" s="8" t="str">
        <f t="shared" si="22"/>
        <v>"wst_name":"UBERLANDIA",</v>
      </c>
      <c r="T88" s="8" t="str">
        <f t="shared" si="23"/>
        <v>"wst_lat":"-18.8830004",</v>
      </c>
      <c r="U88" s="8" t="str">
        <f t="shared" si="24"/>
        <v>"wst_long":"-48.2330004",</v>
      </c>
      <c r="V88" s="8" t="str">
        <f t="shared" si="25"/>
        <v>"wst_source":"GSOD",</v>
      </c>
      <c r="W88" s="8" t="str">
        <f t="shared" si="19"/>
        <v>"wst_elev":"943"</v>
      </c>
      <c r="X88" s="8" t="s">
        <v>939</v>
      </c>
    </row>
    <row r="89" spans="1:24">
      <c r="A89" s="8" t="str">
        <f>IF(COUNTIF($C$1:C88,"="&amp;C89)&gt;0,"",1)</f>
        <v/>
      </c>
      <c r="B89" s="14" t="s">
        <v>151</v>
      </c>
      <c r="C89" s="38" t="s">
        <v>681</v>
      </c>
      <c r="D89" s="14" t="s">
        <v>679</v>
      </c>
      <c r="E89" s="15">
        <v>-18.8830004</v>
      </c>
      <c r="F89" s="15">
        <v>-48.216999600000001</v>
      </c>
      <c r="G89" s="14" t="s">
        <v>671</v>
      </c>
      <c r="H89" s="14" t="s">
        <v>677</v>
      </c>
      <c r="I89" s="15">
        <v>943</v>
      </c>
      <c r="J89" s="8" t="str">
        <f t="shared" si="15"/>
        <v>835253|50 - 100 km</v>
      </c>
      <c r="L89" s="8" t="str">
        <f t="shared" si="16"/>
        <v>835253|50 - 100 km</v>
      </c>
      <c r="M89" s="8" t="str">
        <f t="shared" si="17"/>
        <v>835760|50 - 100 km</v>
      </c>
      <c r="N89" s="8" t="str">
        <f t="shared" si="18"/>
        <v>821075|0 - 10 km</v>
      </c>
      <c r="P89" s="8" t="str">
        <f t="shared" si="20"/>
        <v/>
      </c>
      <c r="Q89" s="8" t="str">
        <f>IF(COUNTIF($C$1:C88, "="&amp;C89)=0,R89&amp;S89&amp;T89&amp;U89&amp;V89&amp;W89&amp;X89,"")</f>
        <v/>
      </c>
      <c r="R89" s="8" t="str">
        <f t="shared" si="21"/>
        <v>{"wst_id":"835253",</v>
      </c>
      <c r="S89" s="8" t="str">
        <f t="shared" si="22"/>
        <v>"wst_name":"UBERLANDIA",</v>
      </c>
      <c r="T89" s="8" t="str">
        <f t="shared" si="23"/>
        <v>"wst_lat":"-18.8830004",</v>
      </c>
      <c r="U89" s="8" t="str">
        <f t="shared" si="24"/>
        <v>"wst_long":"-48.2169996",</v>
      </c>
      <c r="V89" s="8" t="str">
        <f t="shared" si="25"/>
        <v>"wst_source":"GSOD",</v>
      </c>
      <c r="W89" s="8" t="str">
        <f t="shared" si="19"/>
        <v>"wst_elev":"943"</v>
      </c>
      <c r="X89" s="8" t="s">
        <v>939</v>
      </c>
    </row>
    <row r="90" spans="1:24">
      <c r="A90" s="8" t="str">
        <f>IF(COUNTIF($C$1:C89,"="&amp;C90)&gt;0,"",1)</f>
        <v/>
      </c>
      <c r="B90" s="14" t="s">
        <v>151</v>
      </c>
      <c r="C90" s="38" t="s">
        <v>682</v>
      </c>
      <c r="D90" s="14" t="s">
        <v>683</v>
      </c>
      <c r="E90" s="15">
        <v>-19.783000399999999</v>
      </c>
      <c r="F90" s="15">
        <v>-47.966999600000001</v>
      </c>
      <c r="G90" s="14" t="s">
        <v>671</v>
      </c>
      <c r="H90" s="14" t="s">
        <v>677</v>
      </c>
      <c r="I90" s="15">
        <v>809</v>
      </c>
      <c r="J90" s="8" t="str">
        <f t="shared" si="15"/>
        <v>835760|50 - 100 km</v>
      </c>
      <c r="L90" s="8" t="str">
        <f t="shared" si="16"/>
        <v>835760|50 - 100 km</v>
      </c>
      <c r="M90" s="8" t="str">
        <f t="shared" si="17"/>
        <v>821075|0 - 10 km</v>
      </c>
      <c r="N90" s="8" t="str">
        <f t="shared" si="18"/>
        <v>835253|0 - 10 km</v>
      </c>
      <c r="P90" s="8" t="str">
        <f t="shared" si="20"/>
        <v/>
      </c>
      <c r="Q90" s="8" t="str">
        <f>IF(COUNTIF($C$1:C89, "="&amp;C90)=0,R90&amp;S90&amp;T90&amp;U90&amp;V90&amp;W90&amp;X90,"")</f>
        <v/>
      </c>
      <c r="R90" s="8" t="str">
        <f t="shared" si="21"/>
        <v>{"wst_id":"835760",</v>
      </c>
      <c r="S90" s="8" t="str">
        <f t="shared" si="22"/>
        <v>"wst_name":"UBERABA",</v>
      </c>
      <c r="T90" s="8" t="str">
        <f t="shared" si="23"/>
        <v>"wst_lat":"-19.7830004",</v>
      </c>
      <c r="U90" s="8" t="str">
        <f t="shared" si="24"/>
        <v>"wst_long":"-47.9669996",</v>
      </c>
      <c r="V90" s="8" t="str">
        <f t="shared" si="25"/>
        <v>"wst_source":"GSOD",</v>
      </c>
      <c r="W90" s="8" t="str">
        <f t="shared" si="19"/>
        <v>"wst_elev":"809"</v>
      </c>
      <c r="X90" s="8" t="s">
        <v>939</v>
      </c>
    </row>
    <row r="91" spans="1:24">
      <c r="A91" s="8" t="str">
        <f>IF(COUNTIF($C$1:C90,"="&amp;C91)&gt;0,"",1)</f>
        <v/>
      </c>
      <c r="B91" s="14" t="s">
        <v>158</v>
      </c>
      <c r="C91" s="38" t="s">
        <v>678</v>
      </c>
      <c r="D91" s="14" t="s">
        <v>679</v>
      </c>
      <c r="E91" s="15">
        <v>-18.8830004</v>
      </c>
      <c r="F91" s="15">
        <v>-48.233000400000002</v>
      </c>
      <c r="G91" s="14" t="s">
        <v>671</v>
      </c>
      <c r="H91" s="14" t="s">
        <v>684</v>
      </c>
      <c r="I91" s="15">
        <v>943</v>
      </c>
      <c r="J91" s="8" t="str">
        <f t="shared" si="15"/>
        <v>821075|0 - 10 km</v>
      </c>
      <c r="L91" s="8" t="str">
        <f t="shared" si="16"/>
        <v>821075|0 - 10 km</v>
      </c>
      <c r="M91" s="8" t="str">
        <f t="shared" si="17"/>
        <v>835253|0 - 10 km</v>
      </c>
      <c r="N91" s="8" t="str">
        <f t="shared" si="18"/>
        <v>835760|&gt; 100 km</v>
      </c>
      <c r="P91" s="8" t="str">
        <f t="shared" si="20"/>
        <v/>
      </c>
      <c r="Q91" s="8" t="str">
        <f>IF(COUNTIF($C$1:C90, "="&amp;C91)=0,R91&amp;S91&amp;T91&amp;U91&amp;V91&amp;W91&amp;X91,"")</f>
        <v/>
      </c>
      <c r="R91" s="8" t="str">
        <f t="shared" si="21"/>
        <v>{"wst_id":"821075",</v>
      </c>
      <c r="S91" s="8" t="str">
        <f t="shared" si="22"/>
        <v>"wst_name":"UBERLANDIA",</v>
      </c>
      <c r="T91" s="8" t="str">
        <f t="shared" si="23"/>
        <v>"wst_lat":"-18.8830004",</v>
      </c>
      <c r="U91" s="8" t="str">
        <f t="shared" si="24"/>
        <v>"wst_long":"-48.2330004",</v>
      </c>
      <c r="V91" s="8" t="str">
        <f t="shared" si="25"/>
        <v>"wst_source":"GSOD",</v>
      </c>
      <c r="W91" s="8" t="str">
        <f t="shared" si="19"/>
        <v>"wst_elev":"943"</v>
      </c>
      <c r="X91" s="8" t="s">
        <v>939</v>
      </c>
    </row>
    <row r="92" spans="1:24">
      <c r="A92" s="8" t="str">
        <f>IF(COUNTIF($C$1:C91,"="&amp;C92)&gt;0,"",1)</f>
        <v/>
      </c>
      <c r="B92" s="14" t="s">
        <v>158</v>
      </c>
      <c r="C92" s="38" t="s">
        <v>681</v>
      </c>
      <c r="D92" s="14" t="s">
        <v>679</v>
      </c>
      <c r="E92" s="15">
        <v>-18.8830004</v>
      </c>
      <c r="F92" s="15">
        <v>-48.216999600000001</v>
      </c>
      <c r="G92" s="14" t="s">
        <v>671</v>
      </c>
      <c r="H92" s="14" t="s">
        <v>684</v>
      </c>
      <c r="I92" s="15">
        <v>943</v>
      </c>
      <c r="J92" s="8" t="str">
        <f t="shared" si="15"/>
        <v>835253|0 - 10 km</v>
      </c>
      <c r="L92" s="8" t="str">
        <f t="shared" si="16"/>
        <v>835253|0 - 10 km</v>
      </c>
      <c r="M92" s="8" t="str">
        <f t="shared" si="17"/>
        <v>835760|&gt; 100 km</v>
      </c>
      <c r="N92" s="8" t="str">
        <f t="shared" si="18"/>
        <v>821075|0 - 10 km</v>
      </c>
      <c r="P92" s="8" t="str">
        <f t="shared" si="20"/>
        <v/>
      </c>
      <c r="Q92" s="8" t="str">
        <f>IF(COUNTIF($C$1:C91, "="&amp;C92)=0,R92&amp;S92&amp;T92&amp;U92&amp;V92&amp;W92&amp;X92,"")</f>
        <v/>
      </c>
      <c r="R92" s="8" t="str">
        <f t="shared" si="21"/>
        <v>{"wst_id":"835253",</v>
      </c>
      <c r="S92" s="8" t="str">
        <f t="shared" si="22"/>
        <v>"wst_name":"UBERLANDIA",</v>
      </c>
      <c r="T92" s="8" t="str">
        <f t="shared" si="23"/>
        <v>"wst_lat":"-18.8830004",</v>
      </c>
      <c r="U92" s="8" t="str">
        <f t="shared" si="24"/>
        <v>"wst_long":"-48.2169996",</v>
      </c>
      <c r="V92" s="8" t="str">
        <f t="shared" si="25"/>
        <v>"wst_source":"GSOD",</v>
      </c>
      <c r="W92" s="8" t="str">
        <f t="shared" si="19"/>
        <v>"wst_elev":"943"</v>
      </c>
      <c r="X92" s="8" t="s">
        <v>939</v>
      </c>
    </row>
    <row r="93" spans="1:24">
      <c r="A93" s="8" t="str">
        <f>IF(COUNTIF($C$1:C92,"="&amp;C93)&gt;0,"",1)</f>
        <v/>
      </c>
      <c r="B93" s="14" t="s">
        <v>158</v>
      </c>
      <c r="C93" s="38" t="s">
        <v>682</v>
      </c>
      <c r="D93" s="14" t="s">
        <v>683</v>
      </c>
      <c r="E93" s="15">
        <v>-19.783000399999999</v>
      </c>
      <c r="F93" s="15">
        <v>-47.966999600000001</v>
      </c>
      <c r="G93" s="14" t="s">
        <v>671</v>
      </c>
      <c r="H93" s="14" t="s">
        <v>672</v>
      </c>
      <c r="I93" s="15">
        <v>809</v>
      </c>
      <c r="J93" s="8" t="str">
        <f t="shared" si="15"/>
        <v>835760|&gt; 100 km</v>
      </c>
      <c r="L93" s="8" t="str">
        <f t="shared" si="16"/>
        <v>835760|&gt; 100 km</v>
      </c>
      <c r="M93" s="8" t="str">
        <f t="shared" si="17"/>
        <v>821075|0 - 10 km</v>
      </c>
      <c r="N93" s="8" t="str">
        <f t="shared" si="18"/>
        <v>835253|0 - 10 km</v>
      </c>
      <c r="P93" s="8" t="str">
        <f t="shared" si="20"/>
        <v/>
      </c>
      <c r="Q93" s="8" t="str">
        <f>IF(COUNTIF($C$1:C92, "="&amp;C93)=0,R93&amp;S93&amp;T93&amp;U93&amp;V93&amp;W93&amp;X93,"")</f>
        <v/>
      </c>
      <c r="R93" s="8" t="str">
        <f t="shared" si="21"/>
        <v>{"wst_id":"835760",</v>
      </c>
      <c r="S93" s="8" t="str">
        <f t="shared" si="22"/>
        <v>"wst_name":"UBERABA",</v>
      </c>
      <c r="T93" s="8" t="str">
        <f t="shared" si="23"/>
        <v>"wst_lat":"-19.7830004",</v>
      </c>
      <c r="U93" s="8" t="str">
        <f t="shared" si="24"/>
        <v>"wst_long":"-47.9669996",</v>
      </c>
      <c r="V93" s="8" t="str">
        <f t="shared" si="25"/>
        <v>"wst_source":"GSOD",</v>
      </c>
      <c r="W93" s="8" t="str">
        <f t="shared" si="19"/>
        <v>"wst_elev":"809"</v>
      </c>
      <c r="X93" s="8" t="s">
        <v>939</v>
      </c>
    </row>
    <row r="94" spans="1:24">
      <c r="A94" s="8" t="str">
        <f>IF(COUNTIF($C$1:C93,"="&amp;C94)&gt;0,"",1)</f>
        <v/>
      </c>
      <c r="B94" s="14" t="s">
        <v>164</v>
      </c>
      <c r="C94" s="38" t="s">
        <v>678</v>
      </c>
      <c r="D94" s="14" t="s">
        <v>679</v>
      </c>
      <c r="E94" s="15">
        <v>-18.8830004</v>
      </c>
      <c r="F94" s="15">
        <v>-48.233000400000002</v>
      </c>
      <c r="G94" s="14" t="s">
        <v>671</v>
      </c>
      <c r="H94" s="14" t="s">
        <v>684</v>
      </c>
      <c r="I94" s="15">
        <v>943</v>
      </c>
      <c r="J94" s="8" t="str">
        <f t="shared" si="15"/>
        <v>821075|0 - 10 km</v>
      </c>
      <c r="L94" s="8" t="str">
        <f t="shared" si="16"/>
        <v>821075|0 - 10 km</v>
      </c>
      <c r="M94" s="8" t="str">
        <f t="shared" si="17"/>
        <v>835253|0 - 10 km</v>
      </c>
      <c r="N94" s="8" t="str">
        <f t="shared" si="18"/>
        <v>835760|&gt; 100 km</v>
      </c>
      <c r="P94" s="8" t="str">
        <f t="shared" si="20"/>
        <v/>
      </c>
      <c r="Q94" s="8" t="str">
        <f>IF(COUNTIF($C$1:C93, "="&amp;C94)=0,R94&amp;S94&amp;T94&amp;U94&amp;V94&amp;W94&amp;X94,"")</f>
        <v/>
      </c>
      <c r="R94" s="8" t="str">
        <f t="shared" si="21"/>
        <v>{"wst_id":"821075",</v>
      </c>
      <c r="S94" s="8" t="str">
        <f t="shared" si="22"/>
        <v>"wst_name":"UBERLANDIA",</v>
      </c>
      <c r="T94" s="8" t="str">
        <f t="shared" si="23"/>
        <v>"wst_lat":"-18.8830004",</v>
      </c>
      <c r="U94" s="8" t="str">
        <f t="shared" si="24"/>
        <v>"wst_long":"-48.2330004",</v>
      </c>
      <c r="V94" s="8" t="str">
        <f t="shared" si="25"/>
        <v>"wst_source":"GSOD",</v>
      </c>
      <c r="W94" s="8" t="str">
        <f t="shared" si="19"/>
        <v>"wst_elev":"943"</v>
      </c>
      <c r="X94" s="8" t="s">
        <v>939</v>
      </c>
    </row>
    <row r="95" spans="1:24">
      <c r="A95" s="8" t="str">
        <f>IF(COUNTIF($C$1:C94,"="&amp;C95)&gt;0,"",1)</f>
        <v/>
      </c>
      <c r="B95" s="14" t="s">
        <v>164</v>
      </c>
      <c r="C95" s="38" t="s">
        <v>681</v>
      </c>
      <c r="D95" s="14" t="s">
        <v>679</v>
      </c>
      <c r="E95" s="15">
        <v>-18.8830004</v>
      </c>
      <c r="F95" s="15">
        <v>-48.216999600000001</v>
      </c>
      <c r="G95" s="14" t="s">
        <v>671</v>
      </c>
      <c r="H95" s="14" t="s">
        <v>684</v>
      </c>
      <c r="I95" s="15">
        <v>943</v>
      </c>
      <c r="J95" s="8" t="str">
        <f t="shared" si="15"/>
        <v>835253|0 - 10 km</v>
      </c>
      <c r="L95" s="8" t="str">
        <f t="shared" si="16"/>
        <v>835253|0 - 10 km</v>
      </c>
      <c r="M95" s="8" t="str">
        <f t="shared" si="17"/>
        <v>835760|&gt; 100 km</v>
      </c>
      <c r="N95" s="8" t="str">
        <f t="shared" si="18"/>
        <v>821075|25 - 50 km</v>
      </c>
      <c r="P95" s="8" t="str">
        <f t="shared" si="20"/>
        <v/>
      </c>
      <c r="Q95" s="8" t="str">
        <f>IF(COUNTIF($C$1:C94, "="&amp;C95)=0,R95&amp;S95&amp;T95&amp;U95&amp;V95&amp;W95&amp;X95,"")</f>
        <v/>
      </c>
      <c r="R95" s="8" t="str">
        <f t="shared" si="21"/>
        <v>{"wst_id":"835253",</v>
      </c>
      <c r="S95" s="8" t="str">
        <f t="shared" si="22"/>
        <v>"wst_name":"UBERLANDIA",</v>
      </c>
      <c r="T95" s="8" t="str">
        <f t="shared" si="23"/>
        <v>"wst_lat":"-18.8830004",</v>
      </c>
      <c r="U95" s="8" t="str">
        <f t="shared" si="24"/>
        <v>"wst_long":"-48.2169996",</v>
      </c>
      <c r="V95" s="8" t="str">
        <f t="shared" si="25"/>
        <v>"wst_source":"GSOD",</v>
      </c>
      <c r="W95" s="8" t="str">
        <f t="shared" si="19"/>
        <v>"wst_elev":"943"</v>
      </c>
      <c r="X95" s="8" t="s">
        <v>939</v>
      </c>
    </row>
    <row r="96" spans="1:24">
      <c r="A96" s="8" t="str">
        <f>IF(COUNTIF($C$1:C95,"="&amp;C96)&gt;0,"",1)</f>
        <v/>
      </c>
      <c r="B96" s="14" t="s">
        <v>164</v>
      </c>
      <c r="C96" s="38" t="s">
        <v>682</v>
      </c>
      <c r="D96" s="14" t="s">
        <v>683</v>
      </c>
      <c r="E96" s="15">
        <v>-19.783000399999999</v>
      </c>
      <c r="F96" s="15">
        <v>-47.966999600000001</v>
      </c>
      <c r="G96" s="14" t="s">
        <v>671</v>
      </c>
      <c r="H96" s="14" t="s">
        <v>672</v>
      </c>
      <c r="I96" s="15">
        <v>809</v>
      </c>
      <c r="J96" s="8" t="str">
        <f t="shared" si="15"/>
        <v>835760|&gt; 100 km</v>
      </c>
      <c r="L96" s="8" t="str">
        <f t="shared" si="16"/>
        <v>835760|&gt; 100 km</v>
      </c>
      <c r="M96" s="8" t="str">
        <f t="shared" si="17"/>
        <v>821075|25 - 50 km</v>
      </c>
      <c r="N96" s="8" t="str">
        <f t="shared" si="18"/>
        <v>835253|25 - 50 km</v>
      </c>
      <c r="P96" s="8" t="str">
        <f t="shared" si="20"/>
        <v/>
      </c>
      <c r="Q96" s="8" t="str">
        <f>IF(COUNTIF($C$1:C95, "="&amp;C96)=0,R96&amp;S96&amp;T96&amp;U96&amp;V96&amp;W96&amp;X96,"")</f>
        <v/>
      </c>
      <c r="R96" s="8" t="str">
        <f t="shared" si="21"/>
        <v>{"wst_id":"835760",</v>
      </c>
      <c r="S96" s="8" t="str">
        <f t="shared" si="22"/>
        <v>"wst_name":"UBERABA",</v>
      </c>
      <c r="T96" s="8" t="str">
        <f t="shared" si="23"/>
        <v>"wst_lat":"-19.7830004",</v>
      </c>
      <c r="U96" s="8" t="str">
        <f t="shared" si="24"/>
        <v>"wst_long":"-47.9669996",</v>
      </c>
      <c r="V96" s="8" t="str">
        <f t="shared" si="25"/>
        <v>"wst_source":"GSOD",</v>
      </c>
      <c r="W96" s="8" t="str">
        <f t="shared" si="19"/>
        <v>"wst_elev":"809"</v>
      </c>
      <c r="X96" s="8" t="s">
        <v>939</v>
      </c>
    </row>
    <row r="97" spans="1:24">
      <c r="A97" s="8" t="str">
        <f>IF(COUNTIF($C$1:C96,"="&amp;C97)&gt;0,"",1)</f>
        <v/>
      </c>
      <c r="B97" s="14" t="s">
        <v>168</v>
      </c>
      <c r="C97" s="38" t="s">
        <v>678</v>
      </c>
      <c r="D97" s="14" t="s">
        <v>679</v>
      </c>
      <c r="E97" s="15">
        <v>-18.8830004</v>
      </c>
      <c r="F97" s="15">
        <v>-48.233000400000002</v>
      </c>
      <c r="G97" s="14" t="s">
        <v>671</v>
      </c>
      <c r="H97" s="14" t="s">
        <v>680</v>
      </c>
      <c r="I97" s="15">
        <v>943</v>
      </c>
      <c r="J97" s="8" t="str">
        <f t="shared" si="15"/>
        <v>821075|25 - 50 km</v>
      </c>
      <c r="L97" s="8" t="str">
        <f t="shared" si="16"/>
        <v>821075|25 - 50 km</v>
      </c>
      <c r="M97" s="8" t="str">
        <f t="shared" si="17"/>
        <v>835253|25 - 50 km</v>
      </c>
      <c r="N97" s="8" t="str">
        <f t="shared" si="18"/>
        <v>835760|&gt; 100 km</v>
      </c>
      <c r="P97" s="8" t="str">
        <f t="shared" si="20"/>
        <v/>
      </c>
      <c r="Q97" s="8" t="str">
        <f>IF(COUNTIF($C$1:C96, "="&amp;C97)=0,R97&amp;S97&amp;T97&amp;U97&amp;V97&amp;W97&amp;X97,"")</f>
        <v/>
      </c>
      <c r="R97" s="8" t="str">
        <f t="shared" si="21"/>
        <v>{"wst_id":"821075",</v>
      </c>
      <c r="S97" s="8" t="str">
        <f t="shared" si="22"/>
        <v>"wst_name":"UBERLANDIA",</v>
      </c>
      <c r="T97" s="8" t="str">
        <f t="shared" si="23"/>
        <v>"wst_lat":"-18.8830004",</v>
      </c>
      <c r="U97" s="8" t="str">
        <f t="shared" si="24"/>
        <v>"wst_long":"-48.2330004",</v>
      </c>
      <c r="V97" s="8" t="str">
        <f t="shared" si="25"/>
        <v>"wst_source":"GSOD",</v>
      </c>
      <c r="W97" s="8" t="str">
        <f t="shared" si="19"/>
        <v>"wst_elev":"943"</v>
      </c>
      <c r="X97" s="8" t="s">
        <v>939</v>
      </c>
    </row>
    <row r="98" spans="1:24">
      <c r="A98" s="8" t="str">
        <f>IF(COUNTIF($C$1:C97,"="&amp;C98)&gt;0,"",1)</f>
        <v/>
      </c>
      <c r="B98" s="14" t="s">
        <v>168</v>
      </c>
      <c r="C98" s="38" t="s">
        <v>681</v>
      </c>
      <c r="D98" s="14" t="s">
        <v>679</v>
      </c>
      <c r="E98" s="15">
        <v>-18.8830004</v>
      </c>
      <c r="F98" s="15">
        <v>-48.216999600000001</v>
      </c>
      <c r="G98" s="14" t="s">
        <v>671</v>
      </c>
      <c r="H98" s="14" t="s">
        <v>680</v>
      </c>
      <c r="I98" s="15">
        <v>943</v>
      </c>
      <c r="J98" s="8" t="str">
        <f t="shared" si="15"/>
        <v>835253|25 - 50 km</v>
      </c>
      <c r="L98" s="8" t="str">
        <f t="shared" si="16"/>
        <v>835253|25 - 50 km</v>
      </c>
      <c r="M98" s="8" t="str">
        <f t="shared" si="17"/>
        <v>835760|&gt; 100 km</v>
      </c>
      <c r="N98" s="8" t="str">
        <f t="shared" si="18"/>
        <v>821075|&gt; 100 km</v>
      </c>
      <c r="P98" s="8" t="str">
        <f t="shared" si="20"/>
        <v/>
      </c>
      <c r="Q98" s="8" t="str">
        <f>IF(COUNTIF($C$1:C97, "="&amp;C98)=0,R98&amp;S98&amp;T98&amp;U98&amp;V98&amp;W98&amp;X98,"")</f>
        <v/>
      </c>
      <c r="R98" s="8" t="str">
        <f t="shared" si="21"/>
        <v>{"wst_id":"835253",</v>
      </c>
      <c r="S98" s="8" t="str">
        <f t="shared" si="22"/>
        <v>"wst_name":"UBERLANDIA",</v>
      </c>
      <c r="T98" s="8" t="str">
        <f t="shared" si="23"/>
        <v>"wst_lat":"-18.8830004",</v>
      </c>
      <c r="U98" s="8" t="str">
        <f t="shared" si="24"/>
        <v>"wst_long":"-48.2169996",</v>
      </c>
      <c r="V98" s="8" t="str">
        <f t="shared" si="25"/>
        <v>"wst_source":"GSOD",</v>
      </c>
      <c r="W98" s="8" t="str">
        <f t="shared" si="19"/>
        <v>"wst_elev":"943"</v>
      </c>
      <c r="X98" s="8" t="s">
        <v>939</v>
      </c>
    </row>
    <row r="99" spans="1:24">
      <c r="A99" s="8" t="str">
        <f>IF(COUNTIF($C$1:C98,"="&amp;C99)&gt;0,"",1)</f>
        <v/>
      </c>
      <c r="B99" s="14" t="s">
        <v>168</v>
      </c>
      <c r="C99" s="38" t="s">
        <v>682</v>
      </c>
      <c r="D99" s="14" t="s">
        <v>683</v>
      </c>
      <c r="E99" s="15">
        <v>-19.783000399999999</v>
      </c>
      <c r="F99" s="15">
        <v>-47.966999600000001</v>
      </c>
      <c r="G99" s="14" t="s">
        <v>671</v>
      </c>
      <c r="H99" s="14" t="s">
        <v>672</v>
      </c>
      <c r="I99" s="15">
        <v>809</v>
      </c>
      <c r="J99" s="8" t="str">
        <f t="shared" si="15"/>
        <v>835760|&gt; 100 km</v>
      </c>
      <c r="L99" s="8" t="str">
        <f t="shared" si="16"/>
        <v>835760|&gt; 100 km</v>
      </c>
      <c r="M99" s="8" t="str">
        <f t="shared" si="17"/>
        <v>821075|&gt; 100 km</v>
      </c>
      <c r="N99" s="8" t="str">
        <f t="shared" si="18"/>
        <v>835253|&gt; 100 km</v>
      </c>
      <c r="P99" s="8" t="str">
        <f t="shared" si="20"/>
        <v/>
      </c>
      <c r="Q99" s="8" t="str">
        <f>IF(COUNTIF($C$1:C98, "="&amp;C99)=0,R99&amp;S99&amp;T99&amp;U99&amp;V99&amp;W99&amp;X99,"")</f>
        <v/>
      </c>
      <c r="R99" s="8" t="str">
        <f t="shared" si="21"/>
        <v>{"wst_id":"835760",</v>
      </c>
      <c r="S99" s="8" t="str">
        <f t="shared" si="22"/>
        <v>"wst_name":"UBERABA",</v>
      </c>
      <c r="T99" s="8" t="str">
        <f t="shared" si="23"/>
        <v>"wst_lat":"-19.7830004",</v>
      </c>
      <c r="U99" s="8" t="str">
        <f t="shared" si="24"/>
        <v>"wst_long":"-47.9669996",</v>
      </c>
      <c r="V99" s="8" t="str">
        <f t="shared" si="25"/>
        <v>"wst_source":"GSOD",</v>
      </c>
      <c r="W99" s="8" t="str">
        <f t="shared" si="19"/>
        <v>"wst_elev":"809"</v>
      </c>
      <c r="X99" s="8" t="s">
        <v>939</v>
      </c>
    </row>
    <row r="100" spans="1:24">
      <c r="A100" s="8" t="str">
        <f>IF(COUNTIF($C$1:C99,"="&amp;C100)&gt;0,"",1)</f>
        <v/>
      </c>
      <c r="B100" s="14" t="s">
        <v>172</v>
      </c>
      <c r="C100" s="38" t="s">
        <v>678</v>
      </c>
      <c r="D100" s="14" t="s">
        <v>679</v>
      </c>
      <c r="E100" s="15">
        <v>-18.8830004</v>
      </c>
      <c r="F100" s="15">
        <v>-48.233000400000002</v>
      </c>
      <c r="G100" s="14" t="s">
        <v>671</v>
      </c>
      <c r="H100" s="14" t="s">
        <v>672</v>
      </c>
      <c r="I100" s="15">
        <v>943</v>
      </c>
      <c r="J100" s="8" t="str">
        <f t="shared" si="15"/>
        <v>821075|&gt; 100 km</v>
      </c>
      <c r="L100" s="8" t="str">
        <f t="shared" si="16"/>
        <v>821075|&gt; 100 km</v>
      </c>
      <c r="M100" s="8" t="str">
        <f t="shared" si="17"/>
        <v>835253|&gt; 100 km</v>
      </c>
      <c r="N100" s="8" t="str">
        <f t="shared" si="18"/>
        <v>835760|&gt; 100 km</v>
      </c>
      <c r="P100" s="8" t="str">
        <f t="shared" si="20"/>
        <v/>
      </c>
      <c r="Q100" s="8" t="str">
        <f>IF(COUNTIF($C$1:C99, "="&amp;C100)=0,R100&amp;S100&amp;T100&amp;U100&amp;V100&amp;W100&amp;X100,"")</f>
        <v/>
      </c>
      <c r="R100" s="8" t="str">
        <f t="shared" si="21"/>
        <v>{"wst_id":"821075",</v>
      </c>
      <c r="S100" s="8" t="str">
        <f t="shared" si="22"/>
        <v>"wst_name":"UBERLANDIA",</v>
      </c>
      <c r="T100" s="8" t="str">
        <f t="shared" si="23"/>
        <v>"wst_lat":"-18.8830004",</v>
      </c>
      <c r="U100" s="8" t="str">
        <f t="shared" si="24"/>
        <v>"wst_long":"-48.2330004",</v>
      </c>
      <c r="V100" s="8" t="str">
        <f t="shared" si="25"/>
        <v>"wst_source":"GSOD",</v>
      </c>
      <c r="W100" s="8" t="str">
        <f t="shared" si="19"/>
        <v>"wst_elev":"943"</v>
      </c>
      <c r="X100" s="8" t="s">
        <v>939</v>
      </c>
    </row>
    <row r="101" spans="1:24">
      <c r="A101" s="8" t="str">
        <f>IF(COUNTIF($C$1:C100,"="&amp;C101)&gt;0,"",1)</f>
        <v/>
      </c>
      <c r="B101" s="14" t="s">
        <v>172</v>
      </c>
      <c r="C101" s="38" t="s">
        <v>681</v>
      </c>
      <c r="D101" s="14" t="s">
        <v>679</v>
      </c>
      <c r="E101" s="15">
        <v>-18.8830004</v>
      </c>
      <c r="F101" s="15">
        <v>-48.216999600000001</v>
      </c>
      <c r="G101" s="14" t="s">
        <v>671</v>
      </c>
      <c r="H101" s="14" t="s">
        <v>672</v>
      </c>
      <c r="I101" s="15">
        <v>943</v>
      </c>
      <c r="J101" s="8" t="str">
        <f t="shared" si="15"/>
        <v>835253|&gt; 100 km</v>
      </c>
      <c r="L101" s="8" t="str">
        <f t="shared" si="16"/>
        <v>835253|&gt; 100 km</v>
      </c>
      <c r="M101" s="8" t="str">
        <f t="shared" si="17"/>
        <v>835760|&gt; 100 km</v>
      </c>
      <c r="N101" s="8" t="str">
        <f t="shared" si="18"/>
        <v>821075|50 - 100 km</v>
      </c>
      <c r="P101" s="8" t="str">
        <f t="shared" si="20"/>
        <v/>
      </c>
      <c r="Q101" s="8" t="str">
        <f>IF(COUNTIF($C$1:C100, "="&amp;C101)=0,R101&amp;S101&amp;T101&amp;U101&amp;V101&amp;W101&amp;X101,"")</f>
        <v/>
      </c>
      <c r="R101" s="8" t="str">
        <f t="shared" si="21"/>
        <v>{"wst_id":"835253",</v>
      </c>
      <c r="S101" s="8" t="str">
        <f t="shared" si="22"/>
        <v>"wst_name":"UBERLANDIA",</v>
      </c>
      <c r="T101" s="8" t="str">
        <f t="shared" si="23"/>
        <v>"wst_lat":"-18.8830004",</v>
      </c>
      <c r="U101" s="8" t="str">
        <f t="shared" si="24"/>
        <v>"wst_long":"-48.2169996",</v>
      </c>
      <c r="V101" s="8" t="str">
        <f t="shared" si="25"/>
        <v>"wst_source":"GSOD",</v>
      </c>
      <c r="W101" s="8" t="str">
        <f t="shared" si="19"/>
        <v>"wst_elev":"943"</v>
      </c>
      <c r="X101" s="8" t="s">
        <v>939</v>
      </c>
    </row>
    <row r="102" spans="1:24">
      <c r="A102" s="8" t="str">
        <f>IF(COUNTIF($C$1:C101,"="&amp;C102)&gt;0,"",1)</f>
        <v/>
      </c>
      <c r="B102" s="14" t="s">
        <v>172</v>
      </c>
      <c r="C102" s="38" t="s">
        <v>682</v>
      </c>
      <c r="D102" s="14" t="s">
        <v>683</v>
      </c>
      <c r="E102" s="15">
        <v>-19.783000399999999</v>
      </c>
      <c r="F102" s="15">
        <v>-47.966999600000001</v>
      </c>
      <c r="G102" s="14" t="s">
        <v>671</v>
      </c>
      <c r="H102" s="14" t="s">
        <v>672</v>
      </c>
      <c r="I102" s="15">
        <v>809</v>
      </c>
      <c r="J102" s="8" t="str">
        <f t="shared" si="15"/>
        <v>835760|&gt; 100 km</v>
      </c>
      <c r="L102" s="8" t="str">
        <f t="shared" si="16"/>
        <v>835760|&gt; 100 km</v>
      </c>
      <c r="M102" s="8" t="str">
        <f t="shared" si="17"/>
        <v>821075|50 - 100 km</v>
      </c>
      <c r="N102" s="8" t="str">
        <f t="shared" si="18"/>
        <v>835253|50 - 100 km</v>
      </c>
      <c r="P102" s="8" t="str">
        <f t="shared" si="20"/>
        <v/>
      </c>
      <c r="Q102" s="8" t="str">
        <f>IF(COUNTIF($C$1:C101, "="&amp;C102)=0,R102&amp;S102&amp;T102&amp;U102&amp;V102&amp;W102&amp;X102,"")</f>
        <v/>
      </c>
      <c r="R102" s="8" t="str">
        <f t="shared" si="21"/>
        <v>{"wst_id":"835760",</v>
      </c>
      <c r="S102" s="8" t="str">
        <f t="shared" si="22"/>
        <v>"wst_name":"UBERABA",</v>
      </c>
      <c r="T102" s="8" t="str">
        <f t="shared" si="23"/>
        <v>"wst_lat":"-19.7830004",</v>
      </c>
      <c r="U102" s="8" t="str">
        <f t="shared" si="24"/>
        <v>"wst_long":"-47.9669996",</v>
      </c>
      <c r="V102" s="8" t="str">
        <f t="shared" si="25"/>
        <v>"wst_source":"GSOD",</v>
      </c>
      <c r="W102" s="8" t="str">
        <f t="shared" si="19"/>
        <v>"wst_elev":"809"</v>
      </c>
      <c r="X102" s="8" t="s">
        <v>939</v>
      </c>
    </row>
    <row r="103" spans="1:24">
      <c r="A103" s="8" t="str">
        <f>IF(COUNTIF($C$1:C102,"="&amp;C103)&gt;0,"",1)</f>
        <v/>
      </c>
      <c r="B103" s="14" t="s">
        <v>178</v>
      </c>
      <c r="C103" s="38" t="s">
        <v>678</v>
      </c>
      <c r="D103" s="14" t="s">
        <v>679</v>
      </c>
      <c r="E103" s="15">
        <v>-18.8830004</v>
      </c>
      <c r="F103" s="15">
        <v>-48.233000400000002</v>
      </c>
      <c r="G103" s="14" t="s">
        <v>671</v>
      </c>
      <c r="H103" s="14" t="s">
        <v>677</v>
      </c>
      <c r="I103" s="15">
        <v>943</v>
      </c>
      <c r="J103" s="8" t="str">
        <f t="shared" si="15"/>
        <v>821075|50 - 100 km</v>
      </c>
      <c r="L103" s="8" t="str">
        <f t="shared" si="16"/>
        <v>821075|50 - 100 km</v>
      </c>
      <c r="M103" s="8" t="str">
        <f t="shared" si="17"/>
        <v>835253|50 - 100 km</v>
      </c>
      <c r="N103" s="8" t="str">
        <f t="shared" si="18"/>
        <v>835760|&gt; 100 km</v>
      </c>
      <c r="P103" s="8" t="str">
        <f t="shared" si="20"/>
        <v/>
      </c>
      <c r="Q103" s="8" t="str">
        <f>IF(COUNTIF($C$1:C102, "="&amp;C103)=0,R103&amp;S103&amp;T103&amp;U103&amp;V103&amp;W103&amp;X103,"")</f>
        <v/>
      </c>
      <c r="R103" s="8" t="str">
        <f t="shared" si="21"/>
        <v>{"wst_id":"821075",</v>
      </c>
      <c r="S103" s="8" t="str">
        <f t="shared" si="22"/>
        <v>"wst_name":"UBERLANDIA",</v>
      </c>
      <c r="T103" s="8" t="str">
        <f t="shared" si="23"/>
        <v>"wst_lat":"-18.8830004",</v>
      </c>
      <c r="U103" s="8" t="str">
        <f t="shared" si="24"/>
        <v>"wst_long":"-48.2330004",</v>
      </c>
      <c r="V103" s="8" t="str">
        <f t="shared" si="25"/>
        <v>"wst_source":"GSOD",</v>
      </c>
      <c r="W103" s="8" t="str">
        <f t="shared" si="19"/>
        <v>"wst_elev":"943"</v>
      </c>
      <c r="X103" s="8" t="s">
        <v>939</v>
      </c>
    </row>
    <row r="104" spans="1:24">
      <c r="A104" s="8" t="str">
        <f>IF(COUNTIF($C$1:C103,"="&amp;C104)&gt;0,"",1)</f>
        <v/>
      </c>
      <c r="B104" s="14" t="s">
        <v>178</v>
      </c>
      <c r="C104" s="38" t="s">
        <v>681</v>
      </c>
      <c r="D104" s="14" t="s">
        <v>679</v>
      </c>
      <c r="E104" s="15">
        <v>-18.8830004</v>
      </c>
      <c r="F104" s="15">
        <v>-48.216999600000001</v>
      </c>
      <c r="G104" s="14" t="s">
        <v>671</v>
      </c>
      <c r="H104" s="14" t="s">
        <v>677</v>
      </c>
      <c r="I104" s="15">
        <v>943</v>
      </c>
      <c r="J104" s="8" t="str">
        <f t="shared" si="15"/>
        <v>835253|50 - 100 km</v>
      </c>
      <c r="L104" s="8" t="str">
        <f t="shared" si="16"/>
        <v>835253|50 - 100 km</v>
      </c>
      <c r="M104" s="8" t="str">
        <f t="shared" si="17"/>
        <v>835760|&gt; 100 km</v>
      </c>
      <c r="N104" s="8" t="str">
        <f t="shared" si="18"/>
        <v>821075|0 - 10 km</v>
      </c>
      <c r="P104" s="8" t="str">
        <f t="shared" si="20"/>
        <v/>
      </c>
      <c r="Q104" s="8" t="str">
        <f>IF(COUNTIF($C$1:C103, "="&amp;C104)=0,R104&amp;S104&amp;T104&amp;U104&amp;V104&amp;W104&amp;X104,"")</f>
        <v/>
      </c>
      <c r="R104" s="8" t="str">
        <f t="shared" si="21"/>
        <v>{"wst_id":"835253",</v>
      </c>
      <c r="S104" s="8" t="str">
        <f t="shared" si="22"/>
        <v>"wst_name":"UBERLANDIA",</v>
      </c>
      <c r="T104" s="8" t="str">
        <f t="shared" si="23"/>
        <v>"wst_lat":"-18.8830004",</v>
      </c>
      <c r="U104" s="8" t="str">
        <f t="shared" si="24"/>
        <v>"wst_long":"-48.2169996",</v>
      </c>
      <c r="V104" s="8" t="str">
        <f t="shared" si="25"/>
        <v>"wst_source":"GSOD",</v>
      </c>
      <c r="W104" s="8" t="str">
        <f t="shared" si="19"/>
        <v>"wst_elev":"943"</v>
      </c>
      <c r="X104" s="8" t="s">
        <v>939</v>
      </c>
    </row>
    <row r="105" spans="1:24">
      <c r="A105" s="8" t="str">
        <f>IF(COUNTIF($C$1:C104,"="&amp;C105)&gt;0,"",1)</f>
        <v/>
      </c>
      <c r="B105" s="14" t="s">
        <v>178</v>
      </c>
      <c r="C105" s="38" t="s">
        <v>682</v>
      </c>
      <c r="D105" s="14" t="s">
        <v>683</v>
      </c>
      <c r="E105" s="15">
        <v>-19.783000399999999</v>
      </c>
      <c r="F105" s="15">
        <v>-47.966999600000001</v>
      </c>
      <c r="G105" s="14" t="s">
        <v>671</v>
      </c>
      <c r="H105" s="14" t="s">
        <v>672</v>
      </c>
      <c r="I105" s="15">
        <v>809</v>
      </c>
      <c r="J105" s="8" t="str">
        <f t="shared" si="15"/>
        <v>835760|&gt; 100 km</v>
      </c>
      <c r="L105" s="8" t="str">
        <f t="shared" si="16"/>
        <v>835760|&gt; 100 km</v>
      </c>
      <c r="M105" s="8" t="str">
        <f t="shared" si="17"/>
        <v>821075|0 - 10 km</v>
      </c>
      <c r="N105" s="8" t="str">
        <f t="shared" si="18"/>
        <v>835253|0 - 10 km</v>
      </c>
      <c r="P105" s="8" t="str">
        <f t="shared" si="20"/>
        <v/>
      </c>
      <c r="Q105" s="8" t="str">
        <f>IF(COUNTIF($C$1:C104, "="&amp;C105)=0,R105&amp;S105&amp;T105&amp;U105&amp;V105&amp;W105&amp;X105,"")</f>
        <v/>
      </c>
      <c r="R105" s="8" t="str">
        <f t="shared" si="21"/>
        <v>{"wst_id":"835760",</v>
      </c>
      <c r="S105" s="8" t="str">
        <f t="shared" si="22"/>
        <v>"wst_name":"UBERABA",</v>
      </c>
      <c r="T105" s="8" t="str">
        <f t="shared" si="23"/>
        <v>"wst_lat":"-19.7830004",</v>
      </c>
      <c r="U105" s="8" t="str">
        <f t="shared" si="24"/>
        <v>"wst_long":"-47.9669996",</v>
      </c>
      <c r="V105" s="8" t="str">
        <f t="shared" si="25"/>
        <v>"wst_source":"GSOD",</v>
      </c>
      <c r="W105" s="8" t="str">
        <f t="shared" si="19"/>
        <v>"wst_elev":"809"</v>
      </c>
      <c r="X105" s="8" t="s">
        <v>939</v>
      </c>
    </row>
    <row r="106" spans="1:24">
      <c r="A106" s="8" t="str">
        <f>IF(COUNTIF($C$1:C105,"="&amp;C106)&gt;0,"",1)</f>
        <v/>
      </c>
      <c r="B106" s="14" t="s">
        <v>184</v>
      </c>
      <c r="C106" s="38" t="s">
        <v>678</v>
      </c>
      <c r="D106" s="14" t="s">
        <v>679</v>
      </c>
      <c r="E106" s="15">
        <v>-18.8830004</v>
      </c>
      <c r="F106" s="15">
        <v>-48.233000400000002</v>
      </c>
      <c r="G106" s="14" t="s">
        <v>671</v>
      </c>
      <c r="H106" s="14" t="s">
        <v>684</v>
      </c>
      <c r="I106" s="15">
        <v>943</v>
      </c>
      <c r="J106" s="8" t="str">
        <f t="shared" si="15"/>
        <v>821075|0 - 10 km</v>
      </c>
      <c r="L106" s="8" t="str">
        <f t="shared" si="16"/>
        <v>821075|0 - 10 km</v>
      </c>
      <c r="M106" s="8" t="str">
        <f t="shared" si="17"/>
        <v>835253|0 - 10 km</v>
      </c>
      <c r="N106" s="8" t="str">
        <f t="shared" si="18"/>
        <v>835760|&gt; 100 km</v>
      </c>
      <c r="P106" s="8" t="str">
        <f t="shared" si="20"/>
        <v/>
      </c>
      <c r="Q106" s="8" t="str">
        <f>IF(COUNTIF($C$1:C105, "="&amp;C106)=0,R106&amp;S106&amp;T106&amp;U106&amp;V106&amp;W106&amp;X106,"")</f>
        <v/>
      </c>
      <c r="R106" s="8" t="str">
        <f t="shared" si="21"/>
        <v>{"wst_id":"821075",</v>
      </c>
      <c r="S106" s="8" t="str">
        <f t="shared" si="22"/>
        <v>"wst_name":"UBERLANDIA",</v>
      </c>
      <c r="T106" s="8" t="str">
        <f t="shared" si="23"/>
        <v>"wst_lat":"-18.8830004",</v>
      </c>
      <c r="U106" s="8" t="str">
        <f t="shared" si="24"/>
        <v>"wst_long":"-48.2330004",</v>
      </c>
      <c r="V106" s="8" t="str">
        <f t="shared" si="25"/>
        <v>"wst_source":"GSOD",</v>
      </c>
      <c r="W106" s="8" t="str">
        <f t="shared" si="19"/>
        <v>"wst_elev":"943"</v>
      </c>
      <c r="X106" s="8" t="s">
        <v>939</v>
      </c>
    </row>
    <row r="107" spans="1:24">
      <c r="A107" s="8" t="str">
        <f>IF(COUNTIF($C$1:C106,"="&amp;C107)&gt;0,"",1)</f>
        <v/>
      </c>
      <c r="B107" s="14" t="s">
        <v>184</v>
      </c>
      <c r="C107" s="38" t="s">
        <v>681</v>
      </c>
      <c r="D107" s="14" t="s">
        <v>679</v>
      </c>
      <c r="E107" s="15">
        <v>-18.8830004</v>
      </c>
      <c r="F107" s="15">
        <v>-48.216999600000001</v>
      </c>
      <c r="G107" s="14" t="s">
        <v>671</v>
      </c>
      <c r="H107" s="14" t="s">
        <v>684</v>
      </c>
      <c r="I107" s="15">
        <v>943</v>
      </c>
      <c r="J107" s="8" t="str">
        <f t="shared" si="15"/>
        <v>835253|0 - 10 km</v>
      </c>
      <c r="L107" s="8" t="str">
        <f t="shared" si="16"/>
        <v>835253|0 - 10 km</v>
      </c>
      <c r="M107" s="8" t="str">
        <f t="shared" si="17"/>
        <v>835760|&gt; 100 km</v>
      </c>
      <c r="N107" s="8" t="str">
        <f t="shared" si="18"/>
        <v>821075|25 - 50 km</v>
      </c>
      <c r="P107" s="8" t="str">
        <f t="shared" si="20"/>
        <v/>
      </c>
      <c r="Q107" s="8" t="str">
        <f>IF(COUNTIF($C$1:C106, "="&amp;C107)=0,R107&amp;S107&amp;T107&amp;U107&amp;V107&amp;W107&amp;X107,"")</f>
        <v/>
      </c>
      <c r="R107" s="8" t="str">
        <f t="shared" si="21"/>
        <v>{"wst_id":"835253",</v>
      </c>
      <c r="S107" s="8" t="str">
        <f t="shared" si="22"/>
        <v>"wst_name":"UBERLANDIA",</v>
      </c>
      <c r="T107" s="8" t="str">
        <f t="shared" si="23"/>
        <v>"wst_lat":"-18.8830004",</v>
      </c>
      <c r="U107" s="8" t="str">
        <f t="shared" si="24"/>
        <v>"wst_long":"-48.2169996",</v>
      </c>
      <c r="V107" s="8" t="str">
        <f t="shared" si="25"/>
        <v>"wst_source":"GSOD",</v>
      </c>
      <c r="W107" s="8" t="str">
        <f t="shared" si="19"/>
        <v>"wst_elev":"943"</v>
      </c>
      <c r="X107" s="8" t="s">
        <v>939</v>
      </c>
    </row>
    <row r="108" spans="1:24">
      <c r="A108" s="8" t="str">
        <f>IF(COUNTIF($C$1:C107,"="&amp;C108)&gt;0,"",1)</f>
        <v/>
      </c>
      <c r="B108" s="14" t="s">
        <v>184</v>
      </c>
      <c r="C108" s="38" t="s">
        <v>682</v>
      </c>
      <c r="D108" s="14" t="s">
        <v>683</v>
      </c>
      <c r="E108" s="15">
        <v>-19.783000399999999</v>
      </c>
      <c r="F108" s="15">
        <v>-47.966999600000001</v>
      </c>
      <c r="G108" s="14" t="s">
        <v>671</v>
      </c>
      <c r="H108" s="14" t="s">
        <v>672</v>
      </c>
      <c r="I108" s="15">
        <v>809</v>
      </c>
      <c r="J108" s="8" t="str">
        <f t="shared" si="15"/>
        <v>835760|&gt; 100 km</v>
      </c>
      <c r="L108" s="8" t="str">
        <f t="shared" si="16"/>
        <v>835760|&gt; 100 km</v>
      </c>
      <c r="M108" s="8" t="str">
        <f t="shared" si="17"/>
        <v>821075|25 - 50 km</v>
      </c>
      <c r="N108" s="8" t="str">
        <f t="shared" si="18"/>
        <v>835253|25 - 50 km</v>
      </c>
      <c r="P108" s="8" t="str">
        <f t="shared" si="20"/>
        <v/>
      </c>
      <c r="Q108" s="8" t="str">
        <f>IF(COUNTIF($C$1:C107, "="&amp;C108)=0,R108&amp;S108&amp;T108&amp;U108&amp;V108&amp;W108&amp;X108,"")</f>
        <v/>
      </c>
      <c r="R108" s="8" t="str">
        <f t="shared" si="21"/>
        <v>{"wst_id":"835760",</v>
      </c>
      <c r="S108" s="8" t="str">
        <f t="shared" si="22"/>
        <v>"wst_name":"UBERABA",</v>
      </c>
      <c r="T108" s="8" t="str">
        <f t="shared" si="23"/>
        <v>"wst_lat":"-19.7830004",</v>
      </c>
      <c r="U108" s="8" t="str">
        <f t="shared" si="24"/>
        <v>"wst_long":"-47.9669996",</v>
      </c>
      <c r="V108" s="8" t="str">
        <f t="shared" si="25"/>
        <v>"wst_source":"GSOD",</v>
      </c>
      <c r="W108" s="8" t="str">
        <f t="shared" si="19"/>
        <v>"wst_elev":"809"</v>
      </c>
      <c r="X108" s="8" t="s">
        <v>939</v>
      </c>
    </row>
    <row r="109" spans="1:24">
      <c r="A109" s="8" t="str">
        <f>IF(COUNTIF($C$1:C108,"="&amp;C109)&gt;0,"",1)</f>
        <v/>
      </c>
      <c r="B109" s="14" t="s">
        <v>188</v>
      </c>
      <c r="C109" s="38" t="s">
        <v>678</v>
      </c>
      <c r="D109" s="14" t="s">
        <v>679</v>
      </c>
      <c r="E109" s="15">
        <v>-18.8830004</v>
      </c>
      <c r="F109" s="15">
        <v>-48.233000400000002</v>
      </c>
      <c r="G109" s="14" t="s">
        <v>671</v>
      </c>
      <c r="H109" s="14" t="s">
        <v>680</v>
      </c>
      <c r="I109" s="15">
        <v>943</v>
      </c>
      <c r="J109" s="8" t="str">
        <f t="shared" si="15"/>
        <v>821075|25 - 50 km</v>
      </c>
      <c r="L109" s="8" t="str">
        <f t="shared" si="16"/>
        <v>821075|25 - 50 km</v>
      </c>
      <c r="M109" s="8" t="str">
        <f t="shared" si="17"/>
        <v>835253|25 - 50 km</v>
      </c>
      <c r="N109" s="8" t="str">
        <f t="shared" si="18"/>
        <v>835760|&gt; 100 km</v>
      </c>
      <c r="P109" s="8" t="str">
        <f t="shared" si="20"/>
        <v/>
      </c>
      <c r="Q109" s="8" t="str">
        <f>IF(COUNTIF($C$1:C108, "="&amp;C109)=0,R109&amp;S109&amp;T109&amp;U109&amp;V109&amp;W109&amp;X109,"")</f>
        <v/>
      </c>
      <c r="R109" s="8" t="str">
        <f t="shared" si="21"/>
        <v>{"wst_id":"821075",</v>
      </c>
      <c r="S109" s="8" t="str">
        <f t="shared" si="22"/>
        <v>"wst_name":"UBERLANDIA",</v>
      </c>
      <c r="T109" s="8" t="str">
        <f t="shared" si="23"/>
        <v>"wst_lat":"-18.8830004",</v>
      </c>
      <c r="U109" s="8" t="str">
        <f t="shared" si="24"/>
        <v>"wst_long":"-48.2330004",</v>
      </c>
      <c r="V109" s="8" t="str">
        <f t="shared" si="25"/>
        <v>"wst_source":"GSOD",</v>
      </c>
      <c r="W109" s="8" t="str">
        <f t="shared" si="19"/>
        <v>"wst_elev":"943"</v>
      </c>
      <c r="X109" s="8" t="s">
        <v>939</v>
      </c>
    </row>
    <row r="110" spans="1:24">
      <c r="A110" s="8" t="str">
        <f>IF(COUNTIF($C$1:C109,"="&amp;C110)&gt;0,"",1)</f>
        <v/>
      </c>
      <c r="B110" s="14" t="s">
        <v>188</v>
      </c>
      <c r="C110" s="38" t="s">
        <v>681</v>
      </c>
      <c r="D110" s="14" t="s">
        <v>679</v>
      </c>
      <c r="E110" s="15">
        <v>-18.8830004</v>
      </c>
      <c r="F110" s="15">
        <v>-48.216999600000001</v>
      </c>
      <c r="G110" s="14" t="s">
        <v>671</v>
      </c>
      <c r="H110" s="14" t="s">
        <v>680</v>
      </c>
      <c r="I110" s="15">
        <v>943</v>
      </c>
      <c r="J110" s="8" t="str">
        <f t="shared" si="15"/>
        <v>835253|25 - 50 km</v>
      </c>
      <c r="L110" s="8" t="str">
        <f t="shared" si="16"/>
        <v>835253|25 - 50 km</v>
      </c>
      <c r="M110" s="8" t="str">
        <f t="shared" si="17"/>
        <v>835760|&gt; 100 km</v>
      </c>
      <c r="N110" s="8" t="str">
        <f t="shared" si="18"/>
        <v>821075|&gt; 100 km</v>
      </c>
      <c r="P110" s="8" t="str">
        <f t="shared" si="20"/>
        <v/>
      </c>
      <c r="Q110" s="8" t="str">
        <f>IF(COUNTIF($C$1:C109, "="&amp;C110)=0,R110&amp;S110&amp;T110&amp;U110&amp;V110&amp;W110&amp;X110,"")</f>
        <v/>
      </c>
      <c r="R110" s="8" t="str">
        <f t="shared" si="21"/>
        <v>{"wst_id":"835253",</v>
      </c>
      <c r="S110" s="8" t="str">
        <f t="shared" si="22"/>
        <v>"wst_name":"UBERLANDIA",</v>
      </c>
      <c r="T110" s="8" t="str">
        <f t="shared" si="23"/>
        <v>"wst_lat":"-18.8830004",</v>
      </c>
      <c r="U110" s="8" t="str">
        <f t="shared" si="24"/>
        <v>"wst_long":"-48.2169996",</v>
      </c>
      <c r="V110" s="8" t="str">
        <f t="shared" si="25"/>
        <v>"wst_source":"GSOD",</v>
      </c>
      <c r="W110" s="8" t="str">
        <f t="shared" si="19"/>
        <v>"wst_elev":"943"</v>
      </c>
      <c r="X110" s="8" t="s">
        <v>939</v>
      </c>
    </row>
    <row r="111" spans="1:24">
      <c r="A111" s="8" t="str">
        <f>IF(COUNTIF($C$1:C110,"="&amp;C111)&gt;0,"",1)</f>
        <v/>
      </c>
      <c r="B111" s="14" t="s">
        <v>188</v>
      </c>
      <c r="C111" s="38" t="s">
        <v>682</v>
      </c>
      <c r="D111" s="14" t="s">
        <v>683</v>
      </c>
      <c r="E111" s="15">
        <v>-19.783000399999999</v>
      </c>
      <c r="F111" s="15">
        <v>-47.966999600000001</v>
      </c>
      <c r="G111" s="14" t="s">
        <v>671</v>
      </c>
      <c r="H111" s="14" t="s">
        <v>672</v>
      </c>
      <c r="I111" s="15">
        <v>809</v>
      </c>
      <c r="J111" s="8" t="str">
        <f t="shared" si="15"/>
        <v>835760|&gt; 100 km</v>
      </c>
      <c r="L111" s="8" t="str">
        <f t="shared" si="16"/>
        <v>835760|&gt; 100 km</v>
      </c>
      <c r="M111" s="8" t="str">
        <f t="shared" si="17"/>
        <v>821075|&gt; 100 km</v>
      </c>
      <c r="N111" s="8" t="str">
        <f t="shared" si="18"/>
        <v>835253|&gt; 100 km</v>
      </c>
      <c r="P111" s="8" t="str">
        <f t="shared" si="20"/>
        <v/>
      </c>
      <c r="Q111" s="8" t="str">
        <f>IF(COUNTIF($C$1:C110, "="&amp;C111)=0,R111&amp;S111&amp;T111&amp;U111&amp;V111&amp;W111&amp;X111,"")</f>
        <v/>
      </c>
      <c r="R111" s="8" t="str">
        <f t="shared" si="21"/>
        <v>{"wst_id":"835760",</v>
      </c>
      <c r="S111" s="8" t="str">
        <f t="shared" si="22"/>
        <v>"wst_name":"UBERABA",</v>
      </c>
      <c r="T111" s="8" t="str">
        <f t="shared" si="23"/>
        <v>"wst_lat":"-19.7830004",</v>
      </c>
      <c r="U111" s="8" t="str">
        <f t="shared" si="24"/>
        <v>"wst_long":"-47.9669996",</v>
      </c>
      <c r="V111" s="8" t="str">
        <f t="shared" si="25"/>
        <v>"wst_source":"GSOD",</v>
      </c>
      <c r="W111" s="8" t="str">
        <f t="shared" si="19"/>
        <v>"wst_elev":"809"</v>
      </c>
      <c r="X111" s="8" t="s">
        <v>939</v>
      </c>
    </row>
    <row r="112" spans="1:24">
      <c r="A112" s="8" t="str">
        <f>IF(COUNTIF($C$1:C111,"="&amp;C112)&gt;0,"",1)</f>
        <v/>
      </c>
      <c r="B112" s="14" t="s">
        <v>193</v>
      </c>
      <c r="C112" s="38" t="s">
        <v>678</v>
      </c>
      <c r="D112" s="14" t="s">
        <v>679</v>
      </c>
      <c r="E112" s="15">
        <v>-18.8830004</v>
      </c>
      <c r="F112" s="15">
        <v>-48.233000400000002</v>
      </c>
      <c r="G112" s="14" t="s">
        <v>671</v>
      </c>
      <c r="H112" s="14" t="s">
        <v>672</v>
      </c>
      <c r="I112" s="15">
        <v>943</v>
      </c>
      <c r="J112" s="8" t="str">
        <f t="shared" si="15"/>
        <v>821075|&gt; 100 km</v>
      </c>
      <c r="L112" s="8" t="str">
        <f t="shared" si="16"/>
        <v>821075|&gt; 100 km</v>
      </c>
      <c r="M112" s="8" t="str">
        <f t="shared" si="17"/>
        <v>835253|&gt; 100 km</v>
      </c>
      <c r="N112" s="8" t="str">
        <f t="shared" si="18"/>
        <v>835760|&gt; 100 km</v>
      </c>
      <c r="P112" s="8" t="str">
        <f t="shared" si="20"/>
        <v/>
      </c>
      <c r="Q112" s="8" t="str">
        <f>IF(COUNTIF($C$1:C111, "="&amp;C112)=0,R112&amp;S112&amp;T112&amp;U112&amp;V112&amp;W112&amp;X112,"")</f>
        <v/>
      </c>
      <c r="R112" s="8" t="str">
        <f t="shared" si="21"/>
        <v>{"wst_id":"821075",</v>
      </c>
      <c r="S112" s="8" t="str">
        <f t="shared" si="22"/>
        <v>"wst_name":"UBERLANDIA",</v>
      </c>
      <c r="T112" s="8" t="str">
        <f t="shared" si="23"/>
        <v>"wst_lat":"-18.8830004",</v>
      </c>
      <c r="U112" s="8" t="str">
        <f t="shared" si="24"/>
        <v>"wst_long":"-48.2330004",</v>
      </c>
      <c r="V112" s="8" t="str">
        <f t="shared" si="25"/>
        <v>"wst_source":"GSOD",</v>
      </c>
      <c r="W112" s="8" t="str">
        <f t="shared" si="19"/>
        <v>"wst_elev":"943"</v>
      </c>
      <c r="X112" s="8" t="s">
        <v>939</v>
      </c>
    </row>
    <row r="113" spans="1:24">
      <c r="A113" s="8" t="str">
        <f>IF(COUNTIF($C$1:C112,"="&amp;C113)&gt;0,"",1)</f>
        <v/>
      </c>
      <c r="B113" s="14" t="s">
        <v>193</v>
      </c>
      <c r="C113" s="38" t="s">
        <v>681</v>
      </c>
      <c r="D113" s="14" t="s">
        <v>679</v>
      </c>
      <c r="E113" s="15">
        <v>-18.8830004</v>
      </c>
      <c r="F113" s="15">
        <v>-48.216999600000001</v>
      </c>
      <c r="G113" s="14" t="s">
        <v>671</v>
      </c>
      <c r="H113" s="14" t="s">
        <v>672</v>
      </c>
      <c r="I113" s="15">
        <v>943</v>
      </c>
      <c r="J113" s="8" t="str">
        <f t="shared" si="15"/>
        <v>835253|&gt; 100 km</v>
      </c>
      <c r="L113" s="8" t="str">
        <f t="shared" si="16"/>
        <v>835253|&gt; 100 km</v>
      </c>
      <c r="M113" s="8" t="str">
        <f t="shared" si="17"/>
        <v>835760|&gt; 100 km</v>
      </c>
      <c r="N113" s="8" t="str">
        <f t="shared" si="18"/>
        <v>821075|50 - 100 km</v>
      </c>
      <c r="P113" s="8" t="str">
        <f t="shared" si="20"/>
        <v/>
      </c>
      <c r="Q113" s="8" t="str">
        <f>IF(COUNTIF($C$1:C112, "="&amp;C113)=0,R113&amp;S113&amp;T113&amp;U113&amp;V113&amp;W113&amp;X113,"")</f>
        <v/>
      </c>
      <c r="R113" s="8" t="str">
        <f t="shared" si="21"/>
        <v>{"wst_id":"835253",</v>
      </c>
      <c r="S113" s="8" t="str">
        <f t="shared" si="22"/>
        <v>"wst_name":"UBERLANDIA",</v>
      </c>
      <c r="T113" s="8" t="str">
        <f t="shared" si="23"/>
        <v>"wst_lat":"-18.8830004",</v>
      </c>
      <c r="U113" s="8" t="str">
        <f t="shared" si="24"/>
        <v>"wst_long":"-48.2169996",</v>
      </c>
      <c r="V113" s="8" t="str">
        <f t="shared" si="25"/>
        <v>"wst_source":"GSOD",</v>
      </c>
      <c r="W113" s="8" t="str">
        <f t="shared" si="19"/>
        <v>"wst_elev":"943"</v>
      </c>
      <c r="X113" s="8" t="s">
        <v>939</v>
      </c>
    </row>
    <row r="114" spans="1:24">
      <c r="A114" s="8" t="str">
        <f>IF(COUNTIF($C$1:C113,"="&amp;C114)&gt;0,"",1)</f>
        <v/>
      </c>
      <c r="B114" s="14" t="s">
        <v>193</v>
      </c>
      <c r="C114" s="38" t="s">
        <v>682</v>
      </c>
      <c r="D114" s="14" t="s">
        <v>683</v>
      </c>
      <c r="E114" s="15">
        <v>-19.783000399999999</v>
      </c>
      <c r="F114" s="15">
        <v>-47.966999600000001</v>
      </c>
      <c r="G114" s="14" t="s">
        <v>671</v>
      </c>
      <c r="H114" s="14" t="s">
        <v>672</v>
      </c>
      <c r="I114" s="15">
        <v>809</v>
      </c>
      <c r="J114" s="8" t="str">
        <f t="shared" si="15"/>
        <v>835760|&gt; 100 km</v>
      </c>
      <c r="L114" s="8" t="str">
        <f t="shared" si="16"/>
        <v>835760|&gt; 100 km</v>
      </c>
      <c r="M114" s="8" t="str">
        <f t="shared" si="17"/>
        <v>821075|50 - 100 km</v>
      </c>
      <c r="N114" s="8" t="str">
        <f t="shared" si="18"/>
        <v>835253|50 - 100 km</v>
      </c>
      <c r="P114" s="8" t="str">
        <f t="shared" si="20"/>
        <v/>
      </c>
      <c r="Q114" s="8" t="str">
        <f>IF(COUNTIF($C$1:C113, "="&amp;C114)=0,R114&amp;S114&amp;T114&amp;U114&amp;V114&amp;W114&amp;X114,"")</f>
        <v/>
      </c>
      <c r="R114" s="8" t="str">
        <f t="shared" si="21"/>
        <v>{"wst_id":"835760",</v>
      </c>
      <c r="S114" s="8" t="str">
        <f t="shared" si="22"/>
        <v>"wst_name":"UBERABA",</v>
      </c>
      <c r="T114" s="8" t="str">
        <f t="shared" si="23"/>
        <v>"wst_lat":"-19.7830004",</v>
      </c>
      <c r="U114" s="8" t="str">
        <f t="shared" si="24"/>
        <v>"wst_long":"-47.9669996",</v>
      </c>
      <c r="V114" s="8" t="str">
        <f t="shared" si="25"/>
        <v>"wst_source":"GSOD",</v>
      </c>
      <c r="W114" s="8" t="str">
        <f t="shared" si="19"/>
        <v>"wst_elev":"809"</v>
      </c>
      <c r="X114" s="8" t="s">
        <v>939</v>
      </c>
    </row>
    <row r="115" spans="1:24">
      <c r="A115" s="8" t="str">
        <f>IF(COUNTIF($C$1:C114,"="&amp;C115)&gt;0,"",1)</f>
        <v/>
      </c>
      <c r="B115" s="14" t="s">
        <v>197</v>
      </c>
      <c r="C115" s="38" t="s">
        <v>678</v>
      </c>
      <c r="D115" s="14" t="s">
        <v>679</v>
      </c>
      <c r="E115" s="15">
        <v>-18.8830004</v>
      </c>
      <c r="F115" s="15">
        <v>-48.233000400000002</v>
      </c>
      <c r="G115" s="14" t="s">
        <v>671</v>
      </c>
      <c r="H115" s="14" t="s">
        <v>677</v>
      </c>
      <c r="I115" s="15">
        <v>943</v>
      </c>
      <c r="J115" s="8" t="str">
        <f t="shared" si="15"/>
        <v>821075|50 - 100 km</v>
      </c>
      <c r="L115" s="8" t="str">
        <f t="shared" si="16"/>
        <v>821075|50 - 100 km</v>
      </c>
      <c r="M115" s="8" t="str">
        <f t="shared" si="17"/>
        <v>835253|50 - 100 km</v>
      </c>
      <c r="N115" s="8" t="str">
        <f t="shared" si="18"/>
        <v>835760|&gt; 100 km</v>
      </c>
      <c r="P115" s="8" t="str">
        <f t="shared" si="20"/>
        <v/>
      </c>
      <c r="Q115" s="8" t="str">
        <f>IF(COUNTIF($C$1:C114, "="&amp;C115)=0,R115&amp;S115&amp;T115&amp;U115&amp;V115&amp;W115&amp;X115,"")</f>
        <v/>
      </c>
      <c r="R115" s="8" t="str">
        <f t="shared" si="21"/>
        <v>{"wst_id":"821075",</v>
      </c>
      <c r="S115" s="8" t="str">
        <f t="shared" si="22"/>
        <v>"wst_name":"UBERLANDIA",</v>
      </c>
      <c r="T115" s="8" t="str">
        <f t="shared" si="23"/>
        <v>"wst_lat":"-18.8830004",</v>
      </c>
      <c r="U115" s="8" t="str">
        <f t="shared" si="24"/>
        <v>"wst_long":"-48.2330004",</v>
      </c>
      <c r="V115" s="8" t="str">
        <f t="shared" si="25"/>
        <v>"wst_source":"GSOD",</v>
      </c>
      <c r="W115" s="8" t="str">
        <f t="shared" si="19"/>
        <v>"wst_elev":"943"</v>
      </c>
      <c r="X115" s="8" t="s">
        <v>939</v>
      </c>
    </row>
    <row r="116" spans="1:24">
      <c r="A116" s="8" t="str">
        <f>IF(COUNTIF($C$1:C115,"="&amp;C116)&gt;0,"",1)</f>
        <v/>
      </c>
      <c r="B116" s="14" t="s">
        <v>197</v>
      </c>
      <c r="C116" s="38" t="s">
        <v>681</v>
      </c>
      <c r="D116" s="14" t="s">
        <v>679</v>
      </c>
      <c r="E116" s="15">
        <v>-18.8830004</v>
      </c>
      <c r="F116" s="15">
        <v>-48.216999600000001</v>
      </c>
      <c r="G116" s="14" t="s">
        <v>671</v>
      </c>
      <c r="H116" s="14" t="s">
        <v>677</v>
      </c>
      <c r="I116" s="15">
        <v>943</v>
      </c>
      <c r="J116" s="8" t="str">
        <f t="shared" si="15"/>
        <v>835253|50 - 100 km</v>
      </c>
      <c r="L116" s="8" t="str">
        <f t="shared" si="16"/>
        <v>835253|50 - 100 km</v>
      </c>
      <c r="M116" s="8" t="str">
        <f t="shared" si="17"/>
        <v>835760|&gt; 100 km</v>
      </c>
      <c r="N116" s="8" t="str">
        <f t="shared" si="18"/>
        <v>821075|&gt; 100 km</v>
      </c>
      <c r="P116" s="8" t="str">
        <f t="shared" si="20"/>
        <v/>
      </c>
      <c r="Q116" s="8" t="str">
        <f>IF(COUNTIF($C$1:C115, "="&amp;C116)=0,R116&amp;S116&amp;T116&amp;U116&amp;V116&amp;W116&amp;X116,"")</f>
        <v/>
      </c>
      <c r="R116" s="8" t="str">
        <f t="shared" si="21"/>
        <v>{"wst_id":"835253",</v>
      </c>
      <c r="S116" s="8" t="str">
        <f t="shared" si="22"/>
        <v>"wst_name":"UBERLANDIA",</v>
      </c>
      <c r="T116" s="8" t="str">
        <f t="shared" si="23"/>
        <v>"wst_lat":"-18.8830004",</v>
      </c>
      <c r="U116" s="8" t="str">
        <f t="shared" si="24"/>
        <v>"wst_long":"-48.2169996",</v>
      </c>
      <c r="V116" s="8" t="str">
        <f t="shared" si="25"/>
        <v>"wst_source":"GSOD",</v>
      </c>
      <c r="W116" s="8" t="str">
        <f t="shared" si="19"/>
        <v>"wst_elev":"943"</v>
      </c>
      <c r="X116" s="8" t="s">
        <v>939</v>
      </c>
    </row>
    <row r="117" spans="1:24">
      <c r="A117" s="8" t="str">
        <f>IF(COUNTIF($C$1:C116,"="&amp;C117)&gt;0,"",1)</f>
        <v/>
      </c>
      <c r="B117" s="14" t="s">
        <v>197</v>
      </c>
      <c r="C117" s="38" t="s">
        <v>682</v>
      </c>
      <c r="D117" s="14" t="s">
        <v>683</v>
      </c>
      <c r="E117" s="15">
        <v>-19.783000399999999</v>
      </c>
      <c r="F117" s="15">
        <v>-47.966999600000001</v>
      </c>
      <c r="G117" s="14" t="s">
        <v>671</v>
      </c>
      <c r="H117" s="14" t="s">
        <v>672</v>
      </c>
      <c r="I117" s="15">
        <v>809</v>
      </c>
      <c r="J117" s="8" t="str">
        <f t="shared" si="15"/>
        <v>835760|&gt; 100 km</v>
      </c>
      <c r="L117" s="8" t="str">
        <f t="shared" si="16"/>
        <v>835760|&gt; 100 km</v>
      </c>
      <c r="M117" s="8" t="str">
        <f t="shared" si="17"/>
        <v>821075|&gt; 100 km</v>
      </c>
      <c r="N117" s="8" t="str">
        <f t="shared" si="18"/>
        <v>835253|&gt; 100 km</v>
      </c>
      <c r="P117" s="8" t="str">
        <f t="shared" si="20"/>
        <v/>
      </c>
      <c r="Q117" s="8" t="str">
        <f>IF(COUNTIF($C$1:C116, "="&amp;C117)=0,R117&amp;S117&amp;T117&amp;U117&amp;V117&amp;W117&amp;X117,"")</f>
        <v/>
      </c>
      <c r="R117" s="8" t="str">
        <f t="shared" si="21"/>
        <v>{"wst_id":"835760",</v>
      </c>
      <c r="S117" s="8" t="str">
        <f t="shared" si="22"/>
        <v>"wst_name":"UBERABA",</v>
      </c>
      <c r="T117" s="8" t="str">
        <f t="shared" si="23"/>
        <v>"wst_lat":"-19.7830004",</v>
      </c>
      <c r="U117" s="8" t="str">
        <f t="shared" si="24"/>
        <v>"wst_long":"-47.9669996",</v>
      </c>
      <c r="V117" s="8" t="str">
        <f t="shared" si="25"/>
        <v>"wst_source":"GSOD",</v>
      </c>
      <c r="W117" s="8" t="str">
        <f t="shared" si="19"/>
        <v>"wst_elev":"809"</v>
      </c>
      <c r="X117" s="8" t="s">
        <v>939</v>
      </c>
    </row>
    <row r="118" spans="1:24">
      <c r="A118" s="8" t="str">
        <f>IF(COUNTIF($C$1:C117,"="&amp;C118)&gt;0,"",1)</f>
        <v/>
      </c>
      <c r="B118" s="14" t="s">
        <v>201</v>
      </c>
      <c r="C118" s="38" t="s">
        <v>678</v>
      </c>
      <c r="D118" s="14" t="s">
        <v>679</v>
      </c>
      <c r="E118" s="15">
        <v>-18.8830004</v>
      </c>
      <c r="F118" s="15">
        <v>-48.233000400000002</v>
      </c>
      <c r="G118" s="14" t="s">
        <v>671</v>
      </c>
      <c r="H118" s="14" t="s">
        <v>672</v>
      </c>
      <c r="I118" s="15">
        <v>943</v>
      </c>
      <c r="J118" s="8" t="str">
        <f t="shared" si="15"/>
        <v>821075|&gt; 100 km</v>
      </c>
      <c r="L118" s="8" t="str">
        <f t="shared" si="16"/>
        <v>821075|&gt; 100 km</v>
      </c>
      <c r="M118" s="8" t="str">
        <f t="shared" si="17"/>
        <v>835253|&gt; 100 km</v>
      </c>
      <c r="N118" s="8" t="str">
        <f t="shared" si="18"/>
        <v>835760|50 - 100 km</v>
      </c>
      <c r="P118" s="8" t="str">
        <f t="shared" si="20"/>
        <v/>
      </c>
      <c r="Q118" s="8" t="str">
        <f>IF(COUNTIF($C$1:C117, "="&amp;C118)=0,R118&amp;S118&amp;T118&amp;U118&amp;V118&amp;W118&amp;X118,"")</f>
        <v/>
      </c>
      <c r="R118" s="8" t="str">
        <f t="shared" si="21"/>
        <v>{"wst_id":"821075",</v>
      </c>
      <c r="S118" s="8" t="str">
        <f t="shared" si="22"/>
        <v>"wst_name":"UBERLANDIA",</v>
      </c>
      <c r="T118" s="8" t="str">
        <f t="shared" si="23"/>
        <v>"wst_lat":"-18.8830004",</v>
      </c>
      <c r="U118" s="8" t="str">
        <f t="shared" si="24"/>
        <v>"wst_long":"-48.2330004",</v>
      </c>
      <c r="V118" s="8" t="str">
        <f t="shared" si="25"/>
        <v>"wst_source":"GSOD",</v>
      </c>
      <c r="W118" s="8" t="str">
        <f t="shared" si="19"/>
        <v>"wst_elev":"943"</v>
      </c>
      <c r="X118" s="8" t="s">
        <v>939</v>
      </c>
    </row>
    <row r="119" spans="1:24">
      <c r="A119" s="8" t="str">
        <f>IF(COUNTIF($C$1:C118,"="&amp;C119)&gt;0,"",1)</f>
        <v/>
      </c>
      <c r="B119" s="14" t="s">
        <v>201</v>
      </c>
      <c r="C119" s="38" t="s">
        <v>681</v>
      </c>
      <c r="D119" s="14" t="s">
        <v>679</v>
      </c>
      <c r="E119" s="15">
        <v>-18.8830004</v>
      </c>
      <c r="F119" s="15">
        <v>-48.216999600000001</v>
      </c>
      <c r="G119" s="14" t="s">
        <v>671</v>
      </c>
      <c r="H119" s="14" t="s">
        <v>672</v>
      </c>
      <c r="I119" s="15">
        <v>943</v>
      </c>
      <c r="J119" s="8" t="str">
        <f t="shared" si="15"/>
        <v>835253|&gt; 100 km</v>
      </c>
      <c r="L119" s="8" t="str">
        <f t="shared" si="16"/>
        <v>835253|&gt; 100 km</v>
      </c>
      <c r="M119" s="8" t="str">
        <f t="shared" si="17"/>
        <v>835760|50 - 100 km</v>
      </c>
      <c r="N119" s="8" t="str">
        <f t="shared" si="18"/>
        <v>821075|50 - 100 km</v>
      </c>
      <c r="P119" s="8" t="str">
        <f t="shared" si="20"/>
        <v/>
      </c>
      <c r="Q119" s="8" t="str">
        <f>IF(COUNTIF($C$1:C118, "="&amp;C119)=0,R119&amp;S119&amp;T119&amp;U119&amp;V119&amp;W119&amp;X119,"")</f>
        <v/>
      </c>
      <c r="R119" s="8" t="str">
        <f t="shared" si="21"/>
        <v>{"wst_id":"835253",</v>
      </c>
      <c r="S119" s="8" t="str">
        <f t="shared" si="22"/>
        <v>"wst_name":"UBERLANDIA",</v>
      </c>
      <c r="T119" s="8" t="str">
        <f t="shared" si="23"/>
        <v>"wst_lat":"-18.8830004",</v>
      </c>
      <c r="U119" s="8" t="str">
        <f t="shared" si="24"/>
        <v>"wst_long":"-48.2169996",</v>
      </c>
      <c r="V119" s="8" t="str">
        <f t="shared" si="25"/>
        <v>"wst_source":"GSOD",</v>
      </c>
      <c r="W119" s="8" t="str">
        <f t="shared" si="19"/>
        <v>"wst_elev":"943"</v>
      </c>
      <c r="X119" s="8" t="s">
        <v>939</v>
      </c>
    </row>
    <row r="120" spans="1:24">
      <c r="A120" s="8" t="str">
        <f>IF(COUNTIF($C$1:C119,"="&amp;C120)&gt;0,"",1)</f>
        <v/>
      </c>
      <c r="B120" s="14" t="s">
        <v>201</v>
      </c>
      <c r="C120" s="38" t="s">
        <v>682</v>
      </c>
      <c r="D120" s="14" t="s">
        <v>683</v>
      </c>
      <c r="E120" s="15">
        <v>-19.783000399999999</v>
      </c>
      <c r="F120" s="15">
        <v>-47.966999600000001</v>
      </c>
      <c r="G120" s="14" t="s">
        <v>671</v>
      </c>
      <c r="H120" s="14" t="s">
        <v>677</v>
      </c>
      <c r="I120" s="15">
        <v>809</v>
      </c>
      <c r="J120" s="8" t="str">
        <f t="shared" si="15"/>
        <v>835760|50 - 100 km</v>
      </c>
      <c r="L120" s="8" t="str">
        <f t="shared" si="16"/>
        <v>835760|50 - 100 km</v>
      </c>
      <c r="M120" s="8" t="str">
        <f t="shared" si="17"/>
        <v>821075|50 - 100 km</v>
      </c>
      <c r="N120" s="8" t="str">
        <f t="shared" si="18"/>
        <v>835253|50 - 100 km</v>
      </c>
      <c r="P120" s="8" t="str">
        <f t="shared" si="20"/>
        <v/>
      </c>
      <c r="Q120" s="8" t="str">
        <f>IF(COUNTIF($C$1:C119, "="&amp;C120)=0,R120&amp;S120&amp;T120&amp;U120&amp;V120&amp;W120&amp;X120,"")</f>
        <v/>
      </c>
      <c r="R120" s="8" t="str">
        <f t="shared" si="21"/>
        <v>{"wst_id":"835760",</v>
      </c>
      <c r="S120" s="8" t="str">
        <f t="shared" si="22"/>
        <v>"wst_name":"UBERABA",</v>
      </c>
      <c r="T120" s="8" t="str">
        <f t="shared" si="23"/>
        <v>"wst_lat":"-19.7830004",</v>
      </c>
      <c r="U120" s="8" t="str">
        <f t="shared" si="24"/>
        <v>"wst_long":"-47.9669996",</v>
      </c>
      <c r="V120" s="8" t="str">
        <f t="shared" si="25"/>
        <v>"wst_source":"GSOD",</v>
      </c>
      <c r="W120" s="8" t="str">
        <f t="shared" si="19"/>
        <v>"wst_elev":"809"</v>
      </c>
      <c r="X120" s="8" t="s">
        <v>939</v>
      </c>
    </row>
    <row r="121" spans="1:24">
      <c r="A121" s="8" t="str">
        <f>IF(COUNTIF($C$1:C120,"="&amp;C121)&gt;0,"",1)</f>
        <v/>
      </c>
      <c r="B121" s="14" t="s">
        <v>207</v>
      </c>
      <c r="C121" s="38" t="s">
        <v>678</v>
      </c>
      <c r="D121" s="14" t="s">
        <v>679</v>
      </c>
      <c r="E121" s="15">
        <v>-18.8830004</v>
      </c>
      <c r="F121" s="15">
        <v>-48.233000400000002</v>
      </c>
      <c r="G121" s="14" t="s">
        <v>671</v>
      </c>
      <c r="H121" s="14" t="s">
        <v>677</v>
      </c>
      <c r="I121" s="15">
        <v>943</v>
      </c>
      <c r="J121" s="8" t="str">
        <f t="shared" si="15"/>
        <v>821075|50 - 100 km</v>
      </c>
      <c r="L121" s="8" t="str">
        <f t="shared" si="16"/>
        <v>821075|50 - 100 km</v>
      </c>
      <c r="M121" s="8" t="str">
        <f t="shared" si="17"/>
        <v>835253|50 - 100 km</v>
      </c>
      <c r="N121" s="8" t="str">
        <f t="shared" si="18"/>
        <v>835760|&gt; 100 km</v>
      </c>
      <c r="P121" s="8" t="str">
        <f t="shared" si="20"/>
        <v/>
      </c>
      <c r="Q121" s="8" t="str">
        <f>IF(COUNTIF($C$1:C120, "="&amp;C121)=0,R121&amp;S121&amp;T121&amp;U121&amp;V121&amp;W121&amp;X121,"")</f>
        <v/>
      </c>
      <c r="R121" s="8" t="str">
        <f t="shared" si="21"/>
        <v>{"wst_id":"821075",</v>
      </c>
      <c r="S121" s="8" t="str">
        <f t="shared" si="22"/>
        <v>"wst_name":"UBERLANDIA",</v>
      </c>
      <c r="T121" s="8" t="str">
        <f t="shared" si="23"/>
        <v>"wst_lat":"-18.8830004",</v>
      </c>
      <c r="U121" s="8" t="str">
        <f t="shared" si="24"/>
        <v>"wst_long":"-48.2330004",</v>
      </c>
      <c r="V121" s="8" t="str">
        <f t="shared" si="25"/>
        <v>"wst_source":"GSOD",</v>
      </c>
      <c r="W121" s="8" t="str">
        <f t="shared" si="19"/>
        <v>"wst_elev":"943"</v>
      </c>
      <c r="X121" s="8" t="s">
        <v>939</v>
      </c>
    </row>
    <row r="122" spans="1:24">
      <c r="A122" s="8" t="str">
        <f>IF(COUNTIF($C$1:C121,"="&amp;C122)&gt;0,"",1)</f>
        <v/>
      </c>
      <c r="B122" s="14" t="s">
        <v>207</v>
      </c>
      <c r="C122" s="38" t="s">
        <v>681</v>
      </c>
      <c r="D122" s="14" t="s">
        <v>679</v>
      </c>
      <c r="E122" s="15">
        <v>-18.8830004</v>
      </c>
      <c r="F122" s="15">
        <v>-48.216999600000001</v>
      </c>
      <c r="G122" s="14" t="s">
        <v>671</v>
      </c>
      <c r="H122" s="14" t="s">
        <v>677</v>
      </c>
      <c r="I122" s="15">
        <v>943</v>
      </c>
      <c r="J122" s="8" t="str">
        <f t="shared" si="15"/>
        <v>835253|50 - 100 km</v>
      </c>
      <c r="L122" s="8" t="str">
        <f t="shared" si="16"/>
        <v>835253|50 - 100 km</v>
      </c>
      <c r="M122" s="8" t="str">
        <f t="shared" si="17"/>
        <v>835760|&gt; 100 km</v>
      </c>
      <c r="N122" s="8" t="str">
        <f t="shared" si="18"/>
        <v>821075|0 - 10 km</v>
      </c>
      <c r="P122" s="8" t="str">
        <f t="shared" si="20"/>
        <v/>
      </c>
      <c r="Q122" s="8" t="str">
        <f>IF(COUNTIF($C$1:C121, "="&amp;C122)=0,R122&amp;S122&amp;T122&amp;U122&amp;V122&amp;W122&amp;X122,"")</f>
        <v/>
      </c>
      <c r="R122" s="8" t="str">
        <f t="shared" si="21"/>
        <v>{"wst_id":"835253",</v>
      </c>
      <c r="S122" s="8" t="str">
        <f t="shared" si="22"/>
        <v>"wst_name":"UBERLANDIA",</v>
      </c>
      <c r="T122" s="8" t="str">
        <f t="shared" si="23"/>
        <v>"wst_lat":"-18.8830004",</v>
      </c>
      <c r="U122" s="8" t="str">
        <f t="shared" si="24"/>
        <v>"wst_long":"-48.2169996",</v>
      </c>
      <c r="V122" s="8" t="str">
        <f t="shared" si="25"/>
        <v>"wst_source":"GSOD",</v>
      </c>
      <c r="W122" s="8" t="str">
        <f t="shared" si="19"/>
        <v>"wst_elev":"943"</v>
      </c>
      <c r="X122" s="8" t="s">
        <v>939</v>
      </c>
    </row>
    <row r="123" spans="1:24">
      <c r="A123" s="8" t="str">
        <f>IF(COUNTIF($C$1:C122,"="&amp;C123)&gt;0,"",1)</f>
        <v/>
      </c>
      <c r="B123" s="14" t="s">
        <v>207</v>
      </c>
      <c r="C123" s="38" t="s">
        <v>682</v>
      </c>
      <c r="D123" s="14" t="s">
        <v>683</v>
      </c>
      <c r="E123" s="15">
        <v>-19.783000399999999</v>
      </c>
      <c r="F123" s="15">
        <v>-47.966999600000001</v>
      </c>
      <c r="G123" s="14" t="s">
        <v>671</v>
      </c>
      <c r="H123" s="14" t="s">
        <v>672</v>
      </c>
      <c r="I123" s="15">
        <v>809</v>
      </c>
      <c r="J123" s="8" t="str">
        <f t="shared" si="15"/>
        <v>835760|&gt; 100 km</v>
      </c>
      <c r="L123" s="8" t="str">
        <f t="shared" si="16"/>
        <v>835760|&gt; 100 km</v>
      </c>
      <c r="M123" s="8" t="str">
        <f t="shared" si="17"/>
        <v>821075|0 - 10 km</v>
      </c>
      <c r="N123" s="8" t="str">
        <f t="shared" si="18"/>
        <v>835253|0 - 10 km</v>
      </c>
      <c r="P123" s="8" t="str">
        <f t="shared" si="20"/>
        <v/>
      </c>
      <c r="Q123" s="8" t="str">
        <f>IF(COUNTIF($C$1:C122, "="&amp;C123)=0,R123&amp;S123&amp;T123&amp;U123&amp;V123&amp;W123&amp;X123,"")</f>
        <v/>
      </c>
      <c r="R123" s="8" t="str">
        <f t="shared" si="21"/>
        <v>{"wst_id":"835760",</v>
      </c>
      <c r="S123" s="8" t="str">
        <f t="shared" si="22"/>
        <v>"wst_name":"UBERABA",</v>
      </c>
      <c r="T123" s="8" t="str">
        <f t="shared" si="23"/>
        <v>"wst_lat":"-19.7830004",</v>
      </c>
      <c r="U123" s="8" t="str">
        <f t="shared" si="24"/>
        <v>"wst_long":"-47.9669996",</v>
      </c>
      <c r="V123" s="8" t="str">
        <f t="shared" si="25"/>
        <v>"wst_source":"GSOD",</v>
      </c>
      <c r="W123" s="8" t="str">
        <f t="shared" si="19"/>
        <v>"wst_elev":"809"</v>
      </c>
      <c r="X123" s="8" t="s">
        <v>939</v>
      </c>
    </row>
    <row r="124" spans="1:24">
      <c r="A124" s="8" t="str">
        <f>IF(COUNTIF($C$1:C123,"="&amp;C124)&gt;0,"",1)</f>
        <v/>
      </c>
      <c r="B124" s="14" t="s">
        <v>211</v>
      </c>
      <c r="C124" s="38" t="s">
        <v>678</v>
      </c>
      <c r="D124" s="14" t="s">
        <v>679</v>
      </c>
      <c r="E124" s="15">
        <v>-18.8830004</v>
      </c>
      <c r="F124" s="15">
        <v>-48.233000400000002</v>
      </c>
      <c r="G124" s="14" t="s">
        <v>671</v>
      </c>
      <c r="H124" s="14" t="s">
        <v>684</v>
      </c>
      <c r="I124" s="15">
        <v>943</v>
      </c>
      <c r="J124" s="8" t="str">
        <f t="shared" si="15"/>
        <v>821075|0 - 10 km</v>
      </c>
      <c r="L124" s="8" t="str">
        <f t="shared" si="16"/>
        <v>821075|0 - 10 km</v>
      </c>
      <c r="M124" s="8" t="str">
        <f t="shared" si="17"/>
        <v>835253|0 - 10 km</v>
      </c>
      <c r="N124" s="8" t="str">
        <f t="shared" si="18"/>
        <v>835760|&gt; 100 km</v>
      </c>
      <c r="P124" s="8" t="str">
        <f t="shared" si="20"/>
        <v/>
      </c>
      <c r="Q124" s="8" t="str">
        <f>IF(COUNTIF($C$1:C123, "="&amp;C124)=0,R124&amp;S124&amp;T124&amp;U124&amp;V124&amp;W124&amp;X124,"")</f>
        <v/>
      </c>
      <c r="R124" s="8" t="str">
        <f t="shared" si="21"/>
        <v>{"wst_id":"821075",</v>
      </c>
      <c r="S124" s="8" t="str">
        <f t="shared" si="22"/>
        <v>"wst_name":"UBERLANDIA",</v>
      </c>
      <c r="T124" s="8" t="str">
        <f t="shared" si="23"/>
        <v>"wst_lat":"-18.8830004",</v>
      </c>
      <c r="U124" s="8" t="str">
        <f t="shared" si="24"/>
        <v>"wst_long":"-48.2330004",</v>
      </c>
      <c r="V124" s="8" t="str">
        <f t="shared" si="25"/>
        <v>"wst_source":"GSOD",</v>
      </c>
      <c r="W124" s="8" t="str">
        <f t="shared" si="19"/>
        <v>"wst_elev":"943"</v>
      </c>
      <c r="X124" s="8" t="s">
        <v>939</v>
      </c>
    </row>
    <row r="125" spans="1:24">
      <c r="A125" s="8" t="str">
        <f>IF(COUNTIF($C$1:C124,"="&amp;C125)&gt;0,"",1)</f>
        <v/>
      </c>
      <c r="B125" s="14" t="s">
        <v>211</v>
      </c>
      <c r="C125" s="38" t="s">
        <v>681</v>
      </c>
      <c r="D125" s="14" t="s">
        <v>679</v>
      </c>
      <c r="E125" s="15">
        <v>-18.8830004</v>
      </c>
      <c r="F125" s="15">
        <v>-48.216999600000001</v>
      </c>
      <c r="G125" s="14" t="s">
        <v>671</v>
      </c>
      <c r="H125" s="14" t="s">
        <v>684</v>
      </c>
      <c r="I125" s="15">
        <v>943</v>
      </c>
      <c r="J125" s="8" t="str">
        <f t="shared" si="15"/>
        <v>835253|0 - 10 km</v>
      </c>
      <c r="L125" s="8" t="str">
        <f t="shared" si="16"/>
        <v>835253|0 - 10 km</v>
      </c>
      <c r="M125" s="8" t="str">
        <f t="shared" si="17"/>
        <v>835760|&gt; 100 km</v>
      </c>
      <c r="N125" s="8" t="str">
        <f t="shared" si="18"/>
        <v>821075|0 - 10 km</v>
      </c>
      <c r="P125" s="8" t="str">
        <f t="shared" si="20"/>
        <v/>
      </c>
      <c r="Q125" s="8" t="str">
        <f>IF(COUNTIF($C$1:C124, "="&amp;C125)=0,R125&amp;S125&amp;T125&amp;U125&amp;V125&amp;W125&amp;X125,"")</f>
        <v/>
      </c>
      <c r="R125" s="8" t="str">
        <f t="shared" si="21"/>
        <v>{"wst_id":"835253",</v>
      </c>
      <c r="S125" s="8" t="str">
        <f t="shared" si="22"/>
        <v>"wst_name":"UBERLANDIA",</v>
      </c>
      <c r="T125" s="8" t="str">
        <f t="shared" si="23"/>
        <v>"wst_lat":"-18.8830004",</v>
      </c>
      <c r="U125" s="8" t="str">
        <f t="shared" si="24"/>
        <v>"wst_long":"-48.2169996",</v>
      </c>
      <c r="V125" s="8" t="str">
        <f t="shared" si="25"/>
        <v>"wst_source":"GSOD",</v>
      </c>
      <c r="W125" s="8" t="str">
        <f t="shared" si="19"/>
        <v>"wst_elev":"943"</v>
      </c>
      <c r="X125" s="8" t="s">
        <v>939</v>
      </c>
    </row>
    <row r="126" spans="1:24">
      <c r="A126" s="8" t="str">
        <f>IF(COUNTIF($C$1:C125,"="&amp;C126)&gt;0,"",1)</f>
        <v/>
      </c>
      <c r="B126" s="14" t="s">
        <v>211</v>
      </c>
      <c r="C126" s="38" t="s">
        <v>682</v>
      </c>
      <c r="D126" s="14" t="s">
        <v>683</v>
      </c>
      <c r="E126" s="15">
        <v>-19.783000399999999</v>
      </c>
      <c r="F126" s="15">
        <v>-47.966999600000001</v>
      </c>
      <c r="G126" s="14" t="s">
        <v>671</v>
      </c>
      <c r="H126" s="14" t="s">
        <v>672</v>
      </c>
      <c r="I126" s="15">
        <v>809</v>
      </c>
      <c r="J126" s="8" t="str">
        <f t="shared" si="15"/>
        <v>835760|&gt; 100 km</v>
      </c>
      <c r="L126" s="8" t="str">
        <f t="shared" si="16"/>
        <v>835760|&gt; 100 km</v>
      </c>
      <c r="M126" s="8" t="str">
        <f t="shared" si="17"/>
        <v>821075|0 - 10 km</v>
      </c>
      <c r="N126" s="8" t="str">
        <f t="shared" si="18"/>
        <v>835253|0 - 10 km</v>
      </c>
      <c r="P126" s="8" t="str">
        <f t="shared" si="20"/>
        <v/>
      </c>
      <c r="Q126" s="8" t="str">
        <f>IF(COUNTIF($C$1:C125, "="&amp;C126)=0,R126&amp;S126&amp;T126&amp;U126&amp;V126&amp;W126&amp;X126,"")</f>
        <v/>
      </c>
      <c r="R126" s="8" t="str">
        <f t="shared" si="21"/>
        <v>{"wst_id":"835760",</v>
      </c>
      <c r="S126" s="8" t="str">
        <f t="shared" si="22"/>
        <v>"wst_name":"UBERABA",</v>
      </c>
      <c r="T126" s="8" t="str">
        <f t="shared" si="23"/>
        <v>"wst_lat":"-19.7830004",</v>
      </c>
      <c r="U126" s="8" t="str">
        <f t="shared" si="24"/>
        <v>"wst_long":"-47.9669996",</v>
      </c>
      <c r="V126" s="8" t="str">
        <f t="shared" si="25"/>
        <v>"wst_source":"GSOD",</v>
      </c>
      <c r="W126" s="8" t="str">
        <f t="shared" si="19"/>
        <v>"wst_elev":"809"</v>
      </c>
      <c r="X126" s="8" t="s">
        <v>939</v>
      </c>
    </row>
    <row r="127" spans="1:24">
      <c r="A127" s="8" t="str">
        <f>IF(COUNTIF($C$1:C126,"="&amp;C127)&gt;0,"",1)</f>
        <v/>
      </c>
      <c r="B127" s="14" t="s">
        <v>215</v>
      </c>
      <c r="C127" s="38" t="s">
        <v>678</v>
      </c>
      <c r="D127" s="14" t="s">
        <v>679</v>
      </c>
      <c r="E127" s="15">
        <v>-18.8830004</v>
      </c>
      <c r="F127" s="15">
        <v>-48.233000400000002</v>
      </c>
      <c r="G127" s="14" t="s">
        <v>671</v>
      </c>
      <c r="H127" s="14" t="s">
        <v>684</v>
      </c>
      <c r="I127" s="15">
        <v>943</v>
      </c>
      <c r="J127" s="8" t="str">
        <f t="shared" si="15"/>
        <v>821075|0 - 10 km</v>
      </c>
      <c r="L127" s="8" t="str">
        <f t="shared" si="16"/>
        <v>821075|0 - 10 km</v>
      </c>
      <c r="M127" s="8" t="str">
        <f t="shared" si="17"/>
        <v>835253|0 - 10 km</v>
      </c>
      <c r="N127" s="8" t="str">
        <f t="shared" si="18"/>
        <v>835760|&gt; 100 km</v>
      </c>
      <c r="P127" s="8" t="str">
        <f t="shared" si="20"/>
        <v/>
      </c>
      <c r="Q127" s="8" t="str">
        <f>IF(COUNTIF($C$1:C126, "="&amp;C127)=0,R127&amp;S127&amp;T127&amp;U127&amp;V127&amp;W127&amp;X127,"")</f>
        <v/>
      </c>
      <c r="R127" s="8" t="str">
        <f t="shared" si="21"/>
        <v>{"wst_id":"821075",</v>
      </c>
      <c r="S127" s="8" t="str">
        <f t="shared" si="22"/>
        <v>"wst_name":"UBERLANDIA",</v>
      </c>
      <c r="T127" s="8" t="str">
        <f t="shared" si="23"/>
        <v>"wst_lat":"-18.8830004",</v>
      </c>
      <c r="U127" s="8" t="str">
        <f t="shared" si="24"/>
        <v>"wst_long":"-48.2330004",</v>
      </c>
      <c r="V127" s="8" t="str">
        <f t="shared" si="25"/>
        <v>"wst_source":"GSOD",</v>
      </c>
      <c r="W127" s="8" t="str">
        <f t="shared" si="19"/>
        <v>"wst_elev":"943"</v>
      </c>
      <c r="X127" s="8" t="s">
        <v>939</v>
      </c>
    </row>
    <row r="128" spans="1:24">
      <c r="A128" s="8" t="str">
        <f>IF(COUNTIF($C$1:C127,"="&amp;C128)&gt;0,"",1)</f>
        <v/>
      </c>
      <c r="B128" s="14" t="s">
        <v>215</v>
      </c>
      <c r="C128" s="38" t="s">
        <v>681</v>
      </c>
      <c r="D128" s="14" t="s">
        <v>679</v>
      </c>
      <c r="E128" s="15">
        <v>-18.8830004</v>
      </c>
      <c r="F128" s="15">
        <v>-48.216999600000001</v>
      </c>
      <c r="G128" s="14" t="s">
        <v>671</v>
      </c>
      <c r="H128" s="14" t="s">
        <v>684</v>
      </c>
      <c r="I128" s="15">
        <v>943</v>
      </c>
      <c r="J128" s="8" t="str">
        <f t="shared" si="15"/>
        <v>835253|0 - 10 km</v>
      </c>
      <c r="L128" s="8" t="str">
        <f t="shared" si="16"/>
        <v>835253|0 - 10 km</v>
      </c>
      <c r="M128" s="8" t="str">
        <f t="shared" si="17"/>
        <v>835760|&gt; 100 km</v>
      </c>
      <c r="N128" s="8" t="str">
        <f t="shared" si="18"/>
        <v>821075|25 - 50 km</v>
      </c>
      <c r="P128" s="8" t="str">
        <f t="shared" si="20"/>
        <v/>
      </c>
      <c r="Q128" s="8" t="str">
        <f>IF(COUNTIF($C$1:C127, "="&amp;C128)=0,R128&amp;S128&amp;T128&amp;U128&amp;V128&amp;W128&amp;X128,"")</f>
        <v/>
      </c>
      <c r="R128" s="8" t="str">
        <f t="shared" si="21"/>
        <v>{"wst_id":"835253",</v>
      </c>
      <c r="S128" s="8" t="str">
        <f t="shared" si="22"/>
        <v>"wst_name":"UBERLANDIA",</v>
      </c>
      <c r="T128" s="8" t="str">
        <f t="shared" si="23"/>
        <v>"wst_lat":"-18.8830004",</v>
      </c>
      <c r="U128" s="8" t="str">
        <f t="shared" si="24"/>
        <v>"wst_long":"-48.2169996",</v>
      </c>
      <c r="V128" s="8" t="str">
        <f t="shared" si="25"/>
        <v>"wst_source":"GSOD",</v>
      </c>
      <c r="W128" s="8" t="str">
        <f t="shared" si="19"/>
        <v>"wst_elev":"943"</v>
      </c>
      <c r="X128" s="8" t="s">
        <v>939</v>
      </c>
    </row>
    <row r="129" spans="1:24">
      <c r="A129" s="8" t="str">
        <f>IF(COUNTIF($C$1:C128,"="&amp;C129)&gt;0,"",1)</f>
        <v/>
      </c>
      <c r="B129" s="14" t="s">
        <v>215</v>
      </c>
      <c r="C129" s="38" t="s">
        <v>682</v>
      </c>
      <c r="D129" s="14" t="s">
        <v>683</v>
      </c>
      <c r="E129" s="15">
        <v>-19.783000399999999</v>
      </c>
      <c r="F129" s="15">
        <v>-47.966999600000001</v>
      </c>
      <c r="G129" s="14" t="s">
        <v>671</v>
      </c>
      <c r="H129" s="14" t="s">
        <v>672</v>
      </c>
      <c r="I129" s="15">
        <v>809</v>
      </c>
      <c r="J129" s="8" t="str">
        <f t="shared" si="15"/>
        <v>835760|&gt; 100 km</v>
      </c>
      <c r="L129" s="8" t="str">
        <f t="shared" si="16"/>
        <v>835760|&gt; 100 km</v>
      </c>
      <c r="M129" s="8" t="str">
        <f t="shared" si="17"/>
        <v>821075|25 - 50 km</v>
      </c>
      <c r="N129" s="8" t="str">
        <f t="shared" si="18"/>
        <v>835253|25 - 50 km</v>
      </c>
      <c r="P129" s="8" t="str">
        <f t="shared" si="20"/>
        <v/>
      </c>
      <c r="Q129" s="8" t="str">
        <f>IF(COUNTIF($C$1:C128, "="&amp;C129)=0,R129&amp;S129&amp;T129&amp;U129&amp;V129&amp;W129&amp;X129,"")</f>
        <v/>
      </c>
      <c r="R129" s="8" t="str">
        <f t="shared" si="21"/>
        <v>{"wst_id":"835760",</v>
      </c>
      <c r="S129" s="8" t="str">
        <f t="shared" si="22"/>
        <v>"wst_name":"UBERABA",</v>
      </c>
      <c r="T129" s="8" t="str">
        <f t="shared" si="23"/>
        <v>"wst_lat":"-19.7830004",</v>
      </c>
      <c r="U129" s="8" t="str">
        <f t="shared" si="24"/>
        <v>"wst_long":"-47.9669996",</v>
      </c>
      <c r="V129" s="8" t="str">
        <f t="shared" si="25"/>
        <v>"wst_source":"GSOD",</v>
      </c>
      <c r="W129" s="8" t="str">
        <f t="shared" si="19"/>
        <v>"wst_elev":"809"</v>
      </c>
      <c r="X129" s="8" t="s">
        <v>939</v>
      </c>
    </row>
    <row r="130" spans="1:24">
      <c r="A130" s="8" t="str">
        <f>IF(COUNTIF($C$1:C129,"="&amp;C130)&gt;0,"",1)</f>
        <v/>
      </c>
      <c r="B130" s="14" t="s">
        <v>218</v>
      </c>
      <c r="C130" s="38" t="s">
        <v>678</v>
      </c>
      <c r="D130" s="14" t="s">
        <v>679</v>
      </c>
      <c r="E130" s="15">
        <v>-18.8830004</v>
      </c>
      <c r="F130" s="15">
        <v>-48.233000400000002</v>
      </c>
      <c r="G130" s="14" t="s">
        <v>671</v>
      </c>
      <c r="H130" s="14" t="s">
        <v>680</v>
      </c>
      <c r="I130" s="15">
        <v>943</v>
      </c>
      <c r="J130" s="8" t="str">
        <f t="shared" si="15"/>
        <v>821075|25 - 50 km</v>
      </c>
      <c r="L130" s="8" t="str">
        <f t="shared" si="16"/>
        <v>821075|25 - 50 km</v>
      </c>
      <c r="M130" s="8" t="str">
        <f t="shared" si="17"/>
        <v>835253|25 - 50 km</v>
      </c>
      <c r="N130" s="8" t="str">
        <f t="shared" si="18"/>
        <v>835760|&gt; 100 km</v>
      </c>
      <c r="P130" s="8" t="str">
        <f t="shared" si="20"/>
        <v/>
      </c>
      <c r="Q130" s="8" t="str">
        <f>IF(COUNTIF($C$1:C129, "="&amp;C130)=0,R130&amp;S130&amp;T130&amp;U130&amp;V130&amp;W130&amp;X130,"")</f>
        <v/>
      </c>
      <c r="R130" s="8" t="str">
        <f t="shared" si="21"/>
        <v>{"wst_id":"821075",</v>
      </c>
      <c r="S130" s="8" t="str">
        <f t="shared" si="22"/>
        <v>"wst_name":"UBERLANDIA",</v>
      </c>
      <c r="T130" s="8" t="str">
        <f t="shared" si="23"/>
        <v>"wst_lat":"-18.8830004",</v>
      </c>
      <c r="U130" s="8" t="str">
        <f t="shared" si="24"/>
        <v>"wst_long":"-48.2330004",</v>
      </c>
      <c r="V130" s="8" t="str">
        <f t="shared" si="25"/>
        <v>"wst_source":"GSOD",</v>
      </c>
      <c r="W130" s="8" t="str">
        <f t="shared" si="19"/>
        <v>"wst_elev":"943"</v>
      </c>
      <c r="X130" s="8" t="s">
        <v>939</v>
      </c>
    </row>
    <row r="131" spans="1:24">
      <c r="A131" s="8" t="str">
        <f>IF(COUNTIF($C$1:C130,"="&amp;C131)&gt;0,"",1)</f>
        <v/>
      </c>
      <c r="B131" s="14" t="s">
        <v>218</v>
      </c>
      <c r="C131" s="38" t="s">
        <v>681</v>
      </c>
      <c r="D131" s="14" t="s">
        <v>679</v>
      </c>
      <c r="E131" s="15">
        <v>-18.8830004</v>
      </c>
      <c r="F131" s="15">
        <v>-48.216999600000001</v>
      </c>
      <c r="G131" s="14" t="s">
        <v>671</v>
      </c>
      <c r="H131" s="14" t="s">
        <v>680</v>
      </c>
      <c r="I131" s="15">
        <v>943</v>
      </c>
      <c r="J131" s="8" t="str">
        <f t="shared" si="15"/>
        <v>835253|25 - 50 km</v>
      </c>
      <c r="L131" s="8" t="str">
        <f t="shared" si="16"/>
        <v>835253|25 - 50 km</v>
      </c>
      <c r="M131" s="8" t="str">
        <f t="shared" si="17"/>
        <v>835760|&gt; 100 km</v>
      </c>
      <c r="N131" s="8" t="str">
        <f t="shared" si="18"/>
        <v>821075|&gt; 100 km</v>
      </c>
      <c r="P131" s="8" t="str">
        <f t="shared" si="20"/>
        <v/>
      </c>
      <c r="Q131" s="8" t="str">
        <f>IF(COUNTIF($C$1:C130, "="&amp;C131)=0,R131&amp;S131&amp;T131&amp;U131&amp;V131&amp;W131&amp;X131,"")</f>
        <v/>
      </c>
      <c r="R131" s="8" t="str">
        <f t="shared" si="21"/>
        <v>{"wst_id":"835253",</v>
      </c>
      <c r="S131" s="8" t="str">
        <f t="shared" si="22"/>
        <v>"wst_name":"UBERLANDIA",</v>
      </c>
      <c r="T131" s="8" t="str">
        <f t="shared" si="23"/>
        <v>"wst_lat":"-18.8830004",</v>
      </c>
      <c r="U131" s="8" t="str">
        <f t="shared" si="24"/>
        <v>"wst_long":"-48.2169996",</v>
      </c>
      <c r="V131" s="8" t="str">
        <f t="shared" si="25"/>
        <v>"wst_source":"GSOD",</v>
      </c>
      <c r="W131" s="8" t="str">
        <f t="shared" si="19"/>
        <v>"wst_elev":"943"</v>
      </c>
      <c r="X131" s="8" t="s">
        <v>939</v>
      </c>
    </row>
    <row r="132" spans="1:24">
      <c r="A132" s="8" t="str">
        <f>IF(COUNTIF($C$1:C131,"="&amp;C132)&gt;0,"",1)</f>
        <v/>
      </c>
      <c r="B132" s="14" t="s">
        <v>218</v>
      </c>
      <c r="C132" s="38" t="s">
        <v>682</v>
      </c>
      <c r="D132" s="14" t="s">
        <v>683</v>
      </c>
      <c r="E132" s="15">
        <v>-19.783000399999999</v>
      </c>
      <c r="F132" s="15">
        <v>-47.966999600000001</v>
      </c>
      <c r="G132" s="14" t="s">
        <v>671</v>
      </c>
      <c r="H132" s="14" t="s">
        <v>672</v>
      </c>
      <c r="I132" s="15">
        <v>809</v>
      </c>
      <c r="J132" s="8" t="str">
        <f t="shared" ref="J132:J195" si="26">CONCATENATE(C132,"|",H132)</f>
        <v>835760|&gt; 100 km</v>
      </c>
      <c r="L132" s="8" t="str">
        <f t="shared" ref="L132:L195" si="27">CONCATENATE(C132,"|",H132)</f>
        <v>835760|&gt; 100 km</v>
      </c>
      <c r="M132" s="8" t="str">
        <f t="shared" ref="M132:M195" si="28">CONCATENATE(C133,"|",H133)</f>
        <v>821075|&gt; 100 km</v>
      </c>
      <c r="N132" s="8" t="str">
        <f t="shared" ref="N132:N195" si="29">CONCATENATE(C134,"|",H134)</f>
        <v>835253|&gt; 100 km</v>
      </c>
      <c r="P132" s="8" t="str">
        <f t="shared" si="20"/>
        <v/>
      </c>
      <c r="Q132" s="8" t="str">
        <f>IF(COUNTIF($C$1:C131, "="&amp;C132)=0,R132&amp;S132&amp;T132&amp;U132&amp;V132&amp;W132&amp;X132,"")</f>
        <v/>
      </c>
      <c r="R132" s="8" t="str">
        <f t="shared" si="21"/>
        <v>{"wst_id":"835760",</v>
      </c>
      <c r="S132" s="8" t="str">
        <f t="shared" si="22"/>
        <v>"wst_name":"UBERABA",</v>
      </c>
      <c r="T132" s="8" t="str">
        <f t="shared" si="23"/>
        <v>"wst_lat":"-19.7830004",</v>
      </c>
      <c r="U132" s="8" t="str">
        <f t="shared" si="24"/>
        <v>"wst_long":"-47.9669996",</v>
      </c>
      <c r="V132" s="8" t="str">
        <f t="shared" si="25"/>
        <v>"wst_source":"GSOD",</v>
      </c>
      <c r="W132" s="8" t="str">
        <f t="shared" si="19"/>
        <v>"wst_elev":"809"</v>
      </c>
      <c r="X132" s="8" t="s">
        <v>939</v>
      </c>
    </row>
    <row r="133" spans="1:24">
      <c r="A133" s="8" t="str">
        <f>IF(COUNTIF($C$1:C132,"="&amp;C133)&gt;0,"",1)</f>
        <v/>
      </c>
      <c r="B133" s="14" t="s">
        <v>223</v>
      </c>
      <c r="C133" s="38" t="s">
        <v>678</v>
      </c>
      <c r="D133" s="14" t="s">
        <v>679</v>
      </c>
      <c r="E133" s="15">
        <v>-18.8830004</v>
      </c>
      <c r="F133" s="15">
        <v>-48.233000400000002</v>
      </c>
      <c r="G133" s="14" t="s">
        <v>671</v>
      </c>
      <c r="H133" s="14" t="s">
        <v>672</v>
      </c>
      <c r="I133" s="15">
        <v>943</v>
      </c>
      <c r="J133" s="8" t="str">
        <f t="shared" si="26"/>
        <v>821075|&gt; 100 km</v>
      </c>
      <c r="L133" s="8" t="str">
        <f t="shared" si="27"/>
        <v>821075|&gt; 100 km</v>
      </c>
      <c r="M133" s="8" t="str">
        <f t="shared" si="28"/>
        <v>835253|&gt; 100 km</v>
      </c>
      <c r="N133" s="8" t="str">
        <f t="shared" si="29"/>
        <v>835760|&gt; 100 km</v>
      </c>
      <c r="P133" s="8" t="str">
        <f t="shared" si="20"/>
        <v/>
      </c>
      <c r="Q133" s="8" t="str">
        <f>IF(COUNTIF($C$1:C132, "="&amp;C133)=0,R133&amp;S133&amp;T133&amp;U133&amp;V133&amp;W133&amp;X133,"")</f>
        <v/>
      </c>
      <c r="R133" s="8" t="str">
        <f t="shared" si="21"/>
        <v>{"wst_id":"821075",</v>
      </c>
      <c r="S133" s="8" t="str">
        <f t="shared" si="22"/>
        <v>"wst_name":"UBERLANDIA",</v>
      </c>
      <c r="T133" s="8" t="str">
        <f t="shared" si="23"/>
        <v>"wst_lat":"-18.8830004",</v>
      </c>
      <c r="U133" s="8" t="str">
        <f t="shared" si="24"/>
        <v>"wst_long":"-48.2330004",</v>
      </c>
      <c r="V133" s="8" t="str">
        <f t="shared" si="25"/>
        <v>"wst_source":"GSOD",</v>
      </c>
      <c r="W133" s="8" t="str">
        <f t="shared" ref="W133:W196" si="30">IF(I133&lt;&gt;"", """"&amp;LOWER(I$3) &amp;""":"""&amp;I133&amp;"""", "")</f>
        <v>"wst_elev":"943"</v>
      </c>
      <c r="X133" s="8" t="s">
        <v>939</v>
      </c>
    </row>
    <row r="134" spans="1:24">
      <c r="A134" s="8" t="str">
        <f>IF(COUNTIF($C$1:C133,"="&amp;C134)&gt;0,"",1)</f>
        <v/>
      </c>
      <c r="B134" s="14" t="s">
        <v>223</v>
      </c>
      <c r="C134" s="38" t="s">
        <v>681</v>
      </c>
      <c r="D134" s="14" t="s">
        <v>679</v>
      </c>
      <c r="E134" s="15">
        <v>-18.8830004</v>
      </c>
      <c r="F134" s="15">
        <v>-48.216999600000001</v>
      </c>
      <c r="G134" s="14" t="s">
        <v>671</v>
      </c>
      <c r="H134" s="14" t="s">
        <v>672</v>
      </c>
      <c r="I134" s="15">
        <v>943</v>
      </c>
      <c r="J134" s="8" t="str">
        <f t="shared" si="26"/>
        <v>835253|&gt; 100 km</v>
      </c>
      <c r="L134" s="8" t="str">
        <f t="shared" si="27"/>
        <v>835253|&gt; 100 km</v>
      </c>
      <c r="M134" s="8" t="str">
        <f t="shared" si="28"/>
        <v>835760|&gt; 100 km</v>
      </c>
      <c r="N134" s="8" t="str">
        <f t="shared" si="29"/>
        <v>821075|0 - 10 km</v>
      </c>
      <c r="P134" s="8" t="str">
        <f t="shared" ref="P134:P197" si="31">IF(Q134&lt;&gt;"", ",", "")</f>
        <v/>
      </c>
      <c r="Q134" s="8" t="str">
        <f>IF(COUNTIF($C$1:C133, "="&amp;C134)=0,R134&amp;S134&amp;T134&amp;U134&amp;V134&amp;W134&amp;X134,"")</f>
        <v/>
      </c>
      <c r="R134" s="8" t="str">
        <f t="shared" ref="R134:R197" si="32">"{"&amp;IF(C134&lt;&gt;"", """"&amp;LOWER(C$3) &amp;""":"""&amp;C134&amp;""",", "")</f>
        <v>{"wst_id":"835253",</v>
      </c>
      <c r="S134" s="8" t="str">
        <f t="shared" ref="S134:S197" si="33">IF(D134&lt;&gt;"", """"&amp;LOWER(D$3) &amp;""":"""&amp;D134&amp;""",", "")</f>
        <v>"wst_name":"UBERLANDIA",</v>
      </c>
      <c r="T134" s="8" t="str">
        <f t="shared" ref="T134:T197" si="34">IF(E134&lt;&gt;"", """"&amp;LOWER(E$3) &amp;""":"""&amp;E134&amp;""",", "")</f>
        <v>"wst_lat":"-18.8830004",</v>
      </c>
      <c r="U134" s="8" t="str">
        <f t="shared" ref="U134:U197" si="35">IF(F134&lt;&gt;"", """"&amp;LOWER(F$3) &amp;""":"""&amp;F134&amp;""",", "")</f>
        <v>"wst_long":"-48.2169996",</v>
      </c>
      <c r="V134" s="8" t="str">
        <f t="shared" ref="V134:V197" si="36">IF(G134&lt;&gt;"", """"&amp;LOWER(G$3) &amp;""":"""&amp;G134&amp;""",", "")</f>
        <v>"wst_source":"GSOD",</v>
      </c>
      <c r="W134" s="8" t="str">
        <f t="shared" si="30"/>
        <v>"wst_elev":"943"</v>
      </c>
      <c r="X134" s="8" t="s">
        <v>939</v>
      </c>
    </row>
    <row r="135" spans="1:24">
      <c r="A135" s="8" t="str">
        <f>IF(COUNTIF($C$1:C134,"="&amp;C135)&gt;0,"",1)</f>
        <v/>
      </c>
      <c r="B135" s="14" t="s">
        <v>223</v>
      </c>
      <c r="C135" s="38" t="s">
        <v>682</v>
      </c>
      <c r="D135" s="14" t="s">
        <v>683</v>
      </c>
      <c r="E135" s="15">
        <v>-19.783000399999999</v>
      </c>
      <c r="F135" s="15">
        <v>-47.966999600000001</v>
      </c>
      <c r="G135" s="14" t="s">
        <v>671</v>
      </c>
      <c r="H135" s="14" t="s">
        <v>672</v>
      </c>
      <c r="I135" s="15">
        <v>809</v>
      </c>
      <c r="J135" s="8" t="str">
        <f t="shared" si="26"/>
        <v>835760|&gt; 100 km</v>
      </c>
      <c r="L135" s="8" t="str">
        <f t="shared" si="27"/>
        <v>835760|&gt; 100 km</v>
      </c>
      <c r="M135" s="8" t="str">
        <f t="shared" si="28"/>
        <v>821075|0 - 10 km</v>
      </c>
      <c r="N135" s="8" t="str">
        <f t="shared" si="29"/>
        <v>835253|0 - 10 km</v>
      </c>
      <c r="P135" s="8" t="str">
        <f t="shared" si="31"/>
        <v/>
      </c>
      <c r="Q135" s="8" t="str">
        <f>IF(COUNTIF($C$1:C134, "="&amp;C135)=0,R135&amp;S135&amp;T135&amp;U135&amp;V135&amp;W135&amp;X135,"")</f>
        <v/>
      </c>
      <c r="R135" s="8" t="str">
        <f t="shared" si="32"/>
        <v>{"wst_id":"835760",</v>
      </c>
      <c r="S135" s="8" t="str">
        <f t="shared" si="33"/>
        <v>"wst_name":"UBERABA",</v>
      </c>
      <c r="T135" s="8" t="str">
        <f t="shared" si="34"/>
        <v>"wst_lat":"-19.7830004",</v>
      </c>
      <c r="U135" s="8" t="str">
        <f t="shared" si="35"/>
        <v>"wst_long":"-47.9669996",</v>
      </c>
      <c r="V135" s="8" t="str">
        <f t="shared" si="36"/>
        <v>"wst_source":"GSOD",</v>
      </c>
      <c r="W135" s="8" t="str">
        <f t="shared" si="30"/>
        <v>"wst_elev":"809"</v>
      </c>
      <c r="X135" s="8" t="s">
        <v>939</v>
      </c>
    </row>
    <row r="136" spans="1:24">
      <c r="A136" s="8" t="str">
        <f>IF(COUNTIF($C$1:C135,"="&amp;C136)&gt;0,"",1)</f>
        <v/>
      </c>
      <c r="B136" s="14" t="s">
        <v>226</v>
      </c>
      <c r="C136" s="38" t="s">
        <v>678</v>
      </c>
      <c r="D136" s="14" t="s">
        <v>679</v>
      </c>
      <c r="E136" s="15">
        <v>-18.8830004</v>
      </c>
      <c r="F136" s="15">
        <v>-48.233000400000002</v>
      </c>
      <c r="G136" s="14" t="s">
        <v>671</v>
      </c>
      <c r="H136" s="14" t="s">
        <v>684</v>
      </c>
      <c r="I136" s="15">
        <v>943</v>
      </c>
      <c r="J136" s="8" t="str">
        <f t="shared" si="26"/>
        <v>821075|0 - 10 km</v>
      </c>
      <c r="L136" s="8" t="str">
        <f t="shared" si="27"/>
        <v>821075|0 - 10 km</v>
      </c>
      <c r="M136" s="8" t="str">
        <f t="shared" si="28"/>
        <v>835253|0 - 10 km</v>
      </c>
      <c r="N136" s="8" t="str">
        <f t="shared" si="29"/>
        <v>835760|&gt; 100 km</v>
      </c>
      <c r="P136" s="8" t="str">
        <f t="shared" si="31"/>
        <v/>
      </c>
      <c r="Q136" s="8" t="str">
        <f>IF(COUNTIF($C$1:C135, "="&amp;C136)=0,R136&amp;S136&amp;T136&amp;U136&amp;V136&amp;W136&amp;X136,"")</f>
        <v/>
      </c>
      <c r="R136" s="8" t="str">
        <f t="shared" si="32"/>
        <v>{"wst_id":"821075",</v>
      </c>
      <c r="S136" s="8" t="str">
        <f t="shared" si="33"/>
        <v>"wst_name":"UBERLANDIA",</v>
      </c>
      <c r="T136" s="8" t="str">
        <f t="shared" si="34"/>
        <v>"wst_lat":"-18.8830004",</v>
      </c>
      <c r="U136" s="8" t="str">
        <f t="shared" si="35"/>
        <v>"wst_long":"-48.2330004",</v>
      </c>
      <c r="V136" s="8" t="str">
        <f t="shared" si="36"/>
        <v>"wst_source":"GSOD",</v>
      </c>
      <c r="W136" s="8" t="str">
        <f t="shared" si="30"/>
        <v>"wst_elev":"943"</v>
      </c>
      <c r="X136" s="8" t="s">
        <v>939</v>
      </c>
    </row>
    <row r="137" spans="1:24">
      <c r="A137" s="8" t="str">
        <f>IF(COUNTIF($C$1:C136,"="&amp;C137)&gt;0,"",1)</f>
        <v/>
      </c>
      <c r="B137" s="14" t="s">
        <v>226</v>
      </c>
      <c r="C137" s="38" t="s">
        <v>681</v>
      </c>
      <c r="D137" s="14" t="s">
        <v>679</v>
      </c>
      <c r="E137" s="15">
        <v>-18.8830004</v>
      </c>
      <c r="F137" s="15">
        <v>-48.216999600000001</v>
      </c>
      <c r="G137" s="14" t="s">
        <v>671</v>
      </c>
      <c r="H137" s="14" t="s">
        <v>684</v>
      </c>
      <c r="I137" s="15">
        <v>943</v>
      </c>
      <c r="J137" s="8" t="str">
        <f t="shared" si="26"/>
        <v>835253|0 - 10 km</v>
      </c>
      <c r="L137" s="8" t="str">
        <f t="shared" si="27"/>
        <v>835253|0 - 10 km</v>
      </c>
      <c r="M137" s="8" t="str">
        <f t="shared" si="28"/>
        <v>835760|&gt; 100 km</v>
      </c>
      <c r="N137" s="8" t="str">
        <f t="shared" si="29"/>
        <v>821075|0 - 10 km</v>
      </c>
      <c r="P137" s="8" t="str">
        <f t="shared" si="31"/>
        <v/>
      </c>
      <c r="Q137" s="8" t="str">
        <f>IF(COUNTIF($C$1:C136, "="&amp;C137)=0,R137&amp;S137&amp;T137&amp;U137&amp;V137&amp;W137&amp;X137,"")</f>
        <v/>
      </c>
      <c r="R137" s="8" t="str">
        <f t="shared" si="32"/>
        <v>{"wst_id":"835253",</v>
      </c>
      <c r="S137" s="8" t="str">
        <f t="shared" si="33"/>
        <v>"wst_name":"UBERLANDIA",</v>
      </c>
      <c r="T137" s="8" t="str">
        <f t="shared" si="34"/>
        <v>"wst_lat":"-18.8830004",</v>
      </c>
      <c r="U137" s="8" t="str">
        <f t="shared" si="35"/>
        <v>"wst_long":"-48.2169996",</v>
      </c>
      <c r="V137" s="8" t="str">
        <f t="shared" si="36"/>
        <v>"wst_source":"GSOD",</v>
      </c>
      <c r="W137" s="8" t="str">
        <f t="shared" si="30"/>
        <v>"wst_elev":"943"</v>
      </c>
      <c r="X137" s="8" t="s">
        <v>939</v>
      </c>
    </row>
    <row r="138" spans="1:24">
      <c r="A138" s="8" t="str">
        <f>IF(COUNTIF($C$1:C137,"="&amp;C138)&gt;0,"",1)</f>
        <v/>
      </c>
      <c r="B138" s="14" t="s">
        <v>226</v>
      </c>
      <c r="C138" s="38" t="s">
        <v>682</v>
      </c>
      <c r="D138" s="14" t="s">
        <v>683</v>
      </c>
      <c r="E138" s="15">
        <v>-19.783000399999999</v>
      </c>
      <c r="F138" s="15">
        <v>-47.966999600000001</v>
      </c>
      <c r="G138" s="14" t="s">
        <v>671</v>
      </c>
      <c r="H138" s="14" t="s">
        <v>672</v>
      </c>
      <c r="I138" s="15">
        <v>809</v>
      </c>
      <c r="J138" s="8" t="str">
        <f t="shared" si="26"/>
        <v>835760|&gt; 100 km</v>
      </c>
      <c r="L138" s="8" t="str">
        <f t="shared" si="27"/>
        <v>835760|&gt; 100 km</v>
      </c>
      <c r="M138" s="8" t="str">
        <f t="shared" si="28"/>
        <v>821075|0 - 10 km</v>
      </c>
      <c r="N138" s="8" t="str">
        <f t="shared" si="29"/>
        <v>835253|0 - 10 km</v>
      </c>
      <c r="P138" s="8" t="str">
        <f t="shared" si="31"/>
        <v/>
      </c>
      <c r="Q138" s="8" t="str">
        <f>IF(COUNTIF($C$1:C137, "="&amp;C138)=0,R138&amp;S138&amp;T138&amp;U138&amp;V138&amp;W138&amp;X138,"")</f>
        <v/>
      </c>
      <c r="R138" s="8" t="str">
        <f t="shared" si="32"/>
        <v>{"wst_id":"835760",</v>
      </c>
      <c r="S138" s="8" t="str">
        <f t="shared" si="33"/>
        <v>"wst_name":"UBERABA",</v>
      </c>
      <c r="T138" s="8" t="str">
        <f t="shared" si="34"/>
        <v>"wst_lat":"-19.7830004",</v>
      </c>
      <c r="U138" s="8" t="str">
        <f t="shared" si="35"/>
        <v>"wst_long":"-47.9669996",</v>
      </c>
      <c r="V138" s="8" t="str">
        <f t="shared" si="36"/>
        <v>"wst_source":"GSOD",</v>
      </c>
      <c r="W138" s="8" t="str">
        <f t="shared" si="30"/>
        <v>"wst_elev":"809"</v>
      </c>
      <c r="X138" s="8" t="s">
        <v>939</v>
      </c>
    </row>
    <row r="139" spans="1:24">
      <c r="A139" s="8" t="str">
        <f>IF(COUNTIF($C$1:C138,"="&amp;C139)&gt;0,"",1)</f>
        <v/>
      </c>
      <c r="B139" s="14" t="s">
        <v>229</v>
      </c>
      <c r="C139" s="38" t="s">
        <v>678</v>
      </c>
      <c r="D139" s="14" t="s">
        <v>679</v>
      </c>
      <c r="E139" s="15">
        <v>-18.8830004</v>
      </c>
      <c r="F139" s="15">
        <v>-48.233000400000002</v>
      </c>
      <c r="G139" s="14" t="s">
        <v>671</v>
      </c>
      <c r="H139" s="14" t="s">
        <v>684</v>
      </c>
      <c r="I139" s="15">
        <v>943</v>
      </c>
      <c r="J139" s="8" t="str">
        <f t="shared" si="26"/>
        <v>821075|0 - 10 km</v>
      </c>
      <c r="L139" s="8" t="str">
        <f t="shared" si="27"/>
        <v>821075|0 - 10 km</v>
      </c>
      <c r="M139" s="8" t="str">
        <f t="shared" si="28"/>
        <v>835253|0 - 10 km</v>
      </c>
      <c r="N139" s="8" t="str">
        <f t="shared" si="29"/>
        <v>835760|&gt; 100 km</v>
      </c>
      <c r="P139" s="8" t="str">
        <f t="shared" si="31"/>
        <v/>
      </c>
      <c r="Q139" s="8" t="str">
        <f>IF(COUNTIF($C$1:C138, "="&amp;C139)=0,R139&amp;S139&amp;T139&amp;U139&amp;V139&amp;W139&amp;X139,"")</f>
        <v/>
      </c>
      <c r="R139" s="8" t="str">
        <f t="shared" si="32"/>
        <v>{"wst_id":"821075",</v>
      </c>
      <c r="S139" s="8" t="str">
        <f t="shared" si="33"/>
        <v>"wst_name":"UBERLANDIA",</v>
      </c>
      <c r="T139" s="8" t="str">
        <f t="shared" si="34"/>
        <v>"wst_lat":"-18.8830004",</v>
      </c>
      <c r="U139" s="8" t="str">
        <f t="shared" si="35"/>
        <v>"wst_long":"-48.2330004",</v>
      </c>
      <c r="V139" s="8" t="str">
        <f t="shared" si="36"/>
        <v>"wst_source":"GSOD",</v>
      </c>
      <c r="W139" s="8" t="str">
        <f t="shared" si="30"/>
        <v>"wst_elev":"943"</v>
      </c>
      <c r="X139" s="8" t="s">
        <v>939</v>
      </c>
    </row>
    <row r="140" spans="1:24">
      <c r="A140" s="8" t="str">
        <f>IF(COUNTIF($C$1:C139,"="&amp;C140)&gt;0,"",1)</f>
        <v/>
      </c>
      <c r="B140" s="14" t="s">
        <v>229</v>
      </c>
      <c r="C140" s="38" t="s">
        <v>681</v>
      </c>
      <c r="D140" s="14" t="s">
        <v>679</v>
      </c>
      <c r="E140" s="15">
        <v>-18.8830004</v>
      </c>
      <c r="F140" s="15">
        <v>-48.216999600000001</v>
      </c>
      <c r="G140" s="14" t="s">
        <v>671</v>
      </c>
      <c r="H140" s="14" t="s">
        <v>684</v>
      </c>
      <c r="I140" s="15">
        <v>943</v>
      </c>
      <c r="J140" s="8" t="str">
        <f t="shared" si="26"/>
        <v>835253|0 - 10 km</v>
      </c>
      <c r="L140" s="8" t="str">
        <f t="shared" si="27"/>
        <v>835253|0 - 10 km</v>
      </c>
      <c r="M140" s="8" t="str">
        <f t="shared" si="28"/>
        <v>835760|&gt; 100 km</v>
      </c>
      <c r="N140" s="8" t="str">
        <f t="shared" si="29"/>
        <v>821075|50 - 100 km</v>
      </c>
      <c r="P140" s="8" t="str">
        <f t="shared" si="31"/>
        <v/>
      </c>
      <c r="Q140" s="8" t="str">
        <f>IF(COUNTIF($C$1:C139, "="&amp;C140)=0,R140&amp;S140&amp;T140&amp;U140&amp;V140&amp;W140&amp;X140,"")</f>
        <v/>
      </c>
      <c r="R140" s="8" t="str">
        <f t="shared" si="32"/>
        <v>{"wst_id":"835253",</v>
      </c>
      <c r="S140" s="8" t="str">
        <f t="shared" si="33"/>
        <v>"wst_name":"UBERLANDIA",</v>
      </c>
      <c r="T140" s="8" t="str">
        <f t="shared" si="34"/>
        <v>"wst_lat":"-18.8830004",</v>
      </c>
      <c r="U140" s="8" t="str">
        <f t="shared" si="35"/>
        <v>"wst_long":"-48.2169996",</v>
      </c>
      <c r="V140" s="8" t="str">
        <f t="shared" si="36"/>
        <v>"wst_source":"GSOD",</v>
      </c>
      <c r="W140" s="8" t="str">
        <f t="shared" si="30"/>
        <v>"wst_elev":"943"</v>
      </c>
      <c r="X140" s="8" t="s">
        <v>939</v>
      </c>
    </row>
    <row r="141" spans="1:24">
      <c r="A141" s="8" t="str">
        <f>IF(COUNTIF($C$1:C140,"="&amp;C141)&gt;0,"",1)</f>
        <v/>
      </c>
      <c r="B141" s="14" t="s">
        <v>229</v>
      </c>
      <c r="C141" s="38" t="s">
        <v>682</v>
      </c>
      <c r="D141" s="14" t="s">
        <v>683</v>
      </c>
      <c r="E141" s="15">
        <v>-19.783000399999999</v>
      </c>
      <c r="F141" s="15">
        <v>-47.966999600000001</v>
      </c>
      <c r="G141" s="14" t="s">
        <v>671</v>
      </c>
      <c r="H141" s="14" t="s">
        <v>672</v>
      </c>
      <c r="I141" s="15">
        <v>809</v>
      </c>
      <c r="J141" s="8" t="str">
        <f t="shared" si="26"/>
        <v>835760|&gt; 100 km</v>
      </c>
      <c r="L141" s="8" t="str">
        <f t="shared" si="27"/>
        <v>835760|&gt; 100 km</v>
      </c>
      <c r="M141" s="8" t="str">
        <f t="shared" si="28"/>
        <v>821075|50 - 100 km</v>
      </c>
      <c r="N141" s="8" t="str">
        <f t="shared" si="29"/>
        <v>835253|50 - 100 km</v>
      </c>
      <c r="P141" s="8" t="str">
        <f t="shared" si="31"/>
        <v/>
      </c>
      <c r="Q141" s="8" t="str">
        <f>IF(COUNTIF($C$1:C140, "="&amp;C141)=0,R141&amp;S141&amp;T141&amp;U141&amp;V141&amp;W141&amp;X141,"")</f>
        <v/>
      </c>
      <c r="R141" s="8" t="str">
        <f t="shared" si="32"/>
        <v>{"wst_id":"835760",</v>
      </c>
      <c r="S141" s="8" t="str">
        <f t="shared" si="33"/>
        <v>"wst_name":"UBERABA",</v>
      </c>
      <c r="T141" s="8" t="str">
        <f t="shared" si="34"/>
        <v>"wst_lat":"-19.7830004",</v>
      </c>
      <c r="U141" s="8" t="str">
        <f t="shared" si="35"/>
        <v>"wst_long":"-47.9669996",</v>
      </c>
      <c r="V141" s="8" t="str">
        <f t="shared" si="36"/>
        <v>"wst_source":"GSOD",</v>
      </c>
      <c r="W141" s="8" t="str">
        <f t="shared" si="30"/>
        <v>"wst_elev":"809"</v>
      </c>
      <c r="X141" s="8" t="s">
        <v>939</v>
      </c>
    </row>
    <row r="142" spans="1:24">
      <c r="A142" s="8" t="str">
        <f>IF(COUNTIF($C$1:C141,"="&amp;C142)&gt;0,"",1)</f>
        <v/>
      </c>
      <c r="B142" s="14" t="s">
        <v>240</v>
      </c>
      <c r="C142" s="38" t="s">
        <v>678</v>
      </c>
      <c r="D142" s="14" t="s">
        <v>679</v>
      </c>
      <c r="E142" s="15">
        <v>-18.8830004</v>
      </c>
      <c r="F142" s="15">
        <v>-48.233000400000002</v>
      </c>
      <c r="G142" s="14" t="s">
        <v>671</v>
      </c>
      <c r="H142" s="14" t="s">
        <v>677</v>
      </c>
      <c r="I142" s="15">
        <v>943</v>
      </c>
      <c r="J142" s="8" t="str">
        <f t="shared" si="26"/>
        <v>821075|50 - 100 km</v>
      </c>
      <c r="L142" s="8" t="str">
        <f t="shared" si="27"/>
        <v>821075|50 - 100 km</v>
      </c>
      <c r="M142" s="8" t="str">
        <f t="shared" si="28"/>
        <v>835253|50 - 100 km</v>
      </c>
      <c r="N142" s="8" t="str">
        <f t="shared" si="29"/>
        <v>835760|&gt; 100 km</v>
      </c>
      <c r="P142" s="8" t="str">
        <f t="shared" si="31"/>
        <v/>
      </c>
      <c r="Q142" s="8" t="str">
        <f>IF(COUNTIF($C$1:C141, "="&amp;C142)=0,R142&amp;S142&amp;T142&amp;U142&amp;V142&amp;W142&amp;X142,"")</f>
        <v/>
      </c>
      <c r="R142" s="8" t="str">
        <f t="shared" si="32"/>
        <v>{"wst_id":"821075",</v>
      </c>
      <c r="S142" s="8" t="str">
        <f t="shared" si="33"/>
        <v>"wst_name":"UBERLANDIA",</v>
      </c>
      <c r="T142" s="8" t="str">
        <f t="shared" si="34"/>
        <v>"wst_lat":"-18.8830004",</v>
      </c>
      <c r="U142" s="8" t="str">
        <f t="shared" si="35"/>
        <v>"wst_long":"-48.2330004",</v>
      </c>
      <c r="V142" s="8" t="str">
        <f t="shared" si="36"/>
        <v>"wst_source":"GSOD",</v>
      </c>
      <c r="W142" s="8" t="str">
        <f t="shared" si="30"/>
        <v>"wst_elev":"943"</v>
      </c>
      <c r="X142" s="8" t="s">
        <v>939</v>
      </c>
    </row>
    <row r="143" spans="1:24">
      <c r="A143" s="8" t="str">
        <f>IF(COUNTIF($C$1:C142,"="&amp;C143)&gt;0,"",1)</f>
        <v/>
      </c>
      <c r="B143" s="14" t="s">
        <v>240</v>
      </c>
      <c r="C143" s="38" t="s">
        <v>681</v>
      </c>
      <c r="D143" s="14" t="s">
        <v>679</v>
      </c>
      <c r="E143" s="15">
        <v>-18.8830004</v>
      </c>
      <c r="F143" s="15">
        <v>-48.216999600000001</v>
      </c>
      <c r="G143" s="14" t="s">
        <v>671</v>
      </c>
      <c r="H143" s="14" t="s">
        <v>677</v>
      </c>
      <c r="I143" s="15">
        <v>943</v>
      </c>
      <c r="J143" s="8" t="str">
        <f t="shared" si="26"/>
        <v>835253|50 - 100 km</v>
      </c>
      <c r="L143" s="8" t="str">
        <f t="shared" si="27"/>
        <v>835253|50 - 100 km</v>
      </c>
      <c r="M143" s="8" t="str">
        <f t="shared" si="28"/>
        <v>835760|&gt; 100 km</v>
      </c>
      <c r="N143" s="8" t="str">
        <f t="shared" si="29"/>
        <v>821075|0 - 10 km</v>
      </c>
      <c r="P143" s="8" t="str">
        <f t="shared" si="31"/>
        <v/>
      </c>
      <c r="Q143" s="8" t="str">
        <f>IF(COUNTIF($C$1:C142, "="&amp;C143)=0,R143&amp;S143&amp;T143&amp;U143&amp;V143&amp;W143&amp;X143,"")</f>
        <v/>
      </c>
      <c r="R143" s="8" t="str">
        <f t="shared" si="32"/>
        <v>{"wst_id":"835253",</v>
      </c>
      <c r="S143" s="8" t="str">
        <f t="shared" si="33"/>
        <v>"wst_name":"UBERLANDIA",</v>
      </c>
      <c r="T143" s="8" t="str">
        <f t="shared" si="34"/>
        <v>"wst_lat":"-18.8830004",</v>
      </c>
      <c r="U143" s="8" t="str">
        <f t="shared" si="35"/>
        <v>"wst_long":"-48.2169996",</v>
      </c>
      <c r="V143" s="8" t="str">
        <f t="shared" si="36"/>
        <v>"wst_source":"GSOD",</v>
      </c>
      <c r="W143" s="8" t="str">
        <f t="shared" si="30"/>
        <v>"wst_elev":"943"</v>
      </c>
      <c r="X143" s="8" t="s">
        <v>939</v>
      </c>
    </row>
    <row r="144" spans="1:24">
      <c r="A144" s="8" t="str">
        <f>IF(COUNTIF($C$1:C143,"="&amp;C144)&gt;0,"",1)</f>
        <v/>
      </c>
      <c r="B144" s="14" t="s">
        <v>240</v>
      </c>
      <c r="C144" s="38" t="s">
        <v>682</v>
      </c>
      <c r="D144" s="14" t="s">
        <v>683</v>
      </c>
      <c r="E144" s="15">
        <v>-19.783000399999999</v>
      </c>
      <c r="F144" s="15">
        <v>-47.966999600000001</v>
      </c>
      <c r="G144" s="14" t="s">
        <v>671</v>
      </c>
      <c r="H144" s="14" t="s">
        <v>672</v>
      </c>
      <c r="I144" s="15">
        <v>809</v>
      </c>
      <c r="J144" s="8" t="str">
        <f t="shared" si="26"/>
        <v>835760|&gt; 100 km</v>
      </c>
      <c r="L144" s="8" t="str">
        <f t="shared" si="27"/>
        <v>835760|&gt; 100 km</v>
      </c>
      <c r="M144" s="8" t="str">
        <f t="shared" si="28"/>
        <v>821075|0 - 10 km</v>
      </c>
      <c r="N144" s="8" t="str">
        <f t="shared" si="29"/>
        <v>835253|0 - 10 km</v>
      </c>
      <c r="P144" s="8" t="str">
        <f t="shared" si="31"/>
        <v/>
      </c>
      <c r="Q144" s="8" t="str">
        <f>IF(COUNTIF($C$1:C143, "="&amp;C144)=0,R144&amp;S144&amp;T144&amp;U144&amp;V144&amp;W144&amp;X144,"")</f>
        <v/>
      </c>
      <c r="R144" s="8" t="str">
        <f t="shared" si="32"/>
        <v>{"wst_id":"835760",</v>
      </c>
      <c r="S144" s="8" t="str">
        <f t="shared" si="33"/>
        <v>"wst_name":"UBERABA",</v>
      </c>
      <c r="T144" s="8" t="str">
        <f t="shared" si="34"/>
        <v>"wst_lat":"-19.7830004",</v>
      </c>
      <c r="U144" s="8" t="str">
        <f t="shared" si="35"/>
        <v>"wst_long":"-47.9669996",</v>
      </c>
      <c r="V144" s="8" t="str">
        <f t="shared" si="36"/>
        <v>"wst_source":"GSOD",</v>
      </c>
      <c r="W144" s="8" t="str">
        <f t="shared" si="30"/>
        <v>"wst_elev":"809"</v>
      </c>
      <c r="X144" s="8" t="s">
        <v>939</v>
      </c>
    </row>
    <row r="145" spans="1:24">
      <c r="A145" s="8" t="str">
        <f>IF(COUNTIF($C$1:C144,"="&amp;C145)&gt;0,"",1)</f>
        <v/>
      </c>
      <c r="B145" s="14" t="s">
        <v>244</v>
      </c>
      <c r="C145" s="38" t="s">
        <v>678</v>
      </c>
      <c r="D145" s="14" t="s">
        <v>679</v>
      </c>
      <c r="E145" s="15">
        <v>-18.8830004</v>
      </c>
      <c r="F145" s="15">
        <v>-48.233000400000002</v>
      </c>
      <c r="G145" s="14" t="s">
        <v>671</v>
      </c>
      <c r="H145" s="14" t="s">
        <v>684</v>
      </c>
      <c r="I145" s="15">
        <v>943</v>
      </c>
      <c r="J145" s="8" t="str">
        <f t="shared" si="26"/>
        <v>821075|0 - 10 km</v>
      </c>
      <c r="L145" s="8" t="str">
        <f t="shared" si="27"/>
        <v>821075|0 - 10 km</v>
      </c>
      <c r="M145" s="8" t="str">
        <f t="shared" si="28"/>
        <v>835253|0 - 10 km</v>
      </c>
      <c r="N145" s="8" t="str">
        <f t="shared" si="29"/>
        <v>835760|&gt; 100 km</v>
      </c>
      <c r="P145" s="8" t="str">
        <f t="shared" si="31"/>
        <v/>
      </c>
      <c r="Q145" s="8" t="str">
        <f>IF(COUNTIF($C$1:C144, "="&amp;C145)=0,R145&amp;S145&amp;T145&amp;U145&amp;V145&amp;W145&amp;X145,"")</f>
        <v/>
      </c>
      <c r="R145" s="8" t="str">
        <f t="shared" si="32"/>
        <v>{"wst_id":"821075",</v>
      </c>
      <c r="S145" s="8" t="str">
        <f t="shared" si="33"/>
        <v>"wst_name":"UBERLANDIA",</v>
      </c>
      <c r="T145" s="8" t="str">
        <f t="shared" si="34"/>
        <v>"wst_lat":"-18.8830004",</v>
      </c>
      <c r="U145" s="8" t="str">
        <f t="shared" si="35"/>
        <v>"wst_long":"-48.2330004",</v>
      </c>
      <c r="V145" s="8" t="str">
        <f t="shared" si="36"/>
        <v>"wst_source":"GSOD",</v>
      </c>
      <c r="W145" s="8" t="str">
        <f t="shared" si="30"/>
        <v>"wst_elev":"943"</v>
      </c>
      <c r="X145" s="8" t="s">
        <v>939</v>
      </c>
    </row>
    <row r="146" spans="1:24">
      <c r="A146" s="8" t="str">
        <f>IF(COUNTIF($C$1:C145,"="&amp;C146)&gt;0,"",1)</f>
        <v/>
      </c>
      <c r="B146" s="14" t="s">
        <v>244</v>
      </c>
      <c r="C146" s="38" t="s">
        <v>681</v>
      </c>
      <c r="D146" s="14" t="s">
        <v>679</v>
      </c>
      <c r="E146" s="15">
        <v>-18.8830004</v>
      </c>
      <c r="F146" s="15">
        <v>-48.216999600000001</v>
      </c>
      <c r="G146" s="14" t="s">
        <v>671</v>
      </c>
      <c r="H146" s="14" t="s">
        <v>684</v>
      </c>
      <c r="I146" s="15">
        <v>943</v>
      </c>
      <c r="J146" s="8" t="str">
        <f t="shared" si="26"/>
        <v>835253|0 - 10 km</v>
      </c>
      <c r="L146" s="8" t="str">
        <f t="shared" si="27"/>
        <v>835253|0 - 10 km</v>
      </c>
      <c r="M146" s="8" t="str">
        <f t="shared" si="28"/>
        <v>835760|&gt; 100 km</v>
      </c>
      <c r="N146" s="8" t="str">
        <f t="shared" si="29"/>
        <v>821075|0 - 10 km</v>
      </c>
      <c r="P146" s="8" t="str">
        <f t="shared" si="31"/>
        <v/>
      </c>
      <c r="Q146" s="8" t="str">
        <f>IF(COUNTIF($C$1:C145, "="&amp;C146)=0,R146&amp;S146&amp;T146&amp;U146&amp;V146&amp;W146&amp;X146,"")</f>
        <v/>
      </c>
      <c r="R146" s="8" t="str">
        <f t="shared" si="32"/>
        <v>{"wst_id":"835253",</v>
      </c>
      <c r="S146" s="8" t="str">
        <f t="shared" si="33"/>
        <v>"wst_name":"UBERLANDIA",</v>
      </c>
      <c r="T146" s="8" t="str">
        <f t="shared" si="34"/>
        <v>"wst_lat":"-18.8830004",</v>
      </c>
      <c r="U146" s="8" t="str">
        <f t="shared" si="35"/>
        <v>"wst_long":"-48.2169996",</v>
      </c>
      <c r="V146" s="8" t="str">
        <f t="shared" si="36"/>
        <v>"wst_source":"GSOD",</v>
      </c>
      <c r="W146" s="8" t="str">
        <f t="shared" si="30"/>
        <v>"wst_elev":"943"</v>
      </c>
      <c r="X146" s="8" t="s">
        <v>939</v>
      </c>
    </row>
    <row r="147" spans="1:24">
      <c r="A147" s="8" t="str">
        <f>IF(COUNTIF($C$1:C146,"="&amp;C147)&gt;0,"",1)</f>
        <v/>
      </c>
      <c r="B147" s="14" t="s">
        <v>244</v>
      </c>
      <c r="C147" s="38" t="s">
        <v>682</v>
      </c>
      <c r="D147" s="14" t="s">
        <v>683</v>
      </c>
      <c r="E147" s="15">
        <v>-19.783000399999999</v>
      </c>
      <c r="F147" s="15">
        <v>-47.966999600000001</v>
      </c>
      <c r="G147" s="14" t="s">
        <v>671</v>
      </c>
      <c r="H147" s="14" t="s">
        <v>672</v>
      </c>
      <c r="I147" s="15">
        <v>809</v>
      </c>
      <c r="J147" s="8" t="str">
        <f t="shared" si="26"/>
        <v>835760|&gt; 100 km</v>
      </c>
      <c r="L147" s="8" t="str">
        <f t="shared" si="27"/>
        <v>835760|&gt; 100 km</v>
      </c>
      <c r="M147" s="8" t="str">
        <f t="shared" si="28"/>
        <v>821075|0 - 10 km</v>
      </c>
      <c r="N147" s="8" t="str">
        <f t="shared" si="29"/>
        <v>835253|0 - 10 km</v>
      </c>
      <c r="P147" s="8" t="str">
        <f t="shared" si="31"/>
        <v/>
      </c>
      <c r="Q147" s="8" t="str">
        <f>IF(COUNTIF($C$1:C146, "="&amp;C147)=0,R147&amp;S147&amp;T147&amp;U147&amp;V147&amp;W147&amp;X147,"")</f>
        <v/>
      </c>
      <c r="R147" s="8" t="str">
        <f t="shared" si="32"/>
        <v>{"wst_id":"835760",</v>
      </c>
      <c r="S147" s="8" t="str">
        <f t="shared" si="33"/>
        <v>"wst_name":"UBERABA",</v>
      </c>
      <c r="T147" s="8" t="str">
        <f t="shared" si="34"/>
        <v>"wst_lat":"-19.7830004",</v>
      </c>
      <c r="U147" s="8" t="str">
        <f t="shared" si="35"/>
        <v>"wst_long":"-47.9669996",</v>
      </c>
      <c r="V147" s="8" t="str">
        <f t="shared" si="36"/>
        <v>"wst_source":"GSOD",</v>
      </c>
      <c r="W147" s="8" t="str">
        <f t="shared" si="30"/>
        <v>"wst_elev":"809"</v>
      </c>
      <c r="X147" s="8" t="s">
        <v>939</v>
      </c>
    </row>
    <row r="148" spans="1:24">
      <c r="A148" s="8" t="str">
        <f>IF(COUNTIF($C$1:C147,"="&amp;C148)&gt;0,"",1)</f>
        <v/>
      </c>
      <c r="B148" s="14" t="s">
        <v>248</v>
      </c>
      <c r="C148" s="38" t="s">
        <v>678</v>
      </c>
      <c r="D148" s="14" t="s">
        <v>679</v>
      </c>
      <c r="E148" s="15">
        <v>-18.8830004</v>
      </c>
      <c r="F148" s="15">
        <v>-48.233000400000002</v>
      </c>
      <c r="G148" s="14" t="s">
        <v>671</v>
      </c>
      <c r="H148" s="14" t="s">
        <v>684</v>
      </c>
      <c r="I148" s="15">
        <v>943</v>
      </c>
      <c r="J148" s="8" t="str">
        <f t="shared" si="26"/>
        <v>821075|0 - 10 km</v>
      </c>
      <c r="L148" s="8" t="str">
        <f t="shared" si="27"/>
        <v>821075|0 - 10 km</v>
      </c>
      <c r="M148" s="8" t="str">
        <f t="shared" si="28"/>
        <v>835253|0 - 10 km</v>
      </c>
      <c r="N148" s="8" t="str">
        <f t="shared" si="29"/>
        <v>835760|&gt; 100 km</v>
      </c>
      <c r="P148" s="8" t="str">
        <f t="shared" si="31"/>
        <v/>
      </c>
      <c r="Q148" s="8" t="str">
        <f>IF(COUNTIF($C$1:C147, "="&amp;C148)=0,R148&amp;S148&amp;T148&amp;U148&amp;V148&amp;W148&amp;X148,"")</f>
        <v/>
      </c>
      <c r="R148" s="8" t="str">
        <f t="shared" si="32"/>
        <v>{"wst_id":"821075",</v>
      </c>
      <c r="S148" s="8" t="str">
        <f t="shared" si="33"/>
        <v>"wst_name":"UBERLANDIA",</v>
      </c>
      <c r="T148" s="8" t="str">
        <f t="shared" si="34"/>
        <v>"wst_lat":"-18.8830004",</v>
      </c>
      <c r="U148" s="8" t="str">
        <f t="shared" si="35"/>
        <v>"wst_long":"-48.2330004",</v>
      </c>
      <c r="V148" s="8" t="str">
        <f t="shared" si="36"/>
        <v>"wst_source":"GSOD",</v>
      </c>
      <c r="W148" s="8" t="str">
        <f t="shared" si="30"/>
        <v>"wst_elev":"943"</v>
      </c>
      <c r="X148" s="8" t="s">
        <v>939</v>
      </c>
    </row>
    <row r="149" spans="1:24">
      <c r="A149" s="8" t="str">
        <f>IF(COUNTIF($C$1:C148,"="&amp;C149)&gt;0,"",1)</f>
        <v/>
      </c>
      <c r="B149" s="14" t="s">
        <v>248</v>
      </c>
      <c r="C149" s="38" t="s">
        <v>681</v>
      </c>
      <c r="D149" s="14" t="s">
        <v>679</v>
      </c>
      <c r="E149" s="15">
        <v>-18.8830004</v>
      </c>
      <c r="F149" s="15">
        <v>-48.216999600000001</v>
      </c>
      <c r="G149" s="14" t="s">
        <v>671</v>
      </c>
      <c r="H149" s="14" t="s">
        <v>684</v>
      </c>
      <c r="I149" s="15">
        <v>943</v>
      </c>
      <c r="J149" s="8" t="str">
        <f t="shared" si="26"/>
        <v>835253|0 - 10 km</v>
      </c>
      <c r="L149" s="8" t="str">
        <f t="shared" si="27"/>
        <v>835253|0 - 10 km</v>
      </c>
      <c r="M149" s="8" t="str">
        <f t="shared" si="28"/>
        <v>835760|&gt; 100 km</v>
      </c>
      <c r="N149" s="8" t="str">
        <f t="shared" si="29"/>
        <v>821075|0 - 10 km</v>
      </c>
      <c r="P149" s="8" t="str">
        <f t="shared" si="31"/>
        <v/>
      </c>
      <c r="Q149" s="8" t="str">
        <f>IF(COUNTIF($C$1:C148, "="&amp;C149)=0,R149&amp;S149&amp;T149&amp;U149&amp;V149&amp;W149&amp;X149,"")</f>
        <v/>
      </c>
      <c r="R149" s="8" t="str">
        <f t="shared" si="32"/>
        <v>{"wst_id":"835253",</v>
      </c>
      <c r="S149" s="8" t="str">
        <f t="shared" si="33"/>
        <v>"wst_name":"UBERLANDIA",</v>
      </c>
      <c r="T149" s="8" t="str">
        <f t="shared" si="34"/>
        <v>"wst_lat":"-18.8830004",</v>
      </c>
      <c r="U149" s="8" t="str">
        <f t="shared" si="35"/>
        <v>"wst_long":"-48.2169996",</v>
      </c>
      <c r="V149" s="8" t="str">
        <f t="shared" si="36"/>
        <v>"wst_source":"GSOD",</v>
      </c>
      <c r="W149" s="8" t="str">
        <f t="shared" si="30"/>
        <v>"wst_elev":"943"</v>
      </c>
      <c r="X149" s="8" t="s">
        <v>939</v>
      </c>
    </row>
    <row r="150" spans="1:24">
      <c r="A150" s="8" t="str">
        <f>IF(COUNTIF($C$1:C149,"="&amp;C150)&gt;0,"",1)</f>
        <v/>
      </c>
      <c r="B150" s="14" t="s">
        <v>248</v>
      </c>
      <c r="C150" s="38" t="s">
        <v>682</v>
      </c>
      <c r="D150" s="14" t="s">
        <v>683</v>
      </c>
      <c r="E150" s="15">
        <v>-19.783000399999999</v>
      </c>
      <c r="F150" s="15">
        <v>-47.966999600000001</v>
      </c>
      <c r="G150" s="14" t="s">
        <v>671</v>
      </c>
      <c r="H150" s="14" t="s">
        <v>672</v>
      </c>
      <c r="I150" s="15">
        <v>809</v>
      </c>
      <c r="J150" s="8" t="str">
        <f t="shared" si="26"/>
        <v>835760|&gt; 100 km</v>
      </c>
      <c r="L150" s="8" t="str">
        <f t="shared" si="27"/>
        <v>835760|&gt; 100 km</v>
      </c>
      <c r="M150" s="8" t="str">
        <f t="shared" si="28"/>
        <v>821075|0 - 10 km</v>
      </c>
      <c r="N150" s="8" t="str">
        <f t="shared" si="29"/>
        <v>835253|0 - 10 km</v>
      </c>
      <c r="P150" s="8" t="str">
        <f t="shared" si="31"/>
        <v/>
      </c>
      <c r="Q150" s="8" t="str">
        <f>IF(COUNTIF($C$1:C149, "="&amp;C150)=0,R150&amp;S150&amp;T150&amp;U150&amp;V150&amp;W150&amp;X150,"")</f>
        <v/>
      </c>
      <c r="R150" s="8" t="str">
        <f t="shared" si="32"/>
        <v>{"wst_id":"835760",</v>
      </c>
      <c r="S150" s="8" t="str">
        <f t="shared" si="33"/>
        <v>"wst_name":"UBERABA",</v>
      </c>
      <c r="T150" s="8" t="str">
        <f t="shared" si="34"/>
        <v>"wst_lat":"-19.7830004",</v>
      </c>
      <c r="U150" s="8" t="str">
        <f t="shared" si="35"/>
        <v>"wst_long":"-47.9669996",</v>
      </c>
      <c r="V150" s="8" t="str">
        <f t="shared" si="36"/>
        <v>"wst_source":"GSOD",</v>
      </c>
      <c r="W150" s="8" t="str">
        <f t="shared" si="30"/>
        <v>"wst_elev":"809"</v>
      </c>
      <c r="X150" s="8" t="s">
        <v>939</v>
      </c>
    </row>
    <row r="151" spans="1:24">
      <c r="A151" s="8" t="str">
        <f>IF(COUNTIF($C$1:C150,"="&amp;C151)&gt;0,"",1)</f>
        <v/>
      </c>
      <c r="B151" s="14" t="s">
        <v>251</v>
      </c>
      <c r="C151" s="38" t="s">
        <v>678</v>
      </c>
      <c r="D151" s="14" t="s">
        <v>679</v>
      </c>
      <c r="E151" s="15">
        <v>-18.8830004</v>
      </c>
      <c r="F151" s="15">
        <v>-48.233000400000002</v>
      </c>
      <c r="G151" s="14" t="s">
        <v>671</v>
      </c>
      <c r="H151" s="14" t="s">
        <v>684</v>
      </c>
      <c r="I151" s="15">
        <v>943</v>
      </c>
      <c r="J151" s="8" t="str">
        <f t="shared" si="26"/>
        <v>821075|0 - 10 km</v>
      </c>
      <c r="L151" s="8" t="str">
        <f t="shared" si="27"/>
        <v>821075|0 - 10 km</v>
      </c>
      <c r="M151" s="8" t="str">
        <f t="shared" si="28"/>
        <v>835253|0 - 10 km</v>
      </c>
      <c r="N151" s="8" t="str">
        <f t="shared" si="29"/>
        <v>835760|&gt; 100 km</v>
      </c>
      <c r="P151" s="8" t="str">
        <f t="shared" si="31"/>
        <v/>
      </c>
      <c r="Q151" s="8" t="str">
        <f>IF(COUNTIF($C$1:C150, "="&amp;C151)=0,R151&amp;S151&amp;T151&amp;U151&amp;V151&amp;W151&amp;X151,"")</f>
        <v/>
      </c>
      <c r="R151" s="8" t="str">
        <f t="shared" si="32"/>
        <v>{"wst_id":"821075",</v>
      </c>
      <c r="S151" s="8" t="str">
        <f t="shared" si="33"/>
        <v>"wst_name":"UBERLANDIA",</v>
      </c>
      <c r="T151" s="8" t="str">
        <f t="shared" si="34"/>
        <v>"wst_lat":"-18.8830004",</v>
      </c>
      <c r="U151" s="8" t="str">
        <f t="shared" si="35"/>
        <v>"wst_long":"-48.2330004",</v>
      </c>
      <c r="V151" s="8" t="str">
        <f t="shared" si="36"/>
        <v>"wst_source":"GSOD",</v>
      </c>
      <c r="W151" s="8" t="str">
        <f t="shared" si="30"/>
        <v>"wst_elev":"943"</v>
      </c>
      <c r="X151" s="8" t="s">
        <v>939</v>
      </c>
    </row>
    <row r="152" spans="1:24">
      <c r="A152" s="8" t="str">
        <f>IF(COUNTIF($C$1:C151,"="&amp;C152)&gt;0,"",1)</f>
        <v/>
      </c>
      <c r="B152" s="14" t="s">
        <v>251</v>
      </c>
      <c r="C152" s="38" t="s">
        <v>681</v>
      </c>
      <c r="D152" s="14" t="s">
        <v>679</v>
      </c>
      <c r="E152" s="15">
        <v>-18.8830004</v>
      </c>
      <c r="F152" s="15">
        <v>-48.216999600000001</v>
      </c>
      <c r="G152" s="14" t="s">
        <v>671</v>
      </c>
      <c r="H152" s="14" t="s">
        <v>684</v>
      </c>
      <c r="I152" s="15">
        <v>943</v>
      </c>
      <c r="J152" s="8" t="str">
        <f t="shared" si="26"/>
        <v>835253|0 - 10 km</v>
      </c>
      <c r="L152" s="8" t="str">
        <f t="shared" si="27"/>
        <v>835253|0 - 10 km</v>
      </c>
      <c r="M152" s="8" t="str">
        <f t="shared" si="28"/>
        <v>835760|&gt; 100 km</v>
      </c>
      <c r="N152" s="8" t="str">
        <f t="shared" si="29"/>
        <v>821075|25 - 50 km</v>
      </c>
      <c r="P152" s="8" t="str">
        <f t="shared" si="31"/>
        <v/>
      </c>
      <c r="Q152" s="8" t="str">
        <f>IF(COUNTIF($C$1:C151, "="&amp;C152)=0,R152&amp;S152&amp;T152&amp;U152&amp;V152&amp;W152&amp;X152,"")</f>
        <v/>
      </c>
      <c r="R152" s="8" t="str">
        <f t="shared" si="32"/>
        <v>{"wst_id":"835253",</v>
      </c>
      <c r="S152" s="8" t="str">
        <f t="shared" si="33"/>
        <v>"wst_name":"UBERLANDIA",</v>
      </c>
      <c r="T152" s="8" t="str">
        <f t="shared" si="34"/>
        <v>"wst_lat":"-18.8830004",</v>
      </c>
      <c r="U152" s="8" t="str">
        <f t="shared" si="35"/>
        <v>"wst_long":"-48.2169996",</v>
      </c>
      <c r="V152" s="8" t="str">
        <f t="shared" si="36"/>
        <v>"wst_source":"GSOD",</v>
      </c>
      <c r="W152" s="8" t="str">
        <f t="shared" si="30"/>
        <v>"wst_elev":"943"</v>
      </c>
      <c r="X152" s="8" t="s">
        <v>939</v>
      </c>
    </row>
    <row r="153" spans="1:24">
      <c r="A153" s="8" t="str">
        <f>IF(COUNTIF($C$1:C152,"="&amp;C153)&gt;0,"",1)</f>
        <v/>
      </c>
      <c r="B153" s="14" t="s">
        <v>251</v>
      </c>
      <c r="C153" s="38" t="s">
        <v>682</v>
      </c>
      <c r="D153" s="14" t="s">
        <v>683</v>
      </c>
      <c r="E153" s="15">
        <v>-19.783000399999999</v>
      </c>
      <c r="F153" s="15">
        <v>-47.966999600000001</v>
      </c>
      <c r="G153" s="14" t="s">
        <v>671</v>
      </c>
      <c r="H153" s="14" t="s">
        <v>672</v>
      </c>
      <c r="I153" s="15">
        <v>809</v>
      </c>
      <c r="J153" s="8" t="str">
        <f t="shared" si="26"/>
        <v>835760|&gt; 100 km</v>
      </c>
      <c r="L153" s="8" t="str">
        <f t="shared" si="27"/>
        <v>835760|&gt; 100 km</v>
      </c>
      <c r="M153" s="8" t="str">
        <f t="shared" si="28"/>
        <v>821075|25 - 50 km</v>
      </c>
      <c r="N153" s="8" t="str">
        <f t="shared" si="29"/>
        <v>835253|25 - 50 km</v>
      </c>
      <c r="P153" s="8" t="str">
        <f t="shared" si="31"/>
        <v/>
      </c>
      <c r="Q153" s="8" t="str">
        <f>IF(COUNTIF($C$1:C152, "="&amp;C153)=0,R153&amp;S153&amp;T153&amp;U153&amp;V153&amp;W153&amp;X153,"")</f>
        <v/>
      </c>
      <c r="R153" s="8" t="str">
        <f t="shared" si="32"/>
        <v>{"wst_id":"835760",</v>
      </c>
      <c r="S153" s="8" t="str">
        <f t="shared" si="33"/>
        <v>"wst_name":"UBERABA",</v>
      </c>
      <c r="T153" s="8" t="str">
        <f t="shared" si="34"/>
        <v>"wst_lat":"-19.7830004",</v>
      </c>
      <c r="U153" s="8" t="str">
        <f t="shared" si="35"/>
        <v>"wst_long":"-47.9669996",</v>
      </c>
      <c r="V153" s="8" t="str">
        <f t="shared" si="36"/>
        <v>"wst_source":"GSOD",</v>
      </c>
      <c r="W153" s="8" t="str">
        <f t="shared" si="30"/>
        <v>"wst_elev":"809"</v>
      </c>
      <c r="X153" s="8" t="s">
        <v>939</v>
      </c>
    </row>
    <row r="154" spans="1:24">
      <c r="A154" s="8" t="str">
        <f>IF(COUNTIF($C$1:C153,"="&amp;C154)&gt;0,"",1)</f>
        <v/>
      </c>
      <c r="B154" s="14" t="s">
        <v>232</v>
      </c>
      <c r="C154" s="38" t="s">
        <v>678</v>
      </c>
      <c r="D154" s="14" t="s">
        <v>679</v>
      </c>
      <c r="E154" s="15">
        <v>-18.8830004</v>
      </c>
      <c r="F154" s="15">
        <v>-48.233000400000002</v>
      </c>
      <c r="G154" s="14" t="s">
        <v>671</v>
      </c>
      <c r="H154" s="14" t="s">
        <v>680</v>
      </c>
      <c r="I154" s="15">
        <v>943</v>
      </c>
      <c r="J154" s="8" t="str">
        <f t="shared" si="26"/>
        <v>821075|25 - 50 km</v>
      </c>
      <c r="L154" s="8" t="str">
        <f t="shared" si="27"/>
        <v>821075|25 - 50 km</v>
      </c>
      <c r="M154" s="8" t="str">
        <f t="shared" si="28"/>
        <v>835253|25 - 50 km</v>
      </c>
      <c r="N154" s="8" t="str">
        <f t="shared" si="29"/>
        <v>835760|&gt; 100 km</v>
      </c>
      <c r="P154" s="8" t="str">
        <f t="shared" si="31"/>
        <v/>
      </c>
      <c r="Q154" s="8" t="str">
        <f>IF(COUNTIF($C$1:C153, "="&amp;C154)=0,R154&amp;S154&amp;T154&amp;U154&amp;V154&amp;W154&amp;X154,"")</f>
        <v/>
      </c>
      <c r="R154" s="8" t="str">
        <f t="shared" si="32"/>
        <v>{"wst_id":"821075",</v>
      </c>
      <c r="S154" s="8" t="str">
        <f t="shared" si="33"/>
        <v>"wst_name":"UBERLANDIA",</v>
      </c>
      <c r="T154" s="8" t="str">
        <f t="shared" si="34"/>
        <v>"wst_lat":"-18.8830004",</v>
      </c>
      <c r="U154" s="8" t="str">
        <f t="shared" si="35"/>
        <v>"wst_long":"-48.2330004",</v>
      </c>
      <c r="V154" s="8" t="str">
        <f t="shared" si="36"/>
        <v>"wst_source":"GSOD",</v>
      </c>
      <c r="W154" s="8" t="str">
        <f t="shared" si="30"/>
        <v>"wst_elev":"943"</v>
      </c>
      <c r="X154" s="8" t="s">
        <v>939</v>
      </c>
    </row>
    <row r="155" spans="1:24">
      <c r="A155" s="8" t="str">
        <f>IF(COUNTIF($C$1:C154,"="&amp;C155)&gt;0,"",1)</f>
        <v/>
      </c>
      <c r="B155" s="14" t="s">
        <v>232</v>
      </c>
      <c r="C155" s="38" t="s">
        <v>681</v>
      </c>
      <c r="D155" s="14" t="s">
        <v>679</v>
      </c>
      <c r="E155" s="15">
        <v>-18.8830004</v>
      </c>
      <c r="F155" s="15">
        <v>-48.216999600000001</v>
      </c>
      <c r="G155" s="14" t="s">
        <v>671</v>
      </c>
      <c r="H155" s="14" t="s">
        <v>680</v>
      </c>
      <c r="I155" s="15">
        <v>943</v>
      </c>
      <c r="J155" s="8" t="str">
        <f t="shared" si="26"/>
        <v>835253|25 - 50 km</v>
      </c>
      <c r="L155" s="8" t="str">
        <f t="shared" si="27"/>
        <v>835253|25 - 50 km</v>
      </c>
      <c r="M155" s="8" t="str">
        <f t="shared" si="28"/>
        <v>835760|&gt; 100 km</v>
      </c>
      <c r="N155" s="8" t="str">
        <f t="shared" si="29"/>
        <v>821075|&gt; 100 km</v>
      </c>
      <c r="P155" s="8" t="str">
        <f t="shared" si="31"/>
        <v/>
      </c>
      <c r="Q155" s="8" t="str">
        <f>IF(COUNTIF($C$1:C154, "="&amp;C155)=0,R155&amp;S155&amp;T155&amp;U155&amp;V155&amp;W155&amp;X155,"")</f>
        <v/>
      </c>
      <c r="R155" s="8" t="str">
        <f t="shared" si="32"/>
        <v>{"wst_id":"835253",</v>
      </c>
      <c r="S155" s="8" t="str">
        <f t="shared" si="33"/>
        <v>"wst_name":"UBERLANDIA",</v>
      </c>
      <c r="T155" s="8" t="str">
        <f t="shared" si="34"/>
        <v>"wst_lat":"-18.8830004",</v>
      </c>
      <c r="U155" s="8" t="str">
        <f t="shared" si="35"/>
        <v>"wst_long":"-48.2169996",</v>
      </c>
      <c r="V155" s="8" t="str">
        <f t="shared" si="36"/>
        <v>"wst_source":"GSOD",</v>
      </c>
      <c r="W155" s="8" t="str">
        <f t="shared" si="30"/>
        <v>"wst_elev":"943"</v>
      </c>
      <c r="X155" s="8" t="s">
        <v>939</v>
      </c>
    </row>
    <row r="156" spans="1:24">
      <c r="A156" s="8" t="str">
        <f>IF(COUNTIF($C$1:C155,"="&amp;C156)&gt;0,"",1)</f>
        <v/>
      </c>
      <c r="B156" s="14" t="s">
        <v>232</v>
      </c>
      <c r="C156" s="38" t="s">
        <v>682</v>
      </c>
      <c r="D156" s="14" t="s">
        <v>683</v>
      </c>
      <c r="E156" s="15">
        <v>-19.783000399999999</v>
      </c>
      <c r="F156" s="15">
        <v>-47.966999600000001</v>
      </c>
      <c r="G156" s="14" t="s">
        <v>671</v>
      </c>
      <c r="H156" s="14" t="s">
        <v>672</v>
      </c>
      <c r="I156" s="15">
        <v>809</v>
      </c>
      <c r="J156" s="8" t="str">
        <f t="shared" si="26"/>
        <v>835760|&gt; 100 km</v>
      </c>
      <c r="L156" s="8" t="str">
        <f t="shared" si="27"/>
        <v>835760|&gt; 100 km</v>
      </c>
      <c r="M156" s="8" t="str">
        <f t="shared" si="28"/>
        <v>821075|&gt; 100 km</v>
      </c>
      <c r="N156" s="8" t="str">
        <f t="shared" si="29"/>
        <v>835253|&gt; 100 km</v>
      </c>
      <c r="P156" s="8" t="str">
        <f t="shared" si="31"/>
        <v/>
      </c>
      <c r="Q156" s="8" t="str">
        <f>IF(COUNTIF($C$1:C155, "="&amp;C156)=0,R156&amp;S156&amp;T156&amp;U156&amp;V156&amp;W156&amp;X156,"")</f>
        <v/>
      </c>
      <c r="R156" s="8" t="str">
        <f t="shared" si="32"/>
        <v>{"wst_id":"835760",</v>
      </c>
      <c r="S156" s="8" t="str">
        <f t="shared" si="33"/>
        <v>"wst_name":"UBERABA",</v>
      </c>
      <c r="T156" s="8" t="str">
        <f t="shared" si="34"/>
        <v>"wst_lat":"-19.7830004",</v>
      </c>
      <c r="U156" s="8" t="str">
        <f t="shared" si="35"/>
        <v>"wst_long":"-47.9669996",</v>
      </c>
      <c r="V156" s="8" t="str">
        <f t="shared" si="36"/>
        <v>"wst_source":"GSOD",</v>
      </c>
      <c r="W156" s="8" t="str">
        <f t="shared" si="30"/>
        <v>"wst_elev":"809"</v>
      </c>
      <c r="X156" s="8" t="s">
        <v>939</v>
      </c>
    </row>
    <row r="157" spans="1:24">
      <c r="A157" s="8" t="str">
        <f>IF(COUNTIF($C$1:C156,"="&amp;C157)&gt;0,"",1)</f>
        <v/>
      </c>
      <c r="B157" s="14" t="s">
        <v>237</v>
      </c>
      <c r="C157" s="38" t="s">
        <v>678</v>
      </c>
      <c r="D157" s="14" t="s">
        <v>679</v>
      </c>
      <c r="E157" s="15">
        <v>-18.8830004</v>
      </c>
      <c r="F157" s="15">
        <v>-48.233000400000002</v>
      </c>
      <c r="G157" s="14" t="s">
        <v>671</v>
      </c>
      <c r="H157" s="14" t="s">
        <v>672</v>
      </c>
      <c r="I157" s="15">
        <v>943</v>
      </c>
      <c r="J157" s="8" t="str">
        <f t="shared" si="26"/>
        <v>821075|&gt; 100 km</v>
      </c>
      <c r="L157" s="8" t="str">
        <f t="shared" si="27"/>
        <v>821075|&gt; 100 km</v>
      </c>
      <c r="M157" s="8" t="str">
        <f t="shared" si="28"/>
        <v>835253|&gt; 100 km</v>
      </c>
      <c r="N157" s="8" t="str">
        <f t="shared" si="29"/>
        <v>835760|50 - 100 km</v>
      </c>
      <c r="P157" s="8" t="str">
        <f t="shared" si="31"/>
        <v/>
      </c>
      <c r="Q157" s="8" t="str">
        <f>IF(COUNTIF($C$1:C156, "="&amp;C157)=0,R157&amp;S157&amp;T157&amp;U157&amp;V157&amp;W157&amp;X157,"")</f>
        <v/>
      </c>
      <c r="R157" s="8" t="str">
        <f t="shared" si="32"/>
        <v>{"wst_id":"821075",</v>
      </c>
      <c r="S157" s="8" t="str">
        <f t="shared" si="33"/>
        <v>"wst_name":"UBERLANDIA",</v>
      </c>
      <c r="T157" s="8" t="str">
        <f t="shared" si="34"/>
        <v>"wst_lat":"-18.8830004",</v>
      </c>
      <c r="U157" s="8" t="str">
        <f t="shared" si="35"/>
        <v>"wst_long":"-48.2330004",</v>
      </c>
      <c r="V157" s="8" t="str">
        <f t="shared" si="36"/>
        <v>"wst_source":"GSOD",</v>
      </c>
      <c r="W157" s="8" t="str">
        <f t="shared" si="30"/>
        <v>"wst_elev":"943"</v>
      </c>
      <c r="X157" s="8" t="s">
        <v>939</v>
      </c>
    </row>
    <row r="158" spans="1:24">
      <c r="A158" s="8" t="str">
        <f>IF(COUNTIF($C$1:C157,"="&amp;C158)&gt;0,"",1)</f>
        <v/>
      </c>
      <c r="B158" s="14" t="s">
        <v>237</v>
      </c>
      <c r="C158" s="38" t="s">
        <v>681</v>
      </c>
      <c r="D158" s="14" t="s">
        <v>679</v>
      </c>
      <c r="E158" s="15">
        <v>-18.8830004</v>
      </c>
      <c r="F158" s="15">
        <v>-48.216999600000001</v>
      </c>
      <c r="G158" s="14" t="s">
        <v>671</v>
      </c>
      <c r="H158" s="14" t="s">
        <v>672</v>
      </c>
      <c r="I158" s="15">
        <v>943</v>
      </c>
      <c r="J158" s="8" t="str">
        <f t="shared" si="26"/>
        <v>835253|&gt; 100 km</v>
      </c>
      <c r="L158" s="8" t="str">
        <f t="shared" si="27"/>
        <v>835253|&gt; 100 km</v>
      </c>
      <c r="M158" s="8" t="str">
        <f t="shared" si="28"/>
        <v>835760|50 - 100 km</v>
      </c>
      <c r="N158" s="8" t="str">
        <f t="shared" si="29"/>
        <v>076000|25 - 50 km</v>
      </c>
      <c r="P158" s="8" t="str">
        <f t="shared" si="31"/>
        <v/>
      </c>
      <c r="Q158" s="8" t="str">
        <f>IF(COUNTIF($C$1:C157, "="&amp;C158)=0,R158&amp;S158&amp;T158&amp;U158&amp;V158&amp;W158&amp;X158,"")</f>
        <v/>
      </c>
      <c r="R158" s="8" t="str">
        <f t="shared" si="32"/>
        <v>{"wst_id":"835253",</v>
      </c>
      <c r="S158" s="8" t="str">
        <f t="shared" si="33"/>
        <v>"wst_name":"UBERLANDIA",</v>
      </c>
      <c r="T158" s="8" t="str">
        <f t="shared" si="34"/>
        <v>"wst_lat":"-18.8830004",</v>
      </c>
      <c r="U158" s="8" t="str">
        <f t="shared" si="35"/>
        <v>"wst_long":"-48.2169996",</v>
      </c>
      <c r="V158" s="8" t="str">
        <f t="shared" si="36"/>
        <v>"wst_source":"GSOD",</v>
      </c>
      <c r="W158" s="8" t="str">
        <f t="shared" si="30"/>
        <v>"wst_elev":"943"</v>
      </c>
      <c r="X158" s="8" t="s">
        <v>939</v>
      </c>
    </row>
    <row r="159" spans="1:24">
      <c r="A159" s="8" t="str">
        <f>IF(COUNTIF($C$1:C158,"="&amp;C159)&gt;0,"",1)</f>
        <v/>
      </c>
      <c r="B159" s="14" t="s">
        <v>237</v>
      </c>
      <c r="C159" s="38" t="s">
        <v>682</v>
      </c>
      <c r="D159" s="14" t="s">
        <v>683</v>
      </c>
      <c r="E159" s="15">
        <v>-19.783000399999999</v>
      </c>
      <c r="F159" s="15">
        <v>-47.966999600000001</v>
      </c>
      <c r="G159" s="14" t="s">
        <v>671</v>
      </c>
      <c r="H159" s="14" t="s">
        <v>677</v>
      </c>
      <c r="I159" s="15">
        <v>809</v>
      </c>
      <c r="J159" s="8" t="str">
        <f t="shared" si="26"/>
        <v>835760|50 - 100 km</v>
      </c>
      <c r="L159" s="8" t="str">
        <f t="shared" si="27"/>
        <v>835760|50 - 100 km</v>
      </c>
      <c r="M159" s="8" t="str">
        <f t="shared" si="28"/>
        <v>076000|25 - 50 km</v>
      </c>
      <c r="N159" s="8" t="str">
        <f t="shared" si="29"/>
        <v>076020|25 - 50 km</v>
      </c>
      <c r="P159" s="8" t="str">
        <f t="shared" si="31"/>
        <v/>
      </c>
      <c r="Q159" s="8" t="str">
        <f>IF(COUNTIF($C$1:C158, "="&amp;C159)=0,R159&amp;S159&amp;T159&amp;U159&amp;V159&amp;W159&amp;X159,"")</f>
        <v/>
      </c>
      <c r="R159" s="8" t="str">
        <f t="shared" si="32"/>
        <v>{"wst_id":"835760",</v>
      </c>
      <c r="S159" s="8" t="str">
        <f t="shared" si="33"/>
        <v>"wst_name":"UBERABA",</v>
      </c>
      <c r="T159" s="8" t="str">
        <f t="shared" si="34"/>
        <v>"wst_lat":"-19.7830004",</v>
      </c>
      <c r="U159" s="8" t="str">
        <f t="shared" si="35"/>
        <v>"wst_long":"-47.9669996",</v>
      </c>
      <c r="V159" s="8" t="str">
        <f t="shared" si="36"/>
        <v>"wst_source":"GSOD",</v>
      </c>
      <c r="W159" s="8" t="str">
        <f t="shared" si="30"/>
        <v>"wst_elev":"809"</v>
      </c>
      <c r="X159" s="8" t="s">
        <v>939</v>
      </c>
    </row>
    <row r="160" spans="1:24">
      <c r="A160" s="8">
        <f>IF(COUNTIF($C$1:C159,"="&amp;C160)&gt;0,"",1)</f>
        <v>1</v>
      </c>
      <c r="B160" s="14" t="s">
        <v>254</v>
      </c>
      <c r="C160" s="38" t="s">
        <v>685</v>
      </c>
      <c r="D160" s="14" t="s">
        <v>686</v>
      </c>
      <c r="E160" s="15">
        <v>43.4</v>
      </c>
      <c r="F160" s="15">
        <v>-1.6830004030000001</v>
      </c>
      <c r="G160" s="14" t="s">
        <v>671</v>
      </c>
      <c r="H160" s="14" t="s">
        <v>680</v>
      </c>
      <c r="I160" s="15">
        <v>25</v>
      </c>
      <c r="J160" s="8" t="str">
        <f t="shared" si="26"/>
        <v>076000|25 - 50 km</v>
      </c>
      <c r="L160" s="8" t="str">
        <f t="shared" si="27"/>
        <v>076000|25 - 50 km</v>
      </c>
      <c r="M160" s="8" t="str">
        <f t="shared" si="28"/>
        <v>076020|25 - 50 km</v>
      </c>
      <c r="N160" s="8" t="str">
        <f t="shared" si="29"/>
        <v>076030|10 - 25 km</v>
      </c>
      <c r="P160" s="8" t="str">
        <f t="shared" si="31"/>
        <v>,</v>
      </c>
      <c r="Q160" s="8" t="str">
        <f>IF(COUNTIF($C$1:C159, "="&amp;C160)=0,R160&amp;S160&amp;T160&amp;U160&amp;V160&amp;W160&amp;X160,"")</f>
        <v>{"wst_id":"076000","wst_name":"SOCOA","wst_lat":"43.4","wst_long":"-1.683000403","wst_source":"GSOD","wst_elev":"25"}</v>
      </c>
      <c r="R160" s="8" t="str">
        <f t="shared" si="32"/>
        <v>{"wst_id":"076000",</v>
      </c>
      <c r="S160" s="8" t="str">
        <f t="shared" si="33"/>
        <v>"wst_name":"SOCOA",</v>
      </c>
      <c r="T160" s="8" t="str">
        <f t="shared" si="34"/>
        <v>"wst_lat":"43.4",</v>
      </c>
      <c r="U160" s="8" t="str">
        <f t="shared" si="35"/>
        <v>"wst_long":"-1.683000403",</v>
      </c>
      <c r="V160" s="8" t="str">
        <f t="shared" si="36"/>
        <v>"wst_source":"GSOD",</v>
      </c>
      <c r="W160" s="8" t="str">
        <f t="shared" si="30"/>
        <v>"wst_elev":"25"</v>
      </c>
      <c r="X160" s="8" t="s">
        <v>939</v>
      </c>
    </row>
    <row r="161" spans="1:24">
      <c r="A161" s="8">
        <f>IF(COUNTIF($C$1:C160,"="&amp;C161)&gt;0,"",1)</f>
        <v>1</v>
      </c>
      <c r="B161" s="14" t="s">
        <v>254</v>
      </c>
      <c r="C161" s="38" t="s">
        <v>687</v>
      </c>
      <c r="D161" s="14" t="s">
        <v>688</v>
      </c>
      <c r="E161" s="15">
        <v>43.466999600000001</v>
      </c>
      <c r="F161" s="15">
        <v>-1.533000403</v>
      </c>
      <c r="G161" s="14" t="s">
        <v>671</v>
      </c>
      <c r="H161" s="14" t="s">
        <v>680</v>
      </c>
      <c r="I161" s="15">
        <v>71</v>
      </c>
      <c r="J161" s="8" t="str">
        <f t="shared" si="26"/>
        <v>076020|25 - 50 km</v>
      </c>
      <c r="L161" s="8" t="str">
        <f t="shared" si="27"/>
        <v>076020|25 - 50 km</v>
      </c>
      <c r="M161" s="8" t="str">
        <f t="shared" si="28"/>
        <v>076030|10 - 25 km</v>
      </c>
      <c r="N161" s="8" t="str">
        <f t="shared" si="29"/>
        <v>076000|25 - 50 km</v>
      </c>
      <c r="P161" s="8" t="str">
        <f t="shared" si="31"/>
        <v>,</v>
      </c>
      <c r="Q161" s="8" t="str">
        <f>IF(COUNTIF($C$1:C160, "="&amp;C161)=0,R161&amp;S161&amp;T161&amp;U161&amp;V161&amp;W161&amp;X161,"")</f>
        <v>{"wst_id":"076020","wst_name":"BIARRITZ","wst_lat":"43.4669996","wst_long":"-1.533000403","wst_source":"GSOD","wst_elev":"71"}</v>
      </c>
      <c r="R161" s="8" t="str">
        <f t="shared" si="32"/>
        <v>{"wst_id":"076020",</v>
      </c>
      <c r="S161" s="8" t="str">
        <f t="shared" si="33"/>
        <v>"wst_name":"BIARRITZ",</v>
      </c>
      <c r="T161" s="8" t="str">
        <f t="shared" si="34"/>
        <v>"wst_lat":"43.4669996",</v>
      </c>
      <c r="U161" s="8" t="str">
        <f t="shared" si="35"/>
        <v>"wst_long":"-1.533000403",</v>
      </c>
      <c r="V161" s="8" t="str">
        <f t="shared" si="36"/>
        <v>"wst_source":"GSOD",</v>
      </c>
      <c r="W161" s="8" t="str">
        <f t="shared" si="30"/>
        <v>"wst_elev":"71"</v>
      </c>
      <c r="X161" s="8" t="s">
        <v>939</v>
      </c>
    </row>
    <row r="162" spans="1:24">
      <c r="A162" s="8">
        <f>IF(COUNTIF($C$1:C161,"="&amp;C162)&gt;0,"",1)</f>
        <v>1</v>
      </c>
      <c r="B162" s="14" t="s">
        <v>254</v>
      </c>
      <c r="C162" s="38" t="s">
        <v>689</v>
      </c>
      <c r="D162" s="14" t="s">
        <v>690</v>
      </c>
      <c r="E162" s="15">
        <v>43.683000399999997</v>
      </c>
      <c r="F162" s="15">
        <v>-1.0669995969999999</v>
      </c>
      <c r="G162" s="14" t="s">
        <v>671</v>
      </c>
      <c r="H162" s="14" t="s">
        <v>691</v>
      </c>
      <c r="I162" s="15">
        <v>33</v>
      </c>
      <c r="J162" s="8" t="str">
        <f t="shared" si="26"/>
        <v>076030|10 - 25 km</v>
      </c>
      <c r="L162" s="8" t="str">
        <f t="shared" si="27"/>
        <v>076030|10 - 25 km</v>
      </c>
      <c r="M162" s="8" t="str">
        <f t="shared" si="28"/>
        <v>076000|25 - 50 km</v>
      </c>
      <c r="N162" s="8" t="str">
        <f t="shared" si="29"/>
        <v>076020|25 - 50 km</v>
      </c>
      <c r="P162" s="8" t="str">
        <f t="shared" si="31"/>
        <v>,</v>
      </c>
      <c r="Q162" s="8" t="str">
        <f>IF(COUNTIF($C$1:C161, "="&amp;C162)=0,R162&amp;S162&amp;T162&amp;U162&amp;V162&amp;W162&amp;X162,"")</f>
        <v>{"wst_id":"076030","wst_name":"DAX","wst_lat":"43.6830004","wst_long":"-1.066999597","wst_source":"GSOD","wst_elev":"33"}</v>
      </c>
      <c r="R162" s="8" t="str">
        <f t="shared" si="32"/>
        <v>{"wst_id":"076030",</v>
      </c>
      <c r="S162" s="8" t="str">
        <f t="shared" si="33"/>
        <v>"wst_name":"DAX",</v>
      </c>
      <c r="T162" s="8" t="str">
        <f t="shared" si="34"/>
        <v>"wst_lat":"43.6830004",</v>
      </c>
      <c r="U162" s="8" t="str">
        <f t="shared" si="35"/>
        <v>"wst_long":"-1.066999597",</v>
      </c>
      <c r="V162" s="8" t="str">
        <f t="shared" si="36"/>
        <v>"wst_source":"GSOD",</v>
      </c>
      <c r="W162" s="8" t="str">
        <f t="shared" si="30"/>
        <v>"wst_elev":"33"</v>
      </c>
      <c r="X162" s="8" t="s">
        <v>939</v>
      </c>
    </row>
    <row r="163" spans="1:24">
      <c r="A163" s="8" t="str">
        <f>IF(COUNTIF($C$1:C162,"="&amp;C163)&gt;0,"",1)</f>
        <v/>
      </c>
      <c r="B163" s="14" t="s">
        <v>263</v>
      </c>
      <c r="C163" s="38" t="s">
        <v>685</v>
      </c>
      <c r="D163" s="14" t="s">
        <v>686</v>
      </c>
      <c r="E163" s="15">
        <v>43.4</v>
      </c>
      <c r="F163" s="15">
        <v>-1.6830004030000001</v>
      </c>
      <c r="G163" s="14" t="s">
        <v>671</v>
      </c>
      <c r="H163" s="14" t="s">
        <v>680</v>
      </c>
      <c r="I163" s="15">
        <v>25</v>
      </c>
      <c r="J163" s="8" t="str">
        <f t="shared" si="26"/>
        <v>076000|25 - 50 km</v>
      </c>
      <c r="L163" s="8" t="str">
        <f t="shared" si="27"/>
        <v>076000|25 - 50 km</v>
      </c>
      <c r="M163" s="8" t="str">
        <f t="shared" si="28"/>
        <v>076020|25 - 50 km</v>
      </c>
      <c r="N163" s="8" t="str">
        <f t="shared" si="29"/>
        <v>076030|10 - 25 km</v>
      </c>
      <c r="P163" s="8" t="str">
        <f t="shared" si="31"/>
        <v/>
      </c>
      <c r="Q163" s="8" t="str">
        <f>IF(COUNTIF($C$1:C162, "="&amp;C163)=0,R163&amp;S163&amp;T163&amp;U163&amp;V163&amp;W163&amp;X163,"")</f>
        <v/>
      </c>
      <c r="R163" s="8" t="str">
        <f t="shared" si="32"/>
        <v>{"wst_id":"076000",</v>
      </c>
      <c r="S163" s="8" t="str">
        <f t="shared" si="33"/>
        <v>"wst_name":"SOCOA",</v>
      </c>
      <c r="T163" s="8" t="str">
        <f t="shared" si="34"/>
        <v>"wst_lat":"43.4",</v>
      </c>
      <c r="U163" s="8" t="str">
        <f t="shared" si="35"/>
        <v>"wst_long":"-1.683000403",</v>
      </c>
      <c r="V163" s="8" t="str">
        <f t="shared" si="36"/>
        <v>"wst_source":"GSOD",</v>
      </c>
      <c r="W163" s="8" t="str">
        <f t="shared" si="30"/>
        <v>"wst_elev":"25"</v>
      </c>
      <c r="X163" s="8" t="s">
        <v>939</v>
      </c>
    </row>
    <row r="164" spans="1:24">
      <c r="A164" s="8" t="str">
        <f>IF(COUNTIF($C$1:C163,"="&amp;C164)&gt;0,"",1)</f>
        <v/>
      </c>
      <c r="B164" s="14" t="s">
        <v>263</v>
      </c>
      <c r="C164" s="38" t="s">
        <v>687</v>
      </c>
      <c r="D164" s="14" t="s">
        <v>688</v>
      </c>
      <c r="E164" s="15">
        <v>43.466999600000001</v>
      </c>
      <c r="F164" s="15">
        <v>-1.533000403</v>
      </c>
      <c r="G164" s="14" t="s">
        <v>671</v>
      </c>
      <c r="H164" s="14" t="s">
        <v>680</v>
      </c>
      <c r="I164" s="15">
        <v>71</v>
      </c>
      <c r="J164" s="8" t="str">
        <f t="shared" si="26"/>
        <v>076020|25 - 50 km</v>
      </c>
      <c r="L164" s="8" t="str">
        <f t="shared" si="27"/>
        <v>076020|25 - 50 km</v>
      </c>
      <c r="M164" s="8" t="str">
        <f t="shared" si="28"/>
        <v>076030|10 - 25 km</v>
      </c>
      <c r="N164" s="8" t="str">
        <f t="shared" si="29"/>
        <v>076000|25 - 50 km</v>
      </c>
      <c r="P164" s="8" t="str">
        <f t="shared" si="31"/>
        <v/>
      </c>
      <c r="Q164" s="8" t="str">
        <f>IF(COUNTIF($C$1:C163, "="&amp;C164)=0,R164&amp;S164&amp;T164&amp;U164&amp;V164&amp;W164&amp;X164,"")</f>
        <v/>
      </c>
      <c r="R164" s="8" t="str">
        <f t="shared" si="32"/>
        <v>{"wst_id":"076020",</v>
      </c>
      <c r="S164" s="8" t="str">
        <f t="shared" si="33"/>
        <v>"wst_name":"BIARRITZ",</v>
      </c>
      <c r="T164" s="8" t="str">
        <f t="shared" si="34"/>
        <v>"wst_lat":"43.4669996",</v>
      </c>
      <c r="U164" s="8" t="str">
        <f t="shared" si="35"/>
        <v>"wst_long":"-1.533000403",</v>
      </c>
      <c r="V164" s="8" t="str">
        <f t="shared" si="36"/>
        <v>"wst_source":"GSOD",</v>
      </c>
      <c r="W164" s="8" t="str">
        <f t="shared" si="30"/>
        <v>"wst_elev":"71"</v>
      </c>
      <c r="X164" s="8" t="s">
        <v>939</v>
      </c>
    </row>
    <row r="165" spans="1:24">
      <c r="A165" s="8" t="str">
        <f>IF(COUNTIF($C$1:C164,"="&amp;C165)&gt;0,"",1)</f>
        <v/>
      </c>
      <c r="B165" s="14" t="s">
        <v>263</v>
      </c>
      <c r="C165" s="38" t="s">
        <v>689</v>
      </c>
      <c r="D165" s="14" t="s">
        <v>690</v>
      </c>
      <c r="E165" s="15">
        <v>43.683000399999997</v>
      </c>
      <c r="F165" s="15">
        <v>-1.0669995969999999</v>
      </c>
      <c r="G165" s="14" t="s">
        <v>671</v>
      </c>
      <c r="H165" s="14" t="s">
        <v>691</v>
      </c>
      <c r="I165" s="15">
        <v>33</v>
      </c>
      <c r="J165" s="8" t="str">
        <f t="shared" si="26"/>
        <v>076030|10 - 25 km</v>
      </c>
      <c r="L165" s="8" t="str">
        <f t="shared" si="27"/>
        <v>076030|10 - 25 km</v>
      </c>
      <c r="M165" s="8" t="str">
        <f t="shared" si="28"/>
        <v>076000|25 - 50 km</v>
      </c>
      <c r="N165" s="8" t="str">
        <f t="shared" si="29"/>
        <v>076020|10 - 25 km</v>
      </c>
      <c r="P165" s="8" t="str">
        <f t="shared" si="31"/>
        <v/>
      </c>
      <c r="Q165" s="8" t="str">
        <f>IF(COUNTIF($C$1:C164, "="&amp;C165)=0,R165&amp;S165&amp;T165&amp;U165&amp;V165&amp;W165&amp;X165,"")</f>
        <v/>
      </c>
      <c r="R165" s="8" t="str">
        <f t="shared" si="32"/>
        <v>{"wst_id":"076030",</v>
      </c>
      <c r="S165" s="8" t="str">
        <f t="shared" si="33"/>
        <v>"wst_name":"DAX",</v>
      </c>
      <c r="T165" s="8" t="str">
        <f t="shared" si="34"/>
        <v>"wst_lat":"43.6830004",</v>
      </c>
      <c r="U165" s="8" t="str">
        <f t="shared" si="35"/>
        <v>"wst_long":"-1.066999597",</v>
      </c>
      <c r="V165" s="8" t="str">
        <f t="shared" si="36"/>
        <v>"wst_source":"GSOD",</v>
      </c>
      <c r="W165" s="8" t="str">
        <f t="shared" si="30"/>
        <v>"wst_elev":"33"</v>
      </c>
      <c r="X165" s="8" t="s">
        <v>939</v>
      </c>
    </row>
    <row r="166" spans="1:24">
      <c r="A166" s="8" t="str">
        <f>IF(COUNTIF($C$1:C165,"="&amp;C166)&gt;0,"",1)</f>
        <v/>
      </c>
      <c r="B166" s="14" t="s">
        <v>265</v>
      </c>
      <c r="C166" s="38" t="s">
        <v>685</v>
      </c>
      <c r="D166" s="14" t="s">
        <v>686</v>
      </c>
      <c r="E166" s="15">
        <v>43.4</v>
      </c>
      <c r="F166" s="15">
        <v>-1.6830004030000001</v>
      </c>
      <c r="G166" s="14" t="s">
        <v>671</v>
      </c>
      <c r="H166" s="14" t="s">
        <v>680</v>
      </c>
      <c r="I166" s="15">
        <v>25</v>
      </c>
      <c r="J166" s="8" t="str">
        <f t="shared" si="26"/>
        <v>076000|25 - 50 km</v>
      </c>
      <c r="L166" s="8" t="str">
        <f t="shared" si="27"/>
        <v>076000|25 - 50 km</v>
      </c>
      <c r="M166" s="8" t="str">
        <f t="shared" si="28"/>
        <v>076020|10 - 25 km</v>
      </c>
      <c r="N166" s="8" t="str">
        <f t="shared" si="29"/>
        <v>076030|10 - 25 km</v>
      </c>
      <c r="P166" s="8" t="str">
        <f t="shared" si="31"/>
        <v/>
      </c>
      <c r="Q166" s="8" t="str">
        <f>IF(COUNTIF($C$1:C165, "="&amp;C166)=0,R166&amp;S166&amp;T166&amp;U166&amp;V166&amp;W166&amp;X166,"")</f>
        <v/>
      </c>
      <c r="R166" s="8" t="str">
        <f t="shared" si="32"/>
        <v>{"wst_id":"076000",</v>
      </c>
      <c r="S166" s="8" t="str">
        <f t="shared" si="33"/>
        <v>"wst_name":"SOCOA",</v>
      </c>
      <c r="T166" s="8" t="str">
        <f t="shared" si="34"/>
        <v>"wst_lat":"43.4",</v>
      </c>
      <c r="U166" s="8" t="str">
        <f t="shared" si="35"/>
        <v>"wst_long":"-1.683000403",</v>
      </c>
      <c r="V166" s="8" t="str">
        <f t="shared" si="36"/>
        <v>"wst_source":"GSOD",</v>
      </c>
      <c r="W166" s="8" t="str">
        <f t="shared" si="30"/>
        <v>"wst_elev":"25"</v>
      </c>
      <c r="X166" s="8" t="s">
        <v>939</v>
      </c>
    </row>
    <row r="167" spans="1:24">
      <c r="A167" s="8" t="str">
        <f>IF(COUNTIF($C$1:C166,"="&amp;C167)&gt;0,"",1)</f>
        <v/>
      </c>
      <c r="B167" s="14" t="s">
        <v>265</v>
      </c>
      <c r="C167" s="38" t="s">
        <v>687</v>
      </c>
      <c r="D167" s="14" t="s">
        <v>688</v>
      </c>
      <c r="E167" s="15">
        <v>43.466999600000001</v>
      </c>
      <c r="F167" s="15">
        <v>-1.533000403</v>
      </c>
      <c r="G167" s="14" t="s">
        <v>671</v>
      </c>
      <c r="H167" s="14" t="s">
        <v>691</v>
      </c>
      <c r="I167" s="15">
        <v>71</v>
      </c>
      <c r="J167" s="8" t="str">
        <f t="shared" si="26"/>
        <v>076020|10 - 25 km</v>
      </c>
      <c r="L167" s="8" t="str">
        <f t="shared" si="27"/>
        <v>076020|10 - 25 km</v>
      </c>
      <c r="M167" s="8" t="str">
        <f t="shared" si="28"/>
        <v>076030|10 - 25 km</v>
      </c>
      <c r="N167" s="8" t="str">
        <f t="shared" si="29"/>
        <v>076000|25 - 50 km</v>
      </c>
      <c r="P167" s="8" t="str">
        <f t="shared" si="31"/>
        <v/>
      </c>
      <c r="Q167" s="8" t="str">
        <f>IF(COUNTIF($C$1:C166, "="&amp;C167)=0,R167&amp;S167&amp;T167&amp;U167&amp;V167&amp;W167&amp;X167,"")</f>
        <v/>
      </c>
      <c r="R167" s="8" t="str">
        <f t="shared" si="32"/>
        <v>{"wst_id":"076020",</v>
      </c>
      <c r="S167" s="8" t="str">
        <f t="shared" si="33"/>
        <v>"wst_name":"BIARRITZ",</v>
      </c>
      <c r="T167" s="8" t="str">
        <f t="shared" si="34"/>
        <v>"wst_lat":"43.4669996",</v>
      </c>
      <c r="U167" s="8" t="str">
        <f t="shared" si="35"/>
        <v>"wst_long":"-1.533000403",</v>
      </c>
      <c r="V167" s="8" t="str">
        <f t="shared" si="36"/>
        <v>"wst_source":"GSOD",</v>
      </c>
      <c r="W167" s="8" t="str">
        <f t="shared" si="30"/>
        <v>"wst_elev":"71"</v>
      </c>
      <c r="X167" s="8" t="s">
        <v>939</v>
      </c>
    </row>
    <row r="168" spans="1:24">
      <c r="A168" s="8" t="str">
        <f>IF(COUNTIF($C$1:C167,"="&amp;C168)&gt;0,"",1)</f>
        <v/>
      </c>
      <c r="B168" s="14" t="s">
        <v>265</v>
      </c>
      <c r="C168" s="38" t="s">
        <v>689</v>
      </c>
      <c r="D168" s="14" t="s">
        <v>690</v>
      </c>
      <c r="E168" s="15">
        <v>43.683000399999997</v>
      </c>
      <c r="F168" s="15">
        <v>-1.0669995969999999</v>
      </c>
      <c r="G168" s="14" t="s">
        <v>671</v>
      </c>
      <c r="H168" s="14" t="s">
        <v>691</v>
      </c>
      <c r="I168" s="15">
        <v>33</v>
      </c>
      <c r="J168" s="8" t="str">
        <f t="shared" si="26"/>
        <v>076030|10 - 25 km</v>
      </c>
      <c r="L168" s="8" t="str">
        <f t="shared" si="27"/>
        <v>076030|10 - 25 km</v>
      </c>
      <c r="M168" s="8" t="str">
        <f t="shared" si="28"/>
        <v>076000|25 - 50 km</v>
      </c>
      <c r="N168" s="8" t="str">
        <f t="shared" si="29"/>
        <v>076020|10 - 25 km</v>
      </c>
      <c r="P168" s="8" t="str">
        <f t="shared" si="31"/>
        <v/>
      </c>
      <c r="Q168" s="8" t="str">
        <f>IF(COUNTIF($C$1:C167, "="&amp;C168)=0,R168&amp;S168&amp;T168&amp;U168&amp;V168&amp;W168&amp;X168,"")</f>
        <v/>
      </c>
      <c r="R168" s="8" t="str">
        <f t="shared" si="32"/>
        <v>{"wst_id":"076030",</v>
      </c>
      <c r="S168" s="8" t="str">
        <f t="shared" si="33"/>
        <v>"wst_name":"DAX",</v>
      </c>
      <c r="T168" s="8" t="str">
        <f t="shared" si="34"/>
        <v>"wst_lat":"43.6830004",</v>
      </c>
      <c r="U168" s="8" t="str">
        <f t="shared" si="35"/>
        <v>"wst_long":"-1.066999597",</v>
      </c>
      <c r="V168" s="8" t="str">
        <f t="shared" si="36"/>
        <v>"wst_source":"GSOD",</v>
      </c>
      <c r="W168" s="8" t="str">
        <f t="shared" si="30"/>
        <v>"wst_elev":"33"</v>
      </c>
      <c r="X168" s="8" t="s">
        <v>939</v>
      </c>
    </row>
    <row r="169" spans="1:24">
      <c r="A169" s="8" t="str">
        <f>IF(COUNTIF($C$1:C168,"="&amp;C169)&gt;0,"",1)</f>
        <v/>
      </c>
      <c r="B169" s="14" t="s">
        <v>271</v>
      </c>
      <c r="C169" s="38" t="s">
        <v>685</v>
      </c>
      <c r="D169" s="14" t="s">
        <v>686</v>
      </c>
      <c r="E169" s="15">
        <v>43.4</v>
      </c>
      <c r="F169" s="15">
        <v>-1.6830004030000001</v>
      </c>
      <c r="G169" s="14" t="s">
        <v>671</v>
      </c>
      <c r="H169" s="14" t="s">
        <v>680</v>
      </c>
      <c r="I169" s="15">
        <v>25</v>
      </c>
      <c r="J169" s="8" t="str">
        <f t="shared" si="26"/>
        <v>076000|25 - 50 km</v>
      </c>
      <c r="L169" s="8" t="str">
        <f t="shared" si="27"/>
        <v>076000|25 - 50 km</v>
      </c>
      <c r="M169" s="8" t="str">
        <f t="shared" si="28"/>
        <v>076020|10 - 25 km</v>
      </c>
      <c r="N169" s="8" t="str">
        <f t="shared" si="29"/>
        <v>076030|10 - 25 km</v>
      </c>
      <c r="P169" s="8" t="str">
        <f t="shared" si="31"/>
        <v/>
      </c>
      <c r="Q169" s="8" t="str">
        <f>IF(COUNTIF($C$1:C168, "="&amp;C169)=0,R169&amp;S169&amp;T169&amp;U169&amp;V169&amp;W169&amp;X169,"")</f>
        <v/>
      </c>
      <c r="R169" s="8" t="str">
        <f t="shared" si="32"/>
        <v>{"wst_id":"076000",</v>
      </c>
      <c r="S169" s="8" t="str">
        <f t="shared" si="33"/>
        <v>"wst_name":"SOCOA",</v>
      </c>
      <c r="T169" s="8" t="str">
        <f t="shared" si="34"/>
        <v>"wst_lat":"43.4",</v>
      </c>
      <c r="U169" s="8" t="str">
        <f t="shared" si="35"/>
        <v>"wst_long":"-1.683000403",</v>
      </c>
      <c r="V169" s="8" t="str">
        <f t="shared" si="36"/>
        <v>"wst_source":"GSOD",</v>
      </c>
      <c r="W169" s="8" t="str">
        <f t="shared" si="30"/>
        <v>"wst_elev":"25"</v>
      </c>
      <c r="X169" s="8" t="s">
        <v>939</v>
      </c>
    </row>
    <row r="170" spans="1:24">
      <c r="A170" s="8" t="str">
        <f>IF(COUNTIF($C$1:C169,"="&amp;C170)&gt;0,"",1)</f>
        <v/>
      </c>
      <c r="B170" s="14" t="s">
        <v>271</v>
      </c>
      <c r="C170" s="38" t="s">
        <v>687</v>
      </c>
      <c r="D170" s="14" t="s">
        <v>688</v>
      </c>
      <c r="E170" s="15">
        <v>43.466999600000001</v>
      </c>
      <c r="F170" s="15">
        <v>-1.533000403</v>
      </c>
      <c r="G170" s="14" t="s">
        <v>671</v>
      </c>
      <c r="H170" s="14" t="s">
        <v>691</v>
      </c>
      <c r="I170" s="15">
        <v>71</v>
      </c>
      <c r="J170" s="8" t="str">
        <f t="shared" si="26"/>
        <v>076020|10 - 25 km</v>
      </c>
      <c r="L170" s="8" t="str">
        <f t="shared" si="27"/>
        <v>076020|10 - 25 km</v>
      </c>
      <c r="M170" s="8" t="str">
        <f t="shared" si="28"/>
        <v>076030|10 - 25 km</v>
      </c>
      <c r="N170" s="8" t="str">
        <f t="shared" si="29"/>
        <v>076000|25 - 50 km</v>
      </c>
      <c r="P170" s="8" t="str">
        <f t="shared" si="31"/>
        <v/>
      </c>
      <c r="Q170" s="8" t="str">
        <f>IF(COUNTIF($C$1:C169, "="&amp;C170)=0,R170&amp;S170&amp;T170&amp;U170&amp;V170&amp;W170&amp;X170,"")</f>
        <v/>
      </c>
      <c r="R170" s="8" t="str">
        <f t="shared" si="32"/>
        <v>{"wst_id":"076020",</v>
      </c>
      <c r="S170" s="8" t="str">
        <f t="shared" si="33"/>
        <v>"wst_name":"BIARRITZ",</v>
      </c>
      <c r="T170" s="8" t="str">
        <f t="shared" si="34"/>
        <v>"wst_lat":"43.4669996",</v>
      </c>
      <c r="U170" s="8" t="str">
        <f t="shared" si="35"/>
        <v>"wst_long":"-1.533000403",</v>
      </c>
      <c r="V170" s="8" t="str">
        <f t="shared" si="36"/>
        <v>"wst_source":"GSOD",</v>
      </c>
      <c r="W170" s="8" t="str">
        <f t="shared" si="30"/>
        <v>"wst_elev":"71"</v>
      </c>
      <c r="X170" s="8" t="s">
        <v>939</v>
      </c>
    </row>
    <row r="171" spans="1:24">
      <c r="A171" s="8" t="str">
        <f>IF(COUNTIF($C$1:C170,"="&amp;C171)&gt;0,"",1)</f>
        <v/>
      </c>
      <c r="B171" s="14" t="s">
        <v>271</v>
      </c>
      <c r="C171" s="38" t="s">
        <v>689</v>
      </c>
      <c r="D171" s="14" t="s">
        <v>690</v>
      </c>
      <c r="E171" s="15">
        <v>43.683000399999997</v>
      </c>
      <c r="F171" s="15">
        <v>-1.0669995969999999</v>
      </c>
      <c r="G171" s="14" t="s">
        <v>671</v>
      </c>
      <c r="H171" s="14" t="s">
        <v>691</v>
      </c>
      <c r="I171" s="15">
        <v>33</v>
      </c>
      <c r="J171" s="8" t="str">
        <f t="shared" si="26"/>
        <v>076030|10 - 25 km</v>
      </c>
      <c r="L171" s="8" t="str">
        <f t="shared" si="27"/>
        <v>076030|10 - 25 km</v>
      </c>
      <c r="M171" s="8" t="str">
        <f t="shared" si="28"/>
        <v>076000|25 - 50 km</v>
      </c>
      <c r="N171" s="8" t="str">
        <f t="shared" si="29"/>
        <v>076020|25 - 50 km</v>
      </c>
      <c r="P171" s="8" t="str">
        <f t="shared" si="31"/>
        <v/>
      </c>
      <c r="Q171" s="8" t="str">
        <f>IF(COUNTIF($C$1:C170, "="&amp;C171)=0,R171&amp;S171&amp;T171&amp;U171&amp;V171&amp;W171&amp;X171,"")</f>
        <v/>
      </c>
      <c r="R171" s="8" t="str">
        <f t="shared" si="32"/>
        <v>{"wst_id":"076030",</v>
      </c>
      <c r="S171" s="8" t="str">
        <f t="shared" si="33"/>
        <v>"wst_name":"DAX",</v>
      </c>
      <c r="T171" s="8" t="str">
        <f t="shared" si="34"/>
        <v>"wst_lat":"43.6830004",</v>
      </c>
      <c r="U171" s="8" t="str">
        <f t="shared" si="35"/>
        <v>"wst_long":"-1.066999597",</v>
      </c>
      <c r="V171" s="8" t="str">
        <f t="shared" si="36"/>
        <v>"wst_source":"GSOD",</v>
      </c>
      <c r="W171" s="8" t="str">
        <f t="shared" si="30"/>
        <v>"wst_elev":"33"</v>
      </c>
      <c r="X171" s="8" t="s">
        <v>939</v>
      </c>
    </row>
    <row r="172" spans="1:24">
      <c r="A172" s="8" t="str">
        <f>IF(COUNTIF($C$1:C171,"="&amp;C172)&gt;0,"",1)</f>
        <v/>
      </c>
      <c r="B172" s="14" t="s">
        <v>272</v>
      </c>
      <c r="C172" s="38" t="s">
        <v>685</v>
      </c>
      <c r="D172" s="14" t="s">
        <v>686</v>
      </c>
      <c r="E172" s="15">
        <v>43.4</v>
      </c>
      <c r="F172" s="15">
        <v>-1.6830004030000001</v>
      </c>
      <c r="G172" s="14" t="s">
        <v>671</v>
      </c>
      <c r="H172" s="14" t="s">
        <v>680</v>
      </c>
      <c r="I172" s="15">
        <v>25</v>
      </c>
      <c r="J172" s="8" t="str">
        <f t="shared" si="26"/>
        <v>076000|25 - 50 km</v>
      </c>
      <c r="L172" s="8" t="str">
        <f t="shared" si="27"/>
        <v>076000|25 - 50 km</v>
      </c>
      <c r="M172" s="8" t="str">
        <f t="shared" si="28"/>
        <v>076020|25 - 50 km</v>
      </c>
      <c r="N172" s="8" t="str">
        <f t="shared" si="29"/>
        <v>076030|10 - 25 km</v>
      </c>
      <c r="P172" s="8" t="str">
        <f t="shared" si="31"/>
        <v/>
      </c>
      <c r="Q172" s="8" t="str">
        <f>IF(COUNTIF($C$1:C171, "="&amp;C172)=0,R172&amp;S172&amp;T172&amp;U172&amp;V172&amp;W172&amp;X172,"")</f>
        <v/>
      </c>
      <c r="R172" s="8" t="str">
        <f t="shared" si="32"/>
        <v>{"wst_id":"076000",</v>
      </c>
      <c r="S172" s="8" t="str">
        <f t="shared" si="33"/>
        <v>"wst_name":"SOCOA",</v>
      </c>
      <c r="T172" s="8" t="str">
        <f t="shared" si="34"/>
        <v>"wst_lat":"43.4",</v>
      </c>
      <c r="U172" s="8" t="str">
        <f t="shared" si="35"/>
        <v>"wst_long":"-1.683000403",</v>
      </c>
      <c r="V172" s="8" t="str">
        <f t="shared" si="36"/>
        <v>"wst_source":"GSOD",</v>
      </c>
      <c r="W172" s="8" t="str">
        <f t="shared" si="30"/>
        <v>"wst_elev":"25"</v>
      </c>
      <c r="X172" s="8" t="s">
        <v>939</v>
      </c>
    </row>
    <row r="173" spans="1:24">
      <c r="A173" s="8" t="str">
        <f>IF(COUNTIF($C$1:C172,"="&amp;C173)&gt;0,"",1)</f>
        <v/>
      </c>
      <c r="B173" s="14" t="s">
        <v>272</v>
      </c>
      <c r="C173" s="38" t="s">
        <v>687</v>
      </c>
      <c r="D173" s="14" t="s">
        <v>688</v>
      </c>
      <c r="E173" s="15">
        <v>43.466999600000001</v>
      </c>
      <c r="F173" s="15">
        <v>-1.533000403</v>
      </c>
      <c r="G173" s="14" t="s">
        <v>671</v>
      </c>
      <c r="H173" s="14" t="s">
        <v>680</v>
      </c>
      <c r="I173" s="15">
        <v>71</v>
      </c>
      <c r="J173" s="8" t="str">
        <f t="shared" si="26"/>
        <v>076020|25 - 50 km</v>
      </c>
      <c r="L173" s="8" t="str">
        <f t="shared" si="27"/>
        <v>076020|25 - 50 km</v>
      </c>
      <c r="M173" s="8" t="str">
        <f t="shared" si="28"/>
        <v>076030|10 - 25 km</v>
      </c>
      <c r="N173" s="8" t="str">
        <f t="shared" si="29"/>
        <v>076000|25 - 50 km</v>
      </c>
      <c r="P173" s="8" t="str">
        <f t="shared" si="31"/>
        <v/>
      </c>
      <c r="Q173" s="8" t="str">
        <f>IF(COUNTIF($C$1:C172, "="&amp;C173)=0,R173&amp;S173&amp;T173&amp;U173&amp;V173&amp;W173&amp;X173,"")</f>
        <v/>
      </c>
      <c r="R173" s="8" t="str">
        <f t="shared" si="32"/>
        <v>{"wst_id":"076020",</v>
      </c>
      <c r="S173" s="8" t="str">
        <f t="shared" si="33"/>
        <v>"wst_name":"BIARRITZ",</v>
      </c>
      <c r="T173" s="8" t="str">
        <f t="shared" si="34"/>
        <v>"wst_lat":"43.4669996",</v>
      </c>
      <c r="U173" s="8" t="str">
        <f t="shared" si="35"/>
        <v>"wst_long":"-1.533000403",</v>
      </c>
      <c r="V173" s="8" t="str">
        <f t="shared" si="36"/>
        <v>"wst_source":"GSOD",</v>
      </c>
      <c r="W173" s="8" t="str">
        <f t="shared" si="30"/>
        <v>"wst_elev":"71"</v>
      </c>
      <c r="X173" s="8" t="s">
        <v>939</v>
      </c>
    </row>
    <row r="174" spans="1:24">
      <c r="A174" s="8" t="str">
        <f>IF(COUNTIF($C$1:C173,"="&amp;C174)&gt;0,"",1)</f>
        <v/>
      </c>
      <c r="B174" s="14" t="s">
        <v>272</v>
      </c>
      <c r="C174" s="38" t="s">
        <v>689</v>
      </c>
      <c r="D174" s="14" t="s">
        <v>690</v>
      </c>
      <c r="E174" s="15">
        <v>43.683000399999997</v>
      </c>
      <c r="F174" s="15">
        <v>-1.0669995969999999</v>
      </c>
      <c r="G174" s="14" t="s">
        <v>671</v>
      </c>
      <c r="H174" s="14" t="s">
        <v>691</v>
      </c>
      <c r="I174" s="15">
        <v>33</v>
      </c>
      <c r="J174" s="8" t="str">
        <f t="shared" si="26"/>
        <v>076030|10 - 25 km</v>
      </c>
      <c r="L174" s="8" t="str">
        <f t="shared" si="27"/>
        <v>076030|10 - 25 km</v>
      </c>
      <c r="M174" s="8" t="str">
        <f t="shared" si="28"/>
        <v>076000|25 - 50 km</v>
      </c>
      <c r="N174" s="8" t="str">
        <f t="shared" si="29"/>
        <v>076020|25 - 50 km</v>
      </c>
      <c r="P174" s="8" t="str">
        <f t="shared" si="31"/>
        <v/>
      </c>
      <c r="Q174" s="8" t="str">
        <f>IF(COUNTIF($C$1:C173, "="&amp;C174)=0,R174&amp;S174&amp;T174&amp;U174&amp;V174&amp;W174&amp;X174,"")</f>
        <v/>
      </c>
      <c r="R174" s="8" t="str">
        <f t="shared" si="32"/>
        <v>{"wst_id":"076030",</v>
      </c>
      <c r="S174" s="8" t="str">
        <f t="shared" si="33"/>
        <v>"wst_name":"DAX",</v>
      </c>
      <c r="T174" s="8" t="str">
        <f t="shared" si="34"/>
        <v>"wst_lat":"43.6830004",</v>
      </c>
      <c r="U174" s="8" t="str">
        <f t="shared" si="35"/>
        <v>"wst_long":"-1.066999597",</v>
      </c>
      <c r="V174" s="8" t="str">
        <f t="shared" si="36"/>
        <v>"wst_source":"GSOD",</v>
      </c>
      <c r="W174" s="8" t="str">
        <f t="shared" si="30"/>
        <v>"wst_elev":"33"</v>
      </c>
      <c r="X174" s="8" t="s">
        <v>939</v>
      </c>
    </row>
    <row r="175" spans="1:24">
      <c r="A175" s="8" t="str">
        <f>IF(COUNTIF($C$1:C174,"="&amp;C175)&gt;0,"",1)</f>
        <v/>
      </c>
      <c r="B175" s="14" t="s">
        <v>277</v>
      </c>
      <c r="C175" s="38" t="s">
        <v>685</v>
      </c>
      <c r="D175" s="14" t="s">
        <v>686</v>
      </c>
      <c r="E175" s="15">
        <v>43.4</v>
      </c>
      <c r="F175" s="15">
        <v>-1.6830004030000001</v>
      </c>
      <c r="G175" s="14" t="s">
        <v>671</v>
      </c>
      <c r="H175" s="14" t="s">
        <v>680</v>
      </c>
      <c r="I175" s="15">
        <v>25</v>
      </c>
      <c r="J175" s="8" t="str">
        <f t="shared" si="26"/>
        <v>076000|25 - 50 km</v>
      </c>
      <c r="L175" s="8" t="str">
        <f t="shared" si="27"/>
        <v>076000|25 - 50 km</v>
      </c>
      <c r="M175" s="8" t="str">
        <f t="shared" si="28"/>
        <v>076020|25 - 50 km</v>
      </c>
      <c r="N175" s="8" t="str">
        <f t="shared" si="29"/>
        <v>076030|10 - 25 km</v>
      </c>
      <c r="P175" s="8" t="str">
        <f t="shared" si="31"/>
        <v/>
      </c>
      <c r="Q175" s="8" t="str">
        <f>IF(COUNTIF($C$1:C174, "="&amp;C175)=0,R175&amp;S175&amp;T175&amp;U175&amp;V175&amp;W175&amp;X175,"")</f>
        <v/>
      </c>
      <c r="R175" s="8" t="str">
        <f t="shared" si="32"/>
        <v>{"wst_id":"076000",</v>
      </c>
      <c r="S175" s="8" t="str">
        <f t="shared" si="33"/>
        <v>"wst_name":"SOCOA",</v>
      </c>
      <c r="T175" s="8" t="str">
        <f t="shared" si="34"/>
        <v>"wst_lat":"43.4",</v>
      </c>
      <c r="U175" s="8" t="str">
        <f t="shared" si="35"/>
        <v>"wst_long":"-1.683000403",</v>
      </c>
      <c r="V175" s="8" t="str">
        <f t="shared" si="36"/>
        <v>"wst_source":"GSOD",</v>
      </c>
      <c r="W175" s="8" t="str">
        <f t="shared" si="30"/>
        <v>"wst_elev":"25"</v>
      </c>
      <c r="X175" s="8" t="s">
        <v>939</v>
      </c>
    </row>
    <row r="176" spans="1:24">
      <c r="A176" s="8" t="str">
        <f>IF(COUNTIF($C$1:C175,"="&amp;C176)&gt;0,"",1)</f>
        <v/>
      </c>
      <c r="B176" s="14" t="s">
        <v>277</v>
      </c>
      <c r="C176" s="38" t="s">
        <v>687</v>
      </c>
      <c r="D176" s="14" t="s">
        <v>688</v>
      </c>
      <c r="E176" s="15">
        <v>43.466999600000001</v>
      </c>
      <c r="F176" s="15">
        <v>-1.533000403</v>
      </c>
      <c r="G176" s="14" t="s">
        <v>671</v>
      </c>
      <c r="H176" s="14" t="s">
        <v>680</v>
      </c>
      <c r="I176" s="15">
        <v>71</v>
      </c>
      <c r="J176" s="8" t="str">
        <f t="shared" si="26"/>
        <v>076020|25 - 50 km</v>
      </c>
      <c r="L176" s="8" t="str">
        <f t="shared" si="27"/>
        <v>076020|25 - 50 km</v>
      </c>
      <c r="M176" s="8" t="str">
        <f t="shared" si="28"/>
        <v>076030|10 - 25 km</v>
      </c>
      <c r="N176" s="8" t="str">
        <f t="shared" si="29"/>
        <v>076000|25 - 50 km</v>
      </c>
      <c r="P176" s="8" t="str">
        <f t="shared" si="31"/>
        <v/>
      </c>
      <c r="Q176" s="8" t="str">
        <f>IF(COUNTIF($C$1:C175, "="&amp;C176)=0,R176&amp;S176&amp;T176&amp;U176&amp;V176&amp;W176&amp;X176,"")</f>
        <v/>
      </c>
      <c r="R176" s="8" t="str">
        <f t="shared" si="32"/>
        <v>{"wst_id":"076020",</v>
      </c>
      <c r="S176" s="8" t="str">
        <f t="shared" si="33"/>
        <v>"wst_name":"BIARRITZ",</v>
      </c>
      <c r="T176" s="8" t="str">
        <f t="shared" si="34"/>
        <v>"wst_lat":"43.4669996",</v>
      </c>
      <c r="U176" s="8" t="str">
        <f t="shared" si="35"/>
        <v>"wst_long":"-1.533000403",</v>
      </c>
      <c r="V176" s="8" t="str">
        <f t="shared" si="36"/>
        <v>"wst_source":"GSOD",</v>
      </c>
      <c r="W176" s="8" t="str">
        <f t="shared" si="30"/>
        <v>"wst_elev":"71"</v>
      </c>
      <c r="X176" s="8" t="s">
        <v>939</v>
      </c>
    </row>
    <row r="177" spans="1:24">
      <c r="A177" s="8" t="str">
        <f>IF(COUNTIF($C$1:C176,"="&amp;C177)&gt;0,"",1)</f>
        <v/>
      </c>
      <c r="B177" s="14" t="s">
        <v>277</v>
      </c>
      <c r="C177" s="38" t="s">
        <v>689</v>
      </c>
      <c r="D177" s="14" t="s">
        <v>690</v>
      </c>
      <c r="E177" s="15">
        <v>43.683000399999997</v>
      </c>
      <c r="F177" s="15">
        <v>-1.0669995969999999</v>
      </c>
      <c r="G177" s="14" t="s">
        <v>671</v>
      </c>
      <c r="H177" s="14" t="s">
        <v>691</v>
      </c>
      <c r="I177" s="15">
        <v>33</v>
      </c>
      <c r="J177" s="8" t="str">
        <f t="shared" si="26"/>
        <v>076030|10 - 25 km</v>
      </c>
      <c r="L177" s="8" t="str">
        <f t="shared" si="27"/>
        <v>076030|10 - 25 km</v>
      </c>
      <c r="M177" s="8" t="str">
        <f t="shared" si="28"/>
        <v>076000|25 - 50 km</v>
      </c>
      <c r="N177" s="8" t="str">
        <f t="shared" si="29"/>
        <v>076020|10 - 25 km</v>
      </c>
      <c r="P177" s="8" t="str">
        <f t="shared" si="31"/>
        <v/>
      </c>
      <c r="Q177" s="8" t="str">
        <f>IF(COUNTIF($C$1:C176, "="&amp;C177)=0,R177&amp;S177&amp;T177&amp;U177&amp;V177&amp;W177&amp;X177,"")</f>
        <v/>
      </c>
      <c r="R177" s="8" t="str">
        <f t="shared" si="32"/>
        <v>{"wst_id":"076030",</v>
      </c>
      <c r="S177" s="8" t="str">
        <f t="shared" si="33"/>
        <v>"wst_name":"DAX",</v>
      </c>
      <c r="T177" s="8" t="str">
        <f t="shared" si="34"/>
        <v>"wst_lat":"43.6830004",</v>
      </c>
      <c r="U177" s="8" t="str">
        <f t="shared" si="35"/>
        <v>"wst_long":"-1.066999597",</v>
      </c>
      <c r="V177" s="8" t="str">
        <f t="shared" si="36"/>
        <v>"wst_source":"GSOD",</v>
      </c>
      <c r="W177" s="8" t="str">
        <f t="shared" si="30"/>
        <v>"wst_elev":"33"</v>
      </c>
      <c r="X177" s="8" t="s">
        <v>939</v>
      </c>
    </row>
    <row r="178" spans="1:24">
      <c r="A178" s="8" t="str">
        <f>IF(COUNTIF($C$1:C177,"="&amp;C178)&gt;0,"",1)</f>
        <v/>
      </c>
      <c r="B178" s="14" t="s">
        <v>279</v>
      </c>
      <c r="C178" s="38" t="s">
        <v>685</v>
      </c>
      <c r="D178" s="14" t="s">
        <v>686</v>
      </c>
      <c r="E178" s="15">
        <v>43.4</v>
      </c>
      <c r="F178" s="15">
        <v>-1.6830004030000001</v>
      </c>
      <c r="G178" s="14" t="s">
        <v>671</v>
      </c>
      <c r="H178" s="14" t="s">
        <v>680</v>
      </c>
      <c r="I178" s="15">
        <v>25</v>
      </c>
      <c r="J178" s="8" t="str">
        <f t="shared" si="26"/>
        <v>076000|25 - 50 km</v>
      </c>
      <c r="L178" s="8" t="str">
        <f t="shared" si="27"/>
        <v>076000|25 - 50 km</v>
      </c>
      <c r="M178" s="8" t="str">
        <f t="shared" si="28"/>
        <v>076020|10 - 25 km</v>
      </c>
      <c r="N178" s="8" t="str">
        <f t="shared" si="29"/>
        <v>076030|10 - 25 km</v>
      </c>
      <c r="P178" s="8" t="str">
        <f t="shared" si="31"/>
        <v/>
      </c>
      <c r="Q178" s="8" t="str">
        <f>IF(COUNTIF($C$1:C177, "="&amp;C178)=0,R178&amp;S178&amp;T178&amp;U178&amp;V178&amp;W178&amp;X178,"")</f>
        <v/>
      </c>
      <c r="R178" s="8" t="str">
        <f t="shared" si="32"/>
        <v>{"wst_id":"076000",</v>
      </c>
      <c r="S178" s="8" t="str">
        <f t="shared" si="33"/>
        <v>"wst_name":"SOCOA",</v>
      </c>
      <c r="T178" s="8" t="str">
        <f t="shared" si="34"/>
        <v>"wst_lat":"43.4",</v>
      </c>
      <c r="U178" s="8" t="str">
        <f t="shared" si="35"/>
        <v>"wst_long":"-1.683000403",</v>
      </c>
      <c r="V178" s="8" t="str">
        <f t="shared" si="36"/>
        <v>"wst_source":"GSOD",</v>
      </c>
      <c r="W178" s="8" t="str">
        <f t="shared" si="30"/>
        <v>"wst_elev":"25"</v>
      </c>
      <c r="X178" s="8" t="s">
        <v>939</v>
      </c>
    </row>
    <row r="179" spans="1:24">
      <c r="A179" s="8" t="str">
        <f>IF(COUNTIF($C$1:C178,"="&amp;C179)&gt;0,"",1)</f>
        <v/>
      </c>
      <c r="B179" s="14" t="s">
        <v>279</v>
      </c>
      <c r="C179" s="38" t="s">
        <v>687</v>
      </c>
      <c r="D179" s="14" t="s">
        <v>688</v>
      </c>
      <c r="E179" s="15">
        <v>43.466999600000001</v>
      </c>
      <c r="F179" s="15">
        <v>-1.533000403</v>
      </c>
      <c r="G179" s="14" t="s">
        <v>671</v>
      </c>
      <c r="H179" s="14" t="s">
        <v>691</v>
      </c>
      <c r="I179" s="15">
        <v>71</v>
      </c>
      <c r="J179" s="8" t="str">
        <f t="shared" si="26"/>
        <v>076020|10 - 25 km</v>
      </c>
      <c r="L179" s="8" t="str">
        <f t="shared" si="27"/>
        <v>076020|10 - 25 km</v>
      </c>
      <c r="M179" s="8" t="str">
        <f t="shared" si="28"/>
        <v>076030|10 - 25 km</v>
      </c>
      <c r="N179" s="8" t="str">
        <f t="shared" si="29"/>
        <v>076000|25 - 50 km</v>
      </c>
      <c r="P179" s="8" t="str">
        <f t="shared" si="31"/>
        <v/>
      </c>
      <c r="Q179" s="8" t="str">
        <f>IF(COUNTIF($C$1:C178, "="&amp;C179)=0,R179&amp;S179&amp;T179&amp;U179&amp;V179&amp;W179&amp;X179,"")</f>
        <v/>
      </c>
      <c r="R179" s="8" t="str">
        <f t="shared" si="32"/>
        <v>{"wst_id":"076020",</v>
      </c>
      <c r="S179" s="8" t="str">
        <f t="shared" si="33"/>
        <v>"wst_name":"BIARRITZ",</v>
      </c>
      <c r="T179" s="8" t="str">
        <f t="shared" si="34"/>
        <v>"wst_lat":"43.4669996",</v>
      </c>
      <c r="U179" s="8" t="str">
        <f t="shared" si="35"/>
        <v>"wst_long":"-1.533000403",</v>
      </c>
      <c r="V179" s="8" t="str">
        <f t="shared" si="36"/>
        <v>"wst_source":"GSOD",</v>
      </c>
      <c r="W179" s="8" t="str">
        <f t="shared" si="30"/>
        <v>"wst_elev":"71"</v>
      </c>
      <c r="X179" s="8" t="s">
        <v>939</v>
      </c>
    </row>
    <row r="180" spans="1:24">
      <c r="A180" s="8" t="str">
        <f>IF(COUNTIF($C$1:C179,"="&amp;C180)&gt;0,"",1)</f>
        <v/>
      </c>
      <c r="B180" s="14" t="s">
        <v>279</v>
      </c>
      <c r="C180" s="38" t="s">
        <v>689</v>
      </c>
      <c r="D180" s="14" t="s">
        <v>690</v>
      </c>
      <c r="E180" s="15">
        <v>43.683000399999997</v>
      </c>
      <c r="F180" s="15">
        <v>-1.0669995969999999</v>
      </c>
      <c r="G180" s="14" t="s">
        <v>671</v>
      </c>
      <c r="H180" s="14" t="s">
        <v>691</v>
      </c>
      <c r="I180" s="15">
        <v>33</v>
      </c>
      <c r="J180" s="8" t="str">
        <f t="shared" si="26"/>
        <v>076030|10 - 25 km</v>
      </c>
      <c r="L180" s="8" t="str">
        <f t="shared" si="27"/>
        <v>076030|10 - 25 km</v>
      </c>
      <c r="M180" s="8" t="str">
        <f t="shared" si="28"/>
        <v>076000|25 - 50 km</v>
      </c>
      <c r="N180" s="8" t="str">
        <f t="shared" si="29"/>
        <v>076020|10 - 25 km</v>
      </c>
      <c r="P180" s="8" t="str">
        <f t="shared" si="31"/>
        <v/>
      </c>
      <c r="Q180" s="8" t="str">
        <f>IF(COUNTIF($C$1:C179, "="&amp;C180)=0,R180&amp;S180&amp;T180&amp;U180&amp;V180&amp;W180&amp;X180,"")</f>
        <v/>
      </c>
      <c r="R180" s="8" t="str">
        <f t="shared" si="32"/>
        <v>{"wst_id":"076030",</v>
      </c>
      <c r="S180" s="8" t="str">
        <f t="shared" si="33"/>
        <v>"wst_name":"DAX",</v>
      </c>
      <c r="T180" s="8" t="str">
        <f t="shared" si="34"/>
        <v>"wst_lat":"43.6830004",</v>
      </c>
      <c r="U180" s="8" t="str">
        <f t="shared" si="35"/>
        <v>"wst_long":"-1.066999597",</v>
      </c>
      <c r="V180" s="8" t="str">
        <f t="shared" si="36"/>
        <v>"wst_source":"GSOD",</v>
      </c>
      <c r="W180" s="8" t="str">
        <f t="shared" si="30"/>
        <v>"wst_elev":"33"</v>
      </c>
      <c r="X180" s="8" t="s">
        <v>939</v>
      </c>
    </row>
    <row r="181" spans="1:24">
      <c r="A181" s="8" t="str">
        <f>IF(COUNTIF($C$1:C180,"="&amp;C181)&gt;0,"",1)</f>
        <v/>
      </c>
      <c r="B181" s="14" t="s">
        <v>282</v>
      </c>
      <c r="C181" s="38" t="s">
        <v>685</v>
      </c>
      <c r="D181" s="14" t="s">
        <v>686</v>
      </c>
      <c r="E181" s="15">
        <v>43.4</v>
      </c>
      <c r="F181" s="15">
        <v>-1.6830004030000001</v>
      </c>
      <c r="G181" s="14" t="s">
        <v>671</v>
      </c>
      <c r="H181" s="14" t="s">
        <v>680</v>
      </c>
      <c r="I181" s="15">
        <v>25</v>
      </c>
      <c r="J181" s="8" t="str">
        <f t="shared" si="26"/>
        <v>076000|25 - 50 km</v>
      </c>
      <c r="L181" s="8" t="str">
        <f t="shared" si="27"/>
        <v>076000|25 - 50 km</v>
      </c>
      <c r="M181" s="8" t="str">
        <f t="shared" si="28"/>
        <v>076020|10 - 25 km</v>
      </c>
      <c r="N181" s="8" t="str">
        <f t="shared" si="29"/>
        <v>076030|10 - 25 km</v>
      </c>
      <c r="P181" s="8" t="str">
        <f t="shared" si="31"/>
        <v/>
      </c>
      <c r="Q181" s="8" t="str">
        <f>IF(COUNTIF($C$1:C180, "="&amp;C181)=0,R181&amp;S181&amp;T181&amp;U181&amp;V181&amp;W181&amp;X181,"")</f>
        <v/>
      </c>
      <c r="R181" s="8" t="str">
        <f t="shared" si="32"/>
        <v>{"wst_id":"076000",</v>
      </c>
      <c r="S181" s="8" t="str">
        <f t="shared" si="33"/>
        <v>"wst_name":"SOCOA",</v>
      </c>
      <c r="T181" s="8" t="str">
        <f t="shared" si="34"/>
        <v>"wst_lat":"43.4",</v>
      </c>
      <c r="U181" s="8" t="str">
        <f t="shared" si="35"/>
        <v>"wst_long":"-1.683000403",</v>
      </c>
      <c r="V181" s="8" t="str">
        <f t="shared" si="36"/>
        <v>"wst_source":"GSOD",</v>
      </c>
      <c r="W181" s="8" t="str">
        <f t="shared" si="30"/>
        <v>"wst_elev":"25"</v>
      </c>
      <c r="X181" s="8" t="s">
        <v>939</v>
      </c>
    </row>
    <row r="182" spans="1:24">
      <c r="A182" s="8" t="str">
        <f>IF(COUNTIF($C$1:C181,"="&amp;C182)&gt;0,"",1)</f>
        <v/>
      </c>
      <c r="B182" s="14" t="s">
        <v>282</v>
      </c>
      <c r="C182" s="38" t="s">
        <v>687</v>
      </c>
      <c r="D182" s="14" t="s">
        <v>688</v>
      </c>
      <c r="E182" s="15">
        <v>43.466999600000001</v>
      </c>
      <c r="F182" s="15">
        <v>-1.533000403</v>
      </c>
      <c r="G182" s="14" t="s">
        <v>671</v>
      </c>
      <c r="H182" s="14" t="s">
        <v>691</v>
      </c>
      <c r="I182" s="15">
        <v>71</v>
      </c>
      <c r="J182" s="8" t="str">
        <f t="shared" si="26"/>
        <v>076020|10 - 25 km</v>
      </c>
      <c r="L182" s="8" t="str">
        <f t="shared" si="27"/>
        <v>076020|10 - 25 km</v>
      </c>
      <c r="M182" s="8" t="str">
        <f t="shared" si="28"/>
        <v>076030|10 - 25 km</v>
      </c>
      <c r="N182" s="8" t="str">
        <f t="shared" si="29"/>
        <v>076000|25 - 50 km</v>
      </c>
      <c r="P182" s="8" t="str">
        <f t="shared" si="31"/>
        <v/>
      </c>
      <c r="Q182" s="8" t="str">
        <f>IF(COUNTIF($C$1:C181, "="&amp;C182)=0,R182&amp;S182&amp;T182&amp;U182&amp;V182&amp;W182&amp;X182,"")</f>
        <v/>
      </c>
      <c r="R182" s="8" t="str">
        <f t="shared" si="32"/>
        <v>{"wst_id":"076020",</v>
      </c>
      <c r="S182" s="8" t="str">
        <f t="shared" si="33"/>
        <v>"wst_name":"BIARRITZ",</v>
      </c>
      <c r="T182" s="8" t="str">
        <f t="shared" si="34"/>
        <v>"wst_lat":"43.4669996",</v>
      </c>
      <c r="U182" s="8" t="str">
        <f t="shared" si="35"/>
        <v>"wst_long":"-1.533000403",</v>
      </c>
      <c r="V182" s="8" t="str">
        <f t="shared" si="36"/>
        <v>"wst_source":"GSOD",</v>
      </c>
      <c r="W182" s="8" t="str">
        <f t="shared" si="30"/>
        <v>"wst_elev":"71"</v>
      </c>
      <c r="X182" s="8" t="s">
        <v>939</v>
      </c>
    </row>
    <row r="183" spans="1:24">
      <c r="A183" s="8" t="str">
        <f>IF(COUNTIF($C$1:C182,"="&amp;C183)&gt;0,"",1)</f>
        <v/>
      </c>
      <c r="B183" s="14" t="s">
        <v>282</v>
      </c>
      <c r="C183" s="38" t="s">
        <v>689</v>
      </c>
      <c r="D183" s="14" t="s">
        <v>690</v>
      </c>
      <c r="E183" s="15">
        <v>43.683000399999997</v>
      </c>
      <c r="F183" s="15">
        <v>-1.0669995969999999</v>
      </c>
      <c r="G183" s="14" t="s">
        <v>671</v>
      </c>
      <c r="H183" s="14" t="s">
        <v>691</v>
      </c>
      <c r="I183" s="15">
        <v>33</v>
      </c>
      <c r="J183" s="8" t="str">
        <f t="shared" si="26"/>
        <v>076030|10 - 25 km</v>
      </c>
      <c r="L183" s="8" t="str">
        <f t="shared" si="27"/>
        <v>076030|10 - 25 km</v>
      </c>
      <c r="M183" s="8" t="str">
        <f t="shared" si="28"/>
        <v>076000|25 - 50 km</v>
      </c>
      <c r="N183" s="8" t="str">
        <f t="shared" si="29"/>
        <v>076020|25 - 50 km</v>
      </c>
      <c r="P183" s="8" t="str">
        <f t="shared" si="31"/>
        <v/>
      </c>
      <c r="Q183" s="8" t="str">
        <f>IF(COUNTIF($C$1:C182, "="&amp;C183)=0,R183&amp;S183&amp;T183&amp;U183&amp;V183&amp;W183&amp;X183,"")</f>
        <v/>
      </c>
      <c r="R183" s="8" t="str">
        <f t="shared" si="32"/>
        <v>{"wst_id":"076030",</v>
      </c>
      <c r="S183" s="8" t="str">
        <f t="shared" si="33"/>
        <v>"wst_name":"DAX",</v>
      </c>
      <c r="T183" s="8" t="str">
        <f t="shared" si="34"/>
        <v>"wst_lat":"43.6830004",</v>
      </c>
      <c r="U183" s="8" t="str">
        <f t="shared" si="35"/>
        <v>"wst_long":"-1.066999597",</v>
      </c>
      <c r="V183" s="8" t="str">
        <f t="shared" si="36"/>
        <v>"wst_source":"GSOD",</v>
      </c>
      <c r="W183" s="8" t="str">
        <f t="shared" si="30"/>
        <v>"wst_elev":"33"</v>
      </c>
      <c r="X183" s="8" t="s">
        <v>939</v>
      </c>
    </row>
    <row r="184" spans="1:24">
      <c r="A184" s="8" t="str">
        <f>IF(COUNTIF($C$1:C183,"="&amp;C184)&gt;0,"",1)</f>
        <v/>
      </c>
      <c r="B184" s="14" t="s">
        <v>283</v>
      </c>
      <c r="C184" s="38" t="s">
        <v>685</v>
      </c>
      <c r="D184" s="14" t="s">
        <v>686</v>
      </c>
      <c r="E184" s="15">
        <v>43.4</v>
      </c>
      <c r="F184" s="15">
        <v>-1.6830004030000001</v>
      </c>
      <c r="G184" s="14" t="s">
        <v>671</v>
      </c>
      <c r="H184" s="14" t="s">
        <v>680</v>
      </c>
      <c r="I184" s="15">
        <v>25</v>
      </c>
      <c r="J184" s="8" t="str">
        <f t="shared" si="26"/>
        <v>076000|25 - 50 km</v>
      </c>
      <c r="L184" s="8" t="str">
        <f t="shared" si="27"/>
        <v>076000|25 - 50 km</v>
      </c>
      <c r="M184" s="8" t="str">
        <f t="shared" si="28"/>
        <v>076020|25 - 50 km</v>
      </c>
      <c r="N184" s="8" t="str">
        <f t="shared" si="29"/>
        <v>076030|10 - 25 km</v>
      </c>
      <c r="P184" s="8" t="str">
        <f t="shared" si="31"/>
        <v/>
      </c>
      <c r="Q184" s="8" t="str">
        <f>IF(COUNTIF($C$1:C183, "="&amp;C184)=0,R184&amp;S184&amp;T184&amp;U184&amp;V184&amp;W184&amp;X184,"")</f>
        <v/>
      </c>
      <c r="R184" s="8" t="str">
        <f t="shared" si="32"/>
        <v>{"wst_id":"076000",</v>
      </c>
      <c r="S184" s="8" t="str">
        <f t="shared" si="33"/>
        <v>"wst_name":"SOCOA",</v>
      </c>
      <c r="T184" s="8" t="str">
        <f t="shared" si="34"/>
        <v>"wst_lat":"43.4",</v>
      </c>
      <c r="U184" s="8" t="str">
        <f t="shared" si="35"/>
        <v>"wst_long":"-1.683000403",</v>
      </c>
      <c r="V184" s="8" t="str">
        <f t="shared" si="36"/>
        <v>"wst_source":"GSOD",</v>
      </c>
      <c r="W184" s="8" t="str">
        <f t="shared" si="30"/>
        <v>"wst_elev":"25"</v>
      </c>
      <c r="X184" s="8" t="s">
        <v>939</v>
      </c>
    </row>
    <row r="185" spans="1:24">
      <c r="A185" s="8" t="str">
        <f>IF(COUNTIF($C$1:C184,"="&amp;C185)&gt;0,"",1)</f>
        <v/>
      </c>
      <c r="B185" s="14" t="s">
        <v>283</v>
      </c>
      <c r="C185" s="38" t="s">
        <v>687</v>
      </c>
      <c r="D185" s="14" t="s">
        <v>688</v>
      </c>
      <c r="E185" s="15">
        <v>43.466999600000001</v>
      </c>
      <c r="F185" s="15">
        <v>-1.533000403</v>
      </c>
      <c r="G185" s="14" t="s">
        <v>671</v>
      </c>
      <c r="H185" s="14" t="s">
        <v>680</v>
      </c>
      <c r="I185" s="15">
        <v>71</v>
      </c>
      <c r="J185" s="8" t="str">
        <f t="shared" si="26"/>
        <v>076020|25 - 50 km</v>
      </c>
      <c r="L185" s="8" t="str">
        <f t="shared" si="27"/>
        <v>076020|25 - 50 km</v>
      </c>
      <c r="M185" s="8" t="str">
        <f t="shared" si="28"/>
        <v>076030|10 - 25 km</v>
      </c>
      <c r="N185" s="8" t="str">
        <f t="shared" si="29"/>
        <v>076000|25 - 50 km</v>
      </c>
      <c r="P185" s="8" t="str">
        <f t="shared" si="31"/>
        <v/>
      </c>
      <c r="Q185" s="8" t="str">
        <f>IF(COUNTIF($C$1:C184, "="&amp;C185)=0,R185&amp;S185&amp;T185&amp;U185&amp;V185&amp;W185&amp;X185,"")</f>
        <v/>
      </c>
      <c r="R185" s="8" t="str">
        <f t="shared" si="32"/>
        <v>{"wst_id":"076020",</v>
      </c>
      <c r="S185" s="8" t="str">
        <f t="shared" si="33"/>
        <v>"wst_name":"BIARRITZ",</v>
      </c>
      <c r="T185" s="8" t="str">
        <f t="shared" si="34"/>
        <v>"wst_lat":"43.4669996",</v>
      </c>
      <c r="U185" s="8" t="str">
        <f t="shared" si="35"/>
        <v>"wst_long":"-1.533000403",</v>
      </c>
      <c r="V185" s="8" t="str">
        <f t="shared" si="36"/>
        <v>"wst_source":"GSOD",</v>
      </c>
      <c r="W185" s="8" t="str">
        <f t="shared" si="30"/>
        <v>"wst_elev":"71"</v>
      </c>
      <c r="X185" s="8" t="s">
        <v>939</v>
      </c>
    </row>
    <row r="186" spans="1:24">
      <c r="A186" s="8" t="str">
        <f>IF(COUNTIF($C$1:C185,"="&amp;C186)&gt;0,"",1)</f>
        <v/>
      </c>
      <c r="B186" s="14" t="s">
        <v>283</v>
      </c>
      <c r="C186" s="38" t="s">
        <v>689</v>
      </c>
      <c r="D186" s="14" t="s">
        <v>690</v>
      </c>
      <c r="E186" s="15">
        <v>43.683000399999997</v>
      </c>
      <c r="F186" s="15">
        <v>-1.0669995969999999</v>
      </c>
      <c r="G186" s="14" t="s">
        <v>671</v>
      </c>
      <c r="H186" s="14" t="s">
        <v>691</v>
      </c>
      <c r="I186" s="15">
        <v>33</v>
      </c>
      <c r="J186" s="8" t="str">
        <f t="shared" si="26"/>
        <v>076030|10 - 25 km</v>
      </c>
      <c r="L186" s="8" t="str">
        <f t="shared" si="27"/>
        <v>076030|10 - 25 km</v>
      </c>
      <c r="M186" s="8" t="str">
        <f t="shared" si="28"/>
        <v>076000|25 - 50 km</v>
      </c>
      <c r="N186" s="8" t="str">
        <f t="shared" si="29"/>
        <v>076020|25 - 50 km</v>
      </c>
      <c r="P186" s="8" t="str">
        <f t="shared" si="31"/>
        <v/>
      </c>
      <c r="Q186" s="8" t="str">
        <f>IF(COUNTIF($C$1:C185, "="&amp;C186)=0,R186&amp;S186&amp;T186&amp;U186&amp;V186&amp;W186&amp;X186,"")</f>
        <v/>
      </c>
      <c r="R186" s="8" t="str">
        <f t="shared" si="32"/>
        <v>{"wst_id":"076030",</v>
      </c>
      <c r="S186" s="8" t="str">
        <f t="shared" si="33"/>
        <v>"wst_name":"DAX",</v>
      </c>
      <c r="T186" s="8" t="str">
        <f t="shared" si="34"/>
        <v>"wst_lat":"43.6830004",</v>
      </c>
      <c r="U186" s="8" t="str">
        <f t="shared" si="35"/>
        <v>"wst_long":"-1.066999597",</v>
      </c>
      <c r="V186" s="8" t="str">
        <f t="shared" si="36"/>
        <v>"wst_source":"GSOD",</v>
      </c>
      <c r="W186" s="8" t="str">
        <f t="shared" si="30"/>
        <v>"wst_elev":"33"</v>
      </c>
      <c r="X186" s="8" t="s">
        <v>939</v>
      </c>
    </row>
    <row r="187" spans="1:24">
      <c r="A187" s="8" t="str">
        <f>IF(COUNTIF($C$1:C186,"="&amp;C187)&gt;0,"",1)</f>
        <v/>
      </c>
      <c r="B187" s="14" t="s">
        <v>286</v>
      </c>
      <c r="C187" s="38" t="s">
        <v>685</v>
      </c>
      <c r="D187" s="14" t="s">
        <v>686</v>
      </c>
      <c r="E187" s="15">
        <v>43.4</v>
      </c>
      <c r="F187" s="15">
        <v>-1.6830004030000001</v>
      </c>
      <c r="G187" s="14" t="s">
        <v>671</v>
      </c>
      <c r="H187" s="14" t="s">
        <v>680</v>
      </c>
      <c r="I187" s="15">
        <v>25</v>
      </c>
      <c r="J187" s="8" t="str">
        <f t="shared" si="26"/>
        <v>076000|25 - 50 km</v>
      </c>
      <c r="L187" s="8" t="str">
        <f t="shared" si="27"/>
        <v>076000|25 - 50 km</v>
      </c>
      <c r="M187" s="8" t="str">
        <f t="shared" si="28"/>
        <v>076020|25 - 50 km</v>
      </c>
      <c r="N187" s="8" t="str">
        <f t="shared" si="29"/>
        <v>076030|10 - 25 km</v>
      </c>
      <c r="P187" s="8" t="str">
        <f t="shared" si="31"/>
        <v/>
      </c>
      <c r="Q187" s="8" t="str">
        <f>IF(COUNTIF($C$1:C186, "="&amp;C187)=0,R187&amp;S187&amp;T187&amp;U187&amp;V187&amp;W187&amp;X187,"")</f>
        <v/>
      </c>
      <c r="R187" s="8" t="str">
        <f t="shared" si="32"/>
        <v>{"wst_id":"076000",</v>
      </c>
      <c r="S187" s="8" t="str">
        <f t="shared" si="33"/>
        <v>"wst_name":"SOCOA",</v>
      </c>
      <c r="T187" s="8" t="str">
        <f t="shared" si="34"/>
        <v>"wst_lat":"43.4",</v>
      </c>
      <c r="U187" s="8" t="str">
        <f t="shared" si="35"/>
        <v>"wst_long":"-1.683000403",</v>
      </c>
      <c r="V187" s="8" t="str">
        <f t="shared" si="36"/>
        <v>"wst_source":"GSOD",</v>
      </c>
      <c r="W187" s="8" t="str">
        <f t="shared" si="30"/>
        <v>"wst_elev":"25"</v>
      </c>
      <c r="X187" s="8" t="s">
        <v>939</v>
      </c>
    </row>
    <row r="188" spans="1:24">
      <c r="A188" s="8" t="str">
        <f>IF(COUNTIF($C$1:C187,"="&amp;C188)&gt;0,"",1)</f>
        <v/>
      </c>
      <c r="B188" s="14" t="s">
        <v>286</v>
      </c>
      <c r="C188" s="38" t="s">
        <v>687</v>
      </c>
      <c r="D188" s="14" t="s">
        <v>688</v>
      </c>
      <c r="E188" s="15">
        <v>43.466999600000001</v>
      </c>
      <c r="F188" s="15">
        <v>-1.533000403</v>
      </c>
      <c r="G188" s="14" t="s">
        <v>671</v>
      </c>
      <c r="H188" s="14" t="s">
        <v>680</v>
      </c>
      <c r="I188" s="15">
        <v>71</v>
      </c>
      <c r="J188" s="8" t="str">
        <f t="shared" si="26"/>
        <v>076020|25 - 50 km</v>
      </c>
      <c r="L188" s="8" t="str">
        <f t="shared" si="27"/>
        <v>076020|25 - 50 km</v>
      </c>
      <c r="M188" s="8" t="str">
        <f t="shared" si="28"/>
        <v>076030|10 - 25 km</v>
      </c>
      <c r="N188" s="8" t="str">
        <f t="shared" si="29"/>
        <v>076000|25 - 50 km</v>
      </c>
      <c r="P188" s="8" t="str">
        <f t="shared" si="31"/>
        <v/>
      </c>
      <c r="Q188" s="8" t="str">
        <f>IF(COUNTIF($C$1:C187, "="&amp;C188)=0,R188&amp;S188&amp;T188&amp;U188&amp;V188&amp;W188&amp;X188,"")</f>
        <v/>
      </c>
      <c r="R188" s="8" t="str">
        <f t="shared" si="32"/>
        <v>{"wst_id":"076020",</v>
      </c>
      <c r="S188" s="8" t="str">
        <f t="shared" si="33"/>
        <v>"wst_name":"BIARRITZ",</v>
      </c>
      <c r="T188" s="8" t="str">
        <f t="shared" si="34"/>
        <v>"wst_lat":"43.4669996",</v>
      </c>
      <c r="U188" s="8" t="str">
        <f t="shared" si="35"/>
        <v>"wst_long":"-1.533000403",</v>
      </c>
      <c r="V188" s="8" t="str">
        <f t="shared" si="36"/>
        <v>"wst_source":"GSOD",</v>
      </c>
      <c r="W188" s="8" t="str">
        <f t="shared" si="30"/>
        <v>"wst_elev":"71"</v>
      </c>
      <c r="X188" s="8" t="s">
        <v>939</v>
      </c>
    </row>
    <row r="189" spans="1:24">
      <c r="A189" s="8" t="str">
        <f>IF(COUNTIF($C$1:C188,"="&amp;C189)&gt;0,"",1)</f>
        <v/>
      </c>
      <c r="B189" s="14" t="s">
        <v>286</v>
      </c>
      <c r="C189" s="38" t="s">
        <v>689</v>
      </c>
      <c r="D189" s="14" t="s">
        <v>690</v>
      </c>
      <c r="E189" s="15">
        <v>43.683000399999997</v>
      </c>
      <c r="F189" s="15">
        <v>-1.0669995969999999</v>
      </c>
      <c r="G189" s="14" t="s">
        <v>671</v>
      </c>
      <c r="H189" s="14" t="s">
        <v>691</v>
      </c>
      <c r="I189" s="15">
        <v>33</v>
      </c>
      <c r="J189" s="8" t="str">
        <f t="shared" si="26"/>
        <v>076030|10 - 25 km</v>
      </c>
      <c r="L189" s="8" t="str">
        <f t="shared" si="27"/>
        <v>076030|10 - 25 km</v>
      </c>
      <c r="M189" s="8" t="str">
        <f t="shared" si="28"/>
        <v>076000|25 - 50 km</v>
      </c>
      <c r="N189" s="8" t="str">
        <f t="shared" si="29"/>
        <v>076020|10 - 25 km</v>
      </c>
      <c r="P189" s="8" t="str">
        <f t="shared" si="31"/>
        <v/>
      </c>
      <c r="Q189" s="8" t="str">
        <f>IF(COUNTIF($C$1:C188, "="&amp;C189)=0,R189&amp;S189&amp;T189&amp;U189&amp;V189&amp;W189&amp;X189,"")</f>
        <v/>
      </c>
      <c r="R189" s="8" t="str">
        <f t="shared" si="32"/>
        <v>{"wst_id":"076030",</v>
      </c>
      <c r="S189" s="8" t="str">
        <f t="shared" si="33"/>
        <v>"wst_name":"DAX",</v>
      </c>
      <c r="T189" s="8" t="str">
        <f t="shared" si="34"/>
        <v>"wst_lat":"43.6830004",</v>
      </c>
      <c r="U189" s="8" t="str">
        <f t="shared" si="35"/>
        <v>"wst_long":"-1.066999597",</v>
      </c>
      <c r="V189" s="8" t="str">
        <f t="shared" si="36"/>
        <v>"wst_source":"GSOD",</v>
      </c>
      <c r="W189" s="8" t="str">
        <f t="shared" si="30"/>
        <v>"wst_elev":"33"</v>
      </c>
      <c r="X189" s="8" t="s">
        <v>939</v>
      </c>
    </row>
    <row r="190" spans="1:24">
      <c r="A190" s="8" t="str">
        <f>IF(COUNTIF($C$1:C189,"="&amp;C190)&gt;0,"",1)</f>
        <v/>
      </c>
      <c r="B190" s="14" t="s">
        <v>288</v>
      </c>
      <c r="C190" s="38" t="s">
        <v>685</v>
      </c>
      <c r="D190" s="14" t="s">
        <v>686</v>
      </c>
      <c r="E190" s="15">
        <v>43.4</v>
      </c>
      <c r="F190" s="15">
        <v>-1.6830004030000001</v>
      </c>
      <c r="G190" s="14" t="s">
        <v>671</v>
      </c>
      <c r="H190" s="14" t="s">
        <v>680</v>
      </c>
      <c r="I190" s="15">
        <v>25</v>
      </c>
      <c r="J190" s="8" t="str">
        <f t="shared" si="26"/>
        <v>076000|25 - 50 km</v>
      </c>
      <c r="L190" s="8" t="str">
        <f t="shared" si="27"/>
        <v>076000|25 - 50 km</v>
      </c>
      <c r="M190" s="8" t="str">
        <f t="shared" si="28"/>
        <v>076020|10 - 25 km</v>
      </c>
      <c r="N190" s="8" t="str">
        <f t="shared" si="29"/>
        <v>076030|10 - 25 km</v>
      </c>
      <c r="P190" s="8" t="str">
        <f t="shared" si="31"/>
        <v/>
      </c>
      <c r="Q190" s="8" t="str">
        <f>IF(COUNTIF($C$1:C189, "="&amp;C190)=0,R190&amp;S190&amp;T190&amp;U190&amp;V190&amp;W190&amp;X190,"")</f>
        <v/>
      </c>
      <c r="R190" s="8" t="str">
        <f t="shared" si="32"/>
        <v>{"wst_id":"076000",</v>
      </c>
      <c r="S190" s="8" t="str">
        <f t="shared" si="33"/>
        <v>"wst_name":"SOCOA",</v>
      </c>
      <c r="T190" s="8" t="str">
        <f t="shared" si="34"/>
        <v>"wst_lat":"43.4",</v>
      </c>
      <c r="U190" s="8" t="str">
        <f t="shared" si="35"/>
        <v>"wst_long":"-1.683000403",</v>
      </c>
      <c r="V190" s="8" t="str">
        <f t="shared" si="36"/>
        <v>"wst_source":"GSOD",</v>
      </c>
      <c r="W190" s="8" t="str">
        <f t="shared" si="30"/>
        <v>"wst_elev":"25"</v>
      </c>
      <c r="X190" s="8" t="s">
        <v>939</v>
      </c>
    </row>
    <row r="191" spans="1:24">
      <c r="A191" s="8" t="str">
        <f>IF(COUNTIF($C$1:C190,"="&amp;C191)&gt;0,"",1)</f>
        <v/>
      </c>
      <c r="B191" s="14" t="s">
        <v>288</v>
      </c>
      <c r="C191" s="38" t="s">
        <v>687</v>
      </c>
      <c r="D191" s="14" t="s">
        <v>688</v>
      </c>
      <c r="E191" s="15">
        <v>43.466999600000001</v>
      </c>
      <c r="F191" s="15">
        <v>-1.533000403</v>
      </c>
      <c r="G191" s="14" t="s">
        <v>671</v>
      </c>
      <c r="H191" s="14" t="s">
        <v>691</v>
      </c>
      <c r="I191" s="15">
        <v>71</v>
      </c>
      <c r="J191" s="8" t="str">
        <f t="shared" si="26"/>
        <v>076020|10 - 25 km</v>
      </c>
      <c r="L191" s="8" t="str">
        <f t="shared" si="27"/>
        <v>076020|10 - 25 km</v>
      </c>
      <c r="M191" s="8" t="str">
        <f t="shared" si="28"/>
        <v>076030|10 - 25 km</v>
      </c>
      <c r="N191" s="8" t="str">
        <f t="shared" si="29"/>
        <v>076000|25 - 50 km</v>
      </c>
      <c r="P191" s="8" t="str">
        <f t="shared" si="31"/>
        <v/>
      </c>
      <c r="Q191" s="8" t="str">
        <f>IF(COUNTIF($C$1:C190, "="&amp;C191)=0,R191&amp;S191&amp;T191&amp;U191&amp;V191&amp;W191&amp;X191,"")</f>
        <v/>
      </c>
      <c r="R191" s="8" t="str">
        <f t="shared" si="32"/>
        <v>{"wst_id":"076020",</v>
      </c>
      <c r="S191" s="8" t="str">
        <f t="shared" si="33"/>
        <v>"wst_name":"BIARRITZ",</v>
      </c>
      <c r="T191" s="8" t="str">
        <f t="shared" si="34"/>
        <v>"wst_lat":"43.4669996",</v>
      </c>
      <c r="U191" s="8" t="str">
        <f t="shared" si="35"/>
        <v>"wst_long":"-1.533000403",</v>
      </c>
      <c r="V191" s="8" t="str">
        <f t="shared" si="36"/>
        <v>"wst_source":"GSOD",</v>
      </c>
      <c r="W191" s="8" t="str">
        <f t="shared" si="30"/>
        <v>"wst_elev":"71"</v>
      </c>
      <c r="X191" s="8" t="s">
        <v>939</v>
      </c>
    </row>
    <row r="192" spans="1:24">
      <c r="A192" s="8" t="str">
        <f>IF(COUNTIF($C$1:C191,"="&amp;C192)&gt;0,"",1)</f>
        <v/>
      </c>
      <c r="B192" s="14" t="s">
        <v>288</v>
      </c>
      <c r="C192" s="38" t="s">
        <v>689</v>
      </c>
      <c r="D192" s="14" t="s">
        <v>690</v>
      </c>
      <c r="E192" s="15">
        <v>43.683000399999997</v>
      </c>
      <c r="F192" s="15">
        <v>-1.0669995969999999</v>
      </c>
      <c r="G192" s="14" t="s">
        <v>671</v>
      </c>
      <c r="H192" s="14" t="s">
        <v>691</v>
      </c>
      <c r="I192" s="15">
        <v>33</v>
      </c>
      <c r="J192" s="8" t="str">
        <f t="shared" si="26"/>
        <v>076030|10 - 25 km</v>
      </c>
      <c r="L192" s="8" t="str">
        <f t="shared" si="27"/>
        <v>076030|10 - 25 km</v>
      </c>
      <c r="M192" s="8" t="str">
        <f t="shared" si="28"/>
        <v>076000|25 - 50 km</v>
      </c>
      <c r="N192" s="8" t="str">
        <f t="shared" si="29"/>
        <v>076020|10 - 25 km</v>
      </c>
      <c r="P192" s="8" t="str">
        <f t="shared" si="31"/>
        <v/>
      </c>
      <c r="Q192" s="8" t="str">
        <f>IF(COUNTIF($C$1:C191, "="&amp;C192)=0,R192&amp;S192&amp;T192&amp;U192&amp;V192&amp;W192&amp;X192,"")</f>
        <v/>
      </c>
      <c r="R192" s="8" t="str">
        <f t="shared" si="32"/>
        <v>{"wst_id":"076030",</v>
      </c>
      <c r="S192" s="8" t="str">
        <f t="shared" si="33"/>
        <v>"wst_name":"DAX",</v>
      </c>
      <c r="T192" s="8" t="str">
        <f t="shared" si="34"/>
        <v>"wst_lat":"43.6830004",</v>
      </c>
      <c r="U192" s="8" t="str">
        <f t="shared" si="35"/>
        <v>"wst_long":"-1.066999597",</v>
      </c>
      <c r="V192" s="8" t="str">
        <f t="shared" si="36"/>
        <v>"wst_source":"GSOD",</v>
      </c>
      <c r="W192" s="8" t="str">
        <f t="shared" si="30"/>
        <v>"wst_elev":"33"</v>
      </c>
      <c r="X192" s="8" t="s">
        <v>939</v>
      </c>
    </row>
    <row r="193" spans="1:24">
      <c r="A193" s="8" t="str">
        <f>IF(COUNTIF($C$1:C192,"="&amp;C193)&gt;0,"",1)</f>
        <v/>
      </c>
      <c r="B193" s="14" t="s">
        <v>289</v>
      </c>
      <c r="C193" s="38" t="s">
        <v>685</v>
      </c>
      <c r="D193" s="14" t="s">
        <v>686</v>
      </c>
      <c r="E193" s="15">
        <v>43.4</v>
      </c>
      <c r="F193" s="15">
        <v>-1.6830004030000001</v>
      </c>
      <c r="G193" s="14" t="s">
        <v>671</v>
      </c>
      <c r="H193" s="14" t="s">
        <v>680</v>
      </c>
      <c r="I193" s="15">
        <v>25</v>
      </c>
      <c r="J193" s="8" t="str">
        <f t="shared" si="26"/>
        <v>076000|25 - 50 km</v>
      </c>
      <c r="L193" s="8" t="str">
        <f t="shared" si="27"/>
        <v>076000|25 - 50 km</v>
      </c>
      <c r="M193" s="8" t="str">
        <f t="shared" si="28"/>
        <v>076020|10 - 25 km</v>
      </c>
      <c r="N193" s="8" t="str">
        <f t="shared" si="29"/>
        <v>076030|10 - 25 km</v>
      </c>
      <c r="P193" s="8" t="str">
        <f t="shared" si="31"/>
        <v/>
      </c>
      <c r="Q193" s="8" t="str">
        <f>IF(COUNTIF($C$1:C192, "="&amp;C193)=0,R193&amp;S193&amp;T193&amp;U193&amp;V193&amp;W193&amp;X193,"")</f>
        <v/>
      </c>
      <c r="R193" s="8" t="str">
        <f t="shared" si="32"/>
        <v>{"wst_id":"076000",</v>
      </c>
      <c r="S193" s="8" t="str">
        <f t="shared" si="33"/>
        <v>"wst_name":"SOCOA",</v>
      </c>
      <c r="T193" s="8" t="str">
        <f t="shared" si="34"/>
        <v>"wst_lat":"43.4",</v>
      </c>
      <c r="U193" s="8" t="str">
        <f t="shared" si="35"/>
        <v>"wst_long":"-1.683000403",</v>
      </c>
      <c r="V193" s="8" t="str">
        <f t="shared" si="36"/>
        <v>"wst_source":"GSOD",</v>
      </c>
      <c r="W193" s="8" t="str">
        <f t="shared" si="30"/>
        <v>"wst_elev":"25"</v>
      </c>
      <c r="X193" s="8" t="s">
        <v>939</v>
      </c>
    </row>
    <row r="194" spans="1:24">
      <c r="A194" s="8" t="str">
        <f>IF(COUNTIF($C$1:C193,"="&amp;C194)&gt;0,"",1)</f>
        <v/>
      </c>
      <c r="B194" s="14" t="s">
        <v>289</v>
      </c>
      <c r="C194" s="38" t="s">
        <v>687</v>
      </c>
      <c r="D194" s="14" t="s">
        <v>688</v>
      </c>
      <c r="E194" s="15">
        <v>43.466999600000001</v>
      </c>
      <c r="F194" s="15">
        <v>-1.533000403</v>
      </c>
      <c r="G194" s="14" t="s">
        <v>671</v>
      </c>
      <c r="H194" s="14" t="s">
        <v>691</v>
      </c>
      <c r="I194" s="15">
        <v>71</v>
      </c>
      <c r="J194" s="8" t="str">
        <f t="shared" si="26"/>
        <v>076020|10 - 25 km</v>
      </c>
      <c r="L194" s="8" t="str">
        <f t="shared" si="27"/>
        <v>076020|10 - 25 km</v>
      </c>
      <c r="M194" s="8" t="str">
        <f t="shared" si="28"/>
        <v>076030|10 - 25 km</v>
      </c>
      <c r="N194" s="8" t="str">
        <f t="shared" si="29"/>
        <v>076000|25 - 50 km</v>
      </c>
      <c r="P194" s="8" t="str">
        <f t="shared" si="31"/>
        <v/>
      </c>
      <c r="Q194" s="8" t="str">
        <f>IF(COUNTIF($C$1:C193, "="&amp;C194)=0,R194&amp;S194&amp;T194&amp;U194&amp;V194&amp;W194&amp;X194,"")</f>
        <v/>
      </c>
      <c r="R194" s="8" t="str">
        <f t="shared" si="32"/>
        <v>{"wst_id":"076020",</v>
      </c>
      <c r="S194" s="8" t="str">
        <f t="shared" si="33"/>
        <v>"wst_name":"BIARRITZ",</v>
      </c>
      <c r="T194" s="8" t="str">
        <f t="shared" si="34"/>
        <v>"wst_lat":"43.4669996",</v>
      </c>
      <c r="U194" s="8" t="str">
        <f t="shared" si="35"/>
        <v>"wst_long":"-1.533000403",</v>
      </c>
      <c r="V194" s="8" t="str">
        <f t="shared" si="36"/>
        <v>"wst_source":"GSOD",</v>
      </c>
      <c r="W194" s="8" t="str">
        <f t="shared" si="30"/>
        <v>"wst_elev":"71"</v>
      </c>
      <c r="X194" s="8" t="s">
        <v>939</v>
      </c>
    </row>
    <row r="195" spans="1:24">
      <c r="A195" s="8" t="str">
        <f>IF(COUNTIF($C$1:C194,"="&amp;C195)&gt;0,"",1)</f>
        <v/>
      </c>
      <c r="B195" s="14" t="s">
        <v>289</v>
      </c>
      <c r="C195" s="38" t="s">
        <v>689</v>
      </c>
      <c r="D195" s="14" t="s">
        <v>690</v>
      </c>
      <c r="E195" s="15">
        <v>43.683000399999997</v>
      </c>
      <c r="F195" s="15">
        <v>-1.0669995969999999</v>
      </c>
      <c r="G195" s="14" t="s">
        <v>671</v>
      </c>
      <c r="H195" s="14" t="s">
        <v>691</v>
      </c>
      <c r="I195" s="15">
        <v>33</v>
      </c>
      <c r="J195" s="8" t="str">
        <f t="shared" si="26"/>
        <v>076030|10 - 25 km</v>
      </c>
      <c r="L195" s="8" t="str">
        <f t="shared" si="27"/>
        <v>076030|10 - 25 km</v>
      </c>
      <c r="M195" s="8" t="str">
        <f t="shared" si="28"/>
        <v>076000|25 - 50 km</v>
      </c>
      <c r="N195" s="8" t="str">
        <f t="shared" si="29"/>
        <v>076020|10 - 25 km</v>
      </c>
      <c r="P195" s="8" t="str">
        <f t="shared" si="31"/>
        <v/>
      </c>
      <c r="Q195" s="8" t="str">
        <f>IF(COUNTIF($C$1:C194, "="&amp;C195)=0,R195&amp;S195&amp;T195&amp;U195&amp;V195&amp;W195&amp;X195,"")</f>
        <v/>
      </c>
      <c r="R195" s="8" t="str">
        <f t="shared" si="32"/>
        <v>{"wst_id":"076030",</v>
      </c>
      <c r="S195" s="8" t="str">
        <f t="shared" si="33"/>
        <v>"wst_name":"DAX",</v>
      </c>
      <c r="T195" s="8" t="str">
        <f t="shared" si="34"/>
        <v>"wst_lat":"43.6830004",</v>
      </c>
      <c r="U195" s="8" t="str">
        <f t="shared" si="35"/>
        <v>"wst_long":"-1.066999597",</v>
      </c>
      <c r="V195" s="8" t="str">
        <f t="shared" si="36"/>
        <v>"wst_source":"GSOD",</v>
      </c>
      <c r="W195" s="8" t="str">
        <f t="shared" si="30"/>
        <v>"wst_elev":"33"</v>
      </c>
      <c r="X195" s="8" t="s">
        <v>939</v>
      </c>
    </row>
    <row r="196" spans="1:24">
      <c r="A196" s="8" t="str">
        <f>IF(COUNTIF($C$1:C195,"="&amp;C196)&gt;0,"",1)</f>
        <v/>
      </c>
      <c r="B196" s="14" t="s">
        <v>290</v>
      </c>
      <c r="C196" s="38" t="s">
        <v>685</v>
      </c>
      <c r="D196" s="14" t="s">
        <v>686</v>
      </c>
      <c r="E196" s="15">
        <v>43.4</v>
      </c>
      <c r="F196" s="15">
        <v>-1.6830004030000001</v>
      </c>
      <c r="G196" s="14" t="s">
        <v>671</v>
      </c>
      <c r="H196" s="14" t="s">
        <v>680</v>
      </c>
      <c r="I196" s="15">
        <v>25</v>
      </c>
      <c r="J196" s="8" t="str">
        <f t="shared" ref="J196:J259" si="37">CONCATENATE(C196,"|",H196)</f>
        <v>076000|25 - 50 km</v>
      </c>
      <c r="L196" s="8" t="str">
        <f t="shared" ref="L196:L259" si="38">CONCATENATE(C196,"|",H196)</f>
        <v>076000|25 - 50 km</v>
      </c>
      <c r="M196" s="8" t="str">
        <f t="shared" ref="M196:M259" si="39">CONCATENATE(C197,"|",H197)</f>
        <v>076020|10 - 25 km</v>
      </c>
      <c r="N196" s="8" t="str">
        <f t="shared" ref="N196:N259" si="40">CONCATENATE(C198,"|",H198)</f>
        <v>076030|10 - 25 km</v>
      </c>
      <c r="P196" s="8" t="str">
        <f t="shared" si="31"/>
        <v/>
      </c>
      <c r="Q196" s="8" t="str">
        <f>IF(COUNTIF($C$1:C195, "="&amp;C196)=0,R196&amp;S196&amp;T196&amp;U196&amp;V196&amp;W196&amp;X196,"")</f>
        <v/>
      </c>
      <c r="R196" s="8" t="str">
        <f t="shared" si="32"/>
        <v>{"wst_id":"076000",</v>
      </c>
      <c r="S196" s="8" t="str">
        <f t="shared" si="33"/>
        <v>"wst_name":"SOCOA",</v>
      </c>
      <c r="T196" s="8" t="str">
        <f t="shared" si="34"/>
        <v>"wst_lat":"43.4",</v>
      </c>
      <c r="U196" s="8" t="str">
        <f t="shared" si="35"/>
        <v>"wst_long":"-1.683000403",</v>
      </c>
      <c r="V196" s="8" t="str">
        <f t="shared" si="36"/>
        <v>"wst_source":"GSOD",</v>
      </c>
      <c r="W196" s="8" t="str">
        <f t="shared" si="30"/>
        <v>"wst_elev":"25"</v>
      </c>
      <c r="X196" s="8" t="s">
        <v>939</v>
      </c>
    </row>
    <row r="197" spans="1:24">
      <c r="A197" s="8" t="str">
        <f>IF(COUNTIF($C$1:C196,"="&amp;C197)&gt;0,"",1)</f>
        <v/>
      </c>
      <c r="B197" s="14" t="s">
        <v>290</v>
      </c>
      <c r="C197" s="38" t="s">
        <v>687</v>
      </c>
      <c r="D197" s="14" t="s">
        <v>688</v>
      </c>
      <c r="E197" s="15">
        <v>43.466999600000001</v>
      </c>
      <c r="F197" s="15">
        <v>-1.533000403</v>
      </c>
      <c r="G197" s="14" t="s">
        <v>671</v>
      </c>
      <c r="H197" s="14" t="s">
        <v>691</v>
      </c>
      <c r="I197" s="15">
        <v>71</v>
      </c>
      <c r="J197" s="8" t="str">
        <f t="shared" si="37"/>
        <v>076020|10 - 25 km</v>
      </c>
      <c r="L197" s="8" t="str">
        <f t="shared" si="38"/>
        <v>076020|10 - 25 km</v>
      </c>
      <c r="M197" s="8" t="str">
        <f t="shared" si="39"/>
        <v>076030|10 - 25 km</v>
      </c>
      <c r="N197" s="8" t="str">
        <f t="shared" si="40"/>
        <v>076000|25 - 50 km</v>
      </c>
      <c r="P197" s="8" t="str">
        <f t="shared" si="31"/>
        <v/>
      </c>
      <c r="Q197" s="8" t="str">
        <f>IF(COUNTIF($C$1:C196, "="&amp;C197)=0,R197&amp;S197&amp;T197&amp;U197&amp;V197&amp;W197&amp;X197,"")</f>
        <v/>
      </c>
      <c r="R197" s="8" t="str">
        <f t="shared" si="32"/>
        <v>{"wst_id":"076020",</v>
      </c>
      <c r="S197" s="8" t="str">
        <f t="shared" si="33"/>
        <v>"wst_name":"BIARRITZ",</v>
      </c>
      <c r="T197" s="8" t="str">
        <f t="shared" si="34"/>
        <v>"wst_lat":"43.4669996",</v>
      </c>
      <c r="U197" s="8" t="str">
        <f t="shared" si="35"/>
        <v>"wst_long":"-1.533000403",</v>
      </c>
      <c r="V197" s="8" t="str">
        <f t="shared" si="36"/>
        <v>"wst_source":"GSOD",</v>
      </c>
      <c r="W197" s="8" t="str">
        <f t="shared" ref="W197:W260" si="41">IF(I197&lt;&gt;"", """"&amp;LOWER(I$3) &amp;""":"""&amp;I197&amp;"""", "")</f>
        <v>"wst_elev":"71"</v>
      </c>
      <c r="X197" s="8" t="s">
        <v>939</v>
      </c>
    </row>
    <row r="198" spans="1:24">
      <c r="A198" s="8" t="str">
        <f>IF(COUNTIF($C$1:C197,"="&amp;C198)&gt;0,"",1)</f>
        <v/>
      </c>
      <c r="B198" s="14" t="s">
        <v>290</v>
      </c>
      <c r="C198" s="38" t="s">
        <v>689</v>
      </c>
      <c r="D198" s="14" t="s">
        <v>690</v>
      </c>
      <c r="E198" s="15">
        <v>43.683000399999997</v>
      </c>
      <c r="F198" s="15">
        <v>-1.0669995969999999</v>
      </c>
      <c r="G198" s="14" t="s">
        <v>671</v>
      </c>
      <c r="H198" s="14" t="s">
        <v>691</v>
      </c>
      <c r="I198" s="15">
        <v>33</v>
      </c>
      <c r="J198" s="8" t="str">
        <f t="shared" si="37"/>
        <v>076030|10 - 25 km</v>
      </c>
      <c r="L198" s="8" t="str">
        <f t="shared" si="38"/>
        <v>076030|10 - 25 km</v>
      </c>
      <c r="M198" s="8" t="str">
        <f t="shared" si="39"/>
        <v>076000|25 - 50 km</v>
      </c>
      <c r="N198" s="8" t="str">
        <f t="shared" si="40"/>
        <v>076020|10 - 25 km</v>
      </c>
      <c r="P198" s="8" t="str">
        <f t="shared" ref="P198:P261" si="42">IF(Q198&lt;&gt;"", ",", "")</f>
        <v/>
      </c>
      <c r="Q198" s="8" t="str">
        <f>IF(COUNTIF($C$1:C197, "="&amp;C198)=0,R198&amp;S198&amp;T198&amp;U198&amp;V198&amp;W198&amp;X198,"")</f>
        <v/>
      </c>
      <c r="R198" s="8" t="str">
        <f t="shared" ref="R198:R261" si="43">"{"&amp;IF(C198&lt;&gt;"", """"&amp;LOWER(C$3) &amp;""":"""&amp;C198&amp;""",", "")</f>
        <v>{"wst_id":"076030",</v>
      </c>
      <c r="S198" s="8" t="str">
        <f t="shared" ref="S198:S261" si="44">IF(D198&lt;&gt;"", """"&amp;LOWER(D$3) &amp;""":"""&amp;D198&amp;""",", "")</f>
        <v>"wst_name":"DAX",</v>
      </c>
      <c r="T198" s="8" t="str">
        <f t="shared" ref="T198:T261" si="45">IF(E198&lt;&gt;"", """"&amp;LOWER(E$3) &amp;""":"""&amp;E198&amp;""",", "")</f>
        <v>"wst_lat":"43.6830004",</v>
      </c>
      <c r="U198" s="8" t="str">
        <f t="shared" ref="U198:U261" si="46">IF(F198&lt;&gt;"", """"&amp;LOWER(F$3) &amp;""":"""&amp;F198&amp;""",", "")</f>
        <v>"wst_long":"-1.066999597",</v>
      </c>
      <c r="V198" s="8" t="str">
        <f t="shared" ref="V198:V261" si="47">IF(G198&lt;&gt;"", """"&amp;LOWER(G$3) &amp;""":"""&amp;G198&amp;""",", "")</f>
        <v>"wst_source":"GSOD",</v>
      </c>
      <c r="W198" s="8" t="str">
        <f t="shared" si="41"/>
        <v>"wst_elev":"33"</v>
      </c>
      <c r="X198" s="8" t="s">
        <v>939</v>
      </c>
    </row>
    <row r="199" spans="1:24">
      <c r="A199" s="8" t="str">
        <f>IF(COUNTIF($C$1:C198,"="&amp;C199)&gt;0,"",1)</f>
        <v/>
      </c>
      <c r="B199" s="14" t="s">
        <v>294</v>
      </c>
      <c r="C199" s="38" t="s">
        <v>685</v>
      </c>
      <c r="D199" s="14" t="s">
        <v>686</v>
      </c>
      <c r="E199" s="15">
        <v>43.4</v>
      </c>
      <c r="F199" s="15">
        <v>-1.6830004030000001</v>
      </c>
      <c r="G199" s="14" t="s">
        <v>671</v>
      </c>
      <c r="H199" s="14" t="s">
        <v>680</v>
      </c>
      <c r="I199" s="15">
        <v>25</v>
      </c>
      <c r="J199" s="8" t="str">
        <f t="shared" si="37"/>
        <v>076000|25 - 50 km</v>
      </c>
      <c r="L199" s="8" t="str">
        <f t="shared" si="38"/>
        <v>076000|25 - 50 km</v>
      </c>
      <c r="M199" s="8" t="str">
        <f t="shared" si="39"/>
        <v>076020|10 - 25 km</v>
      </c>
      <c r="N199" s="8" t="str">
        <f t="shared" si="40"/>
        <v>076030|10 - 25 km</v>
      </c>
      <c r="P199" s="8" t="str">
        <f t="shared" si="42"/>
        <v/>
      </c>
      <c r="Q199" s="8" t="str">
        <f>IF(COUNTIF($C$1:C198, "="&amp;C199)=0,R199&amp;S199&amp;T199&amp;U199&amp;V199&amp;W199&amp;X199,"")</f>
        <v/>
      </c>
      <c r="R199" s="8" t="str">
        <f t="shared" si="43"/>
        <v>{"wst_id":"076000",</v>
      </c>
      <c r="S199" s="8" t="str">
        <f t="shared" si="44"/>
        <v>"wst_name":"SOCOA",</v>
      </c>
      <c r="T199" s="8" t="str">
        <f t="shared" si="45"/>
        <v>"wst_lat":"43.4",</v>
      </c>
      <c r="U199" s="8" t="str">
        <f t="shared" si="46"/>
        <v>"wst_long":"-1.683000403",</v>
      </c>
      <c r="V199" s="8" t="str">
        <f t="shared" si="47"/>
        <v>"wst_source":"GSOD",</v>
      </c>
      <c r="W199" s="8" t="str">
        <f t="shared" si="41"/>
        <v>"wst_elev":"25"</v>
      </c>
      <c r="X199" s="8" t="s">
        <v>939</v>
      </c>
    </row>
    <row r="200" spans="1:24">
      <c r="A200" s="8" t="str">
        <f>IF(COUNTIF($C$1:C199,"="&amp;C200)&gt;0,"",1)</f>
        <v/>
      </c>
      <c r="B200" s="14" t="s">
        <v>294</v>
      </c>
      <c r="C200" s="38" t="s">
        <v>687</v>
      </c>
      <c r="D200" s="14" t="s">
        <v>688</v>
      </c>
      <c r="E200" s="15">
        <v>43.466999600000001</v>
      </c>
      <c r="F200" s="15">
        <v>-1.533000403</v>
      </c>
      <c r="G200" s="14" t="s">
        <v>671</v>
      </c>
      <c r="H200" s="14" t="s">
        <v>691</v>
      </c>
      <c r="I200" s="15">
        <v>71</v>
      </c>
      <c r="J200" s="8" t="str">
        <f t="shared" si="37"/>
        <v>076020|10 - 25 km</v>
      </c>
      <c r="L200" s="8" t="str">
        <f t="shared" si="38"/>
        <v>076020|10 - 25 km</v>
      </c>
      <c r="M200" s="8" t="str">
        <f t="shared" si="39"/>
        <v>076030|10 - 25 km</v>
      </c>
      <c r="N200" s="8" t="str">
        <f t="shared" si="40"/>
        <v>076000|25 - 50 km</v>
      </c>
      <c r="P200" s="8" t="str">
        <f t="shared" si="42"/>
        <v/>
      </c>
      <c r="Q200" s="8" t="str">
        <f>IF(COUNTIF($C$1:C199, "="&amp;C200)=0,R200&amp;S200&amp;T200&amp;U200&amp;V200&amp;W200&amp;X200,"")</f>
        <v/>
      </c>
      <c r="R200" s="8" t="str">
        <f t="shared" si="43"/>
        <v>{"wst_id":"076020",</v>
      </c>
      <c r="S200" s="8" t="str">
        <f t="shared" si="44"/>
        <v>"wst_name":"BIARRITZ",</v>
      </c>
      <c r="T200" s="8" t="str">
        <f t="shared" si="45"/>
        <v>"wst_lat":"43.4669996",</v>
      </c>
      <c r="U200" s="8" t="str">
        <f t="shared" si="46"/>
        <v>"wst_long":"-1.533000403",</v>
      </c>
      <c r="V200" s="8" t="str">
        <f t="shared" si="47"/>
        <v>"wst_source":"GSOD",</v>
      </c>
      <c r="W200" s="8" t="str">
        <f t="shared" si="41"/>
        <v>"wst_elev":"71"</v>
      </c>
      <c r="X200" s="8" t="s">
        <v>939</v>
      </c>
    </row>
    <row r="201" spans="1:24">
      <c r="A201" s="8" t="str">
        <f>IF(COUNTIF($C$1:C200,"="&amp;C201)&gt;0,"",1)</f>
        <v/>
      </c>
      <c r="B201" s="14" t="s">
        <v>294</v>
      </c>
      <c r="C201" s="38" t="s">
        <v>689</v>
      </c>
      <c r="D201" s="14" t="s">
        <v>690</v>
      </c>
      <c r="E201" s="15">
        <v>43.683000399999997</v>
      </c>
      <c r="F201" s="15">
        <v>-1.0669995969999999</v>
      </c>
      <c r="G201" s="14" t="s">
        <v>671</v>
      </c>
      <c r="H201" s="14" t="s">
        <v>691</v>
      </c>
      <c r="I201" s="15">
        <v>33</v>
      </c>
      <c r="J201" s="8" t="str">
        <f t="shared" si="37"/>
        <v>076030|10 - 25 km</v>
      </c>
      <c r="L201" s="8" t="str">
        <f t="shared" si="38"/>
        <v>076030|10 - 25 km</v>
      </c>
      <c r="M201" s="8" t="str">
        <f t="shared" si="39"/>
        <v>076000|25 - 50 km</v>
      </c>
      <c r="N201" s="8" t="str">
        <f t="shared" si="40"/>
        <v>076020|25 - 50 km</v>
      </c>
      <c r="P201" s="8" t="str">
        <f t="shared" si="42"/>
        <v/>
      </c>
      <c r="Q201" s="8" t="str">
        <f>IF(COUNTIF($C$1:C200, "="&amp;C201)=0,R201&amp;S201&amp;T201&amp;U201&amp;V201&amp;W201&amp;X201,"")</f>
        <v/>
      </c>
      <c r="R201" s="8" t="str">
        <f t="shared" si="43"/>
        <v>{"wst_id":"076030",</v>
      </c>
      <c r="S201" s="8" t="str">
        <f t="shared" si="44"/>
        <v>"wst_name":"DAX",</v>
      </c>
      <c r="T201" s="8" t="str">
        <f t="shared" si="45"/>
        <v>"wst_lat":"43.6830004",</v>
      </c>
      <c r="U201" s="8" t="str">
        <f t="shared" si="46"/>
        <v>"wst_long":"-1.066999597",</v>
      </c>
      <c r="V201" s="8" t="str">
        <f t="shared" si="47"/>
        <v>"wst_source":"GSOD",</v>
      </c>
      <c r="W201" s="8" t="str">
        <f t="shared" si="41"/>
        <v>"wst_elev":"33"</v>
      </c>
      <c r="X201" s="8" t="s">
        <v>939</v>
      </c>
    </row>
    <row r="202" spans="1:24">
      <c r="A202" s="8" t="str">
        <f>IF(COUNTIF($C$1:C201,"="&amp;C202)&gt;0,"",1)</f>
        <v/>
      </c>
      <c r="B202" s="14" t="s">
        <v>296</v>
      </c>
      <c r="C202" s="38" t="s">
        <v>685</v>
      </c>
      <c r="D202" s="14" t="s">
        <v>686</v>
      </c>
      <c r="E202" s="15">
        <v>43.4</v>
      </c>
      <c r="F202" s="15">
        <v>-1.6830004030000001</v>
      </c>
      <c r="G202" s="14" t="s">
        <v>671</v>
      </c>
      <c r="H202" s="14" t="s">
        <v>680</v>
      </c>
      <c r="I202" s="15">
        <v>25</v>
      </c>
      <c r="J202" s="8" t="str">
        <f t="shared" si="37"/>
        <v>076000|25 - 50 km</v>
      </c>
      <c r="L202" s="8" t="str">
        <f t="shared" si="38"/>
        <v>076000|25 - 50 km</v>
      </c>
      <c r="M202" s="8" t="str">
        <f t="shared" si="39"/>
        <v>076020|25 - 50 km</v>
      </c>
      <c r="N202" s="8" t="str">
        <f t="shared" si="40"/>
        <v>076030|10 - 25 km</v>
      </c>
      <c r="P202" s="8" t="str">
        <f t="shared" si="42"/>
        <v/>
      </c>
      <c r="Q202" s="8" t="str">
        <f>IF(COUNTIF($C$1:C201, "="&amp;C202)=0,R202&amp;S202&amp;T202&amp;U202&amp;V202&amp;W202&amp;X202,"")</f>
        <v/>
      </c>
      <c r="R202" s="8" t="str">
        <f t="shared" si="43"/>
        <v>{"wst_id":"076000",</v>
      </c>
      <c r="S202" s="8" t="str">
        <f t="shared" si="44"/>
        <v>"wst_name":"SOCOA",</v>
      </c>
      <c r="T202" s="8" t="str">
        <f t="shared" si="45"/>
        <v>"wst_lat":"43.4",</v>
      </c>
      <c r="U202" s="8" t="str">
        <f t="shared" si="46"/>
        <v>"wst_long":"-1.683000403",</v>
      </c>
      <c r="V202" s="8" t="str">
        <f t="shared" si="47"/>
        <v>"wst_source":"GSOD",</v>
      </c>
      <c r="W202" s="8" t="str">
        <f t="shared" si="41"/>
        <v>"wst_elev":"25"</v>
      </c>
      <c r="X202" s="8" t="s">
        <v>939</v>
      </c>
    </row>
    <row r="203" spans="1:24">
      <c r="A203" s="8" t="str">
        <f>IF(COUNTIF($C$1:C202,"="&amp;C203)&gt;0,"",1)</f>
        <v/>
      </c>
      <c r="B203" s="14" t="s">
        <v>296</v>
      </c>
      <c r="C203" s="38" t="s">
        <v>687</v>
      </c>
      <c r="D203" s="14" t="s">
        <v>688</v>
      </c>
      <c r="E203" s="15">
        <v>43.466999600000001</v>
      </c>
      <c r="F203" s="15">
        <v>-1.533000403</v>
      </c>
      <c r="G203" s="14" t="s">
        <v>671</v>
      </c>
      <c r="H203" s="14" t="s">
        <v>680</v>
      </c>
      <c r="I203" s="15">
        <v>71</v>
      </c>
      <c r="J203" s="8" t="str">
        <f t="shared" si="37"/>
        <v>076020|25 - 50 km</v>
      </c>
      <c r="L203" s="8" t="str">
        <f t="shared" si="38"/>
        <v>076020|25 - 50 km</v>
      </c>
      <c r="M203" s="8" t="str">
        <f t="shared" si="39"/>
        <v>076030|10 - 25 km</v>
      </c>
      <c r="N203" s="8" t="str">
        <f t="shared" si="40"/>
        <v>076000|25 - 50 km</v>
      </c>
      <c r="P203" s="8" t="str">
        <f t="shared" si="42"/>
        <v/>
      </c>
      <c r="Q203" s="8" t="str">
        <f>IF(COUNTIF($C$1:C202, "="&amp;C203)=0,R203&amp;S203&amp;T203&amp;U203&amp;V203&amp;W203&amp;X203,"")</f>
        <v/>
      </c>
      <c r="R203" s="8" t="str">
        <f t="shared" si="43"/>
        <v>{"wst_id":"076020",</v>
      </c>
      <c r="S203" s="8" t="str">
        <f t="shared" si="44"/>
        <v>"wst_name":"BIARRITZ",</v>
      </c>
      <c r="T203" s="8" t="str">
        <f t="shared" si="45"/>
        <v>"wst_lat":"43.4669996",</v>
      </c>
      <c r="U203" s="8" t="str">
        <f t="shared" si="46"/>
        <v>"wst_long":"-1.533000403",</v>
      </c>
      <c r="V203" s="8" t="str">
        <f t="shared" si="47"/>
        <v>"wst_source":"GSOD",</v>
      </c>
      <c r="W203" s="8" t="str">
        <f t="shared" si="41"/>
        <v>"wst_elev":"71"</v>
      </c>
      <c r="X203" s="8" t="s">
        <v>939</v>
      </c>
    </row>
    <row r="204" spans="1:24">
      <c r="A204" s="8" t="str">
        <f>IF(COUNTIF($C$1:C203,"="&amp;C204)&gt;0,"",1)</f>
        <v/>
      </c>
      <c r="B204" s="14" t="s">
        <v>296</v>
      </c>
      <c r="C204" s="38" t="s">
        <v>689</v>
      </c>
      <c r="D204" s="14" t="s">
        <v>690</v>
      </c>
      <c r="E204" s="15">
        <v>43.683000399999997</v>
      </c>
      <c r="F204" s="15">
        <v>-1.0669995969999999</v>
      </c>
      <c r="G204" s="14" t="s">
        <v>671</v>
      </c>
      <c r="H204" s="14" t="s">
        <v>691</v>
      </c>
      <c r="I204" s="15">
        <v>33</v>
      </c>
      <c r="J204" s="8" t="str">
        <f t="shared" si="37"/>
        <v>076030|10 - 25 km</v>
      </c>
      <c r="L204" s="8" t="str">
        <f t="shared" si="38"/>
        <v>076030|10 - 25 km</v>
      </c>
      <c r="M204" s="8" t="str">
        <f t="shared" si="39"/>
        <v>076000|25 - 50 km</v>
      </c>
      <c r="N204" s="8" t="str">
        <f t="shared" si="40"/>
        <v>076020|25 - 50 km</v>
      </c>
      <c r="P204" s="8" t="str">
        <f t="shared" si="42"/>
        <v/>
      </c>
      <c r="Q204" s="8" t="str">
        <f>IF(COUNTIF($C$1:C203, "="&amp;C204)=0,R204&amp;S204&amp;T204&amp;U204&amp;V204&amp;W204&amp;X204,"")</f>
        <v/>
      </c>
      <c r="R204" s="8" t="str">
        <f t="shared" si="43"/>
        <v>{"wst_id":"076030",</v>
      </c>
      <c r="S204" s="8" t="str">
        <f t="shared" si="44"/>
        <v>"wst_name":"DAX",</v>
      </c>
      <c r="T204" s="8" t="str">
        <f t="shared" si="45"/>
        <v>"wst_lat":"43.6830004",</v>
      </c>
      <c r="U204" s="8" t="str">
        <f t="shared" si="46"/>
        <v>"wst_long":"-1.066999597",</v>
      </c>
      <c r="V204" s="8" t="str">
        <f t="shared" si="47"/>
        <v>"wst_source":"GSOD",</v>
      </c>
      <c r="W204" s="8" t="str">
        <f t="shared" si="41"/>
        <v>"wst_elev":"33"</v>
      </c>
      <c r="X204" s="8" t="s">
        <v>939</v>
      </c>
    </row>
    <row r="205" spans="1:24">
      <c r="A205" s="8" t="str">
        <f>IF(COUNTIF($C$1:C204,"="&amp;C205)&gt;0,"",1)</f>
        <v/>
      </c>
      <c r="B205" s="14" t="s">
        <v>303</v>
      </c>
      <c r="C205" s="38" t="s">
        <v>685</v>
      </c>
      <c r="D205" s="14" t="s">
        <v>686</v>
      </c>
      <c r="E205" s="15">
        <v>43.4</v>
      </c>
      <c r="F205" s="15">
        <v>-1.6830004030000001</v>
      </c>
      <c r="G205" s="14" t="s">
        <v>671</v>
      </c>
      <c r="H205" s="14" t="s">
        <v>680</v>
      </c>
      <c r="I205" s="15">
        <v>25</v>
      </c>
      <c r="J205" s="8" t="str">
        <f t="shared" si="37"/>
        <v>076000|25 - 50 km</v>
      </c>
      <c r="L205" s="8" t="str">
        <f t="shared" si="38"/>
        <v>076000|25 - 50 km</v>
      </c>
      <c r="M205" s="8" t="str">
        <f t="shared" si="39"/>
        <v>076020|25 - 50 km</v>
      </c>
      <c r="N205" s="8" t="str">
        <f t="shared" si="40"/>
        <v>076030|10 - 25 km</v>
      </c>
      <c r="P205" s="8" t="str">
        <f t="shared" si="42"/>
        <v/>
      </c>
      <c r="Q205" s="8" t="str">
        <f>IF(COUNTIF($C$1:C204, "="&amp;C205)=0,R205&amp;S205&amp;T205&amp;U205&amp;V205&amp;W205&amp;X205,"")</f>
        <v/>
      </c>
      <c r="R205" s="8" t="str">
        <f t="shared" si="43"/>
        <v>{"wst_id":"076000",</v>
      </c>
      <c r="S205" s="8" t="str">
        <f t="shared" si="44"/>
        <v>"wst_name":"SOCOA",</v>
      </c>
      <c r="T205" s="8" t="str">
        <f t="shared" si="45"/>
        <v>"wst_lat":"43.4",</v>
      </c>
      <c r="U205" s="8" t="str">
        <f t="shared" si="46"/>
        <v>"wst_long":"-1.683000403",</v>
      </c>
      <c r="V205" s="8" t="str">
        <f t="shared" si="47"/>
        <v>"wst_source":"GSOD",</v>
      </c>
      <c r="W205" s="8" t="str">
        <f t="shared" si="41"/>
        <v>"wst_elev":"25"</v>
      </c>
      <c r="X205" s="8" t="s">
        <v>939</v>
      </c>
    </row>
    <row r="206" spans="1:24">
      <c r="A206" s="8" t="str">
        <f>IF(COUNTIF($C$1:C205,"="&amp;C206)&gt;0,"",1)</f>
        <v/>
      </c>
      <c r="B206" s="14" t="s">
        <v>303</v>
      </c>
      <c r="C206" s="38" t="s">
        <v>687</v>
      </c>
      <c r="D206" s="14" t="s">
        <v>688</v>
      </c>
      <c r="E206" s="15">
        <v>43.466999600000001</v>
      </c>
      <c r="F206" s="15">
        <v>-1.533000403</v>
      </c>
      <c r="G206" s="14" t="s">
        <v>671</v>
      </c>
      <c r="H206" s="14" t="s">
        <v>680</v>
      </c>
      <c r="I206" s="15">
        <v>71</v>
      </c>
      <c r="J206" s="8" t="str">
        <f t="shared" si="37"/>
        <v>076020|25 - 50 km</v>
      </c>
      <c r="L206" s="8" t="str">
        <f t="shared" si="38"/>
        <v>076020|25 - 50 km</v>
      </c>
      <c r="M206" s="8" t="str">
        <f t="shared" si="39"/>
        <v>076030|10 - 25 km</v>
      </c>
      <c r="N206" s="8" t="str">
        <f t="shared" si="40"/>
        <v>076000|25 - 50 km</v>
      </c>
      <c r="P206" s="8" t="str">
        <f t="shared" si="42"/>
        <v/>
      </c>
      <c r="Q206" s="8" t="str">
        <f>IF(COUNTIF($C$1:C205, "="&amp;C206)=0,R206&amp;S206&amp;T206&amp;U206&amp;V206&amp;W206&amp;X206,"")</f>
        <v/>
      </c>
      <c r="R206" s="8" t="str">
        <f t="shared" si="43"/>
        <v>{"wst_id":"076020",</v>
      </c>
      <c r="S206" s="8" t="str">
        <f t="shared" si="44"/>
        <v>"wst_name":"BIARRITZ",</v>
      </c>
      <c r="T206" s="8" t="str">
        <f t="shared" si="45"/>
        <v>"wst_lat":"43.4669996",</v>
      </c>
      <c r="U206" s="8" t="str">
        <f t="shared" si="46"/>
        <v>"wst_long":"-1.533000403",</v>
      </c>
      <c r="V206" s="8" t="str">
        <f t="shared" si="47"/>
        <v>"wst_source":"GSOD",</v>
      </c>
      <c r="W206" s="8" t="str">
        <f t="shared" si="41"/>
        <v>"wst_elev":"71"</v>
      </c>
      <c r="X206" s="8" t="s">
        <v>939</v>
      </c>
    </row>
    <row r="207" spans="1:24">
      <c r="A207" s="8" t="str">
        <f>IF(COUNTIF($C$1:C206,"="&amp;C207)&gt;0,"",1)</f>
        <v/>
      </c>
      <c r="B207" s="14" t="s">
        <v>303</v>
      </c>
      <c r="C207" s="38" t="s">
        <v>689</v>
      </c>
      <c r="D207" s="14" t="s">
        <v>690</v>
      </c>
      <c r="E207" s="15">
        <v>43.683000399999997</v>
      </c>
      <c r="F207" s="15">
        <v>-1.0669995969999999</v>
      </c>
      <c r="G207" s="14" t="s">
        <v>671</v>
      </c>
      <c r="H207" s="14" t="s">
        <v>691</v>
      </c>
      <c r="I207" s="15">
        <v>33</v>
      </c>
      <c r="J207" s="8" t="str">
        <f t="shared" si="37"/>
        <v>076030|10 - 25 km</v>
      </c>
      <c r="L207" s="8" t="str">
        <f t="shared" si="38"/>
        <v>076030|10 - 25 km</v>
      </c>
      <c r="M207" s="8" t="str">
        <f t="shared" si="39"/>
        <v>076000|25 - 50 km</v>
      </c>
      <c r="N207" s="8" t="str">
        <f t="shared" si="40"/>
        <v>076020|25 - 50 km</v>
      </c>
      <c r="P207" s="8" t="str">
        <f t="shared" si="42"/>
        <v/>
      </c>
      <c r="Q207" s="8" t="str">
        <f>IF(COUNTIF($C$1:C206, "="&amp;C207)=0,R207&amp;S207&amp;T207&amp;U207&amp;V207&amp;W207&amp;X207,"")</f>
        <v/>
      </c>
      <c r="R207" s="8" t="str">
        <f t="shared" si="43"/>
        <v>{"wst_id":"076030",</v>
      </c>
      <c r="S207" s="8" t="str">
        <f t="shared" si="44"/>
        <v>"wst_name":"DAX",</v>
      </c>
      <c r="T207" s="8" t="str">
        <f t="shared" si="45"/>
        <v>"wst_lat":"43.6830004",</v>
      </c>
      <c r="U207" s="8" t="str">
        <f t="shared" si="46"/>
        <v>"wst_long":"-1.066999597",</v>
      </c>
      <c r="V207" s="8" t="str">
        <f t="shared" si="47"/>
        <v>"wst_source":"GSOD",</v>
      </c>
      <c r="W207" s="8" t="str">
        <f t="shared" si="41"/>
        <v>"wst_elev":"33"</v>
      </c>
      <c r="X207" s="8" t="s">
        <v>939</v>
      </c>
    </row>
    <row r="208" spans="1:24">
      <c r="A208" s="8" t="str">
        <f>IF(COUNTIF($C$1:C207,"="&amp;C208)&gt;0,"",1)</f>
        <v/>
      </c>
      <c r="B208" s="14" t="s">
        <v>305</v>
      </c>
      <c r="C208" s="38" t="s">
        <v>685</v>
      </c>
      <c r="D208" s="14" t="s">
        <v>686</v>
      </c>
      <c r="E208" s="15">
        <v>43.4</v>
      </c>
      <c r="F208" s="15">
        <v>-1.6830004030000001</v>
      </c>
      <c r="G208" s="14" t="s">
        <v>671</v>
      </c>
      <c r="H208" s="14" t="s">
        <v>680</v>
      </c>
      <c r="I208" s="15">
        <v>25</v>
      </c>
      <c r="J208" s="8" t="str">
        <f t="shared" si="37"/>
        <v>076000|25 - 50 km</v>
      </c>
      <c r="L208" s="8" t="str">
        <f t="shared" si="38"/>
        <v>076000|25 - 50 km</v>
      </c>
      <c r="M208" s="8" t="str">
        <f t="shared" si="39"/>
        <v>076020|25 - 50 km</v>
      </c>
      <c r="N208" s="8" t="str">
        <f t="shared" si="40"/>
        <v>076030|10 - 25 km</v>
      </c>
      <c r="P208" s="8" t="str">
        <f t="shared" si="42"/>
        <v/>
      </c>
      <c r="Q208" s="8" t="str">
        <f>IF(COUNTIF($C$1:C207, "="&amp;C208)=0,R208&amp;S208&amp;T208&amp;U208&amp;V208&amp;W208&amp;X208,"")</f>
        <v/>
      </c>
      <c r="R208" s="8" t="str">
        <f t="shared" si="43"/>
        <v>{"wst_id":"076000",</v>
      </c>
      <c r="S208" s="8" t="str">
        <f t="shared" si="44"/>
        <v>"wst_name":"SOCOA",</v>
      </c>
      <c r="T208" s="8" t="str">
        <f t="shared" si="45"/>
        <v>"wst_lat":"43.4",</v>
      </c>
      <c r="U208" s="8" t="str">
        <f t="shared" si="46"/>
        <v>"wst_long":"-1.683000403",</v>
      </c>
      <c r="V208" s="8" t="str">
        <f t="shared" si="47"/>
        <v>"wst_source":"GSOD",</v>
      </c>
      <c r="W208" s="8" t="str">
        <f t="shared" si="41"/>
        <v>"wst_elev":"25"</v>
      </c>
      <c r="X208" s="8" t="s">
        <v>939</v>
      </c>
    </row>
    <row r="209" spans="1:24">
      <c r="A209" s="8" t="str">
        <f>IF(COUNTIF($C$1:C208,"="&amp;C209)&gt;0,"",1)</f>
        <v/>
      </c>
      <c r="B209" s="14" t="s">
        <v>305</v>
      </c>
      <c r="C209" s="38" t="s">
        <v>687</v>
      </c>
      <c r="D209" s="14" t="s">
        <v>688</v>
      </c>
      <c r="E209" s="15">
        <v>43.466999600000001</v>
      </c>
      <c r="F209" s="15">
        <v>-1.533000403</v>
      </c>
      <c r="G209" s="14" t="s">
        <v>671</v>
      </c>
      <c r="H209" s="14" t="s">
        <v>680</v>
      </c>
      <c r="I209" s="15">
        <v>71</v>
      </c>
      <c r="J209" s="8" t="str">
        <f t="shared" si="37"/>
        <v>076020|25 - 50 km</v>
      </c>
      <c r="L209" s="8" t="str">
        <f t="shared" si="38"/>
        <v>076020|25 - 50 km</v>
      </c>
      <c r="M209" s="8" t="str">
        <f t="shared" si="39"/>
        <v>076030|10 - 25 km</v>
      </c>
      <c r="N209" s="8" t="str">
        <f t="shared" si="40"/>
        <v>076000|25 - 50 km</v>
      </c>
      <c r="P209" s="8" t="str">
        <f t="shared" si="42"/>
        <v/>
      </c>
      <c r="Q209" s="8" t="str">
        <f>IF(COUNTIF($C$1:C208, "="&amp;C209)=0,R209&amp;S209&amp;T209&amp;U209&amp;V209&amp;W209&amp;X209,"")</f>
        <v/>
      </c>
      <c r="R209" s="8" t="str">
        <f t="shared" si="43"/>
        <v>{"wst_id":"076020",</v>
      </c>
      <c r="S209" s="8" t="str">
        <f t="shared" si="44"/>
        <v>"wst_name":"BIARRITZ",</v>
      </c>
      <c r="T209" s="8" t="str">
        <f t="shared" si="45"/>
        <v>"wst_lat":"43.4669996",</v>
      </c>
      <c r="U209" s="8" t="str">
        <f t="shared" si="46"/>
        <v>"wst_long":"-1.533000403",</v>
      </c>
      <c r="V209" s="8" t="str">
        <f t="shared" si="47"/>
        <v>"wst_source":"GSOD",</v>
      </c>
      <c r="W209" s="8" t="str">
        <f t="shared" si="41"/>
        <v>"wst_elev":"71"</v>
      </c>
      <c r="X209" s="8" t="s">
        <v>939</v>
      </c>
    </row>
    <row r="210" spans="1:24">
      <c r="A210" s="8" t="str">
        <f>IF(COUNTIF($C$1:C209,"="&amp;C210)&gt;0,"",1)</f>
        <v/>
      </c>
      <c r="B210" s="14" t="s">
        <v>305</v>
      </c>
      <c r="C210" s="38" t="s">
        <v>689</v>
      </c>
      <c r="D210" s="14" t="s">
        <v>690</v>
      </c>
      <c r="E210" s="15">
        <v>43.683000399999997</v>
      </c>
      <c r="F210" s="15">
        <v>-1.0669995969999999</v>
      </c>
      <c r="G210" s="14" t="s">
        <v>671</v>
      </c>
      <c r="H210" s="14" t="s">
        <v>691</v>
      </c>
      <c r="I210" s="15">
        <v>33</v>
      </c>
      <c r="J210" s="8" t="str">
        <f t="shared" si="37"/>
        <v>076030|10 - 25 km</v>
      </c>
      <c r="L210" s="8" t="str">
        <f t="shared" si="38"/>
        <v>076030|10 - 25 km</v>
      </c>
      <c r="M210" s="8" t="str">
        <f t="shared" si="39"/>
        <v>076000|25 - 50 km</v>
      </c>
      <c r="N210" s="8" t="str">
        <f t="shared" si="40"/>
        <v>076020|25 - 50 km</v>
      </c>
      <c r="P210" s="8" t="str">
        <f t="shared" si="42"/>
        <v/>
      </c>
      <c r="Q210" s="8" t="str">
        <f>IF(COUNTIF($C$1:C209, "="&amp;C210)=0,R210&amp;S210&amp;T210&amp;U210&amp;V210&amp;W210&amp;X210,"")</f>
        <v/>
      </c>
      <c r="R210" s="8" t="str">
        <f t="shared" si="43"/>
        <v>{"wst_id":"076030",</v>
      </c>
      <c r="S210" s="8" t="str">
        <f t="shared" si="44"/>
        <v>"wst_name":"DAX",</v>
      </c>
      <c r="T210" s="8" t="str">
        <f t="shared" si="45"/>
        <v>"wst_lat":"43.6830004",</v>
      </c>
      <c r="U210" s="8" t="str">
        <f t="shared" si="46"/>
        <v>"wst_long":"-1.066999597",</v>
      </c>
      <c r="V210" s="8" t="str">
        <f t="shared" si="47"/>
        <v>"wst_source":"GSOD",</v>
      </c>
      <c r="W210" s="8" t="str">
        <f t="shared" si="41"/>
        <v>"wst_elev":"33"</v>
      </c>
      <c r="X210" s="8" t="s">
        <v>939</v>
      </c>
    </row>
    <row r="211" spans="1:24">
      <c r="A211" s="8" t="str">
        <f>IF(COUNTIF($C$1:C210,"="&amp;C211)&gt;0,"",1)</f>
        <v/>
      </c>
      <c r="B211" s="14" t="s">
        <v>307</v>
      </c>
      <c r="C211" s="38" t="s">
        <v>685</v>
      </c>
      <c r="D211" s="14" t="s">
        <v>686</v>
      </c>
      <c r="E211" s="15">
        <v>43.4</v>
      </c>
      <c r="F211" s="15">
        <v>-1.6830004030000001</v>
      </c>
      <c r="G211" s="14" t="s">
        <v>671</v>
      </c>
      <c r="H211" s="14" t="s">
        <v>680</v>
      </c>
      <c r="I211" s="15">
        <v>25</v>
      </c>
      <c r="J211" s="8" t="str">
        <f t="shared" si="37"/>
        <v>076000|25 - 50 km</v>
      </c>
      <c r="L211" s="8" t="str">
        <f t="shared" si="38"/>
        <v>076000|25 - 50 km</v>
      </c>
      <c r="M211" s="8" t="str">
        <f t="shared" si="39"/>
        <v>076020|25 - 50 km</v>
      </c>
      <c r="N211" s="8" t="str">
        <f t="shared" si="40"/>
        <v>076030|10 - 25 km</v>
      </c>
      <c r="P211" s="8" t="str">
        <f t="shared" si="42"/>
        <v/>
      </c>
      <c r="Q211" s="8" t="str">
        <f>IF(COUNTIF($C$1:C210, "="&amp;C211)=0,R211&amp;S211&amp;T211&amp;U211&amp;V211&amp;W211&amp;X211,"")</f>
        <v/>
      </c>
      <c r="R211" s="8" t="str">
        <f t="shared" si="43"/>
        <v>{"wst_id":"076000",</v>
      </c>
      <c r="S211" s="8" t="str">
        <f t="shared" si="44"/>
        <v>"wst_name":"SOCOA",</v>
      </c>
      <c r="T211" s="8" t="str">
        <f t="shared" si="45"/>
        <v>"wst_lat":"43.4",</v>
      </c>
      <c r="U211" s="8" t="str">
        <f t="shared" si="46"/>
        <v>"wst_long":"-1.683000403",</v>
      </c>
      <c r="V211" s="8" t="str">
        <f t="shared" si="47"/>
        <v>"wst_source":"GSOD",</v>
      </c>
      <c r="W211" s="8" t="str">
        <f t="shared" si="41"/>
        <v>"wst_elev":"25"</v>
      </c>
      <c r="X211" s="8" t="s">
        <v>939</v>
      </c>
    </row>
    <row r="212" spans="1:24">
      <c r="A212" s="8" t="str">
        <f>IF(COUNTIF($C$1:C211,"="&amp;C212)&gt;0,"",1)</f>
        <v/>
      </c>
      <c r="B212" s="14" t="s">
        <v>307</v>
      </c>
      <c r="C212" s="38" t="s">
        <v>687</v>
      </c>
      <c r="D212" s="14" t="s">
        <v>688</v>
      </c>
      <c r="E212" s="15">
        <v>43.466999600000001</v>
      </c>
      <c r="F212" s="15">
        <v>-1.533000403</v>
      </c>
      <c r="G212" s="14" t="s">
        <v>671</v>
      </c>
      <c r="H212" s="14" t="s">
        <v>680</v>
      </c>
      <c r="I212" s="15">
        <v>71</v>
      </c>
      <c r="J212" s="8" t="str">
        <f t="shared" si="37"/>
        <v>076020|25 - 50 km</v>
      </c>
      <c r="L212" s="8" t="str">
        <f t="shared" si="38"/>
        <v>076020|25 - 50 km</v>
      </c>
      <c r="M212" s="8" t="str">
        <f t="shared" si="39"/>
        <v>076030|10 - 25 km</v>
      </c>
      <c r="N212" s="8" t="str">
        <f t="shared" si="40"/>
        <v>076000|25 - 50 km</v>
      </c>
      <c r="P212" s="8" t="str">
        <f t="shared" si="42"/>
        <v/>
      </c>
      <c r="Q212" s="8" t="str">
        <f>IF(COUNTIF($C$1:C211, "="&amp;C212)=0,R212&amp;S212&amp;T212&amp;U212&amp;V212&amp;W212&amp;X212,"")</f>
        <v/>
      </c>
      <c r="R212" s="8" t="str">
        <f t="shared" si="43"/>
        <v>{"wst_id":"076020",</v>
      </c>
      <c r="S212" s="8" t="str">
        <f t="shared" si="44"/>
        <v>"wst_name":"BIARRITZ",</v>
      </c>
      <c r="T212" s="8" t="str">
        <f t="shared" si="45"/>
        <v>"wst_lat":"43.4669996",</v>
      </c>
      <c r="U212" s="8" t="str">
        <f t="shared" si="46"/>
        <v>"wst_long":"-1.533000403",</v>
      </c>
      <c r="V212" s="8" t="str">
        <f t="shared" si="47"/>
        <v>"wst_source":"GSOD",</v>
      </c>
      <c r="W212" s="8" t="str">
        <f t="shared" si="41"/>
        <v>"wst_elev":"71"</v>
      </c>
      <c r="X212" s="8" t="s">
        <v>939</v>
      </c>
    </row>
    <row r="213" spans="1:24">
      <c r="A213" s="8" t="str">
        <f>IF(COUNTIF($C$1:C212,"="&amp;C213)&gt;0,"",1)</f>
        <v/>
      </c>
      <c r="B213" s="14" t="s">
        <v>307</v>
      </c>
      <c r="C213" s="38" t="s">
        <v>689</v>
      </c>
      <c r="D213" s="14" t="s">
        <v>690</v>
      </c>
      <c r="E213" s="15">
        <v>43.683000399999997</v>
      </c>
      <c r="F213" s="15">
        <v>-1.0669995969999999</v>
      </c>
      <c r="G213" s="14" t="s">
        <v>671</v>
      </c>
      <c r="H213" s="14" t="s">
        <v>691</v>
      </c>
      <c r="I213" s="15">
        <v>33</v>
      </c>
      <c r="J213" s="8" t="str">
        <f t="shared" si="37"/>
        <v>076030|10 - 25 km</v>
      </c>
      <c r="L213" s="8" t="str">
        <f t="shared" si="38"/>
        <v>076030|10 - 25 km</v>
      </c>
      <c r="M213" s="8" t="str">
        <f t="shared" si="39"/>
        <v>076000|25 - 50 km</v>
      </c>
      <c r="N213" s="8" t="str">
        <f t="shared" si="40"/>
        <v>076020|25 - 50 km</v>
      </c>
      <c r="P213" s="8" t="str">
        <f t="shared" si="42"/>
        <v/>
      </c>
      <c r="Q213" s="8" t="str">
        <f>IF(COUNTIF($C$1:C212, "="&amp;C213)=0,R213&amp;S213&amp;T213&amp;U213&amp;V213&amp;W213&amp;X213,"")</f>
        <v/>
      </c>
      <c r="R213" s="8" t="str">
        <f t="shared" si="43"/>
        <v>{"wst_id":"076030",</v>
      </c>
      <c r="S213" s="8" t="str">
        <f t="shared" si="44"/>
        <v>"wst_name":"DAX",</v>
      </c>
      <c r="T213" s="8" t="str">
        <f t="shared" si="45"/>
        <v>"wst_lat":"43.6830004",</v>
      </c>
      <c r="U213" s="8" t="str">
        <f t="shared" si="46"/>
        <v>"wst_long":"-1.066999597",</v>
      </c>
      <c r="V213" s="8" t="str">
        <f t="shared" si="47"/>
        <v>"wst_source":"GSOD",</v>
      </c>
      <c r="W213" s="8" t="str">
        <f t="shared" si="41"/>
        <v>"wst_elev":"33"</v>
      </c>
      <c r="X213" s="8" t="s">
        <v>939</v>
      </c>
    </row>
    <row r="214" spans="1:24">
      <c r="A214" s="8" t="str">
        <f>IF(COUNTIF($C$1:C213,"="&amp;C214)&gt;0,"",1)</f>
        <v/>
      </c>
      <c r="B214" s="14" t="s">
        <v>308</v>
      </c>
      <c r="C214" s="38" t="s">
        <v>685</v>
      </c>
      <c r="D214" s="14" t="s">
        <v>686</v>
      </c>
      <c r="E214" s="15">
        <v>43.4</v>
      </c>
      <c r="F214" s="15">
        <v>-1.6830004030000001</v>
      </c>
      <c r="G214" s="14" t="s">
        <v>671</v>
      </c>
      <c r="H214" s="14" t="s">
        <v>680</v>
      </c>
      <c r="I214" s="15">
        <v>25</v>
      </c>
      <c r="J214" s="8" t="str">
        <f t="shared" si="37"/>
        <v>076000|25 - 50 km</v>
      </c>
      <c r="L214" s="8" t="str">
        <f t="shared" si="38"/>
        <v>076000|25 - 50 km</v>
      </c>
      <c r="M214" s="8" t="str">
        <f t="shared" si="39"/>
        <v>076020|25 - 50 km</v>
      </c>
      <c r="N214" s="8" t="str">
        <f t="shared" si="40"/>
        <v>076030|10 - 25 km</v>
      </c>
      <c r="P214" s="8" t="str">
        <f t="shared" si="42"/>
        <v/>
      </c>
      <c r="Q214" s="8" t="str">
        <f>IF(COUNTIF($C$1:C213, "="&amp;C214)=0,R214&amp;S214&amp;T214&amp;U214&amp;V214&amp;W214&amp;X214,"")</f>
        <v/>
      </c>
      <c r="R214" s="8" t="str">
        <f t="shared" si="43"/>
        <v>{"wst_id":"076000",</v>
      </c>
      <c r="S214" s="8" t="str">
        <f t="shared" si="44"/>
        <v>"wst_name":"SOCOA",</v>
      </c>
      <c r="T214" s="8" t="str">
        <f t="shared" si="45"/>
        <v>"wst_lat":"43.4",</v>
      </c>
      <c r="U214" s="8" t="str">
        <f t="shared" si="46"/>
        <v>"wst_long":"-1.683000403",</v>
      </c>
      <c r="V214" s="8" t="str">
        <f t="shared" si="47"/>
        <v>"wst_source":"GSOD",</v>
      </c>
      <c r="W214" s="8" t="str">
        <f t="shared" si="41"/>
        <v>"wst_elev":"25"</v>
      </c>
      <c r="X214" s="8" t="s">
        <v>939</v>
      </c>
    </row>
    <row r="215" spans="1:24">
      <c r="A215" s="8" t="str">
        <f>IF(COUNTIF($C$1:C214,"="&amp;C215)&gt;0,"",1)</f>
        <v/>
      </c>
      <c r="B215" s="14" t="s">
        <v>308</v>
      </c>
      <c r="C215" s="38" t="s">
        <v>687</v>
      </c>
      <c r="D215" s="14" t="s">
        <v>688</v>
      </c>
      <c r="E215" s="15">
        <v>43.466999600000001</v>
      </c>
      <c r="F215" s="15">
        <v>-1.533000403</v>
      </c>
      <c r="G215" s="14" t="s">
        <v>671</v>
      </c>
      <c r="H215" s="14" t="s">
        <v>680</v>
      </c>
      <c r="I215" s="15">
        <v>71</v>
      </c>
      <c r="J215" s="8" t="str">
        <f t="shared" si="37"/>
        <v>076020|25 - 50 km</v>
      </c>
      <c r="L215" s="8" t="str">
        <f t="shared" si="38"/>
        <v>076020|25 - 50 km</v>
      </c>
      <c r="M215" s="8" t="str">
        <f t="shared" si="39"/>
        <v>076030|10 - 25 km</v>
      </c>
      <c r="N215" s="8" t="str">
        <f t="shared" si="40"/>
        <v>076000|25 - 50 km</v>
      </c>
      <c r="P215" s="8" t="str">
        <f t="shared" si="42"/>
        <v/>
      </c>
      <c r="Q215" s="8" t="str">
        <f>IF(COUNTIF($C$1:C214, "="&amp;C215)=0,R215&amp;S215&amp;T215&amp;U215&amp;V215&amp;W215&amp;X215,"")</f>
        <v/>
      </c>
      <c r="R215" s="8" t="str">
        <f t="shared" si="43"/>
        <v>{"wst_id":"076020",</v>
      </c>
      <c r="S215" s="8" t="str">
        <f t="shared" si="44"/>
        <v>"wst_name":"BIARRITZ",</v>
      </c>
      <c r="T215" s="8" t="str">
        <f t="shared" si="45"/>
        <v>"wst_lat":"43.4669996",</v>
      </c>
      <c r="U215" s="8" t="str">
        <f t="shared" si="46"/>
        <v>"wst_long":"-1.533000403",</v>
      </c>
      <c r="V215" s="8" t="str">
        <f t="shared" si="47"/>
        <v>"wst_source":"GSOD",</v>
      </c>
      <c r="W215" s="8" t="str">
        <f t="shared" si="41"/>
        <v>"wst_elev":"71"</v>
      </c>
      <c r="X215" s="8" t="s">
        <v>939</v>
      </c>
    </row>
    <row r="216" spans="1:24">
      <c r="A216" s="8" t="str">
        <f>IF(COUNTIF($C$1:C215,"="&amp;C216)&gt;0,"",1)</f>
        <v/>
      </c>
      <c r="B216" s="14" t="s">
        <v>308</v>
      </c>
      <c r="C216" s="38" t="s">
        <v>689</v>
      </c>
      <c r="D216" s="14" t="s">
        <v>690</v>
      </c>
      <c r="E216" s="15">
        <v>43.683000399999997</v>
      </c>
      <c r="F216" s="15">
        <v>-1.0669995969999999</v>
      </c>
      <c r="G216" s="14" t="s">
        <v>671</v>
      </c>
      <c r="H216" s="14" t="s">
        <v>691</v>
      </c>
      <c r="I216" s="15">
        <v>33</v>
      </c>
      <c r="J216" s="8" t="str">
        <f t="shared" si="37"/>
        <v>076030|10 - 25 km</v>
      </c>
      <c r="L216" s="8" t="str">
        <f t="shared" si="38"/>
        <v>076030|10 - 25 km</v>
      </c>
      <c r="M216" s="8" t="str">
        <f t="shared" si="39"/>
        <v>076000|25 - 50 km</v>
      </c>
      <c r="N216" s="8" t="str">
        <f t="shared" si="40"/>
        <v>076020|25 - 50 km</v>
      </c>
      <c r="P216" s="8" t="str">
        <f t="shared" si="42"/>
        <v/>
      </c>
      <c r="Q216" s="8" t="str">
        <f>IF(COUNTIF($C$1:C215, "="&amp;C216)=0,R216&amp;S216&amp;T216&amp;U216&amp;V216&amp;W216&amp;X216,"")</f>
        <v/>
      </c>
      <c r="R216" s="8" t="str">
        <f t="shared" si="43"/>
        <v>{"wst_id":"076030",</v>
      </c>
      <c r="S216" s="8" t="str">
        <f t="shared" si="44"/>
        <v>"wst_name":"DAX",</v>
      </c>
      <c r="T216" s="8" t="str">
        <f t="shared" si="45"/>
        <v>"wst_lat":"43.6830004",</v>
      </c>
      <c r="U216" s="8" t="str">
        <f t="shared" si="46"/>
        <v>"wst_long":"-1.066999597",</v>
      </c>
      <c r="V216" s="8" t="str">
        <f t="shared" si="47"/>
        <v>"wst_source":"GSOD",</v>
      </c>
      <c r="W216" s="8" t="str">
        <f t="shared" si="41"/>
        <v>"wst_elev":"33"</v>
      </c>
      <c r="X216" s="8" t="s">
        <v>939</v>
      </c>
    </row>
    <row r="217" spans="1:24">
      <c r="A217" s="8" t="str">
        <f>IF(COUNTIF($C$1:C216,"="&amp;C217)&gt;0,"",1)</f>
        <v/>
      </c>
      <c r="B217" s="14" t="s">
        <v>309</v>
      </c>
      <c r="C217" s="38" t="s">
        <v>685</v>
      </c>
      <c r="D217" s="14" t="s">
        <v>686</v>
      </c>
      <c r="E217" s="15">
        <v>43.4</v>
      </c>
      <c r="F217" s="15">
        <v>-1.6830004030000001</v>
      </c>
      <c r="G217" s="14" t="s">
        <v>671</v>
      </c>
      <c r="H217" s="14" t="s">
        <v>680</v>
      </c>
      <c r="I217" s="15">
        <v>25</v>
      </c>
      <c r="J217" s="8" t="str">
        <f t="shared" si="37"/>
        <v>076000|25 - 50 km</v>
      </c>
      <c r="L217" s="8" t="str">
        <f t="shared" si="38"/>
        <v>076000|25 - 50 km</v>
      </c>
      <c r="M217" s="8" t="str">
        <f t="shared" si="39"/>
        <v>076020|25 - 50 km</v>
      </c>
      <c r="N217" s="8" t="str">
        <f t="shared" si="40"/>
        <v>076030|10 - 25 km</v>
      </c>
      <c r="P217" s="8" t="str">
        <f t="shared" si="42"/>
        <v/>
      </c>
      <c r="Q217" s="8" t="str">
        <f>IF(COUNTIF($C$1:C216, "="&amp;C217)=0,R217&amp;S217&amp;T217&amp;U217&amp;V217&amp;W217&amp;X217,"")</f>
        <v/>
      </c>
      <c r="R217" s="8" t="str">
        <f t="shared" si="43"/>
        <v>{"wst_id":"076000",</v>
      </c>
      <c r="S217" s="8" t="str">
        <f t="shared" si="44"/>
        <v>"wst_name":"SOCOA",</v>
      </c>
      <c r="T217" s="8" t="str">
        <f t="shared" si="45"/>
        <v>"wst_lat":"43.4",</v>
      </c>
      <c r="U217" s="8" t="str">
        <f t="shared" si="46"/>
        <v>"wst_long":"-1.683000403",</v>
      </c>
      <c r="V217" s="8" t="str">
        <f t="shared" si="47"/>
        <v>"wst_source":"GSOD",</v>
      </c>
      <c r="W217" s="8" t="str">
        <f t="shared" si="41"/>
        <v>"wst_elev":"25"</v>
      </c>
      <c r="X217" s="8" t="s">
        <v>939</v>
      </c>
    </row>
    <row r="218" spans="1:24">
      <c r="A218" s="8" t="str">
        <f>IF(COUNTIF($C$1:C217,"="&amp;C218)&gt;0,"",1)</f>
        <v/>
      </c>
      <c r="B218" s="14" t="s">
        <v>309</v>
      </c>
      <c r="C218" s="38" t="s">
        <v>687</v>
      </c>
      <c r="D218" s="14" t="s">
        <v>688</v>
      </c>
      <c r="E218" s="15">
        <v>43.466999600000001</v>
      </c>
      <c r="F218" s="15">
        <v>-1.533000403</v>
      </c>
      <c r="G218" s="14" t="s">
        <v>671</v>
      </c>
      <c r="H218" s="14" t="s">
        <v>680</v>
      </c>
      <c r="I218" s="15">
        <v>71</v>
      </c>
      <c r="J218" s="8" t="str">
        <f t="shared" si="37"/>
        <v>076020|25 - 50 km</v>
      </c>
      <c r="L218" s="8" t="str">
        <f t="shared" si="38"/>
        <v>076020|25 - 50 km</v>
      </c>
      <c r="M218" s="8" t="str">
        <f t="shared" si="39"/>
        <v>076030|10 - 25 km</v>
      </c>
      <c r="N218" s="8" t="str">
        <f t="shared" si="40"/>
        <v>076000|25 - 50 km</v>
      </c>
      <c r="P218" s="8" t="str">
        <f t="shared" si="42"/>
        <v/>
      </c>
      <c r="Q218" s="8" t="str">
        <f>IF(COUNTIF($C$1:C217, "="&amp;C218)=0,R218&amp;S218&amp;T218&amp;U218&amp;V218&amp;W218&amp;X218,"")</f>
        <v/>
      </c>
      <c r="R218" s="8" t="str">
        <f t="shared" si="43"/>
        <v>{"wst_id":"076020",</v>
      </c>
      <c r="S218" s="8" t="str">
        <f t="shared" si="44"/>
        <v>"wst_name":"BIARRITZ",</v>
      </c>
      <c r="T218" s="8" t="str">
        <f t="shared" si="45"/>
        <v>"wst_lat":"43.4669996",</v>
      </c>
      <c r="U218" s="8" t="str">
        <f t="shared" si="46"/>
        <v>"wst_long":"-1.533000403",</v>
      </c>
      <c r="V218" s="8" t="str">
        <f t="shared" si="47"/>
        <v>"wst_source":"GSOD",</v>
      </c>
      <c r="W218" s="8" t="str">
        <f t="shared" si="41"/>
        <v>"wst_elev":"71"</v>
      </c>
      <c r="X218" s="8" t="s">
        <v>939</v>
      </c>
    </row>
    <row r="219" spans="1:24">
      <c r="A219" s="8" t="str">
        <f>IF(COUNTIF($C$1:C218,"="&amp;C219)&gt;0,"",1)</f>
        <v/>
      </c>
      <c r="B219" s="14" t="s">
        <v>309</v>
      </c>
      <c r="C219" s="38" t="s">
        <v>689</v>
      </c>
      <c r="D219" s="14" t="s">
        <v>690</v>
      </c>
      <c r="E219" s="15">
        <v>43.683000399999997</v>
      </c>
      <c r="F219" s="15">
        <v>-1.0669995969999999</v>
      </c>
      <c r="G219" s="14" t="s">
        <v>671</v>
      </c>
      <c r="H219" s="14" t="s">
        <v>691</v>
      </c>
      <c r="I219" s="15">
        <v>33</v>
      </c>
      <c r="J219" s="8" t="str">
        <f t="shared" si="37"/>
        <v>076030|10 - 25 km</v>
      </c>
      <c r="L219" s="8" t="str">
        <f t="shared" si="38"/>
        <v>076030|10 - 25 km</v>
      </c>
      <c r="M219" s="8" t="str">
        <f t="shared" si="39"/>
        <v>076000|25 - 50 km</v>
      </c>
      <c r="N219" s="8" t="str">
        <f t="shared" si="40"/>
        <v>076020|25 - 50 km</v>
      </c>
      <c r="P219" s="8" t="str">
        <f t="shared" si="42"/>
        <v/>
      </c>
      <c r="Q219" s="8" t="str">
        <f>IF(COUNTIF($C$1:C218, "="&amp;C219)=0,R219&amp;S219&amp;T219&amp;U219&amp;V219&amp;W219&amp;X219,"")</f>
        <v/>
      </c>
      <c r="R219" s="8" t="str">
        <f t="shared" si="43"/>
        <v>{"wst_id":"076030",</v>
      </c>
      <c r="S219" s="8" t="str">
        <f t="shared" si="44"/>
        <v>"wst_name":"DAX",</v>
      </c>
      <c r="T219" s="8" t="str">
        <f t="shared" si="45"/>
        <v>"wst_lat":"43.6830004",</v>
      </c>
      <c r="U219" s="8" t="str">
        <f t="shared" si="46"/>
        <v>"wst_long":"-1.066999597",</v>
      </c>
      <c r="V219" s="8" t="str">
        <f t="shared" si="47"/>
        <v>"wst_source":"GSOD",</v>
      </c>
      <c r="W219" s="8" t="str">
        <f t="shared" si="41"/>
        <v>"wst_elev":"33"</v>
      </c>
      <c r="X219" s="8" t="s">
        <v>939</v>
      </c>
    </row>
    <row r="220" spans="1:24">
      <c r="A220" s="8" t="str">
        <f>IF(COUNTIF($C$1:C219,"="&amp;C220)&gt;0,"",1)</f>
        <v/>
      </c>
      <c r="B220" s="14" t="s">
        <v>312</v>
      </c>
      <c r="C220" s="38" t="s">
        <v>685</v>
      </c>
      <c r="D220" s="14" t="s">
        <v>686</v>
      </c>
      <c r="E220" s="15">
        <v>43.4</v>
      </c>
      <c r="F220" s="15">
        <v>-1.6830004030000001</v>
      </c>
      <c r="G220" s="14" t="s">
        <v>671</v>
      </c>
      <c r="H220" s="14" t="s">
        <v>680</v>
      </c>
      <c r="I220" s="15">
        <v>25</v>
      </c>
      <c r="J220" s="8" t="str">
        <f t="shared" si="37"/>
        <v>076000|25 - 50 km</v>
      </c>
      <c r="L220" s="8" t="str">
        <f t="shared" si="38"/>
        <v>076000|25 - 50 km</v>
      </c>
      <c r="M220" s="8" t="str">
        <f t="shared" si="39"/>
        <v>076020|25 - 50 km</v>
      </c>
      <c r="N220" s="8" t="str">
        <f t="shared" si="40"/>
        <v>076030|10 - 25 km</v>
      </c>
      <c r="P220" s="8" t="str">
        <f t="shared" si="42"/>
        <v/>
      </c>
      <c r="Q220" s="8" t="str">
        <f>IF(COUNTIF($C$1:C219, "="&amp;C220)=0,R220&amp;S220&amp;T220&amp;U220&amp;V220&amp;W220&amp;X220,"")</f>
        <v/>
      </c>
      <c r="R220" s="8" t="str">
        <f t="shared" si="43"/>
        <v>{"wst_id":"076000",</v>
      </c>
      <c r="S220" s="8" t="str">
        <f t="shared" si="44"/>
        <v>"wst_name":"SOCOA",</v>
      </c>
      <c r="T220" s="8" t="str">
        <f t="shared" si="45"/>
        <v>"wst_lat":"43.4",</v>
      </c>
      <c r="U220" s="8" t="str">
        <f t="shared" si="46"/>
        <v>"wst_long":"-1.683000403",</v>
      </c>
      <c r="V220" s="8" t="str">
        <f t="shared" si="47"/>
        <v>"wst_source":"GSOD",</v>
      </c>
      <c r="W220" s="8" t="str">
        <f t="shared" si="41"/>
        <v>"wst_elev":"25"</v>
      </c>
      <c r="X220" s="8" t="s">
        <v>939</v>
      </c>
    </row>
    <row r="221" spans="1:24">
      <c r="A221" s="8" t="str">
        <f>IF(COUNTIF($C$1:C220,"="&amp;C221)&gt;0,"",1)</f>
        <v/>
      </c>
      <c r="B221" s="14" t="s">
        <v>312</v>
      </c>
      <c r="C221" s="38" t="s">
        <v>687</v>
      </c>
      <c r="D221" s="14" t="s">
        <v>688</v>
      </c>
      <c r="E221" s="15">
        <v>43.466999600000001</v>
      </c>
      <c r="F221" s="15">
        <v>-1.533000403</v>
      </c>
      <c r="G221" s="14" t="s">
        <v>671</v>
      </c>
      <c r="H221" s="14" t="s">
        <v>680</v>
      </c>
      <c r="I221" s="15">
        <v>71</v>
      </c>
      <c r="J221" s="8" t="str">
        <f t="shared" si="37"/>
        <v>076020|25 - 50 km</v>
      </c>
      <c r="L221" s="8" t="str">
        <f t="shared" si="38"/>
        <v>076020|25 - 50 km</v>
      </c>
      <c r="M221" s="8" t="str">
        <f t="shared" si="39"/>
        <v>076030|10 - 25 km</v>
      </c>
      <c r="N221" s="8" t="str">
        <f t="shared" si="40"/>
        <v>076000|25 - 50 km</v>
      </c>
      <c r="P221" s="8" t="str">
        <f t="shared" si="42"/>
        <v/>
      </c>
      <c r="Q221" s="8" t="str">
        <f>IF(COUNTIF($C$1:C220, "="&amp;C221)=0,R221&amp;S221&amp;T221&amp;U221&amp;V221&amp;W221&amp;X221,"")</f>
        <v/>
      </c>
      <c r="R221" s="8" t="str">
        <f t="shared" si="43"/>
        <v>{"wst_id":"076020",</v>
      </c>
      <c r="S221" s="8" t="str">
        <f t="shared" si="44"/>
        <v>"wst_name":"BIARRITZ",</v>
      </c>
      <c r="T221" s="8" t="str">
        <f t="shared" si="45"/>
        <v>"wst_lat":"43.4669996",</v>
      </c>
      <c r="U221" s="8" t="str">
        <f t="shared" si="46"/>
        <v>"wst_long":"-1.533000403",</v>
      </c>
      <c r="V221" s="8" t="str">
        <f t="shared" si="47"/>
        <v>"wst_source":"GSOD",</v>
      </c>
      <c r="W221" s="8" t="str">
        <f t="shared" si="41"/>
        <v>"wst_elev":"71"</v>
      </c>
      <c r="X221" s="8" t="s">
        <v>939</v>
      </c>
    </row>
    <row r="222" spans="1:24">
      <c r="A222" s="8" t="str">
        <f>IF(COUNTIF($C$1:C221,"="&amp;C222)&gt;0,"",1)</f>
        <v/>
      </c>
      <c r="B222" s="14" t="s">
        <v>312</v>
      </c>
      <c r="C222" s="38" t="s">
        <v>689</v>
      </c>
      <c r="D222" s="14" t="s">
        <v>690</v>
      </c>
      <c r="E222" s="15">
        <v>43.683000399999997</v>
      </c>
      <c r="F222" s="15">
        <v>-1.0669995969999999</v>
      </c>
      <c r="G222" s="14" t="s">
        <v>671</v>
      </c>
      <c r="H222" s="14" t="s">
        <v>691</v>
      </c>
      <c r="I222" s="15">
        <v>33</v>
      </c>
      <c r="J222" s="8" t="str">
        <f t="shared" si="37"/>
        <v>076030|10 - 25 km</v>
      </c>
      <c r="L222" s="8" t="str">
        <f t="shared" si="38"/>
        <v>076030|10 - 25 km</v>
      </c>
      <c r="M222" s="8" t="str">
        <f t="shared" si="39"/>
        <v>076000|25 - 50 km</v>
      </c>
      <c r="N222" s="8" t="str">
        <f t="shared" si="40"/>
        <v>076020|25 - 50 km</v>
      </c>
      <c r="P222" s="8" t="str">
        <f t="shared" si="42"/>
        <v/>
      </c>
      <c r="Q222" s="8" t="str">
        <f>IF(COUNTIF($C$1:C221, "="&amp;C222)=0,R222&amp;S222&amp;T222&amp;U222&amp;V222&amp;W222&amp;X222,"")</f>
        <v/>
      </c>
      <c r="R222" s="8" t="str">
        <f t="shared" si="43"/>
        <v>{"wst_id":"076030",</v>
      </c>
      <c r="S222" s="8" t="str">
        <f t="shared" si="44"/>
        <v>"wst_name":"DAX",</v>
      </c>
      <c r="T222" s="8" t="str">
        <f t="shared" si="45"/>
        <v>"wst_lat":"43.6830004",</v>
      </c>
      <c r="U222" s="8" t="str">
        <f t="shared" si="46"/>
        <v>"wst_long":"-1.066999597",</v>
      </c>
      <c r="V222" s="8" t="str">
        <f t="shared" si="47"/>
        <v>"wst_source":"GSOD",</v>
      </c>
      <c r="W222" s="8" t="str">
        <f t="shared" si="41"/>
        <v>"wst_elev":"33"</v>
      </c>
      <c r="X222" s="8" t="s">
        <v>939</v>
      </c>
    </row>
    <row r="223" spans="1:24">
      <c r="A223" s="8" t="str">
        <f>IF(COUNTIF($C$1:C222,"="&amp;C223)&gt;0,"",1)</f>
        <v/>
      </c>
      <c r="B223" s="14" t="s">
        <v>313</v>
      </c>
      <c r="C223" s="38" t="s">
        <v>685</v>
      </c>
      <c r="D223" s="14" t="s">
        <v>686</v>
      </c>
      <c r="E223" s="15">
        <v>43.4</v>
      </c>
      <c r="F223" s="15">
        <v>-1.6830004030000001</v>
      </c>
      <c r="G223" s="14" t="s">
        <v>671</v>
      </c>
      <c r="H223" s="14" t="s">
        <v>680</v>
      </c>
      <c r="I223" s="15">
        <v>25</v>
      </c>
      <c r="J223" s="8" t="str">
        <f t="shared" si="37"/>
        <v>076000|25 - 50 km</v>
      </c>
      <c r="L223" s="8" t="str">
        <f t="shared" si="38"/>
        <v>076000|25 - 50 km</v>
      </c>
      <c r="M223" s="8" t="str">
        <f t="shared" si="39"/>
        <v>076020|25 - 50 km</v>
      </c>
      <c r="N223" s="8" t="str">
        <f t="shared" si="40"/>
        <v>076030|10 - 25 km</v>
      </c>
      <c r="P223" s="8" t="str">
        <f t="shared" si="42"/>
        <v/>
      </c>
      <c r="Q223" s="8" t="str">
        <f>IF(COUNTIF($C$1:C222, "="&amp;C223)=0,R223&amp;S223&amp;T223&amp;U223&amp;V223&amp;W223&amp;X223,"")</f>
        <v/>
      </c>
      <c r="R223" s="8" t="str">
        <f t="shared" si="43"/>
        <v>{"wst_id":"076000",</v>
      </c>
      <c r="S223" s="8" t="str">
        <f t="shared" si="44"/>
        <v>"wst_name":"SOCOA",</v>
      </c>
      <c r="T223" s="8" t="str">
        <f t="shared" si="45"/>
        <v>"wst_lat":"43.4",</v>
      </c>
      <c r="U223" s="8" t="str">
        <f t="shared" si="46"/>
        <v>"wst_long":"-1.683000403",</v>
      </c>
      <c r="V223" s="8" t="str">
        <f t="shared" si="47"/>
        <v>"wst_source":"GSOD",</v>
      </c>
      <c r="W223" s="8" t="str">
        <f t="shared" si="41"/>
        <v>"wst_elev":"25"</v>
      </c>
      <c r="X223" s="8" t="s">
        <v>939</v>
      </c>
    </row>
    <row r="224" spans="1:24">
      <c r="A224" s="8" t="str">
        <f>IF(COUNTIF($C$1:C223,"="&amp;C224)&gt;0,"",1)</f>
        <v/>
      </c>
      <c r="B224" s="14" t="s">
        <v>313</v>
      </c>
      <c r="C224" s="38" t="s">
        <v>687</v>
      </c>
      <c r="D224" s="14" t="s">
        <v>688</v>
      </c>
      <c r="E224" s="15">
        <v>43.466999600000001</v>
      </c>
      <c r="F224" s="15">
        <v>-1.533000403</v>
      </c>
      <c r="G224" s="14" t="s">
        <v>671</v>
      </c>
      <c r="H224" s="14" t="s">
        <v>680</v>
      </c>
      <c r="I224" s="15">
        <v>71</v>
      </c>
      <c r="J224" s="8" t="str">
        <f t="shared" si="37"/>
        <v>076020|25 - 50 km</v>
      </c>
      <c r="L224" s="8" t="str">
        <f t="shared" si="38"/>
        <v>076020|25 - 50 km</v>
      </c>
      <c r="M224" s="8" t="str">
        <f t="shared" si="39"/>
        <v>076030|10 - 25 km</v>
      </c>
      <c r="N224" s="8" t="str">
        <f t="shared" si="40"/>
        <v>076000|25 - 50 km</v>
      </c>
      <c r="P224" s="8" t="str">
        <f t="shared" si="42"/>
        <v/>
      </c>
      <c r="Q224" s="8" t="str">
        <f>IF(COUNTIF($C$1:C223, "="&amp;C224)=0,R224&amp;S224&amp;T224&amp;U224&amp;V224&amp;W224&amp;X224,"")</f>
        <v/>
      </c>
      <c r="R224" s="8" t="str">
        <f t="shared" si="43"/>
        <v>{"wst_id":"076020",</v>
      </c>
      <c r="S224" s="8" t="str">
        <f t="shared" si="44"/>
        <v>"wst_name":"BIARRITZ",</v>
      </c>
      <c r="T224" s="8" t="str">
        <f t="shared" si="45"/>
        <v>"wst_lat":"43.4669996",</v>
      </c>
      <c r="U224" s="8" t="str">
        <f t="shared" si="46"/>
        <v>"wst_long":"-1.533000403",</v>
      </c>
      <c r="V224" s="8" t="str">
        <f t="shared" si="47"/>
        <v>"wst_source":"GSOD",</v>
      </c>
      <c r="W224" s="8" t="str">
        <f t="shared" si="41"/>
        <v>"wst_elev":"71"</v>
      </c>
      <c r="X224" s="8" t="s">
        <v>939</v>
      </c>
    </row>
    <row r="225" spans="1:24">
      <c r="A225" s="8" t="str">
        <f>IF(COUNTIF($C$1:C224,"="&amp;C225)&gt;0,"",1)</f>
        <v/>
      </c>
      <c r="B225" s="14" t="s">
        <v>313</v>
      </c>
      <c r="C225" s="38" t="s">
        <v>689</v>
      </c>
      <c r="D225" s="14" t="s">
        <v>690</v>
      </c>
      <c r="E225" s="15">
        <v>43.683000399999997</v>
      </c>
      <c r="F225" s="15">
        <v>-1.0669995969999999</v>
      </c>
      <c r="G225" s="14" t="s">
        <v>671</v>
      </c>
      <c r="H225" s="14" t="s">
        <v>691</v>
      </c>
      <c r="I225" s="15">
        <v>33</v>
      </c>
      <c r="J225" s="8" t="str">
        <f t="shared" si="37"/>
        <v>076030|10 - 25 km</v>
      </c>
      <c r="L225" s="8" t="str">
        <f t="shared" si="38"/>
        <v>076030|10 - 25 km</v>
      </c>
      <c r="M225" s="8" t="str">
        <f t="shared" si="39"/>
        <v>076000|25 - 50 km</v>
      </c>
      <c r="N225" s="8" t="str">
        <f t="shared" si="40"/>
        <v>076020|10 - 25 km</v>
      </c>
      <c r="P225" s="8" t="str">
        <f t="shared" si="42"/>
        <v/>
      </c>
      <c r="Q225" s="8" t="str">
        <f>IF(COUNTIF($C$1:C224, "="&amp;C225)=0,R225&amp;S225&amp;T225&amp;U225&amp;V225&amp;W225&amp;X225,"")</f>
        <v/>
      </c>
      <c r="R225" s="8" t="str">
        <f t="shared" si="43"/>
        <v>{"wst_id":"076030",</v>
      </c>
      <c r="S225" s="8" t="str">
        <f t="shared" si="44"/>
        <v>"wst_name":"DAX",</v>
      </c>
      <c r="T225" s="8" t="str">
        <f t="shared" si="45"/>
        <v>"wst_lat":"43.6830004",</v>
      </c>
      <c r="U225" s="8" t="str">
        <f t="shared" si="46"/>
        <v>"wst_long":"-1.066999597",</v>
      </c>
      <c r="V225" s="8" t="str">
        <f t="shared" si="47"/>
        <v>"wst_source":"GSOD",</v>
      </c>
      <c r="W225" s="8" t="str">
        <f t="shared" si="41"/>
        <v>"wst_elev":"33"</v>
      </c>
      <c r="X225" s="8" t="s">
        <v>939</v>
      </c>
    </row>
    <row r="226" spans="1:24">
      <c r="A226" s="8" t="str">
        <f>IF(COUNTIF($C$1:C225,"="&amp;C226)&gt;0,"",1)</f>
        <v/>
      </c>
      <c r="B226" s="14" t="s">
        <v>314</v>
      </c>
      <c r="C226" s="38" t="s">
        <v>685</v>
      </c>
      <c r="D226" s="14" t="s">
        <v>686</v>
      </c>
      <c r="E226" s="15">
        <v>43.4</v>
      </c>
      <c r="F226" s="15">
        <v>-1.6830004030000001</v>
      </c>
      <c r="G226" s="14" t="s">
        <v>671</v>
      </c>
      <c r="H226" s="14" t="s">
        <v>680</v>
      </c>
      <c r="I226" s="15">
        <v>25</v>
      </c>
      <c r="J226" s="8" t="str">
        <f t="shared" si="37"/>
        <v>076000|25 - 50 km</v>
      </c>
      <c r="L226" s="8" t="str">
        <f t="shared" si="38"/>
        <v>076000|25 - 50 km</v>
      </c>
      <c r="M226" s="8" t="str">
        <f t="shared" si="39"/>
        <v>076020|10 - 25 km</v>
      </c>
      <c r="N226" s="8" t="str">
        <f t="shared" si="40"/>
        <v>076030|10 - 25 km</v>
      </c>
      <c r="P226" s="8" t="str">
        <f t="shared" si="42"/>
        <v/>
      </c>
      <c r="Q226" s="8" t="str">
        <f>IF(COUNTIF($C$1:C225, "="&amp;C226)=0,R226&amp;S226&amp;T226&amp;U226&amp;V226&amp;W226&amp;X226,"")</f>
        <v/>
      </c>
      <c r="R226" s="8" t="str">
        <f t="shared" si="43"/>
        <v>{"wst_id":"076000",</v>
      </c>
      <c r="S226" s="8" t="str">
        <f t="shared" si="44"/>
        <v>"wst_name":"SOCOA",</v>
      </c>
      <c r="T226" s="8" t="str">
        <f t="shared" si="45"/>
        <v>"wst_lat":"43.4",</v>
      </c>
      <c r="U226" s="8" t="str">
        <f t="shared" si="46"/>
        <v>"wst_long":"-1.683000403",</v>
      </c>
      <c r="V226" s="8" t="str">
        <f t="shared" si="47"/>
        <v>"wst_source":"GSOD",</v>
      </c>
      <c r="W226" s="8" t="str">
        <f t="shared" si="41"/>
        <v>"wst_elev":"25"</v>
      </c>
      <c r="X226" s="8" t="s">
        <v>939</v>
      </c>
    </row>
    <row r="227" spans="1:24">
      <c r="A227" s="8" t="str">
        <f>IF(COUNTIF($C$1:C226,"="&amp;C227)&gt;0,"",1)</f>
        <v/>
      </c>
      <c r="B227" s="14" t="s">
        <v>314</v>
      </c>
      <c r="C227" s="38" t="s">
        <v>687</v>
      </c>
      <c r="D227" s="14" t="s">
        <v>688</v>
      </c>
      <c r="E227" s="15">
        <v>43.466999600000001</v>
      </c>
      <c r="F227" s="15">
        <v>-1.533000403</v>
      </c>
      <c r="G227" s="14" t="s">
        <v>671</v>
      </c>
      <c r="H227" s="14" t="s">
        <v>691</v>
      </c>
      <c r="I227" s="15">
        <v>71</v>
      </c>
      <c r="J227" s="8" t="str">
        <f t="shared" si="37"/>
        <v>076020|10 - 25 km</v>
      </c>
      <c r="L227" s="8" t="str">
        <f t="shared" si="38"/>
        <v>076020|10 - 25 km</v>
      </c>
      <c r="M227" s="8" t="str">
        <f t="shared" si="39"/>
        <v>076030|10 - 25 km</v>
      </c>
      <c r="N227" s="8" t="str">
        <f t="shared" si="40"/>
        <v>076000|25 - 50 km</v>
      </c>
      <c r="P227" s="8" t="str">
        <f t="shared" si="42"/>
        <v/>
      </c>
      <c r="Q227" s="8" t="str">
        <f>IF(COUNTIF($C$1:C226, "="&amp;C227)=0,R227&amp;S227&amp;T227&amp;U227&amp;V227&amp;W227&amp;X227,"")</f>
        <v/>
      </c>
      <c r="R227" s="8" t="str">
        <f t="shared" si="43"/>
        <v>{"wst_id":"076020",</v>
      </c>
      <c r="S227" s="8" t="str">
        <f t="shared" si="44"/>
        <v>"wst_name":"BIARRITZ",</v>
      </c>
      <c r="T227" s="8" t="str">
        <f t="shared" si="45"/>
        <v>"wst_lat":"43.4669996",</v>
      </c>
      <c r="U227" s="8" t="str">
        <f t="shared" si="46"/>
        <v>"wst_long":"-1.533000403",</v>
      </c>
      <c r="V227" s="8" t="str">
        <f t="shared" si="47"/>
        <v>"wst_source":"GSOD",</v>
      </c>
      <c r="W227" s="8" t="str">
        <f t="shared" si="41"/>
        <v>"wst_elev":"71"</v>
      </c>
      <c r="X227" s="8" t="s">
        <v>939</v>
      </c>
    </row>
    <row r="228" spans="1:24">
      <c r="A228" s="8" t="str">
        <f>IF(COUNTIF($C$1:C227,"="&amp;C228)&gt;0,"",1)</f>
        <v/>
      </c>
      <c r="B228" s="14" t="s">
        <v>314</v>
      </c>
      <c r="C228" s="38" t="s">
        <v>689</v>
      </c>
      <c r="D228" s="14" t="s">
        <v>690</v>
      </c>
      <c r="E228" s="15">
        <v>43.683000399999997</v>
      </c>
      <c r="F228" s="15">
        <v>-1.0669995969999999</v>
      </c>
      <c r="G228" s="14" t="s">
        <v>671</v>
      </c>
      <c r="H228" s="14" t="s">
        <v>691</v>
      </c>
      <c r="I228" s="15">
        <v>33</v>
      </c>
      <c r="J228" s="8" t="str">
        <f t="shared" si="37"/>
        <v>076030|10 - 25 km</v>
      </c>
      <c r="L228" s="8" t="str">
        <f t="shared" si="38"/>
        <v>076030|10 - 25 km</v>
      </c>
      <c r="M228" s="8" t="str">
        <f t="shared" si="39"/>
        <v>076000|25 - 50 km</v>
      </c>
      <c r="N228" s="8" t="str">
        <f t="shared" si="40"/>
        <v>076020|10 - 25 km</v>
      </c>
      <c r="P228" s="8" t="str">
        <f t="shared" si="42"/>
        <v/>
      </c>
      <c r="Q228" s="8" t="str">
        <f>IF(COUNTIF($C$1:C227, "="&amp;C228)=0,R228&amp;S228&amp;T228&amp;U228&amp;V228&amp;W228&amp;X228,"")</f>
        <v/>
      </c>
      <c r="R228" s="8" t="str">
        <f t="shared" si="43"/>
        <v>{"wst_id":"076030",</v>
      </c>
      <c r="S228" s="8" t="str">
        <f t="shared" si="44"/>
        <v>"wst_name":"DAX",</v>
      </c>
      <c r="T228" s="8" t="str">
        <f t="shared" si="45"/>
        <v>"wst_lat":"43.6830004",</v>
      </c>
      <c r="U228" s="8" t="str">
        <f t="shared" si="46"/>
        <v>"wst_long":"-1.066999597",</v>
      </c>
      <c r="V228" s="8" t="str">
        <f t="shared" si="47"/>
        <v>"wst_source":"GSOD",</v>
      </c>
      <c r="W228" s="8" t="str">
        <f t="shared" si="41"/>
        <v>"wst_elev":"33"</v>
      </c>
      <c r="X228" s="8" t="s">
        <v>939</v>
      </c>
    </row>
    <row r="229" spans="1:24">
      <c r="A229" s="8" t="str">
        <f>IF(COUNTIF($C$1:C228,"="&amp;C229)&gt;0,"",1)</f>
        <v/>
      </c>
      <c r="B229" s="14" t="s">
        <v>317</v>
      </c>
      <c r="C229" s="38" t="s">
        <v>685</v>
      </c>
      <c r="D229" s="14" t="s">
        <v>686</v>
      </c>
      <c r="E229" s="15">
        <v>43.4</v>
      </c>
      <c r="F229" s="15">
        <v>-1.6830004030000001</v>
      </c>
      <c r="G229" s="14" t="s">
        <v>671</v>
      </c>
      <c r="H229" s="14" t="s">
        <v>680</v>
      </c>
      <c r="I229" s="15">
        <v>25</v>
      </c>
      <c r="J229" s="8" t="str">
        <f t="shared" si="37"/>
        <v>076000|25 - 50 km</v>
      </c>
      <c r="L229" s="8" t="str">
        <f t="shared" si="38"/>
        <v>076000|25 - 50 km</v>
      </c>
      <c r="M229" s="8" t="str">
        <f t="shared" si="39"/>
        <v>076020|10 - 25 km</v>
      </c>
      <c r="N229" s="8" t="str">
        <f t="shared" si="40"/>
        <v>076030|10 - 25 km</v>
      </c>
      <c r="P229" s="8" t="str">
        <f t="shared" si="42"/>
        <v/>
      </c>
      <c r="Q229" s="8" t="str">
        <f>IF(COUNTIF($C$1:C228, "="&amp;C229)=0,R229&amp;S229&amp;T229&amp;U229&amp;V229&amp;W229&amp;X229,"")</f>
        <v/>
      </c>
      <c r="R229" s="8" t="str">
        <f t="shared" si="43"/>
        <v>{"wst_id":"076000",</v>
      </c>
      <c r="S229" s="8" t="str">
        <f t="shared" si="44"/>
        <v>"wst_name":"SOCOA",</v>
      </c>
      <c r="T229" s="8" t="str">
        <f t="shared" si="45"/>
        <v>"wst_lat":"43.4",</v>
      </c>
      <c r="U229" s="8" t="str">
        <f t="shared" si="46"/>
        <v>"wst_long":"-1.683000403",</v>
      </c>
      <c r="V229" s="8" t="str">
        <f t="shared" si="47"/>
        <v>"wst_source":"GSOD",</v>
      </c>
      <c r="W229" s="8" t="str">
        <f t="shared" si="41"/>
        <v>"wst_elev":"25"</v>
      </c>
      <c r="X229" s="8" t="s">
        <v>939</v>
      </c>
    </row>
    <row r="230" spans="1:24">
      <c r="A230" s="8" t="str">
        <f>IF(COUNTIF($C$1:C229,"="&amp;C230)&gt;0,"",1)</f>
        <v/>
      </c>
      <c r="B230" s="14" t="s">
        <v>317</v>
      </c>
      <c r="C230" s="38" t="s">
        <v>687</v>
      </c>
      <c r="D230" s="14" t="s">
        <v>688</v>
      </c>
      <c r="E230" s="15">
        <v>43.466999600000001</v>
      </c>
      <c r="F230" s="15">
        <v>-1.533000403</v>
      </c>
      <c r="G230" s="14" t="s">
        <v>671</v>
      </c>
      <c r="H230" s="14" t="s">
        <v>691</v>
      </c>
      <c r="I230" s="15">
        <v>71</v>
      </c>
      <c r="J230" s="8" t="str">
        <f t="shared" si="37"/>
        <v>076020|10 - 25 km</v>
      </c>
      <c r="L230" s="8" t="str">
        <f t="shared" si="38"/>
        <v>076020|10 - 25 km</v>
      </c>
      <c r="M230" s="8" t="str">
        <f t="shared" si="39"/>
        <v>076030|10 - 25 km</v>
      </c>
      <c r="N230" s="8" t="str">
        <f t="shared" si="40"/>
        <v>GHCND:USC00117833|0 - 10 km</v>
      </c>
      <c r="P230" s="8" t="str">
        <f t="shared" si="42"/>
        <v/>
      </c>
      <c r="Q230" s="8" t="str">
        <f>IF(COUNTIF($C$1:C229, "="&amp;C230)=0,R230&amp;S230&amp;T230&amp;U230&amp;V230&amp;W230&amp;X230,"")</f>
        <v/>
      </c>
      <c r="R230" s="8" t="str">
        <f t="shared" si="43"/>
        <v>{"wst_id":"076020",</v>
      </c>
      <c r="S230" s="8" t="str">
        <f t="shared" si="44"/>
        <v>"wst_name":"BIARRITZ",</v>
      </c>
      <c r="T230" s="8" t="str">
        <f t="shared" si="45"/>
        <v>"wst_lat":"43.4669996",</v>
      </c>
      <c r="U230" s="8" t="str">
        <f t="shared" si="46"/>
        <v>"wst_long":"-1.533000403",</v>
      </c>
      <c r="V230" s="8" t="str">
        <f t="shared" si="47"/>
        <v>"wst_source":"GSOD",</v>
      </c>
      <c r="W230" s="8" t="str">
        <f t="shared" si="41"/>
        <v>"wst_elev":"71"</v>
      </c>
      <c r="X230" s="8" t="s">
        <v>939</v>
      </c>
    </row>
    <row r="231" spans="1:24">
      <c r="A231" s="8" t="str">
        <f>IF(COUNTIF($C$1:C230,"="&amp;C231)&gt;0,"",1)</f>
        <v/>
      </c>
      <c r="B231" s="14" t="s">
        <v>317</v>
      </c>
      <c r="C231" s="38" t="s">
        <v>689</v>
      </c>
      <c r="D231" s="14" t="s">
        <v>690</v>
      </c>
      <c r="E231" s="15">
        <v>43.683000399999997</v>
      </c>
      <c r="F231" s="15">
        <v>-1.0669995969999999</v>
      </c>
      <c r="G231" s="14" t="s">
        <v>671</v>
      </c>
      <c r="H231" s="14" t="s">
        <v>691</v>
      </c>
      <c r="I231" s="15">
        <v>33</v>
      </c>
      <c r="J231" s="8" t="str">
        <f t="shared" si="37"/>
        <v>076030|10 - 25 km</v>
      </c>
      <c r="L231" s="8" t="str">
        <f t="shared" si="38"/>
        <v>076030|10 - 25 km</v>
      </c>
      <c r="M231" s="8" t="str">
        <f t="shared" si="39"/>
        <v>GHCND:USC00117833|0 - 10 km</v>
      </c>
      <c r="N231" s="8" t="str">
        <f t="shared" si="40"/>
        <v>GHCND:USC00118254|10 - 25 km</v>
      </c>
      <c r="P231" s="8" t="str">
        <f t="shared" si="42"/>
        <v/>
      </c>
      <c r="Q231" s="8" t="str">
        <f>IF(COUNTIF($C$1:C230, "="&amp;C231)=0,R231&amp;S231&amp;T231&amp;U231&amp;V231&amp;W231&amp;X231,"")</f>
        <v/>
      </c>
      <c r="R231" s="8" t="str">
        <f t="shared" si="43"/>
        <v>{"wst_id":"076030",</v>
      </c>
      <c r="S231" s="8" t="str">
        <f t="shared" si="44"/>
        <v>"wst_name":"DAX",</v>
      </c>
      <c r="T231" s="8" t="str">
        <f t="shared" si="45"/>
        <v>"wst_lat":"43.6830004",</v>
      </c>
      <c r="U231" s="8" t="str">
        <f t="shared" si="46"/>
        <v>"wst_long":"-1.066999597",</v>
      </c>
      <c r="V231" s="8" t="str">
        <f t="shared" si="47"/>
        <v>"wst_source":"GSOD",</v>
      </c>
      <c r="W231" s="8" t="str">
        <f t="shared" si="41"/>
        <v>"wst_elev":"33"</v>
      </c>
      <c r="X231" s="8" t="s">
        <v>939</v>
      </c>
    </row>
    <row r="232" spans="1:24">
      <c r="A232" s="8">
        <f>IF(COUNTIF($C$1:C231,"="&amp;C232)&gt;0,"",1)</f>
        <v>1</v>
      </c>
      <c r="B232" s="14" t="s">
        <v>407</v>
      </c>
      <c r="C232" s="38" t="s">
        <v>692</v>
      </c>
      <c r="D232" s="14" t="s">
        <v>693</v>
      </c>
      <c r="E232" s="15">
        <v>41.73219976</v>
      </c>
      <c r="F232" s="15">
        <v>-88.865299739999998</v>
      </c>
      <c r="G232" s="14" t="s">
        <v>694</v>
      </c>
      <c r="H232" s="14" t="s">
        <v>684</v>
      </c>
      <c r="I232" s="15">
        <v>259</v>
      </c>
      <c r="J232" s="8" t="str">
        <f t="shared" si="37"/>
        <v>GHCND:USC00117833|0 - 10 km</v>
      </c>
      <c r="L232" s="8" t="str">
        <f t="shared" si="38"/>
        <v>GHCND:USC00117833|0 - 10 km</v>
      </c>
      <c r="M232" s="8" t="str">
        <f t="shared" si="39"/>
        <v>GHCND:USC00118254|10 - 25 km</v>
      </c>
      <c r="N232" s="8" t="str">
        <f t="shared" si="40"/>
        <v>GHCND:USW00054811|0 - 10 km</v>
      </c>
      <c r="P232" s="8" t="str">
        <f t="shared" si="42"/>
        <v>,</v>
      </c>
      <c r="Q232" s="8" t="str">
        <f>IF(COUNTIF($C$1:C231, "="&amp;C232)=0,R232&amp;S232&amp;T232&amp;U232&amp;V232&amp;W232&amp;X232,"")</f>
        <v>{"wst_id":"GHCND:USC00117833","wst_name":"SHABBONA 3 S","wst_lat":"41.73219976","wst_long":"-88.86529974","wst_source":"GHCN","wst_elev":"259"}</v>
      </c>
      <c r="R232" s="8" t="str">
        <f t="shared" si="43"/>
        <v>{"wst_id":"GHCND:USC00117833",</v>
      </c>
      <c r="S232" s="8" t="str">
        <f t="shared" si="44"/>
        <v>"wst_name":"SHABBONA 3 S",</v>
      </c>
      <c r="T232" s="8" t="str">
        <f t="shared" si="45"/>
        <v>"wst_lat":"41.73219976",</v>
      </c>
      <c r="U232" s="8" t="str">
        <f t="shared" si="46"/>
        <v>"wst_long":"-88.86529974",</v>
      </c>
      <c r="V232" s="8" t="str">
        <f t="shared" si="47"/>
        <v>"wst_source":"GHCN",</v>
      </c>
      <c r="W232" s="8" t="str">
        <f t="shared" si="41"/>
        <v>"wst_elev":"259"</v>
      </c>
      <c r="X232" s="8" t="s">
        <v>939</v>
      </c>
    </row>
    <row r="233" spans="1:24">
      <c r="A233" s="8">
        <f>IF(COUNTIF($C$1:C232,"="&amp;C233)&gt;0,"",1)</f>
        <v>1</v>
      </c>
      <c r="B233" s="14" t="s">
        <v>407</v>
      </c>
      <c r="C233" s="38" t="s">
        <v>695</v>
      </c>
      <c r="D233" s="14" t="s">
        <v>696</v>
      </c>
      <c r="E233" s="15">
        <v>41.811100379999999</v>
      </c>
      <c r="F233" s="15">
        <v>-89.023300140000003</v>
      </c>
      <c r="G233" s="14" t="s">
        <v>694</v>
      </c>
      <c r="H233" s="14" t="s">
        <v>691</v>
      </c>
      <c r="I233" s="15">
        <v>247</v>
      </c>
      <c r="J233" s="8" t="str">
        <f t="shared" si="37"/>
        <v>GHCND:USC00118254|10 - 25 km</v>
      </c>
      <c r="L233" s="8" t="str">
        <f t="shared" si="38"/>
        <v>GHCND:USC00118254|10 - 25 km</v>
      </c>
      <c r="M233" s="8" t="str">
        <f t="shared" si="39"/>
        <v>GHCND:USW00054811|0 - 10 km</v>
      </c>
      <c r="N233" s="8" t="str">
        <f t="shared" si="40"/>
        <v>GHCND:USC00117833|0 - 10 km</v>
      </c>
      <c r="P233" s="8" t="str">
        <f t="shared" si="42"/>
        <v>,</v>
      </c>
      <c r="Q233" s="8" t="str">
        <f>IF(COUNTIF($C$1:C232, "="&amp;C233)=0,R233&amp;S233&amp;T233&amp;U233&amp;V233&amp;W233&amp;X233,"")</f>
        <v>{"wst_id":"GHCND:USC00118254","wst_name":"STEWARD 3 S","wst_lat":"41.81110038","wst_long":"-89.02330014","wst_source":"GHCN","wst_elev":"247"}</v>
      </c>
      <c r="R233" s="8" t="str">
        <f t="shared" si="43"/>
        <v>{"wst_id":"GHCND:USC00118254",</v>
      </c>
      <c r="S233" s="8" t="str">
        <f t="shared" si="44"/>
        <v>"wst_name":"STEWARD 3 S",</v>
      </c>
      <c r="T233" s="8" t="str">
        <f t="shared" si="45"/>
        <v>"wst_lat":"41.81110038",</v>
      </c>
      <c r="U233" s="8" t="str">
        <f t="shared" si="46"/>
        <v>"wst_long":"-89.02330014",</v>
      </c>
      <c r="V233" s="8" t="str">
        <f t="shared" si="47"/>
        <v>"wst_source":"GHCN",</v>
      </c>
      <c r="W233" s="8" t="str">
        <f t="shared" si="41"/>
        <v>"wst_elev":"247"</v>
      </c>
      <c r="X233" s="8" t="s">
        <v>939</v>
      </c>
    </row>
    <row r="234" spans="1:24">
      <c r="A234" s="8">
        <f>IF(COUNTIF($C$1:C233,"="&amp;C234)&gt;0,"",1)</f>
        <v>1</v>
      </c>
      <c r="B234" s="14" t="s">
        <v>407</v>
      </c>
      <c r="C234" s="38" t="s">
        <v>697</v>
      </c>
      <c r="D234" s="14" t="s">
        <v>698</v>
      </c>
      <c r="E234" s="15">
        <v>41.843000400000001</v>
      </c>
      <c r="F234" s="15">
        <v>-88.851299539999999</v>
      </c>
      <c r="G234" s="14" t="s">
        <v>699</v>
      </c>
      <c r="H234" s="14" t="s">
        <v>684</v>
      </c>
      <c r="I234" s="15">
        <v>262</v>
      </c>
      <c r="J234" s="8" t="str">
        <f t="shared" si="37"/>
        <v>GHCND:USW00054811|0 - 10 km</v>
      </c>
      <c r="L234" s="8" t="str">
        <f t="shared" si="38"/>
        <v>GHCND:USW00054811|0 - 10 km</v>
      </c>
      <c r="M234" s="8" t="str">
        <f t="shared" si="39"/>
        <v>GHCND:USC00117833|0 - 10 km</v>
      </c>
      <c r="N234" s="8" t="str">
        <f t="shared" si="40"/>
        <v>GHCND:USC00118254|10 - 25 km</v>
      </c>
      <c r="P234" s="8" t="str">
        <f t="shared" si="42"/>
        <v>,</v>
      </c>
      <c r="Q234" s="8" t="str">
        <f>IF(COUNTIF($C$1:C233, "="&amp;C234)=0,R234&amp;S234&amp;T234&amp;U234&amp;V234&amp;W234&amp;X234,"")</f>
        <v>{"wst_id":"GHCND:USW00054811","wst_name":"SHABBONA 5 NNE","wst_lat":"41.8430004","wst_long":"-88.85129954","wst_source":"GSOD and GHCN","wst_elev":"262"}</v>
      </c>
      <c r="R234" s="8" t="str">
        <f t="shared" si="43"/>
        <v>{"wst_id":"GHCND:USW00054811",</v>
      </c>
      <c r="S234" s="8" t="str">
        <f t="shared" si="44"/>
        <v>"wst_name":"SHABBONA 5 NNE",</v>
      </c>
      <c r="T234" s="8" t="str">
        <f t="shared" si="45"/>
        <v>"wst_lat":"41.8430004",</v>
      </c>
      <c r="U234" s="8" t="str">
        <f t="shared" si="46"/>
        <v>"wst_long":"-88.85129954",</v>
      </c>
      <c r="V234" s="8" t="str">
        <f t="shared" si="47"/>
        <v>"wst_source":"GSOD and GHCN",</v>
      </c>
      <c r="W234" s="8" t="str">
        <f t="shared" si="41"/>
        <v>"wst_elev":"262"</v>
      </c>
      <c r="X234" s="8" t="s">
        <v>939</v>
      </c>
    </row>
    <row r="235" spans="1:24">
      <c r="A235" s="8" t="str">
        <f>IF(COUNTIF($C$1:C234,"="&amp;C235)&gt;0,"",1)</f>
        <v/>
      </c>
      <c r="B235" s="14" t="s">
        <v>423</v>
      </c>
      <c r="C235" s="38" t="s">
        <v>692</v>
      </c>
      <c r="D235" s="14" t="s">
        <v>693</v>
      </c>
      <c r="E235" s="15">
        <v>41.73219976</v>
      </c>
      <c r="F235" s="15">
        <v>-88.865299739999998</v>
      </c>
      <c r="G235" s="14" t="s">
        <v>694</v>
      </c>
      <c r="H235" s="14" t="s">
        <v>684</v>
      </c>
      <c r="I235" s="15">
        <v>259</v>
      </c>
      <c r="J235" s="8" t="str">
        <f t="shared" si="37"/>
        <v>GHCND:USC00117833|0 - 10 km</v>
      </c>
      <c r="L235" s="8" t="str">
        <f t="shared" si="38"/>
        <v>GHCND:USC00117833|0 - 10 km</v>
      </c>
      <c r="M235" s="8" t="str">
        <f t="shared" si="39"/>
        <v>GHCND:USC00118254|10 - 25 km</v>
      </c>
      <c r="N235" s="8" t="str">
        <f t="shared" si="40"/>
        <v>GHCND:USW00054811|0 - 10 km</v>
      </c>
      <c r="P235" s="8" t="str">
        <f t="shared" si="42"/>
        <v/>
      </c>
      <c r="Q235" s="8" t="str">
        <f>IF(COUNTIF($C$1:C234, "="&amp;C235)=0,R235&amp;S235&amp;T235&amp;U235&amp;V235&amp;W235&amp;X235,"")</f>
        <v/>
      </c>
      <c r="R235" s="8" t="str">
        <f t="shared" si="43"/>
        <v>{"wst_id":"GHCND:USC00117833",</v>
      </c>
      <c r="S235" s="8" t="str">
        <f t="shared" si="44"/>
        <v>"wst_name":"SHABBONA 3 S",</v>
      </c>
      <c r="T235" s="8" t="str">
        <f t="shared" si="45"/>
        <v>"wst_lat":"41.73219976",</v>
      </c>
      <c r="U235" s="8" t="str">
        <f t="shared" si="46"/>
        <v>"wst_long":"-88.86529974",</v>
      </c>
      <c r="V235" s="8" t="str">
        <f t="shared" si="47"/>
        <v>"wst_source":"GHCN",</v>
      </c>
      <c r="W235" s="8" t="str">
        <f t="shared" si="41"/>
        <v>"wst_elev":"259"</v>
      </c>
      <c r="X235" s="8" t="s">
        <v>939</v>
      </c>
    </row>
    <row r="236" spans="1:24">
      <c r="A236" s="8" t="str">
        <f>IF(COUNTIF($C$1:C235,"="&amp;C236)&gt;0,"",1)</f>
        <v/>
      </c>
      <c r="B236" s="14" t="s">
        <v>423</v>
      </c>
      <c r="C236" s="38" t="s">
        <v>695</v>
      </c>
      <c r="D236" s="14" t="s">
        <v>696</v>
      </c>
      <c r="E236" s="15">
        <v>41.811100379999999</v>
      </c>
      <c r="F236" s="15">
        <v>-89.023300140000003</v>
      </c>
      <c r="G236" s="14" t="s">
        <v>694</v>
      </c>
      <c r="H236" s="14" t="s">
        <v>691</v>
      </c>
      <c r="I236" s="15">
        <v>247</v>
      </c>
      <c r="J236" s="8" t="str">
        <f t="shared" si="37"/>
        <v>GHCND:USC00118254|10 - 25 km</v>
      </c>
      <c r="L236" s="8" t="str">
        <f t="shared" si="38"/>
        <v>GHCND:USC00118254|10 - 25 km</v>
      </c>
      <c r="M236" s="8" t="str">
        <f t="shared" si="39"/>
        <v>GHCND:USW00054811|0 - 10 km</v>
      </c>
      <c r="N236" s="8" t="str">
        <f t="shared" si="40"/>
        <v>GHCND:US1ILLE0008|0 - 10 km</v>
      </c>
      <c r="P236" s="8" t="str">
        <f t="shared" si="42"/>
        <v/>
      </c>
      <c r="Q236" s="8" t="str">
        <f>IF(COUNTIF($C$1:C235, "="&amp;C236)=0,R236&amp;S236&amp;T236&amp;U236&amp;V236&amp;W236&amp;X236,"")</f>
        <v/>
      </c>
      <c r="R236" s="8" t="str">
        <f t="shared" si="43"/>
        <v>{"wst_id":"GHCND:USC00118254",</v>
      </c>
      <c r="S236" s="8" t="str">
        <f t="shared" si="44"/>
        <v>"wst_name":"STEWARD 3 S",</v>
      </c>
      <c r="T236" s="8" t="str">
        <f t="shared" si="45"/>
        <v>"wst_lat":"41.81110038",</v>
      </c>
      <c r="U236" s="8" t="str">
        <f t="shared" si="46"/>
        <v>"wst_long":"-89.02330014",</v>
      </c>
      <c r="V236" s="8" t="str">
        <f t="shared" si="47"/>
        <v>"wst_source":"GHCN",</v>
      </c>
      <c r="W236" s="8" t="str">
        <f t="shared" si="41"/>
        <v>"wst_elev":"247"</v>
      </c>
      <c r="X236" s="8" t="s">
        <v>939</v>
      </c>
    </row>
    <row r="237" spans="1:24">
      <c r="A237" s="8" t="str">
        <f>IF(COUNTIF($C$1:C236,"="&amp;C237)&gt;0,"",1)</f>
        <v/>
      </c>
      <c r="B237" s="14" t="s">
        <v>423</v>
      </c>
      <c r="C237" s="38" t="s">
        <v>697</v>
      </c>
      <c r="D237" s="14" t="s">
        <v>698</v>
      </c>
      <c r="E237" s="15">
        <v>41.843000400000001</v>
      </c>
      <c r="F237" s="15">
        <v>-88.851299539999999</v>
      </c>
      <c r="G237" s="14" t="s">
        <v>699</v>
      </c>
      <c r="H237" s="14" t="s">
        <v>684</v>
      </c>
      <c r="I237" s="15">
        <v>262</v>
      </c>
      <c r="J237" s="8" t="str">
        <f t="shared" si="37"/>
        <v>GHCND:USW00054811|0 - 10 km</v>
      </c>
      <c r="L237" s="8" t="str">
        <f t="shared" si="38"/>
        <v>GHCND:USW00054811|0 - 10 km</v>
      </c>
      <c r="M237" s="8" t="str">
        <f t="shared" si="39"/>
        <v>GHCND:US1ILLE0008|0 - 10 km</v>
      </c>
      <c r="N237" s="8" t="str">
        <f t="shared" si="40"/>
        <v>GHCND:US1ILLE0016|0 - 10 km</v>
      </c>
      <c r="P237" s="8" t="str">
        <f t="shared" si="42"/>
        <v/>
      </c>
      <c r="Q237" s="8" t="str">
        <f>IF(COUNTIF($C$1:C236, "="&amp;C237)=0,R237&amp;S237&amp;T237&amp;U237&amp;V237&amp;W237&amp;X237,"")</f>
        <v/>
      </c>
      <c r="R237" s="8" t="str">
        <f t="shared" si="43"/>
        <v>{"wst_id":"GHCND:USW00054811",</v>
      </c>
      <c r="S237" s="8" t="str">
        <f t="shared" si="44"/>
        <v>"wst_name":"SHABBONA 5 NNE",</v>
      </c>
      <c r="T237" s="8" t="str">
        <f t="shared" si="45"/>
        <v>"wst_lat":"41.8430004",</v>
      </c>
      <c r="U237" s="8" t="str">
        <f t="shared" si="46"/>
        <v>"wst_long":"-88.85129954",</v>
      </c>
      <c r="V237" s="8" t="str">
        <f t="shared" si="47"/>
        <v>"wst_source":"GSOD and GHCN",</v>
      </c>
      <c r="W237" s="8" t="str">
        <f t="shared" si="41"/>
        <v>"wst_elev":"262"</v>
      </c>
      <c r="X237" s="8" t="s">
        <v>939</v>
      </c>
    </row>
    <row r="238" spans="1:24">
      <c r="A238" s="8">
        <f>IF(COUNTIF($C$1:C237,"="&amp;C238)&gt;0,"",1)</f>
        <v>1</v>
      </c>
      <c r="B238" s="14" t="s">
        <v>424</v>
      </c>
      <c r="C238" s="38" t="s">
        <v>700</v>
      </c>
      <c r="D238" s="14" t="s">
        <v>701</v>
      </c>
      <c r="E238" s="15">
        <v>41.86330014</v>
      </c>
      <c r="F238" s="15">
        <v>-89.225400320000006</v>
      </c>
      <c r="G238" s="14" t="s">
        <v>694</v>
      </c>
      <c r="H238" s="14" t="s">
        <v>684</v>
      </c>
      <c r="I238" s="15">
        <v>252</v>
      </c>
      <c r="J238" s="8" t="str">
        <f t="shared" si="37"/>
        <v>GHCND:US1ILLE0008|0 - 10 km</v>
      </c>
      <c r="L238" s="8" t="str">
        <f t="shared" si="38"/>
        <v>GHCND:US1ILLE0008|0 - 10 km</v>
      </c>
      <c r="M238" s="8" t="str">
        <f t="shared" si="39"/>
        <v>GHCND:US1ILLE0016|0 - 10 km</v>
      </c>
      <c r="N238" s="8" t="str">
        <f t="shared" si="40"/>
        <v>GHCND:USC00118254|10 - 25 km</v>
      </c>
      <c r="P238" s="8" t="str">
        <f t="shared" si="42"/>
        <v>,</v>
      </c>
      <c r="Q238" s="8" t="str">
        <f>IF(COUNTIF($C$1:C237, "="&amp;C238)=0,R238&amp;S238&amp;T238&amp;U238&amp;V238&amp;W238&amp;X238,"")</f>
        <v>{"wst_id":"GHCND:US1ILLE0008","wst_name":"ASHTON 0.4 SSW","wst_lat":"41.86330014","wst_long":"-89.22540032","wst_source":"GHCN","wst_elev":"252"}</v>
      </c>
      <c r="R238" s="8" t="str">
        <f t="shared" si="43"/>
        <v>{"wst_id":"GHCND:US1ILLE0008",</v>
      </c>
      <c r="S238" s="8" t="str">
        <f t="shared" si="44"/>
        <v>"wst_name":"ASHTON 0.4 SSW",</v>
      </c>
      <c r="T238" s="8" t="str">
        <f t="shared" si="45"/>
        <v>"wst_lat":"41.86330014",</v>
      </c>
      <c r="U238" s="8" t="str">
        <f t="shared" si="46"/>
        <v>"wst_long":"-89.22540032",</v>
      </c>
      <c r="V238" s="8" t="str">
        <f t="shared" si="47"/>
        <v>"wst_source":"GHCN",</v>
      </c>
      <c r="W238" s="8" t="str">
        <f t="shared" si="41"/>
        <v>"wst_elev":"252"</v>
      </c>
      <c r="X238" s="8" t="s">
        <v>939</v>
      </c>
    </row>
    <row r="239" spans="1:24">
      <c r="A239" s="8">
        <f>IF(COUNTIF($C$1:C238,"="&amp;C239)&gt;0,"",1)</f>
        <v>1</v>
      </c>
      <c r="B239" s="14" t="s">
        <v>424</v>
      </c>
      <c r="C239" s="38" t="s">
        <v>702</v>
      </c>
      <c r="D239" s="14" t="s">
        <v>703</v>
      </c>
      <c r="E239" s="15">
        <v>41.755999799999998</v>
      </c>
      <c r="F239" s="15">
        <v>-89.001199959999994</v>
      </c>
      <c r="G239" s="14" t="s">
        <v>694</v>
      </c>
      <c r="H239" s="14" t="s">
        <v>684</v>
      </c>
      <c r="I239" s="15">
        <v>271</v>
      </c>
      <c r="J239" s="8" t="str">
        <f t="shared" si="37"/>
        <v>GHCND:US1ILLE0016|0 - 10 km</v>
      </c>
      <c r="L239" s="8" t="str">
        <f t="shared" si="38"/>
        <v>GHCND:US1ILLE0016|0 - 10 km</v>
      </c>
      <c r="M239" s="8" t="str">
        <f t="shared" si="39"/>
        <v>GHCND:USC00118254|10 - 25 km</v>
      </c>
      <c r="N239" s="8" t="str">
        <f t="shared" si="40"/>
        <v>GHCND:US1ILLE0008|0 - 10 km</v>
      </c>
      <c r="P239" s="8" t="str">
        <f t="shared" si="42"/>
        <v>,</v>
      </c>
      <c r="Q239" s="8" t="str">
        <f>IF(COUNTIF($C$1:C238, "="&amp;C239)=0,R239&amp;S239&amp;T239&amp;U239&amp;V239&amp;W239&amp;X239,"")</f>
        <v>{"wst_id":"GHCND:US1ILLE0016","wst_name":"LEE 4.1 SW","wst_lat":"41.7559998","wst_long":"-89.00119996","wst_source":"GHCN","wst_elev":"271"}</v>
      </c>
      <c r="R239" s="8" t="str">
        <f t="shared" si="43"/>
        <v>{"wst_id":"GHCND:US1ILLE0016",</v>
      </c>
      <c r="S239" s="8" t="str">
        <f t="shared" si="44"/>
        <v>"wst_name":"LEE 4.1 SW",</v>
      </c>
      <c r="T239" s="8" t="str">
        <f t="shared" si="45"/>
        <v>"wst_lat":"41.7559998",</v>
      </c>
      <c r="U239" s="8" t="str">
        <f t="shared" si="46"/>
        <v>"wst_long":"-89.00119996",</v>
      </c>
      <c r="V239" s="8" t="str">
        <f t="shared" si="47"/>
        <v>"wst_source":"GHCN",</v>
      </c>
      <c r="W239" s="8" t="str">
        <f t="shared" si="41"/>
        <v>"wst_elev":"271"</v>
      </c>
      <c r="X239" s="8" t="s">
        <v>939</v>
      </c>
    </row>
    <row r="240" spans="1:24">
      <c r="A240" s="8" t="str">
        <f>IF(COUNTIF($C$1:C239,"="&amp;C240)&gt;0,"",1)</f>
        <v/>
      </c>
      <c r="B240" s="14" t="s">
        <v>424</v>
      </c>
      <c r="C240" s="38" t="s">
        <v>695</v>
      </c>
      <c r="D240" s="14" t="s">
        <v>696</v>
      </c>
      <c r="E240" s="15">
        <v>41.811100379999999</v>
      </c>
      <c r="F240" s="15">
        <v>-89.023300140000003</v>
      </c>
      <c r="G240" s="14" t="s">
        <v>694</v>
      </c>
      <c r="H240" s="14" t="s">
        <v>691</v>
      </c>
      <c r="I240" s="15">
        <v>247</v>
      </c>
      <c r="J240" s="8" t="str">
        <f t="shared" si="37"/>
        <v>GHCND:USC00118254|10 - 25 km</v>
      </c>
      <c r="L240" s="8" t="str">
        <f t="shared" si="38"/>
        <v>GHCND:USC00118254|10 - 25 km</v>
      </c>
      <c r="M240" s="8" t="str">
        <f t="shared" si="39"/>
        <v>GHCND:US1ILLE0008|0 - 10 km</v>
      </c>
      <c r="N240" s="8" t="str">
        <f t="shared" si="40"/>
        <v>GHCND:US1ILLE0016|0 - 10 km</v>
      </c>
      <c r="P240" s="8" t="str">
        <f t="shared" si="42"/>
        <v/>
      </c>
      <c r="Q240" s="8" t="str">
        <f>IF(COUNTIF($C$1:C239, "="&amp;C240)=0,R240&amp;S240&amp;T240&amp;U240&amp;V240&amp;W240&amp;X240,"")</f>
        <v/>
      </c>
      <c r="R240" s="8" t="str">
        <f t="shared" si="43"/>
        <v>{"wst_id":"GHCND:USC00118254",</v>
      </c>
      <c r="S240" s="8" t="str">
        <f t="shared" si="44"/>
        <v>"wst_name":"STEWARD 3 S",</v>
      </c>
      <c r="T240" s="8" t="str">
        <f t="shared" si="45"/>
        <v>"wst_lat":"41.81110038",</v>
      </c>
      <c r="U240" s="8" t="str">
        <f t="shared" si="46"/>
        <v>"wst_long":"-89.02330014",</v>
      </c>
      <c r="V240" s="8" t="str">
        <f t="shared" si="47"/>
        <v>"wst_source":"GHCN",</v>
      </c>
      <c r="W240" s="8" t="str">
        <f t="shared" si="41"/>
        <v>"wst_elev":"247"</v>
      </c>
      <c r="X240" s="8" t="s">
        <v>939</v>
      </c>
    </row>
    <row r="241" spans="1:24">
      <c r="A241" s="8" t="str">
        <f>IF(COUNTIF($C$1:C240,"="&amp;C241)&gt;0,"",1)</f>
        <v/>
      </c>
      <c r="B241" s="14" t="s">
        <v>434</v>
      </c>
      <c r="C241" s="38" t="s">
        <v>700</v>
      </c>
      <c r="D241" s="14" t="s">
        <v>701</v>
      </c>
      <c r="E241" s="15">
        <v>41.86330014</v>
      </c>
      <c r="F241" s="15">
        <v>-89.225400320000006</v>
      </c>
      <c r="G241" s="14" t="s">
        <v>694</v>
      </c>
      <c r="H241" s="14" t="s">
        <v>684</v>
      </c>
      <c r="I241" s="15">
        <v>252</v>
      </c>
      <c r="J241" s="8" t="str">
        <f t="shared" si="37"/>
        <v>GHCND:US1ILLE0008|0 - 10 km</v>
      </c>
      <c r="L241" s="8" t="str">
        <f t="shared" si="38"/>
        <v>GHCND:US1ILLE0008|0 - 10 km</v>
      </c>
      <c r="M241" s="8" t="str">
        <f t="shared" si="39"/>
        <v>GHCND:US1ILLE0016|0 - 10 km</v>
      </c>
      <c r="N241" s="8" t="str">
        <f t="shared" si="40"/>
        <v>GHCND:USC00118254|10 - 25 km</v>
      </c>
      <c r="P241" s="8" t="str">
        <f t="shared" si="42"/>
        <v/>
      </c>
      <c r="Q241" s="8" t="str">
        <f>IF(COUNTIF($C$1:C240, "="&amp;C241)=0,R241&amp;S241&amp;T241&amp;U241&amp;V241&amp;W241&amp;X241,"")</f>
        <v/>
      </c>
      <c r="R241" s="8" t="str">
        <f t="shared" si="43"/>
        <v>{"wst_id":"GHCND:US1ILLE0008",</v>
      </c>
      <c r="S241" s="8" t="str">
        <f t="shared" si="44"/>
        <v>"wst_name":"ASHTON 0.4 SSW",</v>
      </c>
      <c r="T241" s="8" t="str">
        <f t="shared" si="45"/>
        <v>"wst_lat":"41.86330014",</v>
      </c>
      <c r="U241" s="8" t="str">
        <f t="shared" si="46"/>
        <v>"wst_long":"-89.22540032",</v>
      </c>
      <c r="V241" s="8" t="str">
        <f t="shared" si="47"/>
        <v>"wst_source":"GHCN",</v>
      </c>
      <c r="W241" s="8" t="str">
        <f t="shared" si="41"/>
        <v>"wst_elev":"252"</v>
      </c>
      <c r="X241" s="8" t="s">
        <v>939</v>
      </c>
    </row>
    <row r="242" spans="1:24">
      <c r="A242" s="8" t="str">
        <f>IF(COUNTIF($C$1:C241,"="&amp;C242)&gt;0,"",1)</f>
        <v/>
      </c>
      <c r="B242" s="14" t="s">
        <v>434</v>
      </c>
      <c r="C242" s="38" t="s">
        <v>702</v>
      </c>
      <c r="D242" s="14" t="s">
        <v>703</v>
      </c>
      <c r="E242" s="15">
        <v>41.755999799999998</v>
      </c>
      <c r="F242" s="15">
        <v>-89.001199959999994</v>
      </c>
      <c r="G242" s="14" t="s">
        <v>694</v>
      </c>
      <c r="H242" s="14" t="s">
        <v>684</v>
      </c>
      <c r="I242" s="15">
        <v>271</v>
      </c>
      <c r="J242" s="8" t="str">
        <f t="shared" si="37"/>
        <v>GHCND:US1ILLE0016|0 - 10 km</v>
      </c>
      <c r="L242" s="8" t="str">
        <f t="shared" si="38"/>
        <v>GHCND:US1ILLE0016|0 - 10 km</v>
      </c>
      <c r="M242" s="8" t="str">
        <f t="shared" si="39"/>
        <v>GHCND:USC00118254|10 - 25 km</v>
      </c>
      <c r="N242" s="8" t="str">
        <f t="shared" si="40"/>
        <v>GHCND:US1ILLE0010|0 - 10 km</v>
      </c>
      <c r="P242" s="8" t="str">
        <f t="shared" si="42"/>
        <v/>
      </c>
      <c r="Q242" s="8" t="str">
        <f>IF(COUNTIF($C$1:C241, "="&amp;C242)=0,R242&amp;S242&amp;T242&amp;U242&amp;V242&amp;W242&amp;X242,"")</f>
        <v/>
      </c>
      <c r="R242" s="8" t="str">
        <f t="shared" si="43"/>
        <v>{"wst_id":"GHCND:US1ILLE0016",</v>
      </c>
      <c r="S242" s="8" t="str">
        <f t="shared" si="44"/>
        <v>"wst_name":"LEE 4.1 SW",</v>
      </c>
      <c r="T242" s="8" t="str">
        <f t="shared" si="45"/>
        <v>"wst_lat":"41.7559998",</v>
      </c>
      <c r="U242" s="8" t="str">
        <f t="shared" si="46"/>
        <v>"wst_long":"-89.00119996",</v>
      </c>
      <c r="V242" s="8" t="str">
        <f t="shared" si="47"/>
        <v>"wst_source":"GHCN",</v>
      </c>
      <c r="W242" s="8" t="str">
        <f t="shared" si="41"/>
        <v>"wst_elev":"271"</v>
      </c>
      <c r="X242" s="8" t="s">
        <v>939</v>
      </c>
    </row>
    <row r="243" spans="1:24">
      <c r="A243" s="8" t="str">
        <f>IF(COUNTIF($C$1:C242,"="&amp;C243)&gt;0,"",1)</f>
        <v/>
      </c>
      <c r="B243" s="14" t="s">
        <v>434</v>
      </c>
      <c r="C243" s="38" t="s">
        <v>695</v>
      </c>
      <c r="D243" s="14" t="s">
        <v>696</v>
      </c>
      <c r="E243" s="15">
        <v>41.811100379999999</v>
      </c>
      <c r="F243" s="15">
        <v>-89.023300140000003</v>
      </c>
      <c r="G243" s="14" t="s">
        <v>694</v>
      </c>
      <c r="H243" s="14" t="s">
        <v>691</v>
      </c>
      <c r="I243" s="15">
        <v>247</v>
      </c>
      <c r="J243" s="8" t="str">
        <f t="shared" si="37"/>
        <v>GHCND:USC00118254|10 - 25 km</v>
      </c>
      <c r="L243" s="8" t="str">
        <f t="shared" si="38"/>
        <v>GHCND:USC00118254|10 - 25 km</v>
      </c>
      <c r="M243" s="8" t="str">
        <f t="shared" si="39"/>
        <v>GHCND:US1ILLE0010|0 - 10 km</v>
      </c>
      <c r="N243" s="8" t="str">
        <f t="shared" si="40"/>
        <v>GHCND:US1ILOG0003|0 - 10 km</v>
      </c>
      <c r="P243" s="8" t="str">
        <f t="shared" si="42"/>
        <v/>
      </c>
      <c r="Q243" s="8" t="str">
        <f>IF(COUNTIF($C$1:C242, "="&amp;C243)=0,R243&amp;S243&amp;T243&amp;U243&amp;V243&amp;W243&amp;X243,"")</f>
        <v/>
      </c>
      <c r="R243" s="8" t="str">
        <f t="shared" si="43"/>
        <v>{"wst_id":"GHCND:USC00118254",</v>
      </c>
      <c r="S243" s="8" t="str">
        <f t="shared" si="44"/>
        <v>"wst_name":"STEWARD 3 S",</v>
      </c>
      <c r="T243" s="8" t="str">
        <f t="shared" si="45"/>
        <v>"wst_lat":"41.81110038",</v>
      </c>
      <c r="U243" s="8" t="str">
        <f t="shared" si="46"/>
        <v>"wst_long":"-89.02330014",</v>
      </c>
      <c r="V243" s="8" t="str">
        <f t="shared" si="47"/>
        <v>"wst_source":"GHCN",</v>
      </c>
      <c r="W243" s="8" t="str">
        <f t="shared" si="41"/>
        <v>"wst_elev":"247"</v>
      </c>
      <c r="X243" s="8" t="s">
        <v>939</v>
      </c>
    </row>
    <row r="244" spans="1:24">
      <c r="A244" s="8">
        <f>IF(COUNTIF($C$1:C243,"="&amp;C244)&gt;0,"",1)</f>
        <v>1</v>
      </c>
      <c r="B244" s="14" t="s">
        <v>435</v>
      </c>
      <c r="C244" s="38" t="s">
        <v>704</v>
      </c>
      <c r="D244" s="14" t="s">
        <v>705</v>
      </c>
      <c r="E244" s="15">
        <v>41.887600079999999</v>
      </c>
      <c r="F244" s="15">
        <v>-89.508199559999994</v>
      </c>
      <c r="G244" s="14" t="s">
        <v>694</v>
      </c>
      <c r="H244" s="14" t="s">
        <v>684</v>
      </c>
      <c r="I244" s="15">
        <v>246</v>
      </c>
      <c r="J244" s="8" t="str">
        <f t="shared" si="37"/>
        <v>GHCND:US1ILLE0010|0 - 10 km</v>
      </c>
      <c r="L244" s="8" t="str">
        <f t="shared" si="38"/>
        <v>GHCND:US1ILLE0010|0 - 10 km</v>
      </c>
      <c r="M244" s="8" t="str">
        <f t="shared" si="39"/>
        <v>GHCND:US1ILOG0003|0 - 10 km</v>
      </c>
      <c r="N244" s="8" t="str">
        <f t="shared" si="40"/>
        <v>GHCND:USC00116897|0 - 10 km</v>
      </c>
      <c r="P244" s="8" t="str">
        <f t="shared" si="42"/>
        <v>,</v>
      </c>
      <c r="Q244" s="8" t="str">
        <f>IF(COUNTIF($C$1:C243, "="&amp;C244)=0,R244&amp;S244&amp;T244&amp;U244&amp;V244&amp;W244&amp;X244,"")</f>
        <v>{"wst_id":"GHCND:US1ILLE0010","wst_name":"DIXON 3.0 NNW","wst_lat":"41.88760008","wst_long":"-89.50819956","wst_source":"GHCN","wst_elev":"246"}</v>
      </c>
      <c r="R244" s="8" t="str">
        <f t="shared" si="43"/>
        <v>{"wst_id":"GHCND:US1ILLE0010",</v>
      </c>
      <c r="S244" s="8" t="str">
        <f t="shared" si="44"/>
        <v>"wst_name":"DIXON 3.0 NNW",</v>
      </c>
      <c r="T244" s="8" t="str">
        <f t="shared" si="45"/>
        <v>"wst_lat":"41.88760008",</v>
      </c>
      <c r="U244" s="8" t="str">
        <f t="shared" si="46"/>
        <v>"wst_long":"-89.50819956",</v>
      </c>
      <c r="V244" s="8" t="str">
        <f t="shared" si="47"/>
        <v>"wst_source":"GHCN",</v>
      </c>
      <c r="W244" s="8" t="str">
        <f t="shared" si="41"/>
        <v>"wst_elev":"246"</v>
      </c>
      <c r="X244" s="8" t="s">
        <v>939</v>
      </c>
    </row>
    <row r="245" spans="1:24">
      <c r="A245" s="8">
        <f>IF(COUNTIF($C$1:C244,"="&amp;C245)&gt;0,"",1)</f>
        <v>1</v>
      </c>
      <c r="B245" s="14" t="s">
        <v>435</v>
      </c>
      <c r="C245" s="38" t="s">
        <v>706</v>
      </c>
      <c r="D245" s="14" t="s">
        <v>707</v>
      </c>
      <c r="E245" s="15">
        <v>41.982399919999999</v>
      </c>
      <c r="F245" s="15">
        <v>-89.585900219999999</v>
      </c>
      <c r="G245" s="14" t="s">
        <v>694</v>
      </c>
      <c r="H245" s="14" t="s">
        <v>684</v>
      </c>
      <c r="I245" s="15">
        <v>260</v>
      </c>
      <c r="J245" s="8" t="str">
        <f t="shared" si="37"/>
        <v>GHCND:US1ILOG0003|0 - 10 km</v>
      </c>
      <c r="L245" s="8" t="str">
        <f t="shared" si="38"/>
        <v>GHCND:US1ILOG0003|0 - 10 km</v>
      </c>
      <c r="M245" s="8" t="str">
        <f t="shared" si="39"/>
        <v>GHCND:USC00116897|0 - 10 km</v>
      </c>
      <c r="N245" s="8" t="str">
        <f t="shared" si="40"/>
        <v>725486|10 - 25 km</v>
      </c>
      <c r="P245" s="8" t="str">
        <f t="shared" si="42"/>
        <v>,</v>
      </c>
      <c r="Q245" s="8" t="str">
        <f>IF(COUNTIF($C$1:C244, "="&amp;C245)=0,R245&amp;S245&amp;T245&amp;U245&amp;V245&amp;W245&amp;X245,"")</f>
        <v>{"wst_id":"GHCND:US1ILOG0003","wst_name":"POLO 0.4 WSW","wst_lat":"41.98239992","wst_long":"-89.58590022","wst_source":"GHCN","wst_elev":"260"}</v>
      </c>
      <c r="R245" s="8" t="str">
        <f t="shared" si="43"/>
        <v>{"wst_id":"GHCND:US1ILOG0003",</v>
      </c>
      <c r="S245" s="8" t="str">
        <f t="shared" si="44"/>
        <v>"wst_name":"POLO 0.4 WSW",</v>
      </c>
      <c r="T245" s="8" t="str">
        <f t="shared" si="45"/>
        <v>"wst_lat":"41.98239992",</v>
      </c>
      <c r="U245" s="8" t="str">
        <f t="shared" si="46"/>
        <v>"wst_long":"-89.58590022",</v>
      </c>
      <c r="V245" s="8" t="str">
        <f t="shared" si="47"/>
        <v>"wst_source":"GHCN",</v>
      </c>
      <c r="W245" s="8" t="str">
        <f t="shared" si="41"/>
        <v>"wst_elev":"260"</v>
      </c>
      <c r="X245" s="8" t="s">
        <v>939</v>
      </c>
    </row>
    <row r="246" spans="1:24">
      <c r="A246" s="8">
        <f>IF(COUNTIF($C$1:C245,"="&amp;C246)&gt;0,"",1)</f>
        <v>1</v>
      </c>
      <c r="B246" s="14" t="s">
        <v>435</v>
      </c>
      <c r="C246" s="38" t="s">
        <v>708</v>
      </c>
      <c r="D246" s="14" t="s">
        <v>709</v>
      </c>
      <c r="E246" s="15">
        <v>42.034700260000001</v>
      </c>
      <c r="F246" s="15">
        <v>-89.611900019999993</v>
      </c>
      <c r="G246" s="14" t="s">
        <v>694</v>
      </c>
      <c r="H246" s="14" t="s">
        <v>684</v>
      </c>
      <c r="I246" s="15">
        <v>261</v>
      </c>
      <c r="J246" s="8" t="str">
        <f t="shared" si="37"/>
        <v>GHCND:USC00116897|0 - 10 km</v>
      </c>
      <c r="L246" s="8" t="str">
        <f t="shared" si="38"/>
        <v>GHCND:USC00116897|0 - 10 km</v>
      </c>
      <c r="M246" s="8" t="str">
        <f t="shared" si="39"/>
        <v>725486|10 - 25 km</v>
      </c>
      <c r="N246" s="8" t="str">
        <f t="shared" si="40"/>
        <v>GHCND:US1IABN0001|10 - 25 km</v>
      </c>
      <c r="P246" s="8" t="str">
        <f t="shared" si="42"/>
        <v>,</v>
      </c>
      <c r="Q246" s="8" t="str">
        <f>IF(COUNTIF($C$1:C245, "="&amp;C246)=0,R246&amp;S246&amp;T246&amp;U246&amp;V246&amp;W246&amp;X246,"")</f>
        <v>{"wst_id":"GHCND:USC00116897","wst_name":"POLO 5 NW","wst_lat":"42.03470026","wst_long":"-89.61190002","wst_source":"GHCN","wst_elev":"261"}</v>
      </c>
      <c r="R246" s="8" t="str">
        <f t="shared" si="43"/>
        <v>{"wst_id":"GHCND:USC00116897",</v>
      </c>
      <c r="S246" s="8" t="str">
        <f t="shared" si="44"/>
        <v>"wst_name":"POLO 5 NW",</v>
      </c>
      <c r="T246" s="8" t="str">
        <f t="shared" si="45"/>
        <v>"wst_lat":"42.03470026",</v>
      </c>
      <c r="U246" s="8" t="str">
        <f t="shared" si="46"/>
        <v>"wst_long":"-89.61190002",</v>
      </c>
      <c r="V246" s="8" t="str">
        <f t="shared" si="47"/>
        <v>"wst_source":"GHCN",</v>
      </c>
      <c r="W246" s="8" t="str">
        <f t="shared" si="41"/>
        <v>"wst_elev":"261"</v>
      </c>
      <c r="X246" s="8" t="s">
        <v>939</v>
      </c>
    </row>
    <row r="247" spans="1:24">
      <c r="A247" s="8">
        <f>IF(COUNTIF($C$1:C246,"="&amp;C247)&gt;0,"",1)</f>
        <v>1</v>
      </c>
      <c r="B247" s="14" t="s">
        <v>446</v>
      </c>
      <c r="C247" s="38" t="s">
        <v>710</v>
      </c>
      <c r="D247" s="14" t="s">
        <v>711</v>
      </c>
      <c r="E247" s="15">
        <v>42.049000200000002</v>
      </c>
      <c r="F247" s="15">
        <v>-93.848000400000004</v>
      </c>
      <c r="G247" s="14" t="s">
        <v>671</v>
      </c>
      <c r="H247" s="14" t="s">
        <v>691</v>
      </c>
      <c r="I247" s="15">
        <v>354</v>
      </c>
      <c r="J247" s="8" t="str">
        <f t="shared" si="37"/>
        <v>725486|10 - 25 km</v>
      </c>
      <c r="L247" s="8" t="str">
        <f t="shared" si="38"/>
        <v>725486|10 - 25 km</v>
      </c>
      <c r="M247" s="8" t="str">
        <f t="shared" si="39"/>
        <v>GHCND:US1IABN0001|10 - 25 km</v>
      </c>
      <c r="N247" s="8" t="str">
        <f t="shared" si="40"/>
        <v>GHCND:US1IABN0005|10 - 25 km</v>
      </c>
      <c r="P247" s="8" t="str">
        <f t="shared" si="42"/>
        <v>,</v>
      </c>
      <c r="Q247" s="8" t="str">
        <f>IF(COUNTIF($C$1:C246, "="&amp;C247)=0,R247&amp;S247&amp;T247&amp;U247&amp;V247&amp;W247&amp;X247,"")</f>
        <v>{"wst_id":"725486","wst_name":"BOONE MUNI","wst_lat":"42.0490002","wst_long":"-93.8480004","wst_source":"GSOD","wst_elev":"354"}</v>
      </c>
      <c r="R247" s="8" t="str">
        <f t="shared" si="43"/>
        <v>{"wst_id":"725486",</v>
      </c>
      <c r="S247" s="8" t="str">
        <f t="shared" si="44"/>
        <v>"wst_name":"BOONE MUNI",</v>
      </c>
      <c r="T247" s="8" t="str">
        <f t="shared" si="45"/>
        <v>"wst_lat":"42.0490002",</v>
      </c>
      <c r="U247" s="8" t="str">
        <f t="shared" si="46"/>
        <v>"wst_long":"-93.8480004",</v>
      </c>
      <c r="V247" s="8" t="str">
        <f t="shared" si="47"/>
        <v>"wst_source":"GSOD",</v>
      </c>
      <c r="W247" s="8" t="str">
        <f t="shared" si="41"/>
        <v>"wst_elev":"354"</v>
      </c>
      <c r="X247" s="8" t="s">
        <v>939</v>
      </c>
    </row>
    <row r="248" spans="1:24">
      <c r="A248" s="8">
        <f>IF(COUNTIF($C$1:C247,"="&amp;C248)&gt;0,"",1)</f>
        <v>1</v>
      </c>
      <c r="B248" s="14" t="s">
        <v>446</v>
      </c>
      <c r="C248" s="38" t="s">
        <v>712</v>
      </c>
      <c r="D248" s="14" t="s">
        <v>713</v>
      </c>
      <c r="E248" s="15">
        <v>42.022399919999998</v>
      </c>
      <c r="F248" s="15">
        <v>-93.775999799999994</v>
      </c>
      <c r="G248" s="14" t="s">
        <v>694</v>
      </c>
      <c r="H248" s="14" t="s">
        <v>691</v>
      </c>
      <c r="I248" s="15">
        <v>338</v>
      </c>
      <c r="J248" s="8" t="str">
        <f t="shared" si="37"/>
        <v>GHCND:US1IABN0001|10 - 25 km</v>
      </c>
      <c r="L248" s="8" t="str">
        <f t="shared" si="38"/>
        <v>GHCND:US1IABN0001|10 - 25 km</v>
      </c>
      <c r="M248" s="8" t="str">
        <f t="shared" si="39"/>
        <v>GHCND:US1IABN0005|10 - 25 km</v>
      </c>
      <c r="N248" s="8" t="str">
        <f t="shared" si="40"/>
        <v>725486|10 - 25 km</v>
      </c>
      <c r="P248" s="8" t="str">
        <f t="shared" si="42"/>
        <v>,</v>
      </c>
      <c r="Q248" s="8" t="str">
        <f>IF(COUNTIF($C$1:C247, "="&amp;C248)=0,R248&amp;S248&amp;T248&amp;U248&amp;V248&amp;W248&amp;X248,"")</f>
        <v>{"wst_id":"GHCND:US1IABN0001","wst_name":"BOONE 5.7 ESE","wst_lat":"42.02239992","wst_long":"-93.7759998","wst_source":"GHCN","wst_elev":"338"}</v>
      </c>
      <c r="R248" s="8" t="str">
        <f t="shared" si="43"/>
        <v>{"wst_id":"GHCND:US1IABN0001",</v>
      </c>
      <c r="S248" s="8" t="str">
        <f t="shared" si="44"/>
        <v>"wst_name":"BOONE 5.7 ESE",</v>
      </c>
      <c r="T248" s="8" t="str">
        <f t="shared" si="45"/>
        <v>"wst_lat":"42.02239992",</v>
      </c>
      <c r="U248" s="8" t="str">
        <f t="shared" si="46"/>
        <v>"wst_long":"-93.7759998",</v>
      </c>
      <c r="V248" s="8" t="str">
        <f t="shared" si="47"/>
        <v>"wst_source":"GHCN",</v>
      </c>
      <c r="W248" s="8" t="str">
        <f t="shared" si="41"/>
        <v>"wst_elev":"338"</v>
      </c>
      <c r="X248" s="8" t="s">
        <v>939</v>
      </c>
    </row>
    <row r="249" spans="1:24">
      <c r="A249" s="8">
        <f>IF(COUNTIF($C$1:C248,"="&amp;C249)&gt;0,"",1)</f>
        <v>1</v>
      </c>
      <c r="B249" s="14" t="s">
        <v>446</v>
      </c>
      <c r="C249" s="38" t="s">
        <v>714</v>
      </c>
      <c r="D249" s="14" t="s">
        <v>715</v>
      </c>
      <c r="E249" s="15">
        <v>42.091299540000001</v>
      </c>
      <c r="F249" s="15">
        <v>-93.949799839999997</v>
      </c>
      <c r="G249" s="14" t="s">
        <v>694</v>
      </c>
      <c r="H249" s="14" t="s">
        <v>691</v>
      </c>
      <c r="I249" s="15">
        <v>326</v>
      </c>
      <c r="J249" s="8" t="str">
        <f t="shared" si="37"/>
        <v>GHCND:US1IABN0005|10 - 25 km</v>
      </c>
      <c r="L249" s="8" t="str">
        <f t="shared" si="38"/>
        <v>GHCND:US1IABN0005|10 - 25 km</v>
      </c>
      <c r="M249" s="8" t="str">
        <f t="shared" si="39"/>
        <v>725486|10 - 25 km</v>
      </c>
      <c r="N249" s="8" t="str">
        <f t="shared" si="40"/>
        <v>GHCND:US1IABN0001|10 - 25 km</v>
      </c>
      <c r="P249" s="8" t="str">
        <f t="shared" si="42"/>
        <v>,</v>
      </c>
      <c r="Q249" s="8" t="str">
        <f>IF(COUNTIF($C$1:C248, "="&amp;C249)=0,R249&amp;S249&amp;T249&amp;U249&amp;V249&amp;W249&amp;X249,"")</f>
        <v>{"wst_id":"GHCND:US1IABN0005","wst_name":"BOONE 4.5 NW","wst_lat":"42.09129954","wst_long":"-93.94979984","wst_source":"GHCN","wst_elev":"326"}</v>
      </c>
      <c r="R249" s="8" t="str">
        <f t="shared" si="43"/>
        <v>{"wst_id":"GHCND:US1IABN0005",</v>
      </c>
      <c r="S249" s="8" t="str">
        <f t="shared" si="44"/>
        <v>"wst_name":"BOONE 4.5 NW",</v>
      </c>
      <c r="T249" s="8" t="str">
        <f t="shared" si="45"/>
        <v>"wst_lat":"42.09129954",</v>
      </c>
      <c r="U249" s="8" t="str">
        <f t="shared" si="46"/>
        <v>"wst_long":"-93.94979984",</v>
      </c>
      <c r="V249" s="8" t="str">
        <f t="shared" si="47"/>
        <v>"wst_source":"GHCN",</v>
      </c>
      <c r="W249" s="8" t="str">
        <f t="shared" si="41"/>
        <v>"wst_elev":"326"</v>
      </c>
      <c r="X249" s="8" t="s">
        <v>939</v>
      </c>
    </row>
    <row r="250" spans="1:24">
      <c r="A250" s="8" t="str">
        <f>IF(COUNTIF($C$1:C249,"="&amp;C250)&gt;0,"",1)</f>
        <v/>
      </c>
      <c r="B250" s="14" t="s">
        <v>456</v>
      </c>
      <c r="C250" s="38" t="s">
        <v>710</v>
      </c>
      <c r="D250" s="14" t="s">
        <v>711</v>
      </c>
      <c r="E250" s="15">
        <v>42.049000200000002</v>
      </c>
      <c r="F250" s="15">
        <v>-93.848000400000004</v>
      </c>
      <c r="G250" s="14" t="s">
        <v>671</v>
      </c>
      <c r="H250" s="14" t="s">
        <v>691</v>
      </c>
      <c r="I250" s="15">
        <v>354</v>
      </c>
      <c r="J250" s="8" t="str">
        <f t="shared" si="37"/>
        <v>725486|10 - 25 km</v>
      </c>
      <c r="L250" s="8" t="str">
        <f t="shared" si="38"/>
        <v>725486|10 - 25 km</v>
      </c>
      <c r="M250" s="8" t="str">
        <f t="shared" si="39"/>
        <v>GHCND:US1IABN0001|10 - 25 km</v>
      </c>
      <c r="N250" s="8" t="str">
        <f t="shared" si="40"/>
        <v>GHCND:US1IABN0005|10 - 25 km</v>
      </c>
      <c r="P250" s="8" t="str">
        <f t="shared" si="42"/>
        <v/>
      </c>
      <c r="Q250" s="8" t="str">
        <f>IF(COUNTIF($C$1:C249, "="&amp;C250)=0,R250&amp;S250&amp;T250&amp;U250&amp;V250&amp;W250&amp;X250,"")</f>
        <v/>
      </c>
      <c r="R250" s="8" t="str">
        <f t="shared" si="43"/>
        <v>{"wst_id":"725486",</v>
      </c>
      <c r="S250" s="8" t="str">
        <f t="shared" si="44"/>
        <v>"wst_name":"BOONE MUNI",</v>
      </c>
      <c r="T250" s="8" t="str">
        <f t="shared" si="45"/>
        <v>"wst_lat":"42.0490002",</v>
      </c>
      <c r="U250" s="8" t="str">
        <f t="shared" si="46"/>
        <v>"wst_long":"-93.8480004",</v>
      </c>
      <c r="V250" s="8" t="str">
        <f t="shared" si="47"/>
        <v>"wst_source":"GSOD",</v>
      </c>
      <c r="W250" s="8" t="str">
        <f t="shared" si="41"/>
        <v>"wst_elev":"354"</v>
      </c>
      <c r="X250" s="8" t="s">
        <v>939</v>
      </c>
    </row>
    <row r="251" spans="1:24">
      <c r="A251" s="8" t="str">
        <f>IF(COUNTIF($C$1:C250,"="&amp;C251)&gt;0,"",1)</f>
        <v/>
      </c>
      <c r="B251" s="14" t="s">
        <v>456</v>
      </c>
      <c r="C251" s="38" t="s">
        <v>712</v>
      </c>
      <c r="D251" s="14" t="s">
        <v>713</v>
      </c>
      <c r="E251" s="15">
        <v>42.022399919999998</v>
      </c>
      <c r="F251" s="15">
        <v>-93.775999799999994</v>
      </c>
      <c r="G251" s="14" t="s">
        <v>694</v>
      </c>
      <c r="H251" s="14" t="s">
        <v>691</v>
      </c>
      <c r="I251" s="15">
        <v>338</v>
      </c>
      <c r="J251" s="8" t="str">
        <f t="shared" si="37"/>
        <v>GHCND:US1IABN0001|10 - 25 km</v>
      </c>
      <c r="L251" s="8" t="str">
        <f t="shared" si="38"/>
        <v>GHCND:US1IABN0001|10 - 25 km</v>
      </c>
      <c r="M251" s="8" t="str">
        <f t="shared" si="39"/>
        <v>GHCND:US1IABN0005|10 - 25 km</v>
      </c>
      <c r="N251" s="8" t="str">
        <f t="shared" si="40"/>
        <v>725486|10 - 25 km</v>
      </c>
      <c r="P251" s="8" t="str">
        <f t="shared" si="42"/>
        <v/>
      </c>
      <c r="Q251" s="8" t="str">
        <f>IF(COUNTIF($C$1:C250, "="&amp;C251)=0,R251&amp;S251&amp;T251&amp;U251&amp;V251&amp;W251&amp;X251,"")</f>
        <v/>
      </c>
      <c r="R251" s="8" t="str">
        <f t="shared" si="43"/>
        <v>{"wst_id":"GHCND:US1IABN0001",</v>
      </c>
      <c r="S251" s="8" t="str">
        <f t="shared" si="44"/>
        <v>"wst_name":"BOONE 5.7 ESE",</v>
      </c>
      <c r="T251" s="8" t="str">
        <f t="shared" si="45"/>
        <v>"wst_lat":"42.02239992",</v>
      </c>
      <c r="U251" s="8" t="str">
        <f t="shared" si="46"/>
        <v>"wst_long":"-93.7759998",</v>
      </c>
      <c r="V251" s="8" t="str">
        <f t="shared" si="47"/>
        <v>"wst_source":"GHCN",</v>
      </c>
      <c r="W251" s="8" t="str">
        <f t="shared" si="41"/>
        <v>"wst_elev":"338"</v>
      </c>
      <c r="X251" s="8" t="s">
        <v>939</v>
      </c>
    </row>
    <row r="252" spans="1:24">
      <c r="A252" s="8" t="str">
        <f>IF(COUNTIF($C$1:C251,"="&amp;C252)&gt;0,"",1)</f>
        <v/>
      </c>
      <c r="B252" s="14" t="s">
        <v>456</v>
      </c>
      <c r="C252" s="38" t="s">
        <v>714</v>
      </c>
      <c r="D252" s="14" t="s">
        <v>715</v>
      </c>
      <c r="E252" s="15">
        <v>42.091299540000001</v>
      </c>
      <c r="F252" s="15">
        <v>-93.949799839999997</v>
      </c>
      <c r="G252" s="14" t="s">
        <v>694</v>
      </c>
      <c r="H252" s="14" t="s">
        <v>691</v>
      </c>
      <c r="I252" s="15">
        <v>326</v>
      </c>
      <c r="J252" s="8" t="str">
        <f t="shared" si="37"/>
        <v>GHCND:US1IABN0005|10 - 25 km</v>
      </c>
      <c r="L252" s="8" t="str">
        <f t="shared" si="38"/>
        <v>GHCND:US1IABN0005|10 - 25 km</v>
      </c>
      <c r="M252" s="8" t="str">
        <f t="shared" si="39"/>
        <v>725486|10 - 25 km</v>
      </c>
      <c r="N252" s="8" t="str">
        <f t="shared" si="40"/>
        <v>GHCND:US1IABN0001|10 - 25 km</v>
      </c>
      <c r="P252" s="8" t="str">
        <f t="shared" si="42"/>
        <v/>
      </c>
      <c r="Q252" s="8" t="str">
        <f>IF(COUNTIF($C$1:C251, "="&amp;C252)=0,R252&amp;S252&amp;T252&amp;U252&amp;V252&amp;W252&amp;X252,"")</f>
        <v/>
      </c>
      <c r="R252" s="8" t="str">
        <f t="shared" si="43"/>
        <v>{"wst_id":"GHCND:US1IABN0005",</v>
      </c>
      <c r="S252" s="8" t="str">
        <f t="shared" si="44"/>
        <v>"wst_name":"BOONE 4.5 NW",</v>
      </c>
      <c r="T252" s="8" t="str">
        <f t="shared" si="45"/>
        <v>"wst_lat":"42.09129954",</v>
      </c>
      <c r="U252" s="8" t="str">
        <f t="shared" si="46"/>
        <v>"wst_long":"-93.94979984",</v>
      </c>
      <c r="V252" s="8" t="str">
        <f t="shared" si="47"/>
        <v>"wst_source":"GHCN",</v>
      </c>
      <c r="W252" s="8" t="str">
        <f t="shared" si="41"/>
        <v>"wst_elev":"326"</v>
      </c>
      <c r="X252" s="8" t="s">
        <v>939</v>
      </c>
    </row>
    <row r="253" spans="1:24">
      <c r="A253" s="8" t="str">
        <f>IF(COUNTIF($C$1:C252,"="&amp;C253)&gt;0,"",1)</f>
        <v/>
      </c>
      <c r="B253" s="14" t="s">
        <v>457</v>
      </c>
      <c r="C253" s="38" t="s">
        <v>710</v>
      </c>
      <c r="D253" s="14" t="s">
        <v>711</v>
      </c>
      <c r="E253" s="15">
        <v>42.049000200000002</v>
      </c>
      <c r="F253" s="15">
        <v>-93.848000400000004</v>
      </c>
      <c r="G253" s="14" t="s">
        <v>671</v>
      </c>
      <c r="H253" s="14" t="s">
        <v>691</v>
      </c>
      <c r="I253" s="15">
        <v>354</v>
      </c>
      <c r="J253" s="8" t="str">
        <f t="shared" si="37"/>
        <v>725486|10 - 25 km</v>
      </c>
      <c r="L253" s="8" t="str">
        <f t="shared" si="38"/>
        <v>725486|10 - 25 km</v>
      </c>
      <c r="M253" s="8" t="str">
        <f t="shared" si="39"/>
        <v>GHCND:US1IABN0001|10 - 25 km</v>
      </c>
      <c r="N253" s="8" t="str">
        <f t="shared" si="40"/>
        <v>GHCND:US1IABN0005|10 - 25 km</v>
      </c>
      <c r="P253" s="8" t="str">
        <f t="shared" si="42"/>
        <v/>
      </c>
      <c r="Q253" s="8" t="str">
        <f>IF(COUNTIF($C$1:C252, "="&amp;C253)=0,R253&amp;S253&amp;T253&amp;U253&amp;V253&amp;W253&amp;X253,"")</f>
        <v/>
      </c>
      <c r="R253" s="8" t="str">
        <f t="shared" si="43"/>
        <v>{"wst_id":"725486",</v>
      </c>
      <c r="S253" s="8" t="str">
        <f t="shared" si="44"/>
        <v>"wst_name":"BOONE MUNI",</v>
      </c>
      <c r="T253" s="8" t="str">
        <f t="shared" si="45"/>
        <v>"wst_lat":"42.0490002",</v>
      </c>
      <c r="U253" s="8" t="str">
        <f t="shared" si="46"/>
        <v>"wst_long":"-93.8480004",</v>
      </c>
      <c r="V253" s="8" t="str">
        <f t="shared" si="47"/>
        <v>"wst_source":"GSOD",</v>
      </c>
      <c r="W253" s="8" t="str">
        <f t="shared" si="41"/>
        <v>"wst_elev":"354"</v>
      </c>
      <c r="X253" s="8" t="s">
        <v>939</v>
      </c>
    </row>
    <row r="254" spans="1:24">
      <c r="A254" s="8" t="str">
        <f>IF(COUNTIF($C$1:C253,"="&amp;C254)&gt;0,"",1)</f>
        <v/>
      </c>
      <c r="B254" s="14" t="s">
        <v>457</v>
      </c>
      <c r="C254" s="38" t="s">
        <v>712</v>
      </c>
      <c r="D254" s="14" t="s">
        <v>713</v>
      </c>
      <c r="E254" s="15">
        <v>42.022399919999998</v>
      </c>
      <c r="F254" s="15">
        <v>-93.775999799999994</v>
      </c>
      <c r="G254" s="14" t="s">
        <v>694</v>
      </c>
      <c r="H254" s="14" t="s">
        <v>691</v>
      </c>
      <c r="I254" s="15">
        <v>338</v>
      </c>
      <c r="J254" s="8" t="str">
        <f t="shared" si="37"/>
        <v>GHCND:US1IABN0001|10 - 25 km</v>
      </c>
      <c r="L254" s="8" t="str">
        <f t="shared" si="38"/>
        <v>GHCND:US1IABN0001|10 - 25 km</v>
      </c>
      <c r="M254" s="8" t="str">
        <f t="shared" si="39"/>
        <v>GHCND:US1IABN0005|10 - 25 km</v>
      </c>
      <c r="N254" s="8" t="str">
        <f t="shared" si="40"/>
        <v>725486|10 - 25 km</v>
      </c>
      <c r="P254" s="8" t="str">
        <f t="shared" si="42"/>
        <v/>
      </c>
      <c r="Q254" s="8" t="str">
        <f>IF(COUNTIF($C$1:C253, "="&amp;C254)=0,R254&amp;S254&amp;T254&amp;U254&amp;V254&amp;W254&amp;X254,"")</f>
        <v/>
      </c>
      <c r="R254" s="8" t="str">
        <f t="shared" si="43"/>
        <v>{"wst_id":"GHCND:US1IABN0001",</v>
      </c>
      <c r="S254" s="8" t="str">
        <f t="shared" si="44"/>
        <v>"wst_name":"BOONE 5.7 ESE",</v>
      </c>
      <c r="T254" s="8" t="str">
        <f t="shared" si="45"/>
        <v>"wst_lat":"42.02239992",</v>
      </c>
      <c r="U254" s="8" t="str">
        <f t="shared" si="46"/>
        <v>"wst_long":"-93.7759998",</v>
      </c>
      <c r="V254" s="8" t="str">
        <f t="shared" si="47"/>
        <v>"wst_source":"GHCN",</v>
      </c>
      <c r="W254" s="8" t="str">
        <f t="shared" si="41"/>
        <v>"wst_elev":"338"</v>
      </c>
      <c r="X254" s="8" t="s">
        <v>939</v>
      </c>
    </row>
    <row r="255" spans="1:24">
      <c r="A255" s="8" t="str">
        <f>IF(COUNTIF($C$1:C254,"="&amp;C255)&gt;0,"",1)</f>
        <v/>
      </c>
      <c r="B255" s="14" t="s">
        <v>457</v>
      </c>
      <c r="C255" s="38" t="s">
        <v>714</v>
      </c>
      <c r="D255" s="14" t="s">
        <v>715</v>
      </c>
      <c r="E255" s="15">
        <v>42.091299540000001</v>
      </c>
      <c r="F255" s="15">
        <v>-93.949799839999997</v>
      </c>
      <c r="G255" s="14" t="s">
        <v>694</v>
      </c>
      <c r="H255" s="14" t="s">
        <v>691</v>
      </c>
      <c r="I255" s="15">
        <v>326</v>
      </c>
      <c r="J255" s="8" t="str">
        <f t="shared" si="37"/>
        <v>GHCND:US1IABN0005|10 - 25 km</v>
      </c>
      <c r="L255" s="8" t="str">
        <f t="shared" si="38"/>
        <v>GHCND:US1IABN0005|10 - 25 km</v>
      </c>
      <c r="M255" s="8" t="str">
        <f t="shared" si="39"/>
        <v>725486|10 - 25 km</v>
      </c>
      <c r="N255" s="8" t="str">
        <f t="shared" si="40"/>
        <v>GHCND:US1IABN0001|10 - 25 km</v>
      </c>
      <c r="P255" s="8" t="str">
        <f t="shared" si="42"/>
        <v/>
      </c>
      <c r="Q255" s="8" t="str">
        <f>IF(COUNTIF($C$1:C254, "="&amp;C255)=0,R255&amp;S255&amp;T255&amp;U255&amp;V255&amp;W255&amp;X255,"")</f>
        <v/>
      </c>
      <c r="R255" s="8" t="str">
        <f t="shared" si="43"/>
        <v>{"wst_id":"GHCND:US1IABN0005",</v>
      </c>
      <c r="S255" s="8" t="str">
        <f t="shared" si="44"/>
        <v>"wst_name":"BOONE 4.5 NW",</v>
      </c>
      <c r="T255" s="8" t="str">
        <f t="shared" si="45"/>
        <v>"wst_lat":"42.09129954",</v>
      </c>
      <c r="U255" s="8" t="str">
        <f t="shared" si="46"/>
        <v>"wst_long":"-93.94979984",</v>
      </c>
      <c r="V255" s="8" t="str">
        <f t="shared" si="47"/>
        <v>"wst_source":"GHCN",</v>
      </c>
      <c r="W255" s="8" t="str">
        <f t="shared" si="41"/>
        <v>"wst_elev":"326"</v>
      </c>
      <c r="X255" s="8" t="s">
        <v>939</v>
      </c>
    </row>
    <row r="256" spans="1:24">
      <c r="A256" s="8" t="str">
        <f>IF(COUNTIF($C$1:C255,"="&amp;C256)&gt;0,"",1)</f>
        <v/>
      </c>
      <c r="B256" s="14" t="s">
        <v>460</v>
      </c>
      <c r="C256" s="38" t="s">
        <v>710</v>
      </c>
      <c r="D256" s="14" t="s">
        <v>711</v>
      </c>
      <c r="E256" s="15">
        <v>42.049000200000002</v>
      </c>
      <c r="F256" s="15">
        <v>-93.848000400000004</v>
      </c>
      <c r="G256" s="14" t="s">
        <v>671</v>
      </c>
      <c r="H256" s="14" t="s">
        <v>691</v>
      </c>
      <c r="I256" s="15">
        <v>354</v>
      </c>
      <c r="J256" s="8" t="str">
        <f t="shared" si="37"/>
        <v>725486|10 - 25 km</v>
      </c>
      <c r="L256" s="8" t="str">
        <f t="shared" si="38"/>
        <v>725486|10 - 25 km</v>
      </c>
      <c r="M256" s="8" t="str">
        <f t="shared" si="39"/>
        <v>GHCND:US1IABN0001|10 - 25 km</v>
      </c>
      <c r="N256" s="8" t="str">
        <f t="shared" si="40"/>
        <v>GHCND:US1IABN0005|10 - 25 km</v>
      </c>
      <c r="P256" s="8" t="str">
        <f t="shared" si="42"/>
        <v/>
      </c>
      <c r="Q256" s="8" t="str">
        <f>IF(COUNTIF($C$1:C255, "="&amp;C256)=0,R256&amp;S256&amp;T256&amp;U256&amp;V256&amp;W256&amp;X256,"")</f>
        <v/>
      </c>
      <c r="R256" s="8" t="str">
        <f t="shared" si="43"/>
        <v>{"wst_id":"725486",</v>
      </c>
      <c r="S256" s="8" t="str">
        <f t="shared" si="44"/>
        <v>"wst_name":"BOONE MUNI",</v>
      </c>
      <c r="T256" s="8" t="str">
        <f t="shared" si="45"/>
        <v>"wst_lat":"42.0490002",</v>
      </c>
      <c r="U256" s="8" t="str">
        <f t="shared" si="46"/>
        <v>"wst_long":"-93.8480004",</v>
      </c>
      <c r="V256" s="8" t="str">
        <f t="shared" si="47"/>
        <v>"wst_source":"GSOD",</v>
      </c>
      <c r="W256" s="8" t="str">
        <f t="shared" si="41"/>
        <v>"wst_elev":"354"</v>
      </c>
      <c r="X256" s="8" t="s">
        <v>939</v>
      </c>
    </row>
    <row r="257" spans="1:24">
      <c r="A257" s="8" t="str">
        <f>IF(COUNTIF($C$1:C256,"="&amp;C257)&gt;0,"",1)</f>
        <v/>
      </c>
      <c r="B257" s="14" t="s">
        <v>460</v>
      </c>
      <c r="C257" s="38" t="s">
        <v>712</v>
      </c>
      <c r="D257" s="14" t="s">
        <v>713</v>
      </c>
      <c r="E257" s="15">
        <v>42.022399919999998</v>
      </c>
      <c r="F257" s="15">
        <v>-93.775999799999994</v>
      </c>
      <c r="G257" s="14" t="s">
        <v>694</v>
      </c>
      <c r="H257" s="14" t="s">
        <v>691</v>
      </c>
      <c r="I257" s="15">
        <v>338</v>
      </c>
      <c r="J257" s="8" t="str">
        <f t="shared" si="37"/>
        <v>GHCND:US1IABN0001|10 - 25 km</v>
      </c>
      <c r="L257" s="8" t="str">
        <f t="shared" si="38"/>
        <v>GHCND:US1IABN0001|10 - 25 km</v>
      </c>
      <c r="M257" s="8" t="str">
        <f t="shared" si="39"/>
        <v>GHCND:US1IABN0005|10 - 25 km</v>
      </c>
      <c r="N257" s="8" t="str">
        <f t="shared" si="40"/>
        <v>725486|10 - 25 km</v>
      </c>
      <c r="P257" s="8" t="str">
        <f t="shared" si="42"/>
        <v/>
      </c>
      <c r="Q257" s="8" t="str">
        <f>IF(COUNTIF($C$1:C256, "="&amp;C257)=0,R257&amp;S257&amp;T257&amp;U257&amp;V257&amp;W257&amp;X257,"")</f>
        <v/>
      </c>
      <c r="R257" s="8" t="str">
        <f t="shared" si="43"/>
        <v>{"wst_id":"GHCND:US1IABN0001",</v>
      </c>
      <c r="S257" s="8" t="str">
        <f t="shared" si="44"/>
        <v>"wst_name":"BOONE 5.7 ESE",</v>
      </c>
      <c r="T257" s="8" t="str">
        <f t="shared" si="45"/>
        <v>"wst_lat":"42.02239992",</v>
      </c>
      <c r="U257" s="8" t="str">
        <f t="shared" si="46"/>
        <v>"wst_long":"-93.7759998",</v>
      </c>
      <c r="V257" s="8" t="str">
        <f t="shared" si="47"/>
        <v>"wst_source":"GHCN",</v>
      </c>
      <c r="W257" s="8" t="str">
        <f t="shared" si="41"/>
        <v>"wst_elev":"338"</v>
      </c>
      <c r="X257" s="8" t="s">
        <v>939</v>
      </c>
    </row>
    <row r="258" spans="1:24">
      <c r="A258" s="8" t="str">
        <f>IF(COUNTIF($C$1:C257,"="&amp;C258)&gt;0,"",1)</f>
        <v/>
      </c>
      <c r="B258" s="14" t="s">
        <v>460</v>
      </c>
      <c r="C258" s="38" t="s">
        <v>714</v>
      </c>
      <c r="D258" s="14" t="s">
        <v>715</v>
      </c>
      <c r="E258" s="15">
        <v>42.091299540000001</v>
      </c>
      <c r="F258" s="15">
        <v>-93.949799839999997</v>
      </c>
      <c r="G258" s="14" t="s">
        <v>694</v>
      </c>
      <c r="H258" s="14" t="s">
        <v>691</v>
      </c>
      <c r="I258" s="15">
        <v>326</v>
      </c>
      <c r="J258" s="8" t="str">
        <f t="shared" si="37"/>
        <v>GHCND:US1IABN0005|10 - 25 km</v>
      </c>
      <c r="L258" s="8" t="str">
        <f t="shared" si="38"/>
        <v>GHCND:US1IABN0005|10 - 25 km</v>
      </c>
      <c r="M258" s="8" t="str">
        <f t="shared" si="39"/>
        <v>725486|10 - 25 km</v>
      </c>
      <c r="N258" s="8" t="str">
        <f t="shared" si="40"/>
        <v>GHCND:US1IABN0001|0 - 10 km</v>
      </c>
      <c r="P258" s="8" t="str">
        <f t="shared" si="42"/>
        <v/>
      </c>
      <c r="Q258" s="8" t="str">
        <f>IF(COUNTIF($C$1:C257, "="&amp;C258)=0,R258&amp;S258&amp;T258&amp;U258&amp;V258&amp;W258&amp;X258,"")</f>
        <v/>
      </c>
      <c r="R258" s="8" t="str">
        <f t="shared" si="43"/>
        <v>{"wst_id":"GHCND:US1IABN0005",</v>
      </c>
      <c r="S258" s="8" t="str">
        <f t="shared" si="44"/>
        <v>"wst_name":"BOONE 4.5 NW",</v>
      </c>
      <c r="T258" s="8" t="str">
        <f t="shared" si="45"/>
        <v>"wst_lat":"42.09129954",</v>
      </c>
      <c r="U258" s="8" t="str">
        <f t="shared" si="46"/>
        <v>"wst_long":"-93.94979984",</v>
      </c>
      <c r="V258" s="8" t="str">
        <f t="shared" si="47"/>
        <v>"wst_source":"GHCN",</v>
      </c>
      <c r="W258" s="8" t="str">
        <f t="shared" si="41"/>
        <v>"wst_elev":"326"</v>
      </c>
      <c r="X258" s="8" t="s">
        <v>939</v>
      </c>
    </row>
    <row r="259" spans="1:24">
      <c r="A259" s="8" t="str">
        <f>IF(COUNTIF($C$1:C258,"="&amp;C259)&gt;0,"",1)</f>
        <v/>
      </c>
      <c r="B259" s="14" t="s">
        <v>461</v>
      </c>
      <c r="C259" s="38" t="s">
        <v>710</v>
      </c>
      <c r="D259" s="14" t="s">
        <v>711</v>
      </c>
      <c r="E259" s="15">
        <v>42.049000200000002</v>
      </c>
      <c r="F259" s="15">
        <v>-93.848000400000004</v>
      </c>
      <c r="G259" s="14" t="s">
        <v>671</v>
      </c>
      <c r="H259" s="14" t="s">
        <v>691</v>
      </c>
      <c r="I259" s="15">
        <v>354</v>
      </c>
      <c r="J259" s="8" t="str">
        <f t="shared" si="37"/>
        <v>725486|10 - 25 km</v>
      </c>
      <c r="L259" s="8" t="str">
        <f t="shared" si="38"/>
        <v>725486|10 - 25 km</v>
      </c>
      <c r="M259" s="8" t="str">
        <f t="shared" si="39"/>
        <v>GHCND:US1IABN0001|0 - 10 km</v>
      </c>
      <c r="N259" s="8" t="str">
        <f t="shared" si="40"/>
        <v>GHCND:USC00130200|0 - 10 km</v>
      </c>
      <c r="P259" s="8" t="str">
        <f t="shared" si="42"/>
        <v/>
      </c>
      <c r="Q259" s="8" t="str">
        <f>IF(COUNTIF($C$1:C258, "="&amp;C259)=0,R259&amp;S259&amp;T259&amp;U259&amp;V259&amp;W259&amp;X259,"")</f>
        <v/>
      </c>
      <c r="R259" s="8" t="str">
        <f t="shared" si="43"/>
        <v>{"wst_id":"725486",</v>
      </c>
      <c r="S259" s="8" t="str">
        <f t="shared" si="44"/>
        <v>"wst_name":"BOONE MUNI",</v>
      </c>
      <c r="T259" s="8" t="str">
        <f t="shared" si="45"/>
        <v>"wst_lat":"42.0490002",</v>
      </c>
      <c r="U259" s="8" t="str">
        <f t="shared" si="46"/>
        <v>"wst_long":"-93.8480004",</v>
      </c>
      <c r="V259" s="8" t="str">
        <f t="shared" si="47"/>
        <v>"wst_source":"GSOD",</v>
      </c>
      <c r="W259" s="8" t="str">
        <f t="shared" si="41"/>
        <v>"wst_elev":"354"</v>
      </c>
      <c r="X259" s="8" t="s">
        <v>939</v>
      </c>
    </row>
    <row r="260" spans="1:24">
      <c r="A260" s="8" t="str">
        <f>IF(COUNTIF($C$1:C259,"="&amp;C260)&gt;0,"",1)</f>
        <v/>
      </c>
      <c r="B260" s="14" t="s">
        <v>461</v>
      </c>
      <c r="C260" s="38" t="s">
        <v>712</v>
      </c>
      <c r="D260" s="14" t="s">
        <v>713</v>
      </c>
      <c r="E260" s="15">
        <v>42.022399919999998</v>
      </c>
      <c r="F260" s="15">
        <v>-93.775999799999994</v>
      </c>
      <c r="G260" s="14" t="s">
        <v>694</v>
      </c>
      <c r="H260" s="14" t="s">
        <v>684</v>
      </c>
      <c r="I260" s="15">
        <v>338</v>
      </c>
      <c r="J260" s="8" t="str">
        <f t="shared" ref="J260:J323" si="48">CONCATENATE(C260,"|",H260)</f>
        <v>GHCND:US1IABN0001|0 - 10 km</v>
      </c>
      <c r="L260" s="8" t="str">
        <f t="shared" ref="L260:L323" si="49">CONCATENATE(C260,"|",H260)</f>
        <v>GHCND:US1IABN0001|0 - 10 km</v>
      </c>
      <c r="M260" s="8" t="str">
        <f t="shared" ref="M260:M323" si="50">CONCATENATE(C261,"|",H261)</f>
        <v>GHCND:USC00130200|0 - 10 km</v>
      </c>
      <c r="N260" s="8" t="str">
        <f t="shared" ref="N260:N323" si="51">CONCATENATE(C262,"|",H262)</f>
        <v>GHCND:US1IAPK0014|10 - 25 km</v>
      </c>
      <c r="P260" s="8" t="str">
        <f t="shared" si="42"/>
        <v/>
      </c>
      <c r="Q260" s="8" t="str">
        <f>IF(COUNTIF($C$1:C259, "="&amp;C260)=0,R260&amp;S260&amp;T260&amp;U260&amp;V260&amp;W260&amp;X260,"")</f>
        <v/>
      </c>
      <c r="R260" s="8" t="str">
        <f t="shared" si="43"/>
        <v>{"wst_id":"GHCND:US1IABN0001",</v>
      </c>
      <c r="S260" s="8" t="str">
        <f t="shared" si="44"/>
        <v>"wst_name":"BOONE 5.7 ESE",</v>
      </c>
      <c r="T260" s="8" t="str">
        <f t="shared" si="45"/>
        <v>"wst_lat":"42.02239992",</v>
      </c>
      <c r="U260" s="8" t="str">
        <f t="shared" si="46"/>
        <v>"wst_long":"-93.7759998",</v>
      </c>
      <c r="V260" s="8" t="str">
        <f t="shared" si="47"/>
        <v>"wst_source":"GHCN",</v>
      </c>
      <c r="W260" s="8" t="str">
        <f t="shared" si="41"/>
        <v>"wst_elev":"338"</v>
      </c>
      <c r="X260" s="8" t="s">
        <v>939</v>
      </c>
    </row>
    <row r="261" spans="1:24">
      <c r="A261" s="8">
        <f>IF(COUNTIF($C$1:C260,"="&amp;C261)&gt;0,"",1)</f>
        <v>1</v>
      </c>
      <c r="B261" s="14" t="s">
        <v>461</v>
      </c>
      <c r="C261" s="38" t="s">
        <v>716</v>
      </c>
      <c r="D261" s="14" t="s">
        <v>717</v>
      </c>
      <c r="E261" s="15">
        <v>42.02079964</v>
      </c>
      <c r="F261" s="15">
        <v>-93.77409978</v>
      </c>
      <c r="G261" s="14" t="s">
        <v>694</v>
      </c>
      <c r="H261" s="14" t="s">
        <v>684</v>
      </c>
      <c r="I261" s="15">
        <v>335</v>
      </c>
      <c r="J261" s="8" t="str">
        <f t="shared" si="48"/>
        <v>GHCND:USC00130200|0 - 10 km</v>
      </c>
      <c r="L261" s="8" t="str">
        <f t="shared" si="49"/>
        <v>GHCND:USC00130200|0 - 10 km</v>
      </c>
      <c r="M261" s="8" t="str">
        <f t="shared" si="50"/>
        <v>GHCND:US1IAPK0014|10 - 25 km</v>
      </c>
      <c r="N261" s="8" t="str">
        <f t="shared" si="51"/>
        <v>GHCND:US1IAPK0062|10 - 25 km</v>
      </c>
      <c r="P261" s="8" t="str">
        <f t="shared" si="42"/>
        <v>,</v>
      </c>
      <c r="Q261" s="8" t="str">
        <f>IF(COUNTIF($C$1:C260, "="&amp;C261)=0,R261&amp;S261&amp;T261&amp;U261&amp;V261&amp;W261&amp;X261,"")</f>
        <v>{"wst_id":"GHCND:USC00130200","wst_name":"AMES 8 WSW","wst_lat":"42.02079964","wst_long":"-93.77409978","wst_source":"GHCN","wst_elev":"335"}</v>
      </c>
      <c r="R261" s="8" t="str">
        <f t="shared" si="43"/>
        <v>{"wst_id":"GHCND:USC00130200",</v>
      </c>
      <c r="S261" s="8" t="str">
        <f t="shared" si="44"/>
        <v>"wst_name":"AMES 8 WSW",</v>
      </c>
      <c r="T261" s="8" t="str">
        <f t="shared" si="45"/>
        <v>"wst_lat":"42.02079964",</v>
      </c>
      <c r="U261" s="8" t="str">
        <f t="shared" si="46"/>
        <v>"wst_long":"-93.77409978",</v>
      </c>
      <c r="V261" s="8" t="str">
        <f t="shared" si="47"/>
        <v>"wst_source":"GHCN",</v>
      </c>
      <c r="W261" s="8" t="str">
        <f t="shared" ref="W261:W324" si="52">IF(I261&lt;&gt;"", """"&amp;LOWER(I$3) &amp;""":"""&amp;I261&amp;"""", "")</f>
        <v>"wst_elev":"335"</v>
      </c>
      <c r="X261" s="8" t="s">
        <v>939</v>
      </c>
    </row>
    <row r="262" spans="1:24">
      <c r="A262" s="8">
        <f>IF(COUNTIF($C$1:C261,"="&amp;C262)&gt;0,"",1)</f>
        <v>1</v>
      </c>
      <c r="B262" s="14" t="s">
        <v>468</v>
      </c>
      <c r="C262" s="38" t="s">
        <v>718</v>
      </c>
      <c r="D262" s="14" t="s">
        <v>719</v>
      </c>
      <c r="E262" s="15">
        <v>41.732100180000003</v>
      </c>
      <c r="F262" s="15">
        <v>-93.64979984</v>
      </c>
      <c r="G262" s="14" t="s">
        <v>694</v>
      </c>
      <c r="H262" s="14" t="s">
        <v>691</v>
      </c>
      <c r="I262" s="15">
        <v>304</v>
      </c>
      <c r="J262" s="8" t="str">
        <f t="shared" si="48"/>
        <v>GHCND:US1IAPK0014|10 - 25 km</v>
      </c>
      <c r="L262" s="8" t="str">
        <f t="shared" si="49"/>
        <v>GHCND:US1IAPK0014|10 - 25 km</v>
      </c>
      <c r="M262" s="8" t="str">
        <f t="shared" si="50"/>
        <v>GHCND:US1IAPK0062|10 - 25 km</v>
      </c>
      <c r="N262" s="8" t="str">
        <f t="shared" si="51"/>
        <v>GHCND:USC00130241|10 - 25 km</v>
      </c>
      <c r="P262" s="8" t="str">
        <f t="shared" ref="P262:P325" si="53">IF(Q262&lt;&gt;"", ",", "")</f>
        <v>,</v>
      </c>
      <c r="Q262" s="8" t="str">
        <f>IF(COUNTIF($C$1:C261, "="&amp;C262)=0,R262&amp;S262&amp;T262&amp;U262&amp;V262&amp;W262&amp;X262,"")</f>
        <v>{"wst_id":"GHCND:US1IAPK0014","wst_name":"ANKENY 2.3 WNW","wst_lat":"41.73210018","wst_long":"-93.64979984","wst_source":"GHCN","wst_elev":"304"}</v>
      </c>
      <c r="R262" s="8" t="str">
        <f t="shared" ref="R262:R325" si="54">"{"&amp;IF(C262&lt;&gt;"", """"&amp;LOWER(C$3) &amp;""":"""&amp;C262&amp;""",", "")</f>
        <v>{"wst_id":"GHCND:US1IAPK0014",</v>
      </c>
      <c r="S262" s="8" t="str">
        <f t="shared" ref="S262:S325" si="55">IF(D262&lt;&gt;"", """"&amp;LOWER(D$3) &amp;""":"""&amp;D262&amp;""",", "")</f>
        <v>"wst_name":"ANKENY 2.3 WNW",</v>
      </c>
      <c r="T262" s="8" t="str">
        <f t="shared" ref="T262:T325" si="56">IF(E262&lt;&gt;"", """"&amp;LOWER(E$3) &amp;""":"""&amp;E262&amp;""",", "")</f>
        <v>"wst_lat":"41.73210018",</v>
      </c>
      <c r="U262" s="8" t="str">
        <f t="shared" ref="U262:U325" si="57">IF(F262&lt;&gt;"", """"&amp;LOWER(F$3) &amp;""":"""&amp;F262&amp;""",", "")</f>
        <v>"wst_long":"-93.64979984",</v>
      </c>
      <c r="V262" s="8" t="str">
        <f t="shared" ref="V262:V325" si="58">IF(G262&lt;&gt;"", """"&amp;LOWER(G$3) &amp;""":"""&amp;G262&amp;""",", "")</f>
        <v>"wst_source":"GHCN",</v>
      </c>
      <c r="W262" s="8" t="str">
        <f t="shared" si="52"/>
        <v>"wst_elev":"304"</v>
      </c>
      <c r="X262" s="8" t="s">
        <v>939</v>
      </c>
    </row>
    <row r="263" spans="1:24">
      <c r="A263" s="8">
        <f>IF(COUNTIF($C$1:C262,"="&amp;C263)&gt;0,"",1)</f>
        <v>1</v>
      </c>
      <c r="B263" s="14" t="s">
        <v>468</v>
      </c>
      <c r="C263" s="38" t="s">
        <v>720</v>
      </c>
      <c r="D263" s="14" t="s">
        <v>721</v>
      </c>
      <c r="E263" s="15">
        <v>41.738399719999997</v>
      </c>
      <c r="F263" s="15">
        <v>-93.621199959999998</v>
      </c>
      <c r="G263" s="14" t="s">
        <v>694</v>
      </c>
      <c r="H263" s="14" t="s">
        <v>691</v>
      </c>
      <c r="I263" s="15">
        <v>295</v>
      </c>
      <c r="J263" s="8" t="str">
        <f t="shared" si="48"/>
        <v>GHCND:US1IAPK0062|10 - 25 km</v>
      </c>
      <c r="L263" s="8" t="str">
        <f t="shared" si="49"/>
        <v>GHCND:US1IAPK0062|10 - 25 km</v>
      </c>
      <c r="M263" s="8" t="str">
        <f t="shared" si="50"/>
        <v>GHCND:USC00130241|10 - 25 km</v>
      </c>
      <c r="N263" s="8" t="str">
        <f t="shared" si="51"/>
        <v>GHCND:US1IAPK0014|10 - 25 km</v>
      </c>
      <c r="P263" s="8" t="str">
        <f t="shared" si="53"/>
        <v>,</v>
      </c>
      <c r="Q263" s="8" t="str">
        <f>IF(COUNTIF($C$1:C262, "="&amp;C263)=0,R263&amp;S263&amp;T263&amp;U263&amp;V263&amp;W263&amp;X263,"")</f>
        <v>{"wst_id":"GHCND:US1IAPK0062","wst_name":"ANKENY 1.2 NW","wst_lat":"41.73839972","wst_long":"-93.62119996","wst_source":"GHCN","wst_elev":"295"}</v>
      </c>
      <c r="R263" s="8" t="str">
        <f t="shared" si="54"/>
        <v>{"wst_id":"GHCND:US1IAPK0062",</v>
      </c>
      <c r="S263" s="8" t="str">
        <f t="shared" si="55"/>
        <v>"wst_name":"ANKENY 1.2 NW",</v>
      </c>
      <c r="T263" s="8" t="str">
        <f t="shared" si="56"/>
        <v>"wst_lat":"41.73839972",</v>
      </c>
      <c r="U263" s="8" t="str">
        <f t="shared" si="57"/>
        <v>"wst_long":"-93.62119996",</v>
      </c>
      <c r="V263" s="8" t="str">
        <f t="shared" si="58"/>
        <v>"wst_source":"GHCN",</v>
      </c>
      <c r="W263" s="8" t="str">
        <f t="shared" si="52"/>
        <v>"wst_elev":"295"</v>
      </c>
      <c r="X263" s="8" t="s">
        <v>939</v>
      </c>
    </row>
    <row r="264" spans="1:24">
      <c r="A264" s="8">
        <f>IF(COUNTIF($C$1:C263,"="&amp;C264)&gt;0,"",1)</f>
        <v>1</v>
      </c>
      <c r="B264" s="14" t="s">
        <v>468</v>
      </c>
      <c r="C264" s="38" t="s">
        <v>722</v>
      </c>
      <c r="D264" s="14" t="s">
        <v>723</v>
      </c>
      <c r="E264" s="15">
        <v>41.718300139999997</v>
      </c>
      <c r="F264" s="15">
        <v>-93.574099779999997</v>
      </c>
      <c r="G264" s="14" t="s">
        <v>694</v>
      </c>
      <c r="H264" s="14" t="s">
        <v>691</v>
      </c>
      <c r="I264" s="15">
        <v>286</v>
      </c>
      <c r="J264" s="8" t="str">
        <f t="shared" si="48"/>
        <v>GHCND:USC00130241|10 - 25 km</v>
      </c>
      <c r="L264" s="8" t="str">
        <f t="shared" si="49"/>
        <v>GHCND:USC00130241|10 - 25 km</v>
      </c>
      <c r="M264" s="8" t="str">
        <f t="shared" si="50"/>
        <v>GHCND:US1IAPK0014|10 - 25 km</v>
      </c>
      <c r="N264" s="8" t="str">
        <f t="shared" si="51"/>
        <v>GHCND:US1IAPK0062|10 - 25 km</v>
      </c>
      <c r="P264" s="8" t="str">
        <f t="shared" si="53"/>
        <v>,</v>
      </c>
      <c r="Q264" s="8" t="str">
        <f>IF(COUNTIF($C$1:C263, "="&amp;C264)=0,R264&amp;S264&amp;T264&amp;U264&amp;V264&amp;W264&amp;X264,"")</f>
        <v>{"wst_id":"GHCND:USC00130241","wst_name":"ANKENY","wst_lat":"41.71830014","wst_long":"-93.57409978","wst_source":"GHCN","wst_elev":"286"}</v>
      </c>
      <c r="R264" s="8" t="str">
        <f t="shared" si="54"/>
        <v>{"wst_id":"GHCND:USC00130241",</v>
      </c>
      <c r="S264" s="8" t="str">
        <f t="shared" si="55"/>
        <v>"wst_name":"ANKENY",</v>
      </c>
      <c r="T264" s="8" t="str">
        <f t="shared" si="56"/>
        <v>"wst_lat":"41.71830014",</v>
      </c>
      <c r="U264" s="8" t="str">
        <f t="shared" si="57"/>
        <v>"wst_long":"-93.57409978",</v>
      </c>
      <c r="V264" s="8" t="str">
        <f t="shared" si="58"/>
        <v>"wst_source":"GHCN",</v>
      </c>
      <c r="W264" s="8" t="str">
        <f t="shared" si="52"/>
        <v>"wst_elev":"286"</v>
      </c>
      <c r="X264" s="8" t="s">
        <v>939</v>
      </c>
    </row>
    <row r="265" spans="1:24">
      <c r="A265" s="8" t="str">
        <f>IF(COUNTIF($C$1:C264,"="&amp;C265)&gt;0,"",1)</f>
        <v/>
      </c>
      <c r="B265" s="14" t="s">
        <v>474</v>
      </c>
      <c r="C265" s="38" t="s">
        <v>718</v>
      </c>
      <c r="D265" s="14" t="s">
        <v>719</v>
      </c>
      <c r="E265" s="15">
        <v>41.732100180000003</v>
      </c>
      <c r="F265" s="15">
        <v>-93.64979984</v>
      </c>
      <c r="G265" s="14" t="s">
        <v>694</v>
      </c>
      <c r="H265" s="14" t="s">
        <v>691</v>
      </c>
      <c r="I265" s="15">
        <v>304</v>
      </c>
      <c r="J265" s="8" t="str">
        <f t="shared" si="48"/>
        <v>GHCND:US1IAPK0014|10 - 25 km</v>
      </c>
      <c r="L265" s="8" t="str">
        <f t="shared" si="49"/>
        <v>GHCND:US1IAPK0014|10 - 25 km</v>
      </c>
      <c r="M265" s="8" t="str">
        <f t="shared" si="50"/>
        <v>GHCND:US1IAPK0062|10 - 25 km</v>
      </c>
      <c r="N265" s="8" t="str">
        <f t="shared" si="51"/>
        <v>GHCND:USC00130241|10 - 25 km</v>
      </c>
      <c r="P265" s="8" t="str">
        <f t="shared" si="53"/>
        <v/>
      </c>
      <c r="Q265" s="8" t="str">
        <f>IF(COUNTIF($C$1:C264, "="&amp;C265)=0,R265&amp;S265&amp;T265&amp;U265&amp;V265&amp;W265&amp;X265,"")</f>
        <v/>
      </c>
      <c r="R265" s="8" t="str">
        <f t="shared" si="54"/>
        <v>{"wst_id":"GHCND:US1IAPK0014",</v>
      </c>
      <c r="S265" s="8" t="str">
        <f t="shared" si="55"/>
        <v>"wst_name":"ANKENY 2.3 WNW",</v>
      </c>
      <c r="T265" s="8" t="str">
        <f t="shared" si="56"/>
        <v>"wst_lat":"41.73210018",</v>
      </c>
      <c r="U265" s="8" t="str">
        <f t="shared" si="57"/>
        <v>"wst_long":"-93.64979984",</v>
      </c>
      <c r="V265" s="8" t="str">
        <f t="shared" si="58"/>
        <v>"wst_source":"GHCN",</v>
      </c>
      <c r="W265" s="8" t="str">
        <f t="shared" si="52"/>
        <v>"wst_elev":"304"</v>
      </c>
      <c r="X265" s="8" t="s">
        <v>939</v>
      </c>
    </row>
    <row r="266" spans="1:24">
      <c r="A266" s="8" t="str">
        <f>IF(COUNTIF($C$1:C265,"="&amp;C266)&gt;0,"",1)</f>
        <v/>
      </c>
      <c r="B266" s="14" t="s">
        <v>474</v>
      </c>
      <c r="C266" s="38" t="s">
        <v>720</v>
      </c>
      <c r="D266" s="14" t="s">
        <v>721</v>
      </c>
      <c r="E266" s="15">
        <v>41.738399719999997</v>
      </c>
      <c r="F266" s="15">
        <v>-93.621199959999998</v>
      </c>
      <c r="G266" s="14" t="s">
        <v>694</v>
      </c>
      <c r="H266" s="14" t="s">
        <v>691</v>
      </c>
      <c r="I266" s="15">
        <v>295</v>
      </c>
      <c r="J266" s="8" t="str">
        <f t="shared" si="48"/>
        <v>GHCND:US1IAPK0062|10 - 25 km</v>
      </c>
      <c r="L266" s="8" t="str">
        <f t="shared" si="49"/>
        <v>GHCND:US1IAPK0062|10 - 25 km</v>
      </c>
      <c r="M266" s="8" t="str">
        <f t="shared" si="50"/>
        <v>GHCND:USC00130241|10 - 25 km</v>
      </c>
      <c r="N266" s="8" t="str">
        <f t="shared" si="51"/>
        <v>GHCND:US1IAPK0014|10 - 25 km</v>
      </c>
      <c r="P266" s="8" t="str">
        <f t="shared" si="53"/>
        <v/>
      </c>
      <c r="Q266" s="8" t="str">
        <f>IF(COUNTIF($C$1:C265, "="&amp;C266)=0,R266&amp;S266&amp;T266&amp;U266&amp;V266&amp;W266&amp;X266,"")</f>
        <v/>
      </c>
      <c r="R266" s="8" t="str">
        <f t="shared" si="54"/>
        <v>{"wst_id":"GHCND:US1IAPK0062",</v>
      </c>
      <c r="S266" s="8" t="str">
        <f t="shared" si="55"/>
        <v>"wst_name":"ANKENY 1.2 NW",</v>
      </c>
      <c r="T266" s="8" t="str">
        <f t="shared" si="56"/>
        <v>"wst_lat":"41.73839972",</v>
      </c>
      <c r="U266" s="8" t="str">
        <f t="shared" si="57"/>
        <v>"wst_long":"-93.62119996",</v>
      </c>
      <c r="V266" s="8" t="str">
        <f t="shared" si="58"/>
        <v>"wst_source":"GHCN",</v>
      </c>
      <c r="W266" s="8" t="str">
        <f t="shared" si="52"/>
        <v>"wst_elev":"295"</v>
      </c>
      <c r="X266" s="8" t="s">
        <v>939</v>
      </c>
    </row>
    <row r="267" spans="1:24">
      <c r="A267" s="8" t="str">
        <f>IF(COUNTIF($C$1:C266,"="&amp;C267)&gt;0,"",1)</f>
        <v/>
      </c>
      <c r="B267" s="14" t="s">
        <v>474</v>
      </c>
      <c r="C267" s="38" t="s">
        <v>722</v>
      </c>
      <c r="D267" s="14" t="s">
        <v>723</v>
      </c>
      <c r="E267" s="15">
        <v>41.718300139999997</v>
      </c>
      <c r="F267" s="15">
        <v>-93.574099779999997</v>
      </c>
      <c r="G267" s="14" t="s">
        <v>694</v>
      </c>
      <c r="H267" s="14" t="s">
        <v>691</v>
      </c>
      <c r="I267" s="15">
        <v>286</v>
      </c>
      <c r="J267" s="8" t="str">
        <f t="shared" si="48"/>
        <v>GHCND:USC00130241|10 - 25 km</v>
      </c>
      <c r="L267" s="8" t="str">
        <f t="shared" si="49"/>
        <v>GHCND:USC00130241|10 - 25 km</v>
      </c>
      <c r="M267" s="8" t="str">
        <f t="shared" si="50"/>
        <v>GHCND:US1IAPK0014|10 - 25 km</v>
      </c>
      <c r="N267" s="8" t="str">
        <f t="shared" si="51"/>
        <v>GHCND:US1IAPK0062|10 - 25 km</v>
      </c>
      <c r="P267" s="8" t="str">
        <f t="shared" si="53"/>
        <v/>
      </c>
      <c r="Q267" s="8" t="str">
        <f>IF(COUNTIF($C$1:C266, "="&amp;C267)=0,R267&amp;S267&amp;T267&amp;U267&amp;V267&amp;W267&amp;X267,"")</f>
        <v/>
      </c>
      <c r="R267" s="8" t="str">
        <f t="shared" si="54"/>
        <v>{"wst_id":"GHCND:USC00130241",</v>
      </c>
      <c r="S267" s="8" t="str">
        <f t="shared" si="55"/>
        <v>"wst_name":"ANKENY",</v>
      </c>
      <c r="T267" s="8" t="str">
        <f t="shared" si="56"/>
        <v>"wst_lat":"41.71830014",</v>
      </c>
      <c r="U267" s="8" t="str">
        <f t="shared" si="57"/>
        <v>"wst_long":"-93.57409978",</v>
      </c>
      <c r="V267" s="8" t="str">
        <f t="shared" si="58"/>
        <v>"wst_source":"GHCN",</v>
      </c>
      <c r="W267" s="8" t="str">
        <f t="shared" si="52"/>
        <v>"wst_elev":"286"</v>
      </c>
      <c r="X267" s="8" t="s">
        <v>939</v>
      </c>
    </row>
    <row r="268" spans="1:24">
      <c r="A268" s="8" t="str">
        <f>IF(COUNTIF($C$1:C267,"="&amp;C268)&gt;0,"",1)</f>
        <v/>
      </c>
      <c r="B268" s="14" t="s">
        <v>475</v>
      </c>
      <c r="C268" s="38" t="s">
        <v>718</v>
      </c>
      <c r="D268" s="14" t="s">
        <v>719</v>
      </c>
      <c r="E268" s="15">
        <v>41.732100180000003</v>
      </c>
      <c r="F268" s="15">
        <v>-93.64979984</v>
      </c>
      <c r="G268" s="14" t="s">
        <v>694</v>
      </c>
      <c r="H268" s="14" t="s">
        <v>691</v>
      </c>
      <c r="I268" s="15">
        <v>304</v>
      </c>
      <c r="J268" s="8" t="str">
        <f t="shared" si="48"/>
        <v>GHCND:US1IAPK0014|10 - 25 km</v>
      </c>
      <c r="L268" s="8" t="str">
        <f t="shared" si="49"/>
        <v>GHCND:US1IAPK0014|10 - 25 km</v>
      </c>
      <c r="M268" s="8" t="str">
        <f t="shared" si="50"/>
        <v>GHCND:US1IAPK0062|10 - 25 km</v>
      </c>
      <c r="N268" s="8" t="str">
        <f t="shared" si="51"/>
        <v>GHCND:USC00130241|10 - 25 km</v>
      </c>
      <c r="P268" s="8" t="str">
        <f t="shared" si="53"/>
        <v/>
      </c>
      <c r="Q268" s="8" t="str">
        <f>IF(COUNTIF($C$1:C267, "="&amp;C268)=0,R268&amp;S268&amp;T268&amp;U268&amp;V268&amp;W268&amp;X268,"")</f>
        <v/>
      </c>
      <c r="R268" s="8" t="str">
        <f t="shared" si="54"/>
        <v>{"wst_id":"GHCND:US1IAPK0014",</v>
      </c>
      <c r="S268" s="8" t="str">
        <f t="shared" si="55"/>
        <v>"wst_name":"ANKENY 2.3 WNW",</v>
      </c>
      <c r="T268" s="8" t="str">
        <f t="shared" si="56"/>
        <v>"wst_lat":"41.73210018",</v>
      </c>
      <c r="U268" s="8" t="str">
        <f t="shared" si="57"/>
        <v>"wst_long":"-93.64979984",</v>
      </c>
      <c r="V268" s="8" t="str">
        <f t="shared" si="58"/>
        <v>"wst_source":"GHCN",</v>
      </c>
      <c r="W268" s="8" t="str">
        <f t="shared" si="52"/>
        <v>"wst_elev":"304"</v>
      </c>
      <c r="X268" s="8" t="s">
        <v>939</v>
      </c>
    </row>
    <row r="269" spans="1:24">
      <c r="A269" s="8" t="str">
        <f>IF(COUNTIF($C$1:C268,"="&amp;C269)&gt;0,"",1)</f>
        <v/>
      </c>
      <c r="B269" s="14" t="s">
        <v>475</v>
      </c>
      <c r="C269" s="38" t="s">
        <v>720</v>
      </c>
      <c r="D269" s="14" t="s">
        <v>721</v>
      </c>
      <c r="E269" s="15">
        <v>41.738399719999997</v>
      </c>
      <c r="F269" s="15">
        <v>-93.621199959999998</v>
      </c>
      <c r="G269" s="14" t="s">
        <v>694</v>
      </c>
      <c r="H269" s="14" t="s">
        <v>691</v>
      </c>
      <c r="I269" s="15">
        <v>295</v>
      </c>
      <c r="J269" s="8" t="str">
        <f t="shared" si="48"/>
        <v>GHCND:US1IAPK0062|10 - 25 km</v>
      </c>
      <c r="L269" s="8" t="str">
        <f t="shared" si="49"/>
        <v>GHCND:US1IAPK0062|10 - 25 km</v>
      </c>
      <c r="M269" s="8" t="str">
        <f t="shared" si="50"/>
        <v>GHCND:USC00130241|10 - 25 km</v>
      </c>
      <c r="N269" s="8" t="str">
        <f t="shared" si="51"/>
        <v>GHCND:US1IAPK0014|10 - 25 km</v>
      </c>
      <c r="P269" s="8" t="str">
        <f t="shared" si="53"/>
        <v/>
      </c>
      <c r="Q269" s="8" t="str">
        <f>IF(COUNTIF($C$1:C268, "="&amp;C269)=0,R269&amp;S269&amp;T269&amp;U269&amp;V269&amp;W269&amp;X269,"")</f>
        <v/>
      </c>
      <c r="R269" s="8" t="str">
        <f t="shared" si="54"/>
        <v>{"wst_id":"GHCND:US1IAPK0062",</v>
      </c>
      <c r="S269" s="8" t="str">
        <f t="shared" si="55"/>
        <v>"wst_name":"ANKENY 1.2 NW",</v>
      </c>
      <c r="T269" s="8" t="str">
        <f t="shared" si="56"/>
        <v>"wst_lat":"41.73839972",</v>
      </c>
      <c r="U269" s="8" t="str">
        <f t="shared" si="57"/>
        <v>"wst_long":"-93.62119996",</v>
      </c>
      <c r="V269" s="8" t="str">
        <f t="shared" si="58"/>
        <v>"wst_source":"GHCN",</v>
      </c>
      <c r="W269" s="8" t="str">
        <f t="shared" si="52"/>
        <v>"wst_elev":"295"</v>
      </c>
      <c r="X269" s="8" t="s">
        <v>939</v>
      </c>
    </row>
    <row r="270" spans="1:24">
      <c r="A270" s="8" t="str">
        <f>IF(COUNTIF($C$1:C269,"="&amp;C270)&gt;0,"",1)</f>
        <v/>
      </c>
      <c r="B270" s="14" t="s">
        <v>475</v>
      </c>
      <c r="C270" s="38" t="s">
        <v>722</v>
      </c>
      <c r="D270" s="14" t="s">
        <v>723</v>
      </c>
      <c r="E270" s="15">
        <v>41.718300139999997</v>
      </c>
      <c r="F270" s="15">
        <v>-93.574099779999997</v>
      </c>
      <c r="G270" s="14" t="s">
        <v>694</v>
      </c>
      <c r="H270" s="14" t="s">
        <v>691</v>
      </c>
      <c r="I270" s="15">
        <v>286</v>
      </c>
      <c r="J270" s="8" t="str">
        <f t="shared" si="48"/>
        <v>GHCND:USC00130241|10 - 25 km</v>
      </c>
      <c r="L270" s="8" t="str">
        <f t="shared" si="49"/>
        <v>GHCND:USC00130241|10 - 25 km</v>
      </c>
      <c r="M270" s="8" t="str">
        <f t="shared" si="50"/>
        <v>GHCND:US1IAPK0014|10 - 25 km</v>
      </c>
      <c r="N270" s="8" t="str">
        <f t="shared" si="51"/>
        <v>GHCND:US1IAPK0062|10 - 25 km</v>
      </c>
      <c r="P270" s="8" t="str">
        <f t="shared" si="53"/>
        <v/>
      </c>
      <c r="Q270" s="8" t="str">
        <f>IF(COUNTIF($C$1:C269, "="&amp;C270)=0,R270&amp;S270&amp;T270&amp;U270&amp;V270&amp;W270&amp;X270,"")</f>
        <v/>
      </c>
      <c r="R270" s="8" t="str">
        <f t="shared" si="54"/>
        <v>{"wst_id":"GHCND:USC00130241",</v>
      </c>
      <c r="S270" s="8" t="str">
        <f t="shared" si="55"/>
        <v>"wst_name":"ANKENY",</v>
      </c>
      <c r="T270" s="8" t="str">
        <f t="shared" si="56"/>
        <v>"wst_lat":"41.71830014",</v>
      </c>
      <c r="U270" s="8" t="str">
        <f t="shared" si="57"/>
        <v>"wst_long":"-93.57409978",</v>
      </c>
      <c r="V270" s="8" t="str">
        <f t="shared" si="58"/>
        <v>"wst_source":"GHCN",</v>
      </c>
      <c r="W270" s="8" t="str">
        <f t="shared" si="52"/>
        <v>"wst_elev":"286"</v>
      </c>
      <c r="X270" s="8" t="s">
        <v>939</v>
      </c>
    </row>
    <row r="271" spans="1:24">
      <c r="A271" s="8" t="str">
        <f>IF(COUNTIF($C$1:C270,"="&amp;C271)&gt;0,"",1)</f>
        <v/>
      </c>
      <c r="B271" s="14" t="s">
        <v>477</v>
      </c>
      <c r="C271" s="38" t="s">
        <v>718</v>
      </c>
      <c r="D271" s="14" t="s">
        <v>719</v>
      </c>
      <c r="E271" s="15">
        <v>41.732100180000003</v>
      </c>
      <c r="F271" s="15">
        <v>-93.64979984</v>
      </c>
      <c r="G271" s="14" t="s">
        <v>694</v>
      </c>
      <c r="H271" s="14" t="s">
        <v>691</v>
      </c>
      <c r="I271" s="15">
        <v>304</v>
      </c>
      <c r="J271" s="8" t="str">
        <f t="shared" si="48"/>
        <v>GHCND:US1IAPK0014|10 - 25 km</v>
      </c>
      <c r="L271" s="8" t="str">
        <f t="shared" si="49"/>
        <v>GHCND:US1IAPK0014|10 - 25 km</v>
      </c>
      <c r="M271" s="8" t="str">
        <f t="shared" si="50"/>
        <v>GHCND:US1IAPK0062|10 - 25 km</v>
      </c>
      <c r="N271" s="8" t="str">
        <f t="shared" si="51"/>
        <v>GHCND:USC00130241|10 - 25 km</v>
      </c>
      <c r="P271" s="8" t="str">
        <f t="shared" si="53"/>
        <v/>
      </c>
      <c r="Q271" s="8" t="str">
        <f>IF(COUNTIF($C$1:C270, "="&amp;C271)=0,R271&amp;S271&amp;T271&amp;U271&amp;V271&amp;W271&amp;X271,"")</f>
        <v/>
      </c>
      <c r="R271" s="8" t="str">
        <f t="shared" si="54"/>
        <v>{"wst_id":"GHCND:US1IAPK0014",</v>
      </c>
      <c r="S271" s="8" t="str">
        <f t="shared" si="55"/>
        <v>"wst_name":"ANKENY 2.3 WNW",</v>
      </c>
      <c r="T271" s="8" t="str">
        <f t="shared" si="56"/>
        <v>"wst_lat":"41.73210018",</v>
      </c>
      <c r="U271" s="8" t="str">
        <f t="shared" si="57"/>
        <v>"wst_long":"-93.64979984",</v>
      </c>
      <c r="V271" s="8" t="str">
        <f t="shared" si="58"/>
        <v>"wst_source":"GHCN",</v>
      </c>
      <c r="W271" s="8" t="str">
        <f t="shared" si="52"/>
        <v>"wst_elev":"304"</v>
      </c>
      <c r="X271" s="8" t="s">
        <v>939</v>
      </c>
    </row>
    <row r="272" spans="1:24">
      <c r="A272" s="8" t="str">
        <f>IF(COUNTIF($C$1:C271,"="&amp;C272)&gt;0,"",1)</f>
        <v/>
      </c>
      <c r="B272" s="14" t="s">
        <v>477</v>
      </c>
      <c r="C272" s="38" t="s">
        <v>720</v>
      </c>
      <c r="D272" s="14" t="s">
        <v>721</v>
      </c>
      <c r="E272" s="15">
        <v>41.738399719999997</v>
      </c>
      <c r="F272" s="15">
        <v>-93.621199959999998</v>
      </c>
      <c r="G272" s="14" t="s">
        <v>694</v>
      </c>
      <c r="H272" s="14" t="s">
        <v>691</v>
      </c>
      <c r="I272" s="15">
        <v>295</v>
      </c>
      <c r="J272" s="8" t="str">
        <f t="shared" si="48"/>
        <v>GHCND:US1IAPK0062|10 - 25 km</v>
      </c>
      <c r="L272" s="8" t="str">
        <f t="shared" si="49"/>
        <v>GHCND:US1IAPK0062|10 - 25 km</v>
      </c>
      <c r="M272" s="8" t="str">
        <f t="shared" si="50"/>
        <v>GHCND:USC00130241|10 - 25 km</v>
      </c>
      <c r="N272" s="8" t="str">
        <f t="shared" si="51"/>
        <v>GHCND:US1IAPK0014|10 - 25 km</v>
      </c>
      <c r="P272" s="8" t="str">
        <f t="shared" si="53"/>
        <v/>
      </c>
      <c r="Q272" s="8" t="str">
        <f>IF(COUNTIF($C$1:C271, "="&amp;C272)=0,R272&amp;S272&amp;T272&amp;U272&amp;V272&amp;W272&amp;X272,"")</f>
        <v/>
      </c>
      <c r="R272" s="8" t="str">
        <f t="shared" si="54"/>
        <v>{"wst_id":"GHCND:US1IAPK0062",</v>
      </c>
      <c r="S272" s="8" t="str">
        <f t="shared" si="55"/>
        <v>"wst_name":"ANKENY 1.2 NW",</v>
      </c>
      <c r="T272" s="8" t="str">
        <f t="shared" si="56"/>
        <v>"wst_lat":"41.73839972",</v>
      </c>
      <c r="U272" s="8" t="str">
        <f t="shared" si="57"/>
        <v>"wst_long":"-93.62119996",</v>
      </c>
      <c r="V272" s="8" t="str">
        <f t="shared" si="58"/>
        <v>"wst_source":"GHCN",</v>
      </c>
      <c r="W272" s="8" t="str">
        <f t="shared" si="52"/>
        <v>"wst_elev":"295"</v>
      </c>
      <c r="X272" s="8" t="s">
        <v>939</v>
      </c>
    </row>
    <row r="273" spans="1:24">
      <c r="A273" s="8" t="str">
        <f>IF(COUNTIF($C$1:C272,"="&amp;C273)&gt;0,"",1)</f>
        <v/>
      </c>
      <c r="B273" s="14" t="s">
        <v>477</v>
      </c>
      <c r="C273" s="38" t="s">
        <v>722</v>
      </c>
      <c r="D273" s="14" t="s">
        <v>723</v>
      </c>
      <c r="E273" s="15">
        <v>41.718300139999997</v>
      </c>
      <c r="F273" s="15">
        <v>-93.574099779999997</v>
      </c>
      <c r="G273" s="14" t="s">
        <v>694</v>
      </c>
      <c r="H273" s="14" t="s">
        <v>691</v>
      </c>
      <c r="I273" s="15">
        <v>286</v>
      </c>
      <c r="J273" s="8" t="str">
        <f t="shared" si="48"/>
        <v>GHCND:USC00130241|10 - 25 km</v>
      </c>
      <c r="L273" s="8" t="str">
        <f t="shared" si="49"/>
        <v>GHCND:USC00130241|10 - 25 km</v>
      </c>
      <c r="M273" s="8" t="str">
        <f t="shared" si="50"/>
        <v>GHCND:US1IAPK0014|10 - 25 km</v>
      </c>
      <c r="N273" s="8" t="str">
        <f t="shared" si="51"/>
        <v>GHCND:US1IAPK0062|10 - 25 km</v>
      </c>
      <c r="P273" s="8" t="str">
        <f t="shared" si="53"/>
        <v/>
      </c>
      <c r="Q273" s="8" t="str">
        <f>IF(COUNTIF($C$1:C272, "="&amp;C273)=0,R273&amp;S273&amp;T273&amp;U273&amp;V273&amp;W273&amp;X273,"")</f>
        <v/>
      </c>
      <c r="R273" s="8" t="str">
        <f t="shared" si="54"/>
        <v>{"wst_id":"GHCND:USC00130241",</v>
      </c>
      <c r="S273" s="8" t="str">
        <f t="shared" si="55"/>
        <v>"wst_name":"ANKENY",</v>
      </c>
      <c r="T273" s="8" t="str">
        <f t="shared" si="56"/>
        <v>"wst_lat":"41.71830014",</v>
      </c>
      <c r="U273" s="8" t="str">
        <f t="shared" si="57"/>
        <v>"wst_long":"-93.57409978",</v>
      </c>
      <c r="V273" s="8" t="str">
        <f t="shared" si="58"/>
        <v>"wst_source":"GHCN",</v>
      </c>
      <c r="W273" s="8" t="str">
        <f t="shared" si="52"/>
        <v>"wst_elev":"286"</v>
      </c>
      <c r="X273" s="8" t="s">
        <v>939</v>
      </c>
    </row>
    <row r="274" spans="1:24">
      <c r="A274" s="8" t="str">
        <f>IF(COUNTIF($C$1:C273,"="&amp;C274)&gt;0,"",1)</f>
        <v/>
      </c>
      <c r="B274" s="14" t="s">
        <v>480</v>
      </c>
      <c r="C274" s="38" t="s">
        <v>718</v>
      </c>
      <c r="D274" s="14" t="s">
        <v>719</v>
      </c>
      <c r="E274" s="15">
        <v>41.732100180000003</v>
      </c>
      <c r="F274" s="15">
        <v>-93.64979984</v>
      </c>
      <c r="G274" s="14" t="s">
        <v>694</v>
      </c>
      <c r="H274" s="14" t="s">
        <v>691</v>
      </c>
      <c r="I274" s="15">
        <v>304</v>
      </c>
      <c r="J274" s="8" t="str">
        <f t="shared" si="48"/>
        <v>GHCND:US1IAPK0014|10 - 25 km</v>
      </c>
      <c r="L274" s="8" t="str">
        <f t="shared" si="49"/>
        <v>GHCND:US1IAPK0014|10 - 25 km</v>
      </c>
      <c r="M274" s="8" t="str">
        <f t="shared" si="50"/>
        <v>GHCND:US1IAPK0062|10 - 25 km</v>
      </c>
      <c r="N274" s="8" t="str">
        <f t="shared" si="51"/>
        <v>GHCND:USC00130241|10 - 25 km</v>
      </c>
      <c r="P274" s="8" t="str">
        <f t="shared" si="53"/>
        <v/>
      </c>
      <c r="Q274" s="8" t="str">
        <f>IF(COUNTIF($C$1:C273, "="&amp;C274)=0,R274&amp;S274&amp;T274&amp;U274&amp;V274&amp;W274&amp;X274,"")</f>
        <v/>
      </c>
      <c r="R274" s="8" t="str">
        <f t="shared" si="54"/>
        <v>{"wst_id":"GHCND:US1IAPK0014",</v>
      </c>
      <c r="S274" s="8" t="str">
        <f t="shared" si="55"/>
        <v>"wst_name":"ANKENY 2.3 WNW",</v>
      </c>
      <c r="T274" s="8" t="str">
        <f t="shared" si="56"/>
        <v>"wst_lat":"41.73210018",</v>
      </c>
      <c r="U274" s="8" t="str">
        <f t="shared" si="57"/>
        <v>"wst_long":"-93.64979984",</v>
      </c>
      <c r="V274" s="8" t="str">
        <f t="shared" si="58"/>
        <v>"wst_source":"GHCN",</v>
      </c>
      <c r="W274" s="8" t="str">
        <f t="shared" si="52"/>
        <v>"wst_elev":"304"</v>
      </c>
      <c r="X274" s="8" t="s">
        <v>939</v>
      </c>
    </row>
    <row r="275" spans="1:24">
      <c r="A275" s="8" t="str">
        <f>IF(COUNTIF($C$1:C274,"="&amp;C275)&gt;0,"",1)</f>
        <v/>
      </c>
      <c r="B275" s="14" t="s">
        <v>480</v>
      </c>
      <c r="C275" s="38" t="s">
        <v>720</v>
      </c>
      <c r="D275" s="14" t="s">
        <v>721</v>
      </c>
      <c r="E275" s="15">
        <v>41.738399719999997</v>
      </c>
      <c r="F275" s="15">
        <v>-93.621199959999998</v>
      </c>
      <c r="G275" s="14" t="s">
        <v>694</v>
      </c>
      <c r="H275" s="14" t="s">
        <v>691</v>
      </c>
      <c r="I275" s="15">
        <v>295</v>
      </c>
      <c r="J275" s="8" t="str">
        <f t="shared" si="48"/>
        <v>GHCND:US1IAPK0062|10 - 25 km</v>
      </c>
      <c r="L275" s="8" t="str">
        <f t="shared" si="49"/>
        <v>GHCND:US1IAPK0062|10 - 25 km</v>
      </c>
      <c r="M275" s="8" t="str">
        <f t="shared" si="50"/>
        <v>GHCND:USC00130241|10 - 25 km</v>
      </c>
      <c r="N275" s="8" t="str">
        <f t="shared" si="51"/>
        <v>725486|0 - 10 km</v>
      </c>
      <c r="P275" s="8" t="str">
        <f t="shared" si="53"/>
        <v/>
      </c>
      <c r="Q275" s="8" t="str">
        <f>IF(COUNTIF($C$1:C274, "="&amp;C275)=0,R275&amp;S275&amp;T275&amp;U275&amp;V275&amp;W275&amp;X275,"")</f>
        <v/>
      </c>
      <c r="R275" s="8" t="str">
        <f t="shared" si="54"/>
        <v>{"wst_id":"GHCND:US1IAPK0062",</v>
      </c>
      <c r="S275" s="8" t="str">
        <f t="shared" si="55"/>
        <v>"wst_name":"ANKENY 1.2 NW",</v>
      </c>
      <c r="T275" s="8" t="str">
        <f t="shared" si="56"/>
        <v>"wst_lat":"41.73839972",</v>
      </c>
      <c r="U275" s="8" t="str">
        <f t="shared" si="57"/>
        <v>"wst_long":"-93.62119996",</v>
      </c>
      <c r="V275" s="8" t="str">
        <f t="shared" si="58"/>
        <v>"wst_source":"GHCN",</v>
      </c>
      <c r="W275" s="8" t="str">
        <f t="shared" si="52"/>
        <v>"wst_elev":"295"</v>
      </c>
      <c r="X275" s="8" t="s">
        <v>939</v>
      </c>
    </row>
    <row r="276" spans="1:24">
      <c r="A276" s="8" t="str">
        <f>IF(COUNTIF($C$1:C275,"="&amp;C276)&gt;0,"",1)</f>
        <v/>
      </c>
      <c r="B276" s="14" t="s">
        <v>480</v>
      </c>
      <c r="C276" s="38" t="s">
        <v>722</v>
      </c>
      <c r="D276" s="14" t="s">
        <v>723</v>
      </c>
      <c r="E276" s="15">
        <v>41.718300139999997</v>
      </c>
      <c r="F276" s="15">
        <v>-93.574099779999997</v>
      </c>
      <c r="G276" s="14" t="s">
        <v>694</v>
      </c>
      <c r="H276" s="14" t="s">
        <v>691</v>
      </c>
      <c r="I276" s="15">
        <v>286</v>
      </c>
      <c r="J276" s="8" t="str">
        <f t="shared" si="48"/>
        <v>GHCND:USC00130241|10 - 25 km</v>
      </c>
      <c r="L276" s="8" t="str">
        <f t="shared" si="49"/>
        <v>GHCND:USC00130241|10 - 25 km</v>
      </c>
      <c r="M276" s="8" t="str">
        <f t="shared" si="50"/>
        <v>725486|0 - 10 km</v>
      </c>
      <c r="N276" s="8" t="str">
        <f t="shared" si="51"/>
        <v>GHCND:US1IABN0003|10 - 25 km</v>
      </c>
      <c r="P276" s="8" t="str">
        <f t="shared" si="53"/>
        <v/>
      </c>
      <c r="Q276" s="8" t="str">
        <f>IF(COUNTIF($C$1:C275, "="&amp;C276)=0,R276&amp;S276&amp;T276&amp;U276&amp;V276&amp;W276&amp;X276,"")</f>
        <v/>
      </c>
      <c r="R276" s="8" t="str">
        <f t="shared" si="54"/>
        <v>{"wst_id":"GHCND:USC00130241",</v>
      </c>
      <c r="S276" s="8" t="str">
        <f t="shared" si="55"/>
        <v>"wst_name":"ANKENY",</v>
      </c>
      <c r="T276" s="8" t="str">
        <f t="shared" si="56"/>
        <v>"wst_lat":"41.71830014",</v>
      </c>
      <c r="U276" s="8" t="str">
        <f t="shared" si="57"/>
        <v>"wst_long":"-93.57409978",</v>
      </c>
      <c r="V276" s="8" t="str">
        <f t="shared" si="58"/>
        <v>"wst_source":"GHCN",</v>
      </c>
      <c r="W276" s="8" t="str">
        <f t="shared" si="52"/>
        <v>"wst_elev":"286"</v>
      </c>
      <c r="X276" s="8" t="s">
        <v>939</v>
      </c>
    </row>
    <row r="277" spans="1:24">
      <c r="A277" s="8" t="str">
        <f>IF(COUNTIF($C$1:C276,"="&amp;C277)&gt;0,"",1)</f>
        <v/>
      </c>
      <c r="B277" s="14" t="s">
        <v>481</v>
      </c>
      <c r="C277" s="38" t="s">
        <v>710</v>
      </c>
      <c r="D277" s="14" t="s">
        <v>711</v>
      </c>
      <c r="E277" s="15">
        <v>42.049000200000002</v>
      </c>
      <c r="F277" s="15">
        <v>-93.848000400000004</v>
      </c>
      <c r="G277" s="14" t="s">
        <v>671</v>
      </c>
      <c r="H277" s="14" t="s">
        <v>684</v>
      </c>
      <c r="I277" s="15">
        <v>354</v>
      </c>
      <c r="J277" s="8" t="str">
        <f t="shared" si="48"/>
        <v>725486|0 - 10 km</v>
      </c>
      <c r="L277" s="8" t="str">
        <f t="shared" si="49"/>
        <v>725486|0 - 10 km</v>
      </c>
      <c r="M277" s="8" t="str">
        <f t="shared" si="50"/>
        <v>GHCND:US1IABN0003|10 - 25 km</v>
      </c>
      <c r="N277" s="8" t="str">
        <f t="shared" si="51"/>
        <v>GHCND:USC00130807|0 - 10 km</v>
      </c>
      <c r="P277" s="8" t="str">
        <f t="shared" si="53"/>
        <v/>
      </c>
      <c r="Q277" s="8" t="str">
        <f>IF(COUNTIF($C$1:C276, "="&amp;C277)=0,R277&amp;S277&amp;T277&amp;U277&amp;V277&amp;W277&amp;X277,"")</f>
        <v/>
      </c>
      <c r="R277" s="8" t="str">
        <f t="shared" si="54"/>
        <v>{"wst_id":"725486",</v>
      </c>
      <c r="S277" s="8" t="str">
        <f t="shared" si="55"/>
        <v>"wst_name":"BOONE MUNI",</v>
      </c>
      <c r="T277" s="8" t="str">
        <f t="shared" si="56"/>
        <v>"wst_lat":"42.0490002",</v>
      </c>
      <c r="U277" s="8" t="str">
        <f t="shared" si="57"/>
        <v>"wst_long":"-93.8480004",</v>
      </c>
      <c r="V277" s="8" t="str">
        <f t="shared" si="58"/>
        <v>"wst_source":"GSOD",</v>
      </c>
      <c r="W277" s="8" t="str">
        <f t="shared" si="52"/>
        <v>"wst_elev":"354"</v>
      </c>
      <c r="X277" s="8" t="s">
        <v>939</v>
      </c>
    </row>
    <row r="278" spans="1:24">
      <c r="A278" s="8">
        <f>IF(COUNTIF($C$1:C277,"="&amp;C278)&gt;0,"",1)</f>
        <v>1</v>
      </c>
      <c r="B278" s="14" t="s">
        <v>481</v>
      </c>
      <c r="C278" s="38" t="s">
        <v>724</v>
      </c>
      <c r="D278" s="14" t="s">
        <v>725</v>
      </c>
      <c r="E278" s="15">
        <v>42.02</v>
      </c>
      <c r="F278" s="15">
        <v>-94.01</v>
      </c>
      <c r="G278" s="14" t="s">
        <v>694</v>
      </c>
      <c r="H278" s="14" t="s">
        <v>691</v>
      </c>
      <c r="I278" s="15">
        <v>328</v>
      </c>
      <c r="J278" s="8" t="str">
        <f t="shared" si="48"/>
        <v>GHCND:US1IABN0003|10 - 25 km</v>
      </c>
      <c r="L278" s="8" t="str">
        <f t="shared" si="49"/>
        <v>GHCND:US1IABN0003|10 - 25 km</v>
      </c>
      <c r="M278" s="8" t="str">
        <f t="shared" si="50"/>
        <v>GHCND:USC00130807|0 - 10 km</v>
      </c>
      <c r="N278" s="8" t="str">
        <f t="shared" si="51"/>
        <v>725486|0 - 10 km</v>
      </c>
      <c r="P278" s="8" t="str">
        <f t="shared" si="53"/>
        <v>,</v>
      </c>
      <c r="Q278" s="8" t="str">
        <f>IF(COUNTIF($C$1:C277, "="&amp;C278)=0,R278&amp;S278&amp;T278&amp;U278&amp;V278&amp;W278&amp;X278,"")</f>
        <v>{"wst_id":"GHCND:US1IABN0003","wst_name":"OGDEN 1.6 SE","wst_lat":"42.02","wst_long":"-94.01","wst_source":"GHCN","wst_elev":"328"}</v>
      </c>
      <c r="R278" s="8" t="str">
        <f t="shared" si="54"/>
        <v>{"wst_id":"GHCND:US1IABN0003",</v>
      </c>
      <c r="S278" s="8" t="str">
        <f t="shared" si="55"/>
        <v>"wst_name":"OGDEN 1.6 SE",</v>
      </c>
      <c r="T278" s="8" t="str">
        <f t="shared" si="56"/>
        <v>"wst_lat":"42.02",</v>
      </c>
      <c r="U278" s="8" t="str">
        <f t="shared" si="57"/>
        <v>"wst_long":"-94.01",</v>
      </c>
      <c r="V278" s="8" t="str">
        <f t="shared" si="58"/>
        <v>"wst_source":"GHCN",</v>
      </c>
      <c r="W278" s="8" t="str">
        <f t="shared" si="52"/>
        <v>"wst_elev":"328"</v>
      </c>
      <c r="X278" s="8" t="s">
        <v>939</v>
      </c>
    </row>
    <row r="279" spans="1:24">
      <c r="A279" s="8">
        <f>IF(COUNTIF($C$1:C278,"="&amp;C279)&gt;0,"",1)</f>
        <v>1</v>
      </c>
      <c r="B279" s="14" t="s">
        <v>481</v>
      </c>
      <c r="C279" s="38" t="s">
        <v>726</v>
      </c>
      <c r="D279" s="14" t="s">
        <v>727</v>
      </c>
      <c r="E279" s="15">
        <v>42.041600279999997</v>
      </c>
      <c r="F279" s="15">
        <v>-93.890499899999995</v>
      </c>
      <c r="G279" s="14" t="s">
        <v>694</v>
      </c>
      <c r="H279" s="14" t="s">
        <v>684</v>
      </c>
      <c r="I279" s="15">
        <v>320</v>
      </c>
      <c r="J279" s="8" t="str">
        <f t="shared" si="48"/>
        <v>GHCND:USC00130807|0 - 10 km</v>
      </c>
      <c r="L279" s="8" t="str">
        <f t="shared" si="49"/>
        <v>GHCND:USC00130807|0 - 10 km</v>
      </c>
      <c r="M279" s="8" t="str">
        <f t="shared" si="50"/>
        <v>725486|0 - 10 km</v>
      </c>
      <c r="N279" s="8" t="str">
        <f t="shared" si="51"/>
        <v>GHCND:US1IABN0003|10 - 25 km</v>
      </c>
      <c r="P279" s="8" t="str">
        <f t="shared" si="53"/>
        <v>,</v>
      </c>
      <c r="Q279" s="8" t="str">
        <f>IF(COUNTIF($C$1:C278, "="&amp;C279)=0,R279&amp;S279&amp;T279&amp;U279&amp;V279&amp;W279&amp;X279,"")</f>
        <v>{"wst_id":"GHCND:USC00130807","wst_name":"BOONE","wst_lat":"42.04160028","wst_long":"-93.8904999","wst_source":"GHCN","wst_elev":"320"}</v>
      </c>
      <c r="R279" s="8" t="str">
        <f t="shared" si="54"/>
        <v>{"wst_id":"GHCND:USC00130807",</v>
      </c>
      <c r="S279" s="8" t="str">
        <f t="shared" si="55"/>
        <v>"wst_name":"BOONE",</v>
      </c>
      <c r="T279" s="8" t="str">
        <f t="shared" si="56"/>
        <v>"wst_lat":"42.04160028",</v>
      </c>
      <c r="U279" s="8" t="str">
        <f t="shared" si="57"/>
        <v>"wst_long":"-93.8904999",</v>
      </c>
      <c r="V279" s="8" t="str">
        <f t="shared" si="58"/>
        <v>"wst_source":"GHCN",</v>
      </c>
      <c r="W279" s="8" t="str">
        <f t="shared" si="52"/>
        <v>"wst_elev":"320"</v>
      </c>
      <c r="X279" s="8" t="s">
        <v>939</v>
      </c>
    </row>
    <row r="280" spans="1:24">
      <c r="A280" s="8" t="str">
        <f>IF(COUNTIF($C$1:C279,"="&amp;C280)&gt;0,"",1)</f>
        <v/>
      </c>
      <c r="B280" s="14" t="s">
        <v>490</v>
      </c>
      <c r="C280" s="38" t="s">
        <v>710</v>
      </c>
      <c r="D280" s="14" t="s">
        <v>711</v>
      </c>
      <c r="E280" s="15">
        <v>42.049000200000002</v>
      </c>
      <c r="F280" s="15">
        <v>-93.848000400000004</v>
      </c>
      <c r="G280" s="14" t="s">
        <v>671</v>
      </c>
      <c r="H280" s="14" t="s">
        <v>684</v>
      </c>
      <c r="I280" s="15">
        <v>354</v>
      </c>
      <c r="J280" s="8" t="str">
        <f t="shared" si="48"/>
        <v>725486|0 - 10 km</v>
      </c>
      <c r="L280" s="8" t="str">
        <f t="shared" si="49"/>
        <v>725486|0 - 10 km</v>
      </c>
      <c r="M280" s="8" t="str">
        <f t="shared" si="50"/>
        <v>GHCND:US1IABN0003|10 - 25 km</v>
      </c>
      <c r="N280" s="8" t="str">
        <f t="shared" si="51"/>
        <v>GHCND:USC00130807|0 - 10 km</v>
      </c>
      <c r="P280" s="8" t="str">
        <f t="shared" si="53"/>
        <v/>
      </c>
      <c r="Q280" s="8" t="str">
        <f>IF(COUNTIF($C$1:C279, "="&amp;C280)=0,R280&amp;S280&amp;T280&amp;U280&amp;V280&amp;W280&amp;X280,"")</f>
        <v/>
      </c>
      <c r="R280" s="8" t="str">
        <f t="shared" si="54"/>
        <v>{"wst_id":"725486",</v>
      </c>
      <c r="S280" s="8" t="str">
        <f t="shared" si="55"/>
        <v>"wst_name":"BOONE MUNI",</v>
      </c>
      <c r="T280" s="8" t="str">
        <f t="shared" si="56"/>
        <v>"wst_lat":"42.0490002",</v>
      </c>
      <c r="U280" s="8" t="str">
        <f t="shared" si="57"/>
        <v>"wst_long":"-93.8480004",</v>
      </c>
      <c r="V280" s="8" t="str">
        <f t="shared" si="58"/>
        <v>"wst_source":"GSOD",</v>
      </c>
      <c r="W280" s="8" t="str">
        <f t="shared" si="52"/>
        <v>"wst_elev":"354"</v>
      </c>
      <c r="X280" s="8" t="s">
        <v>939</v>
      </c>
    </row>
    <row r="281" spans="1:24">
      <c r="A281" s="8" t="str">
        <f>IF(COUNTIF($C$1:C280,"="&amp;C281)&gt;0,"",1)</f>
        <v/>
      </c>
      <c r="B281" s="14" t="s">
        <v>490</v>
      </c>
      <c r="C281" s="38" t="s">
        <v>724</v>
      </c>
      <c r="D281" s="14" t="s">
        <v>725</v>
      </c>
      <c r="E281" s="15">
        <v>42.02</v>
      </c>
      <c r="F281" s="15">
        <v>-94.01</v>
      </c>
      <c r="G281" s="14" t="s">
        <v>694</v>
      </c>
      <c r="H281" s="14" t="s">
        <v>691</v>
      </c>
      <c r="I281" s="15">
        <v>328</v>
      </c>
      <c r="J281" s="8" t="str">
        <f t="shared" si="48"/>
        <v>GHCND:US1IABN0003|10 - 25 km</v>
      </c>
      <c r="L281" s="8" t="str">
        <f t="shared" si="49"/>
        <v>GHCND:US1IABN0003|10 - 25 km</v>
      </c>
      <c r="M281" s="8" t="str">
        <f t="shared" si="50"/>
        <v>GHCND:USC00130807|0 - 10 km</v>
      </c>
      <c r="N281" s="8" t="str">
        <f t="shared" si="51"/>
        <v>725486|0 - 10 km</v>
      </c>
      <c r="P281" s="8" t="str">
        <f t="shared" si="53"/>
        <v/>
      </c>
      <c r="Q281" s="8" t="str">
        <f>IF(COUNTIF($C$1:C280, "="&amp;C281)=0,R281&amp;S281&amp;T281&amp;U281&amp;V281&amp;W281&amp;X281,"")</f>
        <v/>
      </c>
      <c r="R281" s="8" t="str">
        <f t="shared" si="54"/>
        <v>{"wst_id":"GHCND:US1IABN0003",</v>
      </c>
      <c r="S281" s="8" t="str">
        <f t="shared" si="55"/>
        <v>"wst_name":"OGDEN 1.6 SE",</v>
      </c>
      <c r="T281" s="8" t="str">
        <f t="shared" si="56"/>
        <v>"wst_lat":"42.02",</v>
      </c>
      <c r="U281" s="8" t="str">
        <f t="shared" si="57"/>
        <v>"wst_long":"-94.01",</v>
      </c>
      <c r="V281" s="8" t="str">
        <f t="shared" si="58"/>
        <v>"wst_source":"GHCN",</v>
      </c>
      <c r="W281" s="8" t="str">
        <f t="shared" si="52"/>
        <v>"wst_elev":"328"</v>
      </c>
      <c r="X281" s="8" t="s">
        <v>939</v>
      </c>
    </row>
    <row r="282" spans="1:24">
      <c r="A282" s="8" t="str">
        <f>IF(COUNTIF($C$1:C281,"="&amp;C282)&gt;0,"",1)</f>
        <v/>
      </c>
      <c r="B282" s="14" t="s">
        <v>490</v>
      </c>
      <c r="C282" s="38" t="s">
        <v>726</v>
      </c>
      <c r="D282" s="14" t="s">
        <v>727</v>
      </c>
      <c r="E282" s="15">
        <v>42.041600279999997</v>
      </c>
      <c r="F282" s="15">
        <v>-93.890499899999995</v>
      </c>
      <c r="G282" s="14" t="s">
        <v>694</v>
      </c>
      <c r="H282" s="14" t="s">
        <v>684</v>
      </c>
      <c r="I282" s="15">
        <v>320</v>
      </c>
      <c r="J282" s="8" t="str">
        <f t="shared" si="48"/>
        <v>GHCND:USC00130807|0 - 10 km</v>
      </c>
      <c r="L282" s="8" t="str">
        <f t="shared" si="49"/>
        <v>GHCND:USC00130807|0 - 10 km</v>
      </c>
      <c r="M282" s="8" t="str">
        <f t="shared" si="50"/>
        <v>725486|0 - 10 km</v>
      </c>
      <c r="N282" s="8" t="str">
        <f t="shared" si="51"/>
        <v>GHCND:US1IABN0003|10 - 25 km</v>
      </c>
      <c r="P282" s="8" t="str">
        <f t="shared" si="53"/>
        <v/>
      </c>
      <c r="Q282" s="8" t="str">
        <f>IF(COUNTIF($C$1:C281, "="&amp;C282)=0,R282&amp;S282&amp;T282&amp;U282&amp;V282&amp;W282&amp;X282,"")</f>
        <v/>
      </c>
      <c r="R282" s="8" t="str">
        <f t="shared" si="54"/>
        <v>{"wst_id":"GHCND:USC00130807",</v>
      </c>
      <c r="S282" s="8" t="str">
        <f t="shared" si="55"/>
        <v>"wst_name":"BOONE",</v>
      </c>
      <c r="T282" s="8" t="str">
        <f t="shared" si="56"/>
        <v>"wst_lat":"42.04160028",</v>
      </c>
      <c r="U282" s="8" t="str">
        <f t="shared" si="57"/>
        <v>"wst_long":"-93.8904999",</v>
      </c>
      <c r="V282" s="8" t="str">
        <f t="shared" si="58"/>
        <v>"wst_source":"GHCN",</v>
      </c>
      <c r="W282" s="8" t="str">
        <f t="shared" si="52"/>
        <v>"wst_elev":"320"</v>
      </c>
      <c r="X282" s="8" t="s">
        <v>939</v>
      </c>
    </row>
    <row r="283" spans="1:24">
      <c r="A283" s="8" t="str">
        <f>IF(COUNTIF($C$1:C282,"="&amp;C283)&gt;0,"",1)</f>
        <v/>
      </c>
      <c r="B283" s="14" t="s">
        <v>491</v>
      </c>
      <c r="C283" s="38" t="s">
        <v>710</v>
      </c>
      <c r="D283" s="14" t="s">
        <v>711</v>
      </c>
      <c r="E283" s="15">
        <v>42.049000200000002</v>
      </c>
      <c r="F283" s="15">
        <v>-93.848000400000004</v>
      </c>
      <c r="G283" s="14" t="s">
        <v>671</v>
      </c>
      <c r="H283" s="14" t="s">
        <v>684</v>
      </c>
      <c r="I283" s="15">
        <v>354</v>
      </c>
      <c r="J283" s="8" t="str">
        <f t="shared" si="48"/>
        <v>725486|0 - 10 km</v>
      </c>
      <c r="L283" s="8" t="str">
        <f t="shared" si="49"/>
        <v>725486|0 - 10 km</v>
      </c>
      <c r="M283" s="8" t="str">
        <f t="shared" si="50"/>
        <v>GHCND:US1IABN0003|10 - 25 km</v>
      </c>
      <c r="N283" s="8" t="str">
        <f t="shared" si="51"/>
        <v>GHCND:USC00130807|0 - 10 km</v>
      </c>
      <c r="P283" s="8" t="str">
        <f t="shared" si="53"/>
        <v/>
      </c>
      <c r="Q283" s="8" t="str">
        <f>IF(COUNTIF($C$1:C282, "="&amp;C283)=0,R283&amp;S283&amp;T283&amp;U283&amp;V283&amp;W283&amp;X283,"")</f>
        <v/>
      </c>
      <c r="R283" s="8" t="str">
        <f t="shared" si="54"/>
        <v>{"wst_id":"725486",</v>
      </c>
      <c r="S283" s="8" t="str">
        <f t="shared" si="55"/>
        <v>"wst_name":"BOONE MUNI",</v>
      </c>
      <c r="T283" s="8" t="str">
        <f t="shared" si="56"/>
        <v>"wst_lat":"42.0490002",</v>
      </c>
      <c r="U283" s="8" t="str">
        <f t="shared" si="57"/>
        <v>"wst_long":"-93.8480004",</v>
      </c>
      <c r="V283" s="8" t="str">
        <f t="shared" si="58"/>
        <v>"wst_source":"GSOD",</v>
      </c>
      <c r="W283" s="8" t="str">
        <f t="shared" si="52"/>
        <v>"wst_elev":"354"</v>
      </c>
      <c r="X283" s="8" t="s">
        <v>939</v>
      </c>
    </row>
    <row r="284" spans="1:24">
      <c r="A284" s="8" t="str">
        <f>IF(COUNTIF($C$1:C283,"="&amp;C284)&gt;0,"",1)</f>
        <v/>
      </c>
      <c r="B284" s="14" t="s">
        <v>491</v>
      </c>
      <c r="C284" s="38" t="s">
        <v>724</v>
      </c>
      <c r="D284" s="14" t="s">
        <v>725</v>
      </c>
      <c r="E284" s="15">
        <v>42.02</v>
      </c>
      <c r="F284" s="15">
        <v>-94.01</v>
      </c>
      <c r="G284" s="14" t="s">
        <v>694</v>
      </c>
      <c r="H284" s="14" t="s">
        <v>691</v>
      </c>
      <c r="I284" s="15">
        <v>328</v>
      </c>
      <c r="J284" s="8" t="str">
        <f t="shared" si="48"/>
        <v>GHCND:US1IABN0003|10 - 25 km</v>
      </c>
      <c r="L284" s="8" t="str">
        <f t="shared" si="49"/>
        <v>GHCND:US1IABN0003|10 - 25 km</v>
      </c>
      <c r="M284" s="8" t="str">
        <f t="shared" si="50"/>
        <v>GHCND:USC00130807|0 - 10 km</v>
      </c>
      <c r="N284" s="8" t="str">
        <f t="shared" si="51"/>
        <v>725486|0 - 10 km</v>
      </c>
      <c r="P284" s="8" t="str">
        <f t="shared" si="53"/>
        <v/>
      </c>
      <c r="Q284" s="8" t="str">
        <f>IF(COUNTIF($C$1:C283, "="&amp;C284)=0,R284&amp;S284&amp;T284&amp;U284&amp;V284&amp;W284&amp;X284,"")</f>
        <v/>
      </c>
      <c r="R284" s="8" t="str">
        <f t="shared" si="54"/>
        <v>{"wst_id":"GHCND:US1IABN0003",</v>
      </c>
      <c r="S284" s="8" t="str">
        <f t="shared" si="55"/>
        <v>"wst_name":"OGDEN 1.6 SE",</v>
      </c>
      <c r="T284" s="8" t="str">
        <f t="shared" si="56"/>
        <v>"wst_lat":"42.02",</v>
      </c>
      <c r="U284" s="8" t="str">
        <f t="shared" si="57"/>
        <v>"wst_long":"-94.01",</v>
      </c>
      <c r="V284" s="8" t="str">
        <f t="shared" si="58"/>
        <v>"wst_source":"GHCN",</v>
      </c>
      <c r="W284" s="8" t="str">
        <f t="shared" si="52"/>
        <v>"wst_elev":"328"</v>
      </c>
      <c r="X284" s="8" t="s">
        <v>939</v>
      </c>
    </row>
    <row r="285" spans="1:24">
      <c r="A285" s="8" t="str">
        <f>IF(COUNTIF($C$1:C284,"="&amp;C285)&gt;0,"",1)</f>
        <v/>
      </c>
      <c r="B285" s="14" t="s">
        <v>491</v>
      </c>
      <c r="C285" s="38" t="s">
        <v>726</v>
      </c>
      <c r="D285" s="14" t="s">
        <v>727</v>
      </c>
      <c r="E285" s="15">
        <v>42.041600279999997</v>
      </c>
      <c r="F285" s="15">
        <v>-93.890499899999995</v>
      </c>
      <c r="G285" s="14" t="s">
        <v>694</v>
      </c>
      <c r="H285" s="14" t="s">
        <v>684</v>
      </c>
      <c r="I285" s="15">
        <v>320</v>
      </c>
      <c r="J285" s="8" t="str">
        <f t="shared" si="48"/>
        <v>GHCND:USC00130807|0 - 10 km</v>
      </c>
      <c r="L285" s="8" t="str">
        <f t="shared" si="49"/>
        <v>GHCND:USC00130807|0 - 10 km</v>
      </c>
      <c r="M285" s="8" t="str">
        <f t="shared" si="50"/>
        <v>725486|0 - 10 km</v>
      </c>
      <c r="N285" s="8" t="str">
        <f t="shared" si="51"/>
        <v>GHCND:US1IABN0003|10 - 25 km</v>
      </c>
      <c r="P285" s="8" t="str">
        <f t="shared" si="53"/>
        <v/>
      </c>
      <c r="Q285" s="8" t="str">
        <f>IF(COUNTIF($C$1:C284, "="&amp;C285)=0,R285&amp;S285&amp;T285&amp;U285&amp;V285&amp;W285&amp;X285,"")</f>
        <v/>
      </c>
      <c r="R285" s="8" t="str">
        <f t="shared" si="54"/>
        <v>{"wst_id":"GHCND:USC00130807",</v>
      </c>
      <c r="S285" s="8" t="str">
        <f t="shared" si="55"/>
        <v>"wst_name":"BOONE",</v>
      </c>
      <c r="T285" s="8" t="str">
        <f t="shared" si="56"/>
        <v>"wst_lat":"42.04160028",</v>
      </c>
      <c r="U285" s="8" t="str">
        <f t="shared" si="57"/>
        <v>"wst_long":"-93.8904999",</v>
      </c>
      <c r="V285" s="8" t="str">
        <f t="shared" si="58"/>
        <v>"wst_source":"GHCN",</v>
      </c>
      <c r="W285" s="8" t="str">
        <f t="shared" si="52"/>
        <v>"wst_elev":"320"</v>
      </c>
      <c r="X285" s="8" t="s">
        <v>939</v>
      </c>
    </row>
    <row r="286" spans="1:24">
      <c r="A286" s="8" t="str">
        <f>IF(COUNTIF($C$1:C285,"="&amp;C286)&gt;0,"",1)</f>
        <v/>
      </c>
      <c r="B286" s="14" t="s">
        <v>494</v>
      </c>
      <c r="C286" s="38" t="s">
        <v>710</v>
      </c>
      <c r="D286" s="14" t="s">
        <v>711</v>
      </c>
      <c r="E286" s="15">
        <v>42.049000200000002</v>
      </c>
      <c r="F286" s="15">
        <v>-93.848000400000004</v>
      </c>
      <c r="G286" s="14" t="s">
        <v>671</v>
      </c>
      <c r="H286" s="14" t="s">
        <v>684</v>
      </c>
      <c r="I286" s="15">
        <v>354</v>
      </c>
      <c r="J286" s="8" t="str">
        <f t="shared" si="48"/>
        <v>725486|0 - 10 km</v>
      </c>
      <c r="L286" s="8" t="str">
        <f t="shared" si="49"/>
        <v>725486|0 - 10 km</v>
      </c>
      <c r="M286" s="8" t="str">
        <f t="shared" si="50"/>
        <v>GHCND:US1IABN0003|10 - 25 km</v>
      </c>
      <c r="N286" s="8" t="str">
        <f t="shared" si="51"/>
        <v>GHCND:USC00130807|0 - 10 km</v>
      </c>
      <c r="P286" s="8" t="str">
        <f t="shared" si="53"/>
        <v/>
      </c>
      <c r="Q286" s="8" t="str">
        <f>IF(COUNTIF($C$1:C285, "="&amp;C286)=0,R286&amp;S286&amp;T286&amp;U286&amp;V286&amp;W286&amp;X286,"")</f>
        <v/>
      </c>
      <c r="R286" s="8" t="str">
        <f t="shared" si="54"/>
        <v>{"wst_id":"725486",</v>
      </c>
      <c r="S286" s="8" t="str">
        <f t="shared" si="55"/>
        <v>"wst_name":"BOONE MUNI",</v>
      </c>
      <c r="T286" s="8" t="str">
        <f t="shared" si="56"/>
        <v>"wst_lat":"42.0490002",</v>
      </c>
      <c r="U286" s="8" t="str">
        <f t="shared" si="57"/>
        <v>"wst_long":"-93.8480004",</v>
      </c>
      <c r="V286" s="8" t="str">
        <f t="shared" si="58"/>
        <v>"wst_source":"GSOD",</v>
      </c>
      <c r="W286" s="8" t="str">
        <f t="shared" si="52"/>
        <v>"wst_elev":"354"</v>
      </c>
      <c r="X286" s="8" t="s">
        <v>939</v>
      </c>
    </row>
    <row r="287" spans="1:24">
      <c r="A287" s="8" t="str">
        <f>IF(COUNTIF($C$1:C286,"="&amp;C287)&gt;0,"",1)</f>
        <v/>
      </c>
      <c r="B287" s="14" t="s">
        <v>494</v>
      </c>
      <c r="C287" s="38" t="s">
        <v>724</v>
      </c>
      <c r="D287" s="14" t="s">
        <v>725</v>
      </c>
      <c r="E287" s="15">
        <v>42.02</v>
      </c>
      <c r="F287" s="15">
        <v>-94.01</v>
      </c>
      <c r="G287" s="14" t="s">
        <v>694</v>
      </c>
      <c r="H287" s="14" t="s">
        <v>691</v>
      </c>
      <c r="I287" s="15">
        <v>328</v>
      </c>
      <c r="J287" s="8" t="str">
        <f t="shared" si="48"/>
        <v>GHCND:US1IABN0003|10 - 25 km</v>
      </c>
      <c r="L287" s="8" t="str">
        <f t="shared" si="49"/>
        <v>GHCND:US1IABN0003|10 - 25 km</v>
      </c>
      <c r="M287" s="8" t="str">
        <f t="shared" si="50"/>
        <v>GHCND:USC00130807|0 - 10 km</v>
      </c>
      <c r="N287" s="8" t="str">
        <f t="shared" si="51"/>
        <v>722168|0 - 10 km</v>
      </c>
      <c r="P287" s="8" t="str">
        <f t="shared" si="53"/>
        <v/>
      </c>
      <c r="Q287" s="8" t="str">
        <f>IF(COUNTIF($C$1:C286, "="&amp;C287)=0,R287&amp;S287&amp;T287&amp;U287&amp;V287&amp;W287&amp;X287,"")</f>
        <v/>
      </c>
      <c r="R287" s="8" t="str">
        <f t="shared" si="54"/>
        <v>{"wst_id":"GHCND:US1IABN0003",</v>
      </c>
      <c r="S287" s="8" t="str">
        <f t="shared" si="55"/>
        <v>"wst_name":"OGDEN 1.6 SE",</v>
      </c>
      <c r="T287" s="8" t="str">
        <f t="shared" si="56"/>
        <v>"wst_lat":"42.02",</v>
      </c>
      <c r="U287" s="8" t="str">
        <f t="shared" si="57"/>
        <v>"wst_long":"-94.01",</v>
      </c>
      <c r="V287" s="8" t="str">
        <f t="shared" si="58"/>
        <v>"wst_source":"GHCN",</v>
      </c>
      <c r="W287" s="8" t="str">
        <f t="shared" si="52"/>
        <v>"wst_elev":"328"</v>
      </c>
      <c r="X287" s="8" t="s">
        <v>939</v>
      </c>
    </row>
    <row r="288" spans="1:24">
      <c r="A288" s="8" t="str">
        <f>IF(COUNTIF($C$1:C287,"="&amp;C288)&gt;0,"",1)</f>
        <v/>
      </c>
      <c r="B288" s="14" t="s">
        <v>494</v>
      </c>
      <c r="C288" s="38" t="s">
        <v>726</v>
      </c>
      <c r="D288" s="14" t="s">
        <v>727</v>
      </c>
      <c r="E288" s="15">
        <v>42.041600279999997</v>
      </c>
      <c r="F288" s="15">
        <v>-93.890499899999995</v>
      </c>
      <c r="G288" s="14" t="s">
        <v>694</v>
      </c>
      <c r="H288" s="14" t="s">
        <v>684</v>
      </c>
      <c r="I288" s="15">
        <v>320</v>
      </c>
      <c r="J288" s="8" t="str">
        <f t="shared" si="48"/>
        <v>GHCND:USC00130807|0 - 10 km</v>
      </c>
      <c r="L288" s="8" t="str">
        <f t="shared" si="49"/>
        <v>GHCND:USC00130807|0 - 10 km</v>
      </c>
      <c r="M288" s="8" t="str">
        <f t="shared" si="50"/>
        <v>722168|0 - 10 km</v>
      </c>
      <c r="N288" s="8" t="str">
        <f t="shared" si="51"/>
        <v>GHCND:US1MNRV0008|0 - 10 km</v>
      </c>
      <c r="P288" s="8" t="str">
        <f t="shared" si="53"/>
        <v/>
      </c>
      <c r="Q288" s="8" t="str">
        <f>IF(COUNTIF($C$1:C287, "="&amp;C288)=0,R288&amp;S288&amp;T288&amp;U288&amp;V288&amp;W288&amp;X288,"")</f>
        <v/>
      </c>
      <c r="R288" s="8" t="str">
        <f t="shared" si="54"/>
        <v>{"wst_id":"GHCND:USC00130807",</v>
      </c>
      <c r="S288" s="8" t="str">
        <f t="shared" si="55"/>
        <v>"wst_name":"BOONE",</v>
      </c>
      <c r="T288" s="8" t="str">
        <f t="shared" si="56"/>
        <v>"wst_lat":"42.04160028",</v>
      </c>
      <c r="U288" s="8" t="str">
        <f t="shared" si="57"/>
        <v>"wst_long":"-93.8904999",</v>
      </c>
      <c r="V288" s="8" t="str">
        <f t="shared" si="58"/>
        <v>"wst_source":"GHCN",</v>
      </c>
      <c r="W288" s="8" t="str">
        <f t="shared" si="52"/>
        <v>"wst_elev":"320"</v>
      </c>
      <c r="X288" s="8" t="s">
        <v>939</v>
      </c>
    </row>
    <row r="289" spans="1:24">
      <c r="A289" s="8">
        <f>IF(COUNTIF($C$1:C288,"="&amp;C289)&gt;0,"",1)</f>
        <v>1</v>
      </c>
      <c r="B289" s="14" t="s">
        <v>495</v>
      </c>
      <c r="C289" s="38" t="s">
        <v>728</v>
      </c>
      <c r="D289" s="14" t="s">
        <v>729</v>
      </c>
      <c r="E289" s="15">
        <v>44.783000399999999</v>
      </c>
      <c r="F289" s="15">
        <v>-95.033000400000006</v>
      </c>
      <c r="G289" s="14" t="s">
        <v>671</v>
      </c>
      <c r="H289" s="14" t="s">
        <v>684</v>
      </c>
      <c r="I289" s="15">
        <v>328</v>
      </c>
      <c r="J289" s="8" t="str">
        <f t="shared" si="48"/>
        <v>722168|0 - 10 km</v>
      </c>
      <c r="L289" s="8" t="str">
        <f t="shared" si="49"/>
        <v>722168|0 - 10 km</v>
      </c>
      <c r="M289" s="8" t="str">
        <f t="shared" si="50"/>
        <v>GHCND:US1MNRV0008|0 - 10 km</v>
      </c>
      <c r="N289" s="8" t="str">
        <f t="shared" si="51"/>
        <v>GHCND:USC00216152|0 - 10 km</v>
      </c>
      <c r="P289" s="8" t="str">
        <f t="shared" si="53"/>
        <v>,</v>
      </c>
      <c r="Q289" s="8" t="str">
        <f>IF(COUNTIF($C$1:C288, "="&amp;C289)=0,R289&amp;S289&amp;T289&amp;U289&amp;V289&amp;W289&amp;X289,"")</f>
        <v>{"wst_id":"722168","wst_name":"OLIVIA RGNL","wst_lat":"44.7830004","wst_long":"-95.0330004","wst_source":"GSOD","wst_elev":"328"}</v>
      </c>
      <c r="R289" s="8" t="str">
        <f t="shared" si="54"/>
        <v>{"wst_id":"722168",</v>
      </c>
      <c r="S289" s="8" t="str">
        <f t="shared" si="55"/>
        <v>"wst_name":"OLIVIA RGNL",</v>
      </c>
      <c r="T289" s="8" t="str">
        <f t="shared" si="56"/>
        <v>"wst_lat":"44.7830004",</v>
      </c>
      <c r="U289" s="8" t="str">
        <f t="shared" si="57"/>
        <v>"wst_long":"-95.0330004",</v>
      </c>
      <c r="V289" s="8" t="str">
        <f t="shared" si="58"/>
        <v>"wst_source":"GSOD",</v>
      </c>
      <c r="W289" s="8" t="str">
        <f t="shared" si="52"/>
        <v>"wst_elev":"328"</v>
      </c>
      <c r="X289" s="8" t="s">
        <v>939</v>
      </c>
    </row>
    <row r="290" spans="1:24">
      <c r="A290" s="8">
        <f>IF(COUNTIF($C$1:C289,"="&amp;C290)&gt;0,"",1)</f>
        <v>1</v>
      </c>
      <c r="B290" s="14" t="s">
        <v>495</v>
      </c>
      <c r="C290" s="38" t="s">
        <v>730</v>
      </c>
      <c r="D290" s="14" t="s">
        <v>731</v>
      </c>
      <c r="E290" s="15">
        <v>44.665400320000003</v>
      </c>
      <c r="F290" s="15">
        <v>-94.854399520000001</v>
      </c>
      <c r="G290" s="14" t="s">
        <v>694</v>
      </c>
      <c r="H290" s="14" t="s">
        <v>684</v>
      </c>
      <c r="I290" s="15">
        <v>327</v>
      </c>
      <c r="J290" s="8" t="str">
        <f t="shared" si="48"/>
        <v>GHCND:US1MNRV0008|0 - 10 km</v>
      </c>
      <c r="L290" s="8" t="str">
        <f t="shared" si="49"/>
        <v>GHCND:US1MNRV0008|0 - 10 km</v>
      </c>
      <c r="M290" s="8" t="str">
        <f t="shared" si="50"/>
        <v>GHCND:USC00216152|0 - 10 km</v>
      </c>
      <c r="N290" s="8" t="str">
        <f t="shared" si="51"/>
        <v>722168|0 - 10 km</v>
      </c>
      <c r="P290" s="8" t="str">
        <f t="shared" si="53"/>
        <v>,</v>
      </c>
      <c r="Q290" s="8" t="str">
        <f>IF(COUNTIF($C$1:C289, "="&amp;C290)=0,R290&amp;S290&amp;T290&amp;U290&amp;V290&amp;W290&amp;X290,"")</f>
        <v>{"wst_id":"GHCND:US1MNRV0008","wst_name":"BIRD ISLAND 7.2 SSE","wst_lat":"44.66540032","wst_long":"-94.85439952","wst_source":"GHCN","wst_elev":"327"}</v>
      </c>
      <c r="R290" s="8" t="str">
        <f t="shared" si="54"/>
        <v>{"wst_id":"GHCND:US1MNRV0008",</v>
      </c>
      <c r="S290" s="8" t="str">
        <f t="shared" si="55"/>
        <v>"wst_name":"BIRD ISLAND 7.2 SSE",</v>
      </c>
      <c r="T290" s="8" t="str">
        <f t="shared" si="56"/>
        <v>"wst_lat":"44.66540032",</v>
      </c>
      <c r="U290" s="8" t="str">
        <f t="shared" si="57"/>
        <v>"wst_long":"-94.85439952",</v>
      </c>
      <c r="V290" s="8" t="str">
        <f t="shared" si="58"/>
        <v>"wst_source":"GHCN",</v>
      </c>
      <c r="W290" s="8" t="str">
        <f t="shared" si="52"/>
        <v>"wst_elev":"327"</v>
      </c>
      <c r="X290" s="8" t="s">
        <v>939</v>
      </c>
    </row>
    <row r="291" spans="1:24">
      <c r="A291" s="8">
        <f>IF(COUNTIF($C$1:C290,"="&amp;C291)&gt;0,"",1)</f>
        <v>1</v>
      </c>
      <c r="B291" s="14" t="s">
        <v>495</v>
      </c>
      <c r="C291" s="38" t="s">
        <v>732</v>
      </c>
      <c r="D291" s="14" t="s">
        <v>733</v>
      </c>
      <c r="E291" s="15">
        <v>44.762899820000001</v>
      </c>
      <c r="F291" s="15">
        <v>-94.929799840000001</v>
      </c>
      <c r="G291" s="14" t="s">
        <v>694</v>
      </c>
      <c r="H291" s="14" t="s">
        <v>684</v>
      </c>
      <c r="I291" s="15">
        <v>335</v>
      </c>
      <c r="J291" s="8" t="str">
        <f t="shared" si="48"/>
        <v>GHCND:USC00216152|0 - 10 km</v>
      </c>
      <c r="L291" s="8" t="str">
        <f t="shared" si="49"/>
        <v>GHCND:USC00216152|0 - 10 km</v>
      </c>
      <c r="M291" s="8" t="str">
        <f t="shared" si="50"/>
        <v>722168|0 - 10 km</v>
      </c>
      <c r="N291" s="8" t="str">
        <f t="shared" si="51"/>
        <v>GHCND:US1MNRV0008|0 - 10 km</v>
      </c>
      <c r="P291" s="8" t="str">
        <f t="shared" si="53"/>
        <v>,</v>
      </c>
      <c r="Q291" s="8" t="str">
        <f>IF(COUNTIF($C$1:C290, "="&amp;C291)=0,R291&amp;S291&amp;T291&amp;U291&amp;V291&amp;W291&amp;X291,"")</f>
        <v>{"wst_id":"GHCND:USC00216152","wst_name":"OLIVIA 3 E","wst_lat":"44.76289982","wst_long":"-94.92979984","wst_source":"GHCN","wst_elev":"335"}</v>
      </c>
      <c r="R291" s="8" t="str">
        <f t="shared" si="54"/>
        <v>{"wst_id":"GHCND:USC00216152",</v>
      </c>
      <c r="S291" s="8" t="str">
        <f t="shared" si="55"/>
        <v>"wst_name":"OLIVIA 3 E",</v>
      </c>
      <c r="T291" s="8" t="str">
        <f t="shared" si="56"/>
        <v>"wst_lat":"44.76289982",</v>
      </c>
      <c r="U291" s="8" t="str">
        <f t="shared" si="57"/>
        <v>"wst_long":"-94.92979984",</v>
      </c>
      <c r="V291" s="8" t="str">
        <f t="shared" si="58"/>
        <v>"wst_source":"GHCN",</v>
      </c>
      <c r="W291" s="8" t="str">
        <f t="shared" si="52"/>
        <v>"wst_elev":"335"</v>
      </c>
      <c r="X291" s="8" t="s">
        <v>939</v>
      </c>
    </row>
    <row r="292" spans="1:24">
      <c r="A292" s="8" t="str">
        <f>IF(COUNTIF($C$1:C291,"="&amp;C292)&gt;0,"",1)</f>
        <v/>
      </c>
      <c r="B292" s="14" t="s">
        <v>507</v>
      </c>
      <c r="C292" s="38" t="s">
        <v>728</v>
      </c>
      <c r="D292" s="14" t="s">
        <v>729</v>
      </c>
      <c r="E292" s="15">
        <v>44.783000399999999</v>
      </c>
      <c r="F292" s="15">
        <v>-95.033000400000006</v>
      </c>
      <c r="G292" s="14" t="s">
        <v>671</v>
      </c>
      <c r="H292" s="14" t="s">
        <v>684</v>
      </c>
      <c r="I292" s="15">
        <v>328</v>
      </c>
      <c r="J292" s="8" t="str">
        <f t="shared" si="48"/>
        <v>722168|0 - 10 km</v>
      </c>
      <c r="L292" s="8" t="str">
        <f t="shared" si="49"/>
        <v>722168|0 - 10 km</v>
      </c>
      <c r="M292" s="8" t="str">
        <f t="shared" si="50"/>
        <v>GHCND:US1MNRV0008|0 - 10 km</v>
      </c>
      <c r="N292" s="8" t="str">
        <f t="shared" si="51"/>
        <v>GHCND:USC00216152|0 - 10 km</v>
      </c>
      <c r="P292" s="8" t="str">
        <f t="shared" si="53"/>
        <v/>
      </c>
      <c r="Q292" s="8" t="str">
        <f>IF(COUNTIF($C$1:C291, "="&amp;C292)=0,R292&amp;S292&amp;T292&amp;U292&amp;V292&amp;W292&amp;X292,"")</f>
        <v/>
      </c>
      <c r="R292" s="8" t="str">
        <f t="shared" si="54"/>
        <v>{"wst_id":"722168",</v>
      </c>
      <c r="S292" s="8" t="str">
        <f t="shared" si="55"/>
        <v>"wst_name":"OLIVIA RGNL",</v>
      </c>
      <c r="T292" s="8" t="str">
        <f t="shared" si="56"/>
        <v>"wst_lat":"44.7830004",</v>
      </c>
      <c r="U292" s="8" t="str">
        <f t="shared" si="57"/>
        <v>"wst_long":"-95.0330004",</v>
      </c>
      <c r="V292" s="8" t="str">
        <f t="shared" si="58"/>
        <v>"wst_source":"GSOD",</v>
      </c>
      <c r="W292" s="8" t="str">
        <f t="shared" si="52"/>
        <v>"wst_elev":"328"</v>
      </c>
      <c r="X292" s="8" t="s">
        <v>939</v>
      </c>
    </row>
    <row r="293" spans="1:24">
      <c r="A293" s="8" t="str">
        <f>IF(COUNTIF($C$1:C292,"="&amp;C293)&gt;0,"",1)</f>
        <v/>
      </c>
      <c r="B293" s="14" t="s">
        <v>507</v>
      </c>
      <c r="C293" s="38" t="s">
        <v>730</v>
      </c>
      <c r="D293" s="14" t="s">
        <v>731</v>
      </c>
      <c r="E293" s="15">
        <v>44.665400320000003</v>
      </c>
      <c r="F293" s="15">
        <v>-94.854399520000001</v>
      </c>
      <c r="G293" s="14" t="s">
        <v>694</v>
      </c>
      <c r="H293" s="14" t="s">
        <v>684</v>
      </c>
      <c r="I293" s="15">
        <v>327</v>
      </c>
      <c r="J293" s="8" t="str">
        <f t="shared" si="48"/>
        <v>GHCND:US1MNRV0008|0 - 10 km</v>
      </c>
      <c r="L293" s="8" t="str">
        <f t="shared" si="49"/>
        <v>GHCND:US1MNRV0008|0 - 10 km</v>
      </c>
      <c r="M293" s="8" t="str">
        <f t="shared" si="50"/>
        <v>GHCND:USC00216152|0 - 10 km</v>
      </c>
      <c r="N293" s="8" t="str">
        <f t="shared" si="51"/>
        <v>722168|0 - 10 km</v>
      </c>
      <c r="P293" s="8" t="str">
        <f t="shared" si="53"/>
        <v/>
      </c>
      <c r="Q293" s="8" t="str">
        <f>IF(COUNTIF($C$1:C292, "="&amp;C293)=0,R293&amp;S293&amp;T293&amp;U293&amp;V293&amp;W293&amp;X293,"")</f>
        <v/>
      </c>
      <c r="R293" s="8" t="str">
        <f t="shared" si="54"/>
        <v>{"wst_id":"GHCND:US1MNRV0008",</v>
      </c>
      <c r="S293" s="8" t="str">
        <f t="shared" si="55"/>
        <v>"wst_name":"BIRD ISLAND 7.2 SSE",</v>
      </c>
      <c r="T293" s="8" t="str">
        <f t="shared" si="56"/>
        <v>"wst_lat":"44.66540032",</v>
      </c>
      <c r="U293" s="8" t="str">
        <f t="shared" si="57"/>
        <v>"wst_long":"-94.85439952",</v>
      </c>
      <c r="V293" s="8" t="str">
        <f t="shared" si="58"/>
        <v>"wst_source":"GHCN",</v>
      </c>
      <c r="W293" s="8" t="str">
        <f t="shared" si="52"/>
        <v>"wst_elev":"327"</v>
      </c>
      <c r="X293" s="8" t="s">
        <v>939</v>
      </c>
    </row>
    <row r="294" spans="1:24">
      <c r="A294" s="8" t="str">
        <f>IF(COUNTIF($C$1:C293,"="&amp;C294)&gt;0,"",1)</f>
        <v/>
      </c>
      <c r="B294" s="14" t="s">
        <v>507</v>
      </c>
      <c r="C294" s="38" t="s">
        <v>732</v>
      </c>
      <c r="D294" s="14" t="s">
        <v>733</v>
      </c>
      <c r="E294" s="15">
        <v>44.762899820000001</v>
      </c>
      <c r="F294" s="15">
        <v>-94.929799840000001</v>
      </c>
      <c r="G294" s="14" t="s">
        <v>694</v>
      </c>
      <c r="H294" s="14" t="s">
        <v>684</v>
      </c>
      <c r="I294" s="15">
        <v>335</v>
      </c>
      <c r="J294" s="8" t="str">
        <f t="shared" si="48"/>
        <v>GHCND:USC00216152|0 - 10 km</v>
      </c>
      <c r="L294" s="8" t="str">
        <f t="shared" si="49"/>
        <v>GHCND:USC00216152|0 - 10 km</v>
      </c>
      <c r="M294" s="8" t="str">
        <f t="shared" si="50"/>
        <v>722168|0 - 10 km</v>
      </c>
      <c r="N294" s="8" t="str">
        <f t="shared" si="51"/>
        <v>GHCND:US1MNRV0008|0 - 10 km</v>
      </c>
      <c r="P294" s="8" t="str">
        <f t="shared" si="53"/>
        <v/>
      </c>
      <c r="Q294" s="8" t="str">
        <f>IF(COUNTIF($C$1:C293, "="&amp;C294)=0,R294&amp;S294&amp;T294&amp;U294&amp;V294&amp;W294&amp;X294,"")</f>
        <v/>
      </c>
      <c r="R294" s="8" t="str">
        <f t="shared" si="54"/>
        <v>{"wst_id":"GHCND:USC00216152",</v>
      </c>
      <c r="S294" s="8" t="str">
        <f t="shared" si="55"/>
        <v>"wst_name":"OLIVIA 3 E",</v>
      </c>
      <c r="T294" s="8" t="str">
        <f t="shared" si="56"/>
        <v>"wst_lat":"44.76289982",</v>
      </c>
      <c r="U294" s="8" t="str">
        <f t="shared" si="57"/>
        <v>"wst_long":"-94.92979984",</v>
      </c>
      <c r="V294" s="8" t="str">
        <f t="shared" si="58"/>
        <v>"wst_source":"GHCN",</v>
      </c>
      <c r="W294" s="8" t="str">
        <f t="shared" si="52"/>
        <v>"wst_elev":"335"</v>
      </c>
      <c r="X294" s="8" t="s">
        <v>939</v>
      </c>
    </row>
    <row r="295" spans="1:24">
      <c r="A295" s="8" t="str">
        <f>IF(COUNTIF($C$1:C294,"="&amp;C295)&gt;0,"",1)</f>
        <v/>
      </c>
      <c r="B295" s="14" t="s">
        <v>509</v>
      </c>
      <c r="C295" s="38" t="s">
        <v>728</v>
      </c>
      <c r="D295" s="14" t="s">
        <v>729</v>
      </c>
      <c r="E295" s="15">
        <v>44.783000399999999</v>
      </c>
      <c r="F295" s="15">
        <v>-95.033000400000006</v>
      </c>
      <c r="G295" s="14" t="s">
        <v>671</v>
      </c>
      <c r="H295" s="14" t="s">
        <v>684</v>
      </c>
      <c r="I295" s="15">
        <v>328</v>
      </c>
      <c r="J295" s="8" t="str">
        <f t="shared" si="48"/>
        <v>722168|0 - 10 km</v>
      </c>
      <c r="L295" s="8" t="str">
        <f t="shared" si="49"/>
        <v>722168|0 - 10 km</v>
      </c>
      <c r="M295" s="8" t="str">
        <f t="shared" si="50"/>
        <v>GHCND:US1MNRV0008|0 - 10 km</v>
      </c>
      <c r="N295" s="8" t="str">
        <f t="shared" si="51"/>
        <v>GHCND:USC00216152|0 - 10 km</v>
      </c>
      <c r="P295" s="8" t="str">
        <f t="shared" si="53"/>
        <v/>
      </c>
      <c r="Q295" s="8" t="str">
        <f>IF(COUNTIF($C$1:C294, "="&amp;C295)=0,R295&amp;S295&amp;T295&amp;U295&amp;V295&amp;W295&amp;X295,"")</f>
        <v/>
      </c>
      <c r="R295" s="8" t="str">
        <f t="shared" si="54"/>
        <v>{"wst_id":"722168",</v>
      </c>
      <c r="S295" s="8" t="str">
        <f t="shared" si="55"/>
        <v>"wst_name":"OLIVIA RGNL",</v>
      </c>
      <c r="T295" s="8" t="str">
        <f t="shared" si="56"/>
        <v>"wst_lat":"44.7830004",</v>
      </c>
      <c r="U295" s="8" t="str">
        <f t="shared" si="57"/>
        <v>"wst_long":"-95.0330004",</v>
      </c>
      <c r="V295" s="8" t="str">
        <f t="shared" si="58"/>
        <v>"wst_source":"GSOD",</v>
      </c>
      <c r="W295" s="8" t="str">
        <f t="shared" si="52"/>
        <v>"wst_elev":"328"</v>
      </c>
      <c r="X295" s="8" t="s">
        <v>939</v>
      </c>
    </row>
    <row r="296" spans="1:24">
      <c r="A296" s="8" t="str">
        <f>IF(COUNTIF($C$1:C295,"="&amp;C296)&gt;0,"",1)</f>
        <v/>
      </c>
      <c r="B296" s="14" t="s">
        <v>509</v>
      </c>
      <c r="C296" s="38" t="s">
        <v>730</v>
      </c>
      <c r="D296" s="14" t="s">
        <v>731</v>
      </c>
      <c r="E296" s="15">
        <v>44.665400320000003</v>
      </c>
      <c r="F296" s="15">
        <v>-94.854399520000001</v>
      </c>
      <c r="G296" s="14" t="s">
        <v>694</v>
      </c>
      <c r="H296" s="14" t="s">
        <v>684</v>
      </c>
      <c r="I296" s="15">
        <v>327</v>
      </c>
      <c r="J296" s="8" t="str">
        <f t="shared" si="48"/>
        <v>GHCND:US1MNRV0008|0 - 10 km</v>
      </c>
      <c r="L296" s="8" t="str">
        <f t="shared" si="49"/>
        <v>GHCND:US1MNRV0008|0 - 10 km</v>
      </c>
      <c r="M296" s="8" t="str">
        <f t="shared" si="50"/>
        <v>GHCND:USC00216152|0 - 10 km</v>
      </c>
      <c r="N296" s="8" t="str">
        <f t="shared" si="51"/>
        <v>722168|0 - 10 km</v>
      </c>
      <c r="P296" s="8" t="str">
        <f t="shared" si="53"/>
        <v/>
      </c>
      <c r="Q296" s="8" t="str">
        <f>IF(COUNTIF($C$1:C295, "="&amp;C296)=0,R296&amp;S296&amp;T296&amp;U296&amp;V296&amp;W296&amp;X296,"")</f>
        <v/>
      </c>
      <c r="R296" s="8" t="str">
        <f t="shared" si="54"/>
        <v>{"wst_id":"GHCND:US1MNRV0008",</v>
      </c>
      <c r="S296" s="8" t="str">
        <f t="shared" si="55"/>
        <v>"wst_name":"BIRD ISLAND 7.2 SSE",</v>
      </c>
      <c r="T296" s="8" t="str">
        <f t="shared" si="56"/>
        <v>"wst_lat":"44.66540032",</v>
      </c>
      <c r="U296" s="8" t="str">
        <f t="shared" si="57"/>
        <v>"wst_long":"-94.85439952",</v>
      </c>
      <c r="V296" s="8" t="str">
        <f t="shared" si="58"/>
        <v>"wst_source":"GHCN",</v>
      </c>
      <c r="W296" s="8" t="str">
        <f t="shared" si="52"/>
        <v>"wst_elev":"327"</v>
      </c>
      <c r="X296" s="8" t="s">
        <v>939</v>
      </c>
    </row>
    <row r="297" spans="1:24">
      <c r="A297" s="8" t="str">
        <f>IF(COUNTIF($C$1:C296,"="&amp;C297)&gt;0,"",1)</f>
        <v/>
      </c>
      <c r="B297" s="14" t="s">
        <v>509</v>
      </c>
      <c r="C297" s="38" t="s">
        <v>732</v>
      </c>
      <c r="D297" s="14" t="s">
        <v>733</v>
      </c>
      <c r="E297" s="15">
        <v>44.762899820000001</v>
      </c>
      <c r="F297" s="15">
        <v>-94.929799840000001</v>
      </c>
      <c r="G297" s="14" t="s">
        <v>694</v>
      </c>
      <c r="H297" s="14" t="s">
        <v>684</v>
      </c>
      <c r="I297" s="15">
        <v>335</v>
      </c>
      <c r="J297" s="8" t="str">
        <f t="shared" si="48"/>
        <v>GHCND:USC00216152|0 - 10 km</v>
      </c>
      <c r="L297" s="8" t="str">
        <f t="shared" si="49"/>
        <v>GHCND:USC00216152|0 - 10 km</v>
      </c>
      <c r="M297" s="8" t="str">
        <f t="shared" si="50"/>
        <v>722168|0 - 10 km</v>
      </c>
      <c r="N297" s="8" t="str">
        <f t="shared" si="51"/>
        <v>GHCND:US1MNRV0003|0 - 10 km</v>
      </c>
      <c r="P297" s="8" t="str">
        <f t="shared" si="53"/>
        <v/>
      </c>
      <c r="Q297" s="8" t="str">
        <f>IF(COUNTIF($C$1:C296, "="&amp;C297)=0,R297&amp;S297&amp;T297&amp;U297&amp;V297&amp;W297&amp;X297,"")</f>
        <v/>
      </c>
      <c r="R297" s="8" t="str">
        <f t="shared" si="54"/>
        <v>{"wst_id":"GHCND:USC00216152",</v>
      </c>
      <c r="S297" s="8" t="str">
        <f t="shared" si="55"/>
        <v>"wst_name":"OLIVIA 3 E",</v>
      </c>
      <c r="T297" s="8" t="str">
        <f t="shared" si="56"/>
        <v>"wst_lat":"44.76289982",</v>
      </c>
      <c r="U297" s="8" t="str">
        <f t="shared" si="57"/>
        <v>"wst_long":"-94.92979984",</v>
      </c>
      <c r="V297" s="8" t="str">
        <f t="shared" si="58"/>
        <v>"wst_source":"GHCN",</v>
      </c>
      <c r="W297" s="8" t="str">
        <f t="shared" si="52"/>
        <v>"wst_elev":"335"</v>
      </c>
      <c r="X297" s="8" t="s">
        <v>939</v>
      </c>
    </row>
    <row r="298" spans="1:24">
      <c r="A298" s="8" t="str">
        <f>IF(COUNTIF($C$1:C297,"="&amp;C298)&gt;0,"",1)</f>
        <v/>
      </c>
      <c r="B298" s="14" t="s">
        <v>510</v>
      </c>
      <c r="C298" s="38" t="s">
        <v>728</v>
      </c>
      <c r="D298" s="14" t="s">
        <v>729</v>
      </c>
      <c r="E298" s="15">
        <v>44.783000399999999</v>
      </c>
      <c r="F298" s="15">
        <v>-95.033000400000006</v>
      </c>
      <c r="G298" s="14" t="s">
        <v>671</v>
      </c>
      <c r="H298" s="14" t="s">
        <v>684</v>
      </c>
      <c r="I298" s="15">
        <v>328</v>
      </c>
      <c r="J298" s="8" t="str">
        <f t="shared" si="48"/>
        <v>722168|0 - 10 km</v>
      </c>
      <c r="L298" s="8" t="str">
        <f t="shared" si="49"/>
        <v>722168|0 - 10 km</v>
      </c>
      <c r="M298" s="8" t="str">
        <f t="shared" si="50"/>
        <v>GHCND:US1MNRV0003|0 - 10 km</v>
      </c>
      <c r="N298" s="8" t="str">
        <f t="shared" si="51"/>
        <v>GHCND:USC00216152|0 - 10 km</v>
      </c>
      <c r="P298" s="8" t="str">
        <f t="shared" si="53"/>
        <v/>
      </c>
      <c r="Q298" s="8" t="str">
        <f>IF(COUNTIF($C$1:C297, "="&amp;C298)=0,R298&amp;S298&amp;T298&amp;U298&amp;V298&amp;W298&amp;X298,"")</f>
        <v/>
      </c>
      <c r="R298" s="8" t="str">
        <f t="shared" si="54"/>
        <v>{"wst_id":"722168",</v>
      </c>
      <c r="S298" s="8" t="str">
        <f t="shared" si="55"/>
        <v>"wst_name":"OLIVIA RGNL",</v>
      </c>
      <c r="T298" s="8" t="str">
        <f t="shared" si="56"/>
        <v>"wst_lat":"44.7830004",</v>
      </c>
      <c r="U298" s="8" t="str">
        <f t="shared" si="57"/>
        <v>"wst_long":"-95.0330004",</v>
      </c>
      <c r="V298" s="8" t="str">
        <f t="shared" si="58"/>
        <v>"wst_source":"GSOD",</v>
      </c>
      <c r="W298" s="8" t="str">
        <f t="shared" si="52"/>
        <v>"wst_elev":"328"</v>
      </c>
      <c r="X298" s="8" t="s">
        <v>939</v>
      </c>
    </row>
    <row r="299" spans="1:24">
      <c r="A299" s="8">
        <f>IF(COUNTIF($C$1:C298,"="&amp;C299)&gt;0,"",1)</f>
        <v>1</v>
      </c>
      <c r="B299" s="14" t="s">
        <v>510</v>
      </c>
      <c r="C299" s="38" t="s">
        <v>734</v>
      </c>
      <c r="D299" s="14" t="s">
        <v>735</v>
      </c>
      <c r="E299" s="15">
        <v>44.789399520000003</v>
      </c>
      <c r="F299" s="15">
        <v>-95.097300340000004</v>
      </c>
      <c r="G299" s="14" t="s">
        <v>694</v>
      </c>
      <c r="H299" s="14" t="s">
        <v>684</v>
      </c>
      <c r="I299" s="15">
        <v>330</v>
      </c>
      <c r="J299" s="8" t="str">
        <f t="shared" si="48"/>
        <v>GHCND:US1MNRV0003|0 - 10 km</v>
      </c>
      <c r="L299" s="8" t="str">
        <f t="shared" si="49"/>
        <v>GHCND:US1MNRV0003|0 - 10 km</v>
      </c>
      <c r="M299" s="8" t="str">
        <f t="shared" si="50"/>
        <v>GHCND:USC00216152|0 - 10 km</v>
      </c>
      <c r="N299" s="8" t="str">
        <f t="shared" si="51"/>
        <v>722168|0 - 10 km</v>
      </c>
      <c r="P299" s="8" t="str">
        <f t="shared" si="53"/>
        <v>,</v>
      </c>
      <c r="Q299" s="8" t="str">
        <f>IF(COUNTIF($C$1:C298, "="&amp;C299)=0,R299&amp;S299&amp;T299&amp;U299&amp;V299&amp;W299&amp;X299,"")</f>
        <v>{"wst_id":"GHCND:US1MNRV0003","wst_name":"DANUBE 0.3 SE","wst_lat":"44.78939952","wst_long":"-95.09730034","wst_source":"GHCN","wst_elev":"330"}</v>
      </c>
      <c r="R299" s="8" t="str">
        <f t="shared" si="54"/>
        <v>{"wst_id":"GHCND:US1MNRV0003",</v>
      </c>
      <c r="S299" s="8" t="str">
        <f t="shared" si="55"/>
        <v>"wst_name":"DANUBE 0.3 SE",</v>
      </c>
      <c r="T299" s="8" t="str">
        <f t="shared" si="56"/>
        <v>"wst_lat":"44.78939952",</v>
      </c>
      <c r="U299" s="8" t="str">
        <f t="shared" si="57"/>
        <v>"wst_long":"-95.09730034",</v>
      </c>
      <c r="V299" s="8" t="str">
        <f t="shared" si="58"/>
        <v>"wst_source":"GHCN",</v>
      </c>
      <c r="W299" s="8" t="str">
        <f t="shared" si="52"/>
        <v>"wst_elev":"330"</v>
      </c>
      <c r="X299" s="8" t="s">
        <v>939</v>
      </c>
    </row>
    <row r="300" spans="1:24">
      <c r="A300" s="8" t="str">
        <f>IF(COUNTIF($C$1:C299,"="&amp;C300)&gt;0,"",1)</f>
        <v/>
      </c>
      <c r="B300" s="14" t="s">
        <v>510</v>
      </c>
      <c r="C300" s="38" t="s">
        <v>732</v>
      </c>
      <c r="D300" s="14" t="s">
        <v>733</v>
      </c>
      <c r="E300" s="15">
        <v>44.762899820000001</v>
      </c>
      <c r="F300" s="15">
        <v>-94.929799840000001</v>
      </c>
      <c r="G300" s="14" t="s">
        <v>694</v>
      </c>
      <c r="H300" s="14" t="s">
        <v>684</v>
      </c>
      <c r="I300" s="15">
        <v>335</v>
      </c>
      <c r="J300" s="8" t="str">
        <f t="shared" si="48"/>
        <v>GHCND:USC00216152|0 - 10 km</v>
      </c>
      <c r="L300" s="8" t="str">
        <f t="shared" si="49"/>
        <v>GHCND:USC00216152|0 - 10 km</v>
      </c>
      <c r="M300" s="8" t="str">
        <f t="shared" si="50"/>
        <v>722168|0 - 10 km</v>
      </c>
      <c r="N300" s="8" t="str">
        <f t="shared" si="51"/>
        <v>GHCND:US1MNRV0003|0 - 10 km</v>
      </c>
      <c r="P300" s="8" t="str">
        <f t="shared" si="53"/>
        <v/>
      </c>
      <c r="Q300" s="8" t="str">
        <f>IF(COUNTIF($C$1:C299, "="&amp;C300)=0,R300&amp;S300&amp;T300&amp;U300&amp;V300&amp;W300&amp;X300,"")</f>
        <v/>
      </c>
      <c r="R300" s="8" t="str">
        <f t="shared" si="54"/>
        <v>{"wst_id":"GHCND:USC00216152",</v>
      </c>
      <c r="S300" s="8" t="str">
        <f t="shared" si="55"/>
        <v>"wst_name":"OLIVIA 3 E",</v>
      </c>
      <c r="T300" s="8" t="str">
        <f t="shared" si="56"/>
        <v>"wst_lat":"44.76289982",</v>
      </c>
      <c r="U300" s="8" t="str">
        <f t="shared" si="57"/>
        <v>"wst_long":"-94.92979984",</v>
      </c>
      <c r="V300" s="8" t="str">
        <f t="shared" si="58"/>
        <v>"wst_source":"GHCN",</v>
      </c>
      <c r="W300" s="8" t="str">
        <f t="shared" si="52"/>
        <v>"wst_elev":"335"</v>
      </c>
      <c r="X300" s="8" t="s">
        <v>939</v>
      </c>
    </row>
    <row r="301" spans="1:24">
      <c r="A301" s="8" t="str">
        <f>IF(COUNTIF($C$1:C300,"="&amp;C301)&gt;0,"",1)</f>
        <v/>
      </c>
      <c r="B301" s="14" t="s">
        <v>518</v>
      </c>
      <c r="C301" s="38" t="s">
        <v>728</v>
      </c>
      <c r="D301" s="14" t="s">
        <v>729</v>
      </c>
      <c r="E301" s="15">
        <v>44.783000399999999</v>
      </c>
      <c r="F301" s="15">
        <v>-95.033000400000006</v>
      </c>
      <c r="G301" s="14" t="s">
        <v>671</v>
      </c>
      <c r="H301" s="14" t="s">
        <v>684</v>
      </c>
      <c r="I301" s="15">
        <v>328</v>
      </c>
      <c r="J301" s="8" t="str">
        <f t="shared" si="48"/>
        <v>722168|0 - 10 km</v>
      </c>
      <c r="L301" s="8" t="str">
        <f t="shared" si="49"/>
        <v>722168|0 - 10 km</v>
      </c>
      <c r="M301" s="8" t="str">
        <f t="shared" si="50"/>
        <v>GHCND:US1MNRV0003|0 - 10 km</v>
      </c>
      <c r="N301" s="8" t="str">
        <f t="shared" si="51"/>
        <v>GHCND:USC00216152|0 - 10 km</v>
      </c>
      <c r="P301" s="8" t="str">
        <f t="shared" si="53"/>
        <v/>
      </c>
      <c r="Q301" s="8" t="str">
        <f>IF(COUNTIF($C$1:C300, "="&amp;C301)=0,R301&amp;S301&amp;T301&amp;U301&amp;V301&amp;W301&amp;X301,"")</f>
        <v/>
      </c>
      <c r="R301" s="8" t="str">
        <f t="shared" si="54"/>
        <v>{"wst_id":"722168",</v>
      </c>
      <c r="S301" s="8" t="str">
        <f t="shared" si="55"/>
        <v>"wst_name":"OLIVIA RGNL",</v>
      </c>
      <c r="T301" s="8" t="str">
        <f t="shared" si="56"/>
        <v>"wst_lat":"44.7830004",</v>
      </c>
      <c r="U301" s="8" t="str">
        <f t="shared" si="57"/>
        <v>"wst_long":"-95.0330004",</v>
      </c>
      <c r="V301" s="8" t="str">
        <f t="shared" si="58"/>
        <v>"wst_source":"GSOD",</v>
      </c>
      <c r="W301" s="8" t="str">
        <f t="shared" si="52"/>
        <v>"wst_elev":"328"</v>
      </c>
      <c r="X301" s="8" t="s">
        <v>939</v>
      </c>
    </row>
    <row r="302" spans="1:24">
      <c r="A302" s="8" t="str">
        <f>IF(COUNTIF($C$1:C301,"="&amp;C302)&gt;0,"",1)</f>
        <v/>
      </c>
      <c r="B302" s="14" t="s">
        <v>518</v>
      </c>
      <c r="C302" s="38" t="s">
        <v>734</v>
      </c>
      <c r="D302" s="14" t="s">
        <v>735</v>
      </c>
      <c r="E302" s="15">
        <v>44.789399520000003</v>
      </c>
      <c r="F302" s="15">
        <v>-95.097300340000004</v>
      </c>
      <c r="G302" s="14" t="s">
        <v>694</v>
      </c>
      <c r="H302" s="14" t="s">
        <v>684</v>
      </c>
      <c r="I302" s="15">
        <v>330</v>
      </c>
      <c r="J302" s="8" t="str">
        <f t="shared" si="48"/>
        <v>GHCND:US1MNRV0003|0 - 10 km</v>
      </c>
      <c r="L302" s="8" t="str">
        <f t="shared" si="49"/>
        <v>GHCND:US1MNRV0003|0 - 10 km</v>
      </c>
      <c r="M302" s="8" t="str">
        <f t="shared" si="50"/>
        <v>GHCND:USC00216152|0 - 10 km</v>
      </c>
      <c r="N302" s="8" t="str">
        <f t="shared" si="51"/>
        <v>722168|0 - 10 km</v>
      </c>
      <c r="P302" s="8" t="str">
        <f t="shared" si="53"/>
        <v/>
      </c>
      <c r="Q302" s="8" t="str">
        <f>IF(COUNTIF($C$1:C301, "="&amp;C302)=0,R302&amp;S302&amp;T302&amp;U302&amp;V302&amp;W302&amp;X302,"")</f>
        <v/>
      </c>
      <c r="R302" s="8" t="str">
        <f t="shared" si="54"/>
        <v>{"wst_id":"GHCND:US1MNRV0003",</v>
      </c>
      <c r="S302" s="8" t="str">
        <f t="shared" si="55"/>
        <v>"wst_name":"DANUBE 0.3 SE",</v>
      </c>
      <c r="T302" s="8" t="str">
        <f t="shared" si="56"/>
        <v>"wst_lat":"44.78939952",</v>
      </c>
      <c r="U302" s="8" t="str">
        <f t="shared" si="57"/>
        <v>"wst_long":"-95.09730034",</v>
      </c>
      <c r="V302" s="8" t="str">
        <f t="shared" si="58"/>
        <v>"wst_source":"GHCN",</v>
      </c>
      <c r="W302" s="8" t="str">
        <f t="shared" si="52"/>
        <v>"wst_elev":"330"</v>
      </c>
      <c r="X302" s="8" t="s">
        <v>939</v>
      </c>
    </row>
    <row r="303" spans="1:24">
      <c r="A303" s="8" t="str">
        <f>IF(COUNTIF($C$1:C302,"="&amp;C303)&gt;0,"",1)</f>
        <v/>
      </c>
      <c r="B303" s="14" t="s">
        <v>518</v>
      </c>
      <c r="C303" s="38" t="s">
        <v>732</v>
      </c>
      <c r="D303" s="14" t="s">
        <v>733</v>
      </c>
      <c r="E303" s="15">
        <v>44.762899820000001</v>
      </c>
      <c r="F303" s="15">
        <v>-94.929799840000001</v>
      </c>
      <c r="G303" s="14" t="s">
        <v>694</v>
      </c>
      <c r="H303" s="14" t="s">
        <v>684</v>
      </c>
      <c r="I303" s="15">
        <v>335</v>
      </c>
      <c r="J303" s="8" t="str">
        <f t="shared" si="48"/>
        <v>GHCND:USC00216152|0 - 10 km</v>
      </c>
      <c r="L303" s="8" t="str">
        <f t="shared" si="49"/>
        <v>GHCND:USC00216152|0 - 10 km</v>
      </c>
      <c r="M303" s="8" t="str">
        <f t="shared" si="50"/>
        <v>722168|0 - 10 km</v>
      </c>
      <c r="N303" s="8" t="str">
        <f t="shared" si="51"/>
        <v>GHCND:US1MNRV0003|0 - 10 km</v>
      </c>
      <c r="P303" s="8" t="str">
        <f t="shared" si="53"/>
        <v/>
      </c>
      <c r="Q303" s="8" t="str">
        <f>IF(COUNTIF($C$1:C302, "="&amp;C303)=0,R303&amp;S303&amp;T303&amp;U303&amp;V303&amp;W303&amp;X303,"")</f>
        <v/>
      </c>
      <c r="R303" s="8" t="str">
        <f t="shared" si="54"/>
        <v>{"wst_id":"GHCND:USC00216152",</v>
      </c>
      <c r="S303" s="8" t="str">
        <f t="shared" si="55"/>
        <v>"wst_name":"OLIVIA 3 E",</v>
      </c>
      <c r="T303" s="8" t="str">
        <f t="shared" si="56"/>
        <v>"wst_lat":"44.76289982",</v>
      </c>
      <c r="U303" s="8" t="str">
        <f t="shared" si="57"/>
        <v>"wst_long":"-94.92979984",</v>
      </c>
      <c r="V303" s="8" t="str">
        <f t="shared" si="58"/>
        <v>"wst_source":"GHCN",</v>
      </c>
      <c r="W303" s="8" t="str">
        <f t="shared" si="52"/>
        <v>"wst_elev":"335"</v>
      </c>
      <c r="X303" s="8" t="s">
        <v>939</v>
      </c>
    </row>
    <row r="304" spans="1:24">
      <c r="A304" s="8" t="str">
        <f>IF(COUNTIF($C$1:C303,"="&amp;C304)&gt;0,"",1)</f>
        <v/>
      </c>
      <c r="B304" s="14" t="s">
        <v>519</v>
      </c>
      <c r="C304" s="38" t="s">
        <v>728</v>
      </c>
      <c r="D304" s="14" t="s">
        <v>729</v>
      </c>
      <c r="E304" s="15">
        <v>44.783000399999999</v>
      </c>
      <c r="F304" s="15">
        <v>-95.033000400000006</v>
      </c>
      <c r="G304" s="14" t="s">
        <v>671</v>
      </c>
      <c r="H304" s="14" t="s">
        <v>684</v>
      </c>
      <c r="I304" s="15">
        <v>328</v>
      </c>
      <c r="J304" s="8" t="str">
        <f t="shared" si="48"/>
        <v>722168|0 - 10 km</v>
      </c>
      <c r="L304" s="8" t="str">
        <f t="shared" si="49"/>
        <v>722168|0 - 10 km</v>
      </c>
      <c r="M304" s="8" t="str">
        <f t="shared" si="50"/>
        <v>GHCND:US1MNRV0003|0 - 10 km</v>
      </c>
      <c r="N304" s="8" t="str">
        <f t="shared" si="51"/>
        <v>GHCND:USC00216152|0 - 10 km</v>
      </c>
      <c r="P304" s="8" t="str">
        <f t="shared" si="53"/>
        <v/>
      </c>
      <c r="Q304" s="8" t="str">
        <f>IF(COUNTIF($C$1:C303, "="&amp;C304)=0,R304&amp;S304&amp;T304&amp;U304&amp;V304&amp;W304&amp;X304,"")</f>
        <v/>
      </c>
      <c r="R304" s="8" t="str">
        <f t="shared" si="54"/>
        <v>{"wst_id":"722168",</v>
      </c>
      <c r="S304" s="8" t="str">
        <f t="shared" si="55"/>
        <v>"wst_name":"OLIVIA RGNL",</v>
      </c>
      <c r="T304" s="8" t="str">
        <f t="shared" si="56"/>
        <v>"wst_lat":"44.7830004",</v>
      </c>
      <c r="U304" s="8" t="str">
        <f t="shared" si="57"/>
        <v>"wst_long":"-95.0330004",</v>
      </c>
      <c r="V304" s="8" t="str">
        <f t="shared" si="58"/>
        <v>"wst_source":"GSOD",</v>
      </c>
      <c r="W304" s="8" t="str">
        <f t="shared" si="52"/>
        <v>"wst_elev":"328"</v>
      </c>
      <c r="X304" s="8" t="s">
        <v>939</v>
      </c>
    </row>
    <row r="305" spans="1:24">
      <c r="A305" s="8" t="str">
        <f>IF(COUNTIF($C$1:C304,"="&amp;C305)&gt;0,"",1)</f>
        <v/>
      </c>
      <c r="B305" s="14" t="s">
        <v>519</v>
      </c>
      <c r="C305" s="38" t="s">
        <v>734</v>
      </c>
      <c r="D305" s="14" t="s">
        <v>735</v>
      </c>
      <c r="E305" s="15">
        <v>44.789399520000003</v>
      </c>
      <c r="F305" s="15">
        <v>-95.097300340000004</v>
      </c>
      <c r="G305" s="14" t="s">
        <v>694</v>
      </c>
      <c r="H305" s="14" t="s">
        <v>684</v>
      </c>
      <c r="I305" s="15">
        <v>330</v>
      </c>
      <c r="J305" s="8" t="str">
        <f t="shared" si="48"/>
        <v>GHCND:US1MNRV0003|0 - 10 km</v>
      </c>
      <c r="L305" s="8" t="str">
        <f t="shared" si="49"/>
        <v>GHCND:US1MNRV0003|0 - 10 km</v>
      </c>
      <c r="M305" s="8" t="str">
        <f t="shared" si="50"/>
        <v>GHCND:USC00216152|0 - 10 km</v>
      </c>
      <c r="N305" s="8" t="str">
        <f t="shared" si="51"/>
        <v>722168|0 - 10 km</v>
      </c>
      <c r="P305" s="8" t="str">
        <f t="shared" si="53"/>
        <v/>
      </c>
      <c r="Q305" s="8" t="str">
        <f>IF(COUNTIF($C$1:C304, "="&amp;C305)=0,R305&amp;S305&amp;T305&amp;U305&amp;V305&amp;W305&amp;X305,"")</f>
        <v/>
      </c>
      <c r="R305" s="8" t="str">
        <f t="shared" si="54"/>
        <v>{"wst_id":"GHCND:US1MNRV0003",</v>
      </c>
      <c r="S305" s="8" t="str">
        <f t="shared" si="55"/>
        <v>"wst_name":"DANUBE 0.3 SE",</v>
      </c>
      <c r="T305" s="8" t="str">
        <f t="shared" si="56"/>
        <v>"wst_lat":"44.78939952",</v>
      </c>
      <c r="U305" s="8" t="str">
        <f t="shared" si="57"/>
        <v>"wst_long":"-95.09730034",</v>
      </c>
      <c r="V305" s="8" t="str">
        <f t="shared" si="58"/>
        <v>"wst_source":"GHCN",</v>
      </c>
      <c r="W305" s="8" t="str">
        <f t="shared" si="52"/>
        <v>"wst_elev":"330"</v>
      </c>
      <c r="X305" s="8" t="s">
        <v>939</v>
      </c>
    </row>
    <row r="306" spans="1:24">
      <c r="A306" s="8" t="str">
        <f>IF(COUNTIF($C$1:C305,"="&amp;C306)&gt;0,"",1)</f>
        <v/>
      </c>
      <c r="B306" s="14" t="s">
        <v>519</v>
      </c>
      <c r="C306" s="38" t="s">
        <v>732</v>
      </c>
      <c r="D306" s="14" t="s">
        <v>733</v>
      </c>
      <c r="E306" s="15">
        <v>44.762899820000001</v>
      </c>
      <c r="F306" s="15">
        <v>-94.929799840000001</v>
      </c>
      <c r="G306" s="14" t="s">
        <v>694</v>
      </c>
      <c r="H306" s="14" t="s">
        <v>684</v>
      </c>
      <c r="I306" s="15">
        <v>335</v>
      </c>
      <c r="J306" s="8" t="str">
        <f t="shared" si="48"/>
        <v>GHCND:USC00216152|0 - 10 km</v>
      </c>
      <c r="L306" s="8" t="str">
        <f t="shared" si="49"/>
        <v>GHCND:USC00216152|0 - 10 km</v>
      </c>
      <c r="M306" s="8" t="str">
        <f t="shared" si="50"/>
        <v>722168|0 - 10 km</v>
      </c>
      <c r="N306" s="8" t="str">
        <f t="shared" si="51"/>
        <v>GHCND:US1MNRV0003|0 - 10 km</v>
      </c>
      <c r="P306" s="8" t="str">
        <f t="shared" si="53"/>
        <v/>
      </c>
      <c r="Q306" s="8" t="str">
        <f>IF(COUNTIF($C$1:C305, "="&amp;C306)=0,R306&amp;S306&amp;T306&amp;U306&amp;V306&amp;W306&amp;X306,"")</f>
        <v/>
      </c>
      <c r="R306" s="8" t="str">
        <f t="shared" si="54"/>
        <v>{"wst_id":"GHCND:USC00216152",</v>
      </c>
      <c r="S306" s="8" t="str">
        <f t="shared" si="55"/>
        <v>"wst_name":"OLIVIA 3 E",</v>
      </c>
      <c r="T306" s="8" t="str">
        <f t="shared" si="56"/>
        <v>"wst_lat":"44.76289982",</v>
      </c>
      <c r="U306" s="8" t="str">
        <f t="shared" si="57"/>
        <v>"wst_long":"-94.92979984",</v>
      </c>
      <c r="V306" s="8" t="str">
        <f t="shared" si="58"/>
        <v>"wst_source":"GHCN",</v>
      </c>
      <c r="W306" s="8" t="str">
        <f t="shared" si="52"/>
        <v>"wst_elev":"335"</v>
      </c>
      <c r="X306" s="8" t="s">
        <v>939</v>
      </c>
    </row>
    <row r="307" spans="1:24">
      <c r="A307" s="8" t="str">
        <f>IF(COUNTIF($C$1:C306,"="&amp;C307)&gt;0,"",1)</f>
        <v/>
      </c>
      <c r="B307" s="14" t="s">
        <v>520</v>
      </c>
      <c r="C307" s="38" t="s">
        <v>728</v>
      </c>
      <c r="D307" s="14" t="s">
        <v>729</v>
      </c>
      <c r="E307" s="15">
        <v>44.783000399999999</v>
      </c>
      <c r="F307" s="15">
        <v>-95.033000400000006</v>
      </c>
      <c r="G307" s="14" t="s">
        <v>671</v>
      </c>
      <c r="H307" s="14" t="s">
        <v>684</v>
      </c>
      <c r="I307" s="15">
        <v>328</v>
      </c>
      <c r="J307" s="8" t="str">
        <f t="shared" si="48"/>
        <v>722168|0 - 10 km</v>
      </c>
      <c r="L307" s="8" t="str">
        <f t="shared" si="49"/>
        <v>722168|0 - 10 km</v>
      </c>
      <c r="M307" s="8" t="str">
        <f t="shared" si="50"/>
        <v>GHCND:US1MNRV0003|0 - 10 km</v>
      </c>
      <c r="N307" s="8" t="str">
        <f t="shared" si="51"/>
        <v>GHCND:USC00216152|0 - 10 km</v>
      </c>
      <c r="P307" s="8" t="str">
        <f t="shared" si="53"/>
        <v/>
      </c>
      <c r="Q307" s="8" t="str">
        <f>IF(COUNTIF($C$1:C306, "="&amp;C307)=0,R307&amp;S307&amp;T307&amp;U307&amp;V307&amp;W307&amp;X307,"")</f>
        <v/>
      </c>
      <c r="R307" s="8" t="str">
        <f t="shared" si="54"/>
        <v>{"wst_id":"722168",</v>
      </c>
      <c r="S307" s="8" t="str">
        <f t="shared" si="55"/>
        <v>"wst_name":"OLIVIA RGNL",</v>
      </c>
      <c r="T307" s="8" t="str">
        <f t="shared" si="56"/>
        <v>"wst_lat":"44.7830004",</v>
      </c>
      <c r="U307" s="8" t="str">
        <f t="shared" si="57"/>
        <v>"wst_long":"-95.0330004",</v>
      </c>
      <c r="V307" s="8" t="str">
        <f t="shared" si="58"/>
        <v>"wst_source":"GSOD",</v>
      </c>
      <c r="W307" s="8" t="str">
        <f t="shared" si="52"/>
        <v>"wst_elev":"328"</v>
      </c>
      <c r="X307" s="8" t="s">
        <v>939</v>
      </c>
    </row>
    <row r="308" spans="1:24">
      <c r="A308" s="8" t="str">
        <f>IF(COUNTIF($C$1:C307,"="&amp;C308)&gt;0,"",1)</f>
        <v/>
      </c>
      <c r="B308" s="14" t="s">
        <v>520</v>
      </c>
      <c r="C308" s="38" t="s">
        <v>734</v>
      </c>
      <c r="D308" s="14" t="s">
        <v>735</v>
      </c>
      <c r="E308" s="15">
        <v>44.789399520000003</v>
      </c>
      <c r="F308" s="15">
        <v>-95.097300340000004</v>
      </c>
      <c r="G308" s="14" t="s">
        <v>694</v>
      </c>
      <c r="H308" s="14" t="s">
        <v>684</v>
      </c>
      <c r="I308" s="15">
        <v>330</v>
      </c>
      <c r="J308" s="8" t="str">
        <f t="shared" si="48"/>
        <v>GHCND:US1MNRV0003|0 - 10 km</v>
      </c>
      <c r="L308" s="8" t="str">
        <f t="shared" si="49"/>
        <v>GHCND:US1MNRV0003|0 - 10 km</v>
      </c>
      <c r="M308" s="8" t="str">
        <f t="shared" si="50"/>
        <v>GHCND:USC00216152|0 - 10 km</v>
      </c>
      <c r="N308" s="8" t="str">
        <f t="shared" si="51"/>
        <v>GHCND:US1ILLS0019|10 - 25 km</v>
      </c>
      <c r="P308" s="8" t="str">
        <f t="shared" si="53"/>
        <v/>
      </c>
      <c r="Q308" s="8" t="str">
        <f>IF(COUNTIF($C$1:C307, "="&amp;C308)=0,R308&amp;S308&amp;T308&amp;U308&amp;V308&amp;W308&amp;X308,"")</f>
        <v/>
      </c>
      <c r="R308" s="8" t="str">
        <f t="shared" si="54"/>
        <v>{"wst_id":"GHCND:US1MNRV0003",</v>
      </c>
      <c r="S308" s="8" t="str">
        <f t="shared" si="55"/>
        <v>"wst_name":"DANUBE 0.3 SE",</v>
      </c>
      <c r="T308" s="8" t="str">
        <f t="shared" si="56"/>
        <v>"wst_lat":"44.78939952",</v>
      </c>
      <c r="U308" s="8" t="str">
        <f t="shared" si="57"/>
        <v>"wst_long":"-95.09730034",</v>
      </c>
      <c r="V308" s="8" t="str">
        <f t="shared" si="58"/>
        <v>"wst_source":"GHCN",</v>
      </c>
      <c r="W308" s="8" t="str">
        <f t="shared" si="52"/>
        <v>"wst_elev":"330"</v>
      </c>
      <c r="X308" s="8" t="s">
        <v>939</v>
      </c>
    </row>
    <row r="309" spans="1:24">
      <c r="A309" s="8" t="str">
        <f>IF(COUNTIF($C$1:C308,"="&amp;C309)&gt;0,"",1)</f>
        <v/>
      </c>
      <c r="B309" s="14" t="s">
        <v>520</v>
      </c>
      <c r="C309" s="38" t="s">
        <v>732</v>
      </c>
      <c r="D309" s="14" t="s">
        <v>733</v>
      </c>
      <c r="E309" s="15">
        <v>44.762899820000001</v>
      </c>
      <c r="F309" s="15">
        <v>-94.929799840000001</v>
      </c>
      <c r="G309" s="14" t="s">
        <v>694</v>
      </c>
      <c r="H309" s="14" t="s">
        <v>684</v>
      </c>
      <c r="I309" s="15">
        <v>335</v>
      </c>
      <c r="J309" s="8" t="str">
        <f t="shared" si="48"/>
        <v>GHCND:USC00216152|0 - 10 km</v>
      </c>
      <c r="L309" s="8" t="str">
        <f t="shared" si="49"/>
        <v>GHCND:USC00216152|0 - 10 km</v>
      </c>
      <c r="M309" s="8" t="str">
        <f t="shared" si="50"/>
        <v>GHCND:US1ILLS0019|10 - 25 km</v>
      </c>
      <c r="N309" s="8" t="str">
        <f t="shared" si="51"/>
        <v>GHCND:US1ILLS0026|10 - 25 km</v>
      </c>
      <c r="P309" s="8" t="str">
        <f t="shared" si="53"/>
        <v/>
      </c>
      <c r="Q309" s="8" t="str">
        <f>IF(COUNTIF($C$1:C308, "="&amp;C309)=0,R309&amp;S309&amp;T309&amp;U309&amp;V309&amp;W309&amp;X309,"")</f>
        <v/>
      </c>
      <c r="R309" s="8" t="str">
        <f t="shared" si="54"/>
        <v>{"wst_id":"GHCND:USC00216152",</v>
      </c>
      <c r="S309" s="8" t="str">
        <f t="shared" si="55"/>
        <v>"wst_name":"OLIVIA 3 E",</v>
      </c>
      <c r="T309" s="8" t="str">
        <f t="shared" si="56"/>
        <v>"wst_lat":"44.76289982",</v>
      </c>
      <c r="U309" s="8" t="str">
        <f t="shared" si="57"/>
        <v>"wst_long":"-94.92979984",</v>
      </c>
      <c r="V309" s="8" t="str">
        <f t="shared" si="58"/>
        <v>"wst_source":"GHCN",</v>
      </c>
      <c r="W309" s="8" t="str">
        <f t="shared" si="52"/>
        <v>"wst_elev":"335"</v>
      </c>
      <c r="X309" s="8" t="s">
        <v>939</v>
      </c>
    </row>
    <row r="310" spans="1:24">
      <c r="A310" s="8">
        <f>IF(COUNTIF($C$1:C309,"="&amp;C310)&gt;0,"",1)</f>
        <v>1</v>
      </c>
      <c r="B310" s="14" t="s">
        <v>521</v>
      </c>
      <c r="C310" s="38" t="s">
        <v>736</v>
      </c>
      <c r="D310" s="14" t="s">
        <v>737</v>
      </c>
      <c r="E310" s="15">
        <v>41.619500100000003</v>
      </c>
      <c r="F310" s="15">
        <v>-88.636400120000005</v>
      </c>
      <c r="G310" s="14" t="s">
        <v>694</v>
      </c>
      <c r="H310" s="14" t="s">
        <v>691</v>
      </c>
      <c r="I310" s="15">
        <v>200</v>
      </c>
      <c r="J310" s="8" t="str">
        <f t="shared" si="48"/>
        <v>GHCND:US1ILLS0019|10 - 25 km</v>
      </c>
      <c r="L310" s="8" t="str">
        <f t="shared" si="49"/>
        <v>GHCND:US1ILLS0019|10 - 25 km</v>
      </c>
      <c r="M310" s="8" t="str">
        <f t="shared" si="50"/>
        <v>GHCND:US1ILLS0026|10 - 25 km</v>
      </c>
      <c r="N310" s="8" t="str">
        <f t="shared" si="51"/>
        <v>GHCND:USC00117833|10 - 25 km</v>
      </c>
      <c r="P310" s="8" t="str">
        <f t="shared" si="53"/>
        <v>,</v>
      </c>
      <c r="Q310" s="8" t="str">
        <f>IF(COUNTIF($C$1:C309, "="&amp;C310)=0,R310&amp;S310&amp;T310&amp;U310&amp;V310&amp;W310&amp;X310,"")</f>
        <v>{"wst_id":"GHCND:US1ILLS0019","wst_name":"SANDWICH 2.0 SSW","wst_lat":"41.6195001","wst_long":"-88.63640012","wst_source":"GHCN","wst_elev":"200"}</v>
      </c>
      <c r="R310" s="8" t="str">
        <f t="shared" si="54"/>
        <v>{"wst_id":"GHCND:US1ILLS0019",</v>
      </c>
      <c r="S310" s="8" t="str">
        <f t="shared" si="55"/>
        <v>"wst_name":"SANDWICH 2.0 SSW",</v>
      </c>
      <c r="T310" s="8" t="str">
        <f t="shared" si="56"/>
        <v>"wst_lat":"41.6195001",</v>
      </c>
      <c r="U310" s="8" t="str">
        <f t="shared" si="57"/>
        <v>"wst_long":"-88.63640012",</v>
      </c>
      <c r="V310" s="8" t="str">
        <f t="shared" si="58"/>
        <v>"wst_source":"GHCN",</v>
      </c>
      <c r="W310" s="8" t="str">
        <f t="shared" si="52"/>
        <v>"wst_elev":"200"</v>
      </c>
      <c r="X310" s="8" t="s">
        <v>939</v>
      </c>
    </row>
    <row r="311" spans="1:24">
      <c r="A311" s="8">
        <f>IF(COUNTIF($C$1:C310,"="&amp;C311)&gt;0,"",1)</f>
        <v>1</v>
      </c>
      <c r="B311" s="14" t="s">
        <v>521</v>
      </c>
      <c r="C311" s="38" t="s">
        <v>738</v>
      </c>
      <c r="D311" s="14" t="s">
        <v>739</v>
      </c>
      <c r="E311" s="15">
        <v>41.529099780000003</v>
      </c>
      <c r="F311" s="15">
        <v>-88.680499900000001</v>
      </c>
      <c r="G311" s="14" t="s">
        <v>694</v>
      </c>
      <c r="H311" s="14" t="s">
        <v>691</v>
      </c>
      <c r="I311" s="15">
        <v>182</v>
      </c>
      <c r="J311" s="8" t="str">
        <f t="shared" si="48"/>
        <v>GHCND:US1ILLS0026|10 - 25 km</v>
      </c>
      <c r="L311" s="8" t="str">
        <f t="shared" si="49"/>
        <v>GHCND:US1ILLS0026|10 - 25 km</v>
      </c>
      <c r="M311" s="8" t="str">
        <f t="shared" si="50"/>
        <v>GHCND:USC00117833|10 - 25 km</v>
      </c>
      <c r="N311" s="8" t="str">
        <f t="shared" si="51"/>
        <v>GHCND:US1ILLE0008|0 - 10 km</v>
      </c>
      <c r="P311" s="8" t="str">
        <f t="shared" si="53"/>
        <v>,</v>
      </c>
      <c r="Q311" s="8" t="str">
        <f>IF(COUNTIF($C$1:C310, "="&amp;C311)=0,R311&amp;S311&amp;T311&amp;U311&amp;V311&amp;W311&amp;X311,"")</f>
        <v>{"wst_id":"GHCND:US1ILLS0026","wst_name":"SHERIDAN 0.4 NE","wst_lat":"41.52909978","wst_long":"-88.6804999","wst_source":"GHCN","wst_elev":"182"}</v>
      </c>
      <c r="R311" s="8" t="str">
        <f t="shared" si="54"/>
        <v>{"wst_id":"GHCND:US1ILLS0026",</v>
      </c>
      <c r="S311" s="8" t="str">
        <f t="shared" si="55"/>
        <v>"wst_name":"SHERIDAN 0.4 NE",</v>
      </c>
      <c r="T311" s="8" t="str">
        <f t="shared" si="56"/>
        <v>"wst_lat":"41.52909978",</v>
      </c>
      <c r="U311" s="8" t="str">
        <f t="shared" si="57"/>
        <v>"wst_long":"-88.6804999",</v>
      </c>
      <c r="V311" s="8" t="str">
        <f t="shared" si="58"/>
        <v>"wst_source":"GHCN",</v>
      </c>
      <c r="W311" s="8" t="str">
        <f t="shared" si="52"/>
        <v>"wst_elev":"182"</v>
      </c>
      <c r="X311" s="8" t="s">
        <v>939</v>
      </c>
    </row>
    <row r="312" spans="1:24">
      <c r="A312" s="8" t="str">
        <f>IF(COUNTIF($C$1:C311,"="&amp;C312)&gt;0,"",1)</f>
        <v/>
      </c>
      <c r="B312" s="14" t="s">
        <v>521</v>
      </c>
      <c r="C312" s="38" t="s">
        <v>692</v>
      </c>
      <c r="D312" s="14" t="s">
        <v>693</v>
      </c>
      <c r="E312" s="15">
        <v>41.73219976</v>
      </c>
      <c r="F312" s="15">
        <v>-88.865299739999998</v>
      </c>
      <c r="G312" s="14" t="s">
        <v>694</v>
      </c>
      <c r="H312" s="14" t="s">
        <v>691</v>
      </c>
      <c r="I312" s="15">
        <v>259</v>
      </c>
      <c r="J312" s="8" t="str">
        <f t="shared" si="48"/>
        <v>GHCND:USC00117833|10 - 25 km</v>
      </c>
      <c r="L312" s="8" t="str">
        <f t="shared" si="49"/>
        <v>GHCND:USC00117833|10 - 25 km</v>
      </c>
      <c r="M312" s="8" t="str">
        <f t="shared" si="50"/>
        <v>GHCND:US1ILLE0008|0 - 10 km</v>
      </c>
      <c r="N312" s="8" t="str">
        <f t="shared" si="51"/>
        <v>GHCND:US1ILLE0016|10 - 25 km</v>
      </c>
      <c r="P312" s="8" t="str">
        <f t="shared" si="53"/>
        <v/>
      </c>
      <c r="Q312" s="8" t="str">
        <f>IF(COUNTIF($C$1:C311, "="&amp;C312)=0,R312&amp;S312&amp;T312&amp;U312&amp;V312&amp;W312&amp;X312,"")</f>
        <v/>
      </c>
      <c r="R312" s="8" t="str">
        <f t="shared" si="54"/>
        <v>{"wst_id":"GHCND:USC00117833",</v>
      </c>
      <c r="S312" s="8" t="str">
        <f t="shared" si="55"/>
        <v>"wst_name":"SHABBONA 3 S",</v>
      </c>
      <c r="T312" s="8" t="str">
        <f t="shared" si="56"/>
        <v>"wst_lat":"41.73219976",</v>
      </c>
      <c r="U312" s="8" t="str">
        <f t="shared" si="57"/>
        <v>"wst_long":"-88.86529974",</v>
      </c>
      <c r="V312" s="8" t="str">
        <f t="shared" si="58"/>
        <v>"wst_source":"GHCN",</v>
      </c>
      <c r="W312" s="8" t="str">
        <f t="shared" si="52"/>
        <v>"wst_elev":"259"</v>
      </c>
      <c r="X312" s="8" t="s">
        <v>939</v>
      </c>
    </row>
    <row r="313" spans="1:24">
      <c r="A313" s="8" t="str">
        <f>IF(COUNTIF($C$1:C312,"="&amp;C313)&gt;0,"",1)</f>
        <v/>
      </c>
      <c r="B313" s="14" t="s">
        <v>526</v>
      </c>
      <c r="C313" s="38" t="s">
        <v>700</v>
      </c>
      <c r="D313" s="14" t="s">
        <v>701</v>
      </c>
      <c r="E313" s="15">
        <v>41.86330014</v>
      </c>
      <c r="F313" s="15">
        <v>-89.225400320000006</v>
      </c>
      <c r="G313" s="14" t="s">
        <v>694</v>
      </c>
      <c r="H313" s="14" t="s">
        <v>684</v>
      </c>
      <c r="I313" s="15">
        <v>252</v>
      </c>
      <c r="J313" s="8" t="str">
        <f t="shared" si="48"/>
        <v>GHCND:US1ILLE0008|0 - 10 km</v>
      </c>
      <c r="L313" s="8" t="str">
        <f t="shared" si="49"/>
        <v>GHCND:US1ILLE0008|0 - 10 km</v>
      </c>
      <c r="M313" s="8" t="str">
        <f t="shared" si="50"/>
        <v>GHCND:US1ILLE0016|10 - 25 km</v>
      </c>
      <c r="N313" s="8" t="str">
        <f t="shared" si="51"/>
        <v>GHCND:USC00116661|10 - 25 km</v>
      </c>
      <c r="P313" s="8" t="str">
        <f t="shared" si="53"/>
        <v/>
      </c>
      <c r="Q313" s="8" t="str">
        <f>IF(COUNTIF($C$1:C312, "="&amp;C313)=0,R313&amp;S313&amp;T313&amp;U313&amp;V313&amp;W313&amp;X313,"")</f>
        <v/>
      </c>
      <c r="R313" s="8" t="str">
        <f t="shared" si="54"/>
        <v>{"wst_id":"GHCND:US1ILLE0008",</v>
      </c>
      <c r="S313" s="8" t="str">
        <f t="shared" si="55"/>
        <v>"wst_name":"ASHTON 0.4 SSW",</v>
      </c>
      <c r="T313" s="8" t="str">
        <f t="shared" si="56"/>
        <v>"wst_lat":"41.86330014",</v>
      </c>
      <c r="U313" s="8" t="str">
        <f t="shared" si="57"/>
        <v>"wst_long":"-89.22540032",</v>
      </c>
      <c r="V313" s="8" t="str">
        <f t="shared" si="58"/>
        <v>"wst_source":"GHCN",</v>
      </c>
      <c r="W313" s="8" t="str">
        <f t="shared" si="52"/>
        <v>"wst_elev":"252"</v>
      </c>
      <c r="X313" s="8" t="s">
        <v>939</v>
      </c>
    </row>
    <row r="314" spans="1:24">
      <c r="A314" s="8" t="str">
        <f>IF(COUNTIF($C$1:C313,"="&amp;C314)&gt;0,"",1)</f>
        <v/>
      </c>
      <c r="B314" s="14" t="s">
        <v>526</v>
      </c>
      <c r="C314" s="38" t="s">
        <v>702</v>
      </c>
      <c r="D314" s="14" t="s">
        <v>703</v>
      </c>
      <c r="E314" s="15">
        <v>41.755999799999998</v>
      </c>
      <c r="F314" s="15">
        <v>-89.001199959999994</v>
      </c>
      <c r="G314" s="14" t="s">
        <v>694</v>
      </c>
      <c r="H314" s="14" t="s">
        <v>691</v>
      </c>
      <c r="I314" s="15">
        <v>271</v>
      </c>
      <c r="J314" s="8" t="str">
        <f t="shared" si="48"/>
        <v>GHCND:US1ILLE0016|10 - 25 km</v>
      </c>
      <c r="L314" s="8" t="str">
        <f t="shared" si="49"/>
        <v>GHCND:US1ILLE0016|10 - 25 km</v>
      </c>
      <c r="M314" s="8" t="str">
        <f t="shared" si="50"/>
        <v>GHCND:USC00116661|10 - 25 km</v>
      </c>
      <c r="N314" s="8" t="str">
        <f t="shared" si="51"/>
        <v>GHCND:US1ILLE0008|0 - 10 km</v>
      </c>
      <c r="P314" s="8" t="str">
        <f t="shared" si="53"/>
        <v/>
      </c>
      <c r="Q314" s="8" t="str">
        <f>IF(COUNTIF($C$1:C313, "="&amp;C314)=0,R314&amp;S314&amp;T314&amp;U314&amp;V314&amp;W314&amp;X314,"")</f>
        <v/>
      </c>
      <c r="R314" s="8" t="str">
        <f t="shared" si="54"/>
        <v>{"wst_id":"GHCND:US1ILLE0016",</v>
      </c>
      <c r="S314" s="8" t="str">
        <f t="shared" si="55"/>
        <v>"wst_name":"LEE 4.1 SW",</v>
      </c>
      <c r="T314" s="8" t="str">
        <f t="shared" si="56"/>
        <v>"wst_lat":"41.7559998",</v>
      </c>
      <c r="U314" s="8" t="str">
        <f t="shared" si="57"/>
        <v>"wst_long":"-89.00119996",</v>
      </c>
      <c r="V314" s="8" t="str">
        <f t="shared" si="58"/>
        <v>"wst_source":"GHCN",</v>
      </c>
      <c r="W314" s="8" t="str">
        <f t="shared" si="52"/>
        <v>"wst_elev":"271"</v>
      </c>
      <c r="X314" s="8" t="s">
        <v>939</v>
      </c>
    </row>
    <row r="315" spans="1:24">
      <c r="A315" s="8">
        <f>IF(COUNTIF($C$1:C314,"="&amp;C315)&gt;0,"",1)</f>
        <v>1</v>
      </c>
      <c r="B315" s="14" t="s">
        <v>526</v>
      </c>
      <c r="C315" s="38" t="s">
        <v>740</v>
      </c>
      <c r="D315" s="14" t="s">
        <v>741</v>
      </c>
      <c r="E315" s="15">
        <v>41.712199759999997</v>
      </c>
      <c r="F315" s="15">
        <v>-88.998899620000003</v>
      </c>
      <c r="G315" s="14" t="s">
        <v>694</v>
      </c>
      <c r="H315" s="14" t="s">
        <v>691</v>
      </c>
      <c r="I315" s="15">
        <v>290</v>
      </c>
      <c r="J315" s="8" t="str">
        <f t="shared" si="48"/>
        <v>GHCND:USC00116661|10 - 25 km</v>
      </c>
      <c r="L315" s="8" t="str">
        <f t="shared" si="49"/>
        <v>GHCND:USC00116661|10 - 25 km</v>
      </c>
      <c r="M315" s="8" t="str">
        <f t="shared" si="50"/>
        <v>GHCND:US1ILLE0008|0 - 10 km</v>
      </c>
      <c r="N315" s="8" t="str">
        <f t="shared" si="51"/>
        <v>GHCND:US1ILLE0016|10 - 25 km</v>
      </c>
      <c r="P315" s="8" t="str">
        <f t="shared" si="53"/>
        <v>,</v>
      </c>
      <c r="Q315" s="8" t="str">
        <f>IF(COUNTIF($C$1:C314, "="&amp;C315)=0,R315&amp;S315&amp;T315&amp;U315&amp;V315&amp;W315&amp;X315,"")</f>
        <v>{"wst_id":"GHCND:USC00116661","wst_name":"PAW PAW","wst_lat":"41.71219976","wst_long":"-88.99889962","wst_source":"GHCN","wst_elev":"290"}</v>
      </c>
      <c r="R315" s="8" t="str">
        <f t="shared" si="54"/>
        <v>{"wst_id":"GHCND:USC00116661",</v>
      </c>
      <c r="S315" s="8" t="str">
        <f t="shared" si="55"/>
        <v>"wst_name":"PAW PAW",</v>
      </c>
      <c r="T315" s="8" t="str">
        <f t="shared" si="56"/>
        <v>"wst_lat":"41.71219976",</v>
      </c>
      <c r="U315" s="8" t="str">
        <f t="shared" si="57"/>
        <v>"wst_long":"-88.99889962",</v>
      </c>
      <c r="V315" s="8" t="str">
        <f t="shared" si="58"/>
        <v>"wst_source":"GHCN",</v>
      </c>
      <c r="W315" s="8" t="str">
        <f t="shared" si="52"/>
        <v>"wst_elev":"290"</v>
      </c>
      <c r="X315" s="8" t="s">
        <v>939</v>
      </c>
    </row>
    <row r="316" spans="1:24">
      <c r="A316" s="8" t="str">
        <f>IF(COUNTIF($C$1:C315,"="&amp;C316)&gt;0,"",1)</f>
        <v/>
      </c>
      <c r="B316" s="14" t="s">
        <v>533</v>
      </c>
      <c r="C316" s="38" t="s">
        <v>700</v>
      </c>
      <c r="D316" s="14" t="s">
        <v>701</v>
      </c>
      <c r="E316" s="15">
        <v>41.86330014</v>
      </c>
      <c r="F316" s="15">
        <v>-89.225400320000006</v>
      </c>
      <c r="G316" s="14" t="s">
        <v>694</v>
      </c>
      <c r="H316" s="14" t="s">
        <v>684</v>
      </c>
      <c r="I316" s="15">
        <v>252</v>
      </c>
      <c r="J316" s="8" t="str">
        <f t="shared" si="48"/>
        <v>GHCND:US1ILLE0008|0 - 10 km</v>
      </c>
      <c r="L316" s="8" t="str">
        <f t="shared" si="49"/>
        <v>GHCND:US1ILLE0008|0 - 10 km</v>
      </c>
      <c r="M316" s="8" t="str">
        <f t="shared" si="50"/>
        <v>GHCND:US1ILLE0016|10 - 25 km</v>
      </c>
      <c r="N316" s="8" t="str">
        <f t="shared" si="51"/>
        <v>GHCND:USC00116661|10 - 25 km</v>
      </c>
      <c r="P316" s="8" t="str">
        <f t="shared" si="53"/>
        <v/>
      </c>
      <c r="Q316" s="8" t="str">
        <f>IF(COUNTIF($C$1:C315, "="&amp;C316)=0,R316&amp;S316&amp;T316&amp;U316&amp;V316&amp;W316&amp;X316,"")</f>
        <v/>
      </c>
      <c r="R316" s="8" t="str">
        <f t="shared" si="54"/>
        <v>{"wst_id":"GHCND:US1ILLE0008",</v>
      </c>
      <c r="S316" s="8" t="str">
        <f t="shared" si="55"/>
        <v>"wst_name":"ASHTON 0.4 SSW",</v>
      </c>
      <c r="T316" s="8" t="str">
        <f t="shared" si="56"/>
        <v>"wst_lat":"41.86330014",</v>
      </c>
      <c r="U316" s="8" t="str">
        <f t="shared" si="57"/>
        <v>"wst_long":"-89.22540032",</v>
      </c>
      <c r="V316" s="8" t="str">
        <f t="shared" si="58"/>
        <v>"wst_source":"GHCN",</v>
      </c>
      <c r="W316" s="8" t="str">
        <f t="shared" si="52"/>
        <v>"wst_elev":"252"</v>
      </c>
      <c r="X316" s="8" t="s">
        <v>939</v>
      </c>
    </row>
    <row r="317" spans="1:24">
      <c r="A317" s="8" t="str">
        <f>IF(COUNTIF($C$1:C316,"="&amp;C317)&gt;0,"",1)</f>
        <v/>
      </c>
      <c r="B317" s="14" t="s">
        <v>533</v>
      </c>
      <c r="C317" s="38" t="s">
        <v>702</v>
      </c>
      <c r="D317" s="14" t="s">
        <v>703</v>
      </c>
      <c r="E317" s="15">
        <v>41.755999799999998</v>
      </c>
      <c r="F317" s="15">
        <v>-89.001199959999994</v>
      </c>
      <c r="G317" s="14" t="s">
        <v>694</v>
      </c>
      <c r="H317" s="14" t="s">
        <v>691</v>
      </c>
      <c r="I317" s="15">
        <v>271</v>
      </c>
      <c r="J317" s="8" t="str">
        <f t="shared" si="48"/>
        <v>GHCND:US1ILLE0016|10 - 25 km</v>
      </c>
      <c r="L317" s="8" t="str">
        <f t="shared" si="49"/>
        <v>GHCND:US1ILLE0016|10 - 25 km</v>
      </c>
      <c r="M317" s="8" t="str">
        <f t="shared" si="50"/>
        <v>GHCND:USC00116661|10 - 25 km</v>
      </c>
      <c r="N317" s="8" t="str">
        <f t="shared" si="51"/>
        <v>GHCND:US1ILOG0003|0 - 10 km</v>
      </c>
      <c r="P317" s="8" t="str">
        <f t="shared" si="53"/>
        <v/>
      </c>
      <c r="Q317" s="8" t="str">
        <f>IF(COUNTIF($C$1:C316, "="&amp;C317)=0,R317&amp;S317&amp;T317&amp;U317&amp;V317&amp;W317&amp;X317,"")</f>
        <v/>
      </c>
      <c r="R317" s="8" t="str">
        <f t="shared" si="54"/>
        <v>{"wst_id":"GHCND:US1ILLE0016",</v>
      </c>
      <c r="S317" s="8" t="str">
        <f t="shared" si="55"/>
        <v>"wst_name":"LEE 4.1 SW",</v>
      </c>
      <c r="T317" s="8" t="str">
        <f t="shared" si="56"/>
        <v>"wst_lat":"41.7559998",</v>
      </c>
      <c r="U317" s="8" t="str">
        <f t="shared" si="57"/>
        <v>"wst_long":"-89.00119996",</v>
      </c>
      <c r="V317" s="8" t="str">
        <f t="shared" si="58"/>
        <v>"wst_source":"GHCN",</v>
      </c>
      <c r="W317" s="8" t="str">
        <f t="shared" si="52"/>
        <v>"wst_elev":"271"</v>
      </c>
      <c r="X317" s="8" t="s">
        <v>939</v>
      </c>
    </row>
    <row r="318" spans="1:24">
      <c r="A318" s="8" t="str">
        <f>IF(COUNTIF($C$1:C317,"="&amp;C318)&gt;0,"",1)</f>
        <v/>
      </c>
      <c r="B318" s="14" t="s">
        <v>533</v>
      </c>
      <c r="C318" s="38" t="s">
        <v>740</v>
      </c>
      <c r="D318" s="14" t="s">
        <v>741</v>
      </c>
      <c r="E318" s="15">
        <v>41.712199759999997</v>
      </c>
      <c r="F318" s="15">
        <v>-88.998899620000003</v>
      </c>
      <c r="G318" s="14" t="s">
        <v>694</v>
      </c>
      <c r="H318" s="14" t="s">
        <v>691</v>
      </c>
      <c r="I318" s="15">
        <v>290</v>
      </c>
      <c r="J318" s="8" t="str">
        <f t="shared" si="48"/>
        <v>GHCND:USC00116661|10 - 25 km</v>
      </c>
      <c r="L318" s="8" t="str">
        <f t="shared" si="49"/>
        <v>GHCND:USC00116661|10 - 25 km</v>
      </c>
      <c r="M318" s="8" t="str">
        <f t="shared" si="50"/>
        <v>GHCND:US1ILOG0003|0 - 10 km</v>
      </c>
      <c r="N318" s="8" t="str">
        <f t="shared" si="51"/>
        <v>GHCND:USC00114879|10 - 25 km</v>
      </c>
      <c r="P318" s="8" t="str">
        <f t="shared" si="53"/>
        <v/>
      </c>
      <c r="Q318" s="8" t="str">
        <f>IF(COUNTIF($C$1:C317, "="&amp;C318)=0,R318&amp;S318&amp;T318&amp;U318&amp;V318&amp;W318&amp;X318,"")</f>
        <v/>
      </c>
      <c r="R318" s="8" t="str">
        <f t="shared" si="54"/>
        <v>{"wst_id":"GHCND:USC00116661",</v>
      </c>
      <c r="S318" s="8" t="str">
        <f t="shared" si="55"/>
        <v>"wst_name":"PAW PAW",</v>
      </c>
      <c r="T318" s="8" t="str">
        <f t="shared" si="56"/>
        <v>"wst_lat":"41.71219976",</v>
      </c>
      <c r="U318" s="8" t="str">
        <f t="shared" si="57"/>
        <v>"wst_long":"-88.99889962",</v>
      </c>
      <c r="V318" s="8" t="str">
        <f t="shared" si="58"/>
        <v>"wst_source":"GHCN",</v>
      </c>
      <c r="W318" s="8" t="str">
        <f t="shared" si="52"/>
        <v>"wst_elev":"290"</v>
      </c>
      <c r="X318" s="8" t="s">
        <v>939</v>
      </c>
    </row>
    <row r="319" spans="1:24">
      <c r="A319" s="8" t="str">
        <f>IF(COUNTIF($C$1:C318,"="&amp;C319)&gt;0,"",1)</f>
        <v/>
      </c>
      <c r="B319" s="14" t="s">
        <v>534</v>
      </c>
      <c r="C319" s="38" t="s">
        <v>706</v>
      </c>
      <c r="D319" s="14" t="s">
        <v>707</v>
      </c>
      <c r="E319" s="15">
        <v>41.982399919999999</v>
      </c>
      <c r="F319" s="15">
        <v>-89.585900219999999</v>
      </c>
      <c r="G319" s="14" t="s">
        <v>694</v>
      </c>
      <c r="H319" s="14" t="s">
        <v>684</v>
      </c>
      <c r="I319" s="15">
        <v>260</v>
      </c>
      <c r="J319" s="8" t="str">
        <f t="shared" si="48"/>
        <v>GHCND:US1ILOG0003|0 - 10 km</v>
      </c>
      <c r="L319" s="8" t="str">
        <f t="shared" si="49"/>
        <v>GHCND:US1ILOG0003|0 - 10 km</v>
      </c>
      <c r="M319" s="8" t="str">
        <f t="shared" si="50"/>
        <v>GHCND:USC00114879|10 - 25 km</v>
      </c>
      <c r="N319" s="8" t="str">
        <f t="shared" si="51"/>
        <v>GHCND:USC00116897|0 - 10 km</v>
      </c>
      <c r="P319" s="8" t="str">
        <f t="shared" si="53"/>
        <v/>
      </c>
      <c r="Q319" s="8" t="str">
        <f>IF(COUNTIF($C$1:C318, "="&amp;C319)=0,R319&amp;S319&amp;T319&amp;U319&amp;V319&amp;W319&amp;X319,"")</f>
        <v/>
      </c>
      <c r="R319" s="8" t="str">
        <f t="shared" si="54"/>
        <v>{"wst_id":"GHCND:US1ILOG0003",</v>
      </c>
      <c r="S319" s="8" t="str">
        <f t="shared" si="55"/>
        <v>"wst_name":"POLO 0.4 WSW",</v>
      </c>
      <c r="T319" s="8" t="str">
        <f t="shared" si="56"/>
        <v>"wst_lat":"41.98239992",</v>
      </c>
      <c r="U319" s="8" t="str">
        <f t="shared" si="57"/>
        <v>"wst_long":"-89.58590022",</v>
      </c>
      <c r="V319" s="8" t="str">
        <f t="shared" si="58"/>
        <v>"wst_source":"GHCN",</v>
      </c>
      <c r="W319" s="8" t="str">
        <f t="shared" si="52"/>
        <v>"wst_elev":"260"</v>
      </c>
      <c r="X319" s="8" t="s">
        <v>939</v>
      </c>
    </row>
    <row r="320" spans="1:24">
      <c r="A320" s="8">
        <f>IF(COUNTIF($C$1:C319,"="&amp;C320)&gt;0,"",1)</f>
        <v>1</v>
      </c>
      <c r="B320" s="14" t="s">
        <v>534</v>
      </c>
      <c r="C320" s="38" t="s">
        <v>742</v>
      </c>
      <c r="D320" s="14" t="s">
        <v>743</v>
      </c>
      <c r="E320" s="15">
        <v>42.091900019999997</v>
      </c>
      <c r="F320" s="15">
        <v>-89.842100180000003</v>
      </c>
      <c r="G320" s="14" t="s">
        <v>694</v>
      </c>
      <c r="H320" s="14" t="s">
        <v>691</v>
      </c>
      <c r="I320" s="15">
        <v>253</v>
      </c>
      <c r="J320" s="8" t="str">
        <f t="shared" si="48"/>
        <v>GHCND:USC00114879|10 - 25 km</v>
      </c>
      <c r="L320" s="8" t="str">
        <f t="shared" si="49"/>
        <v>GHCND:USC00114879|10 - 25 km</v>
      </c>
      <c r="M320" s="8" t="str">
        <f t="shared" si="50"/>
        <v>GHCND:USC00116897|0 - 10 km</v>
      </c>
      <c r="N320" s="8" t="str">
        <f t="shared" si="51"/>
        <v>725486|10 - 25 km</v>
      </c>
      <c r="P320" s="8" t="str">
        <f t="shared" si="53"/>
        <v>,</v>
      </c>
      <c r="Q320" s="8" t="str">
        <f>IF(COUNTIF($C$1:C319, "="&amp;C320)=0,R320&amp;S320&amp;T320&amp;U320&amp;V320&amp;W320&amp;X320,"")</f>
        <v>{"wst_id":"GHCND:USC00114879","wst_name":"LANARK","wst_lat":"42.09190002","wst_long":"-89.84210018","wst_source":"GHCN","wst_elev":"253"}</v>
      </c>
      <c r="R320" s="8" t="str">
        <f t="shared" si="54"/>
        <v>{"wst_id":"GHCND:USC00114879",</v>
      </c>
      <c r="S320" s="8" t="str">
        <f t="shared" si="55"/>
        <v>"wst_name":"LANARK",</v>
      </c>
      <c r="T320" s="8" t="str">
        <f t="shared" si="56"/>
        <v>"wst_lat":"42.09190002",</v>
      </c>
      <c r="U320" s="8" t="str">
        <f t="shared" si="57"/>
        <v>"wst_long":"-89.84210018",</v>
      </c>
      <c r="V320" s="8" t="str">
        <f t="shared" si="58"/>
        <v>"wst_source":"GHCN",</v>
      </c>
      <c r="W320" s="8" t="str">
        <f t="shared" si="52"/>
        <v>"wst_elev":"253"</v>
      </c>
      <c r="X320" s="8" t="s">
        <v>939</v>
      </c>
    </row>
    <row r="321" spans="1:24">
      <c r="A321" s="8" t="str">
        <f>IF(COUNTIF($C$1:C320,"="&amp;C321)&gt;0,"",1)</f>
        <v/>
      </c>
      <c r="B321" s="14" t="s">
        <v>534</v>
      </c>
      <c r="C321" s="38" t="s">
        <v>708</v>
      </c>
      <c r="D321" s="14" t="s">
        <v>709</v>
      </c>
      <c r="E321" s="15">
        <v>42.034700260000001</v>
      </c>
      <c r="F321" s="15">
        <v>-89.611900019999993</v>
      </c>
      <c r="G321" s="14" t="s">
        <v>694</v>
      </c>
      <c r="H321" s="14" t="s">
        <v>684</v>
      </c>
      <c r="I321" s="15">
        <v>261</v>
      </c>
      <c r="J321" s="8" t="str">
        <f t="shared" si="48"/>
        <v>GHCND:USC00116897|0 - 10 km</v>
      </c>
      <c r="L321" s="8" t="str">
        <f t="shared" si="49"/>
        <v>GHCND:USC00116897|0 - 10 km</v>
      </c>
      <c r="M321" s="8" t="str">
        <f t="shared" si="50"/>
        <v>725486|10 - 25 km</v>
      </c>
      <c r="N321" s="8" t="str">
        <f t="shared" si="51"/>
        <v>GHCND:US1IABN0001|10 - 25 km</v>
      </c>
      <c r="P321" s="8" t="str">
        <f t="shared" si="53"/>
        <v/>
      </c>
      <c r="Q321" s="8" t="str">
        <f>IF(COUNTIF($C$1:C320, "="&amp;C321)=0,R321&amp;S321&amp;T321&amp;U321&amp;V321&amp;W321&amp;X321,"")</f>
        <v/>
      </c>
      <c r="R321" s="8" t="str">
        <f t="shared" si="54"/>
        <v>{"wst_id":"GHCND:USC00116897",</v>
      </c>
      <c r="S321" s="8" t="str">
        <f t="shared" si="55"/>
        <v>"wst_name":"POLO 5 NW",</v>
      </c>
      <c r="T321" s="8" t="str">
        <f t="shared" si="56"/>
        <v>"wst_lat":"42.03470026",</v>
      </c>
      <c r="U321" s="8" t="str">
        <f t="shared" si="57"/>
        <v>"wst_long":"-89.61190002",</v>
      </c>
      <c r="V321" s="8" t="str">
        <f t="shared" si="58"/>
        <v>"wst_source":"GHCN",</v>
      </c>
      <c r="W321" s="8" t="str">
        <f t="shared" si="52"/>
        <v>"wst_elev":"261"</v>
      </c>
      <c r="X321" s="8" t="s">
        <v>939</v>
      </c>
    </row>
    <row r="322" spans="1:24">
      <c r="A322" s="8" t="str">
        <f>IF(COUNTIF($C$1:C321,"="&amp;C322)&gt;0,"",1)</f>
        <v/>
      </c>
      <c r="B322" s="14" t="s">
        <v>539</v>
      </c>
      <c r="C322" s="38" t="s">
        <v>710</v>
      </c>
      <c r="D322" s="14" t="s">
        <v>711</v>
      </c>
      <c r="E322" s="15">
        <v>42.049000200000002</v>
      </c>
      <c r="F322" s="15">
        <v>-93.848000400000004</v>
      </c>
      <c r="G322" s="14" t="s">
        <v>671</v>
      </c>
      <c r="H322" s="14" t="s">
        <v>691</v>
      </c>
      <c r="I322" s="15">
        <v>354</v>
      </c>
      <c r="J322" s="8" t="str">
        <f t="shared" si="48"/>
        <v>725486|10 - 25 km</v>
      </c>
      <c r="L322" s="8" t="str">
        <f t="shared" si="49"/>
        <v>725486|10 - 25 km</v>
      </c>
      <c r="M322" s="8" t="str">
        <f t="shared" si="50"/>
        <v>GHCND:US1IABN0001|10 - 25 km</v>
      </c>
      <c r="N322" s="8" t="str">
        <f t="shared" si="51"/>
        <v>GHCND:US1IABN0005|10 - 25 km</v>
      </c>
      <c r="P322" s="8" t="str">
        <f t="shared" si="53"/>
        <v/>
      </c>
      <c r="Q322" s="8" t="str">
        <f>IF(COUNTIF($C$1:C321, "="&amp;C322)=0,R322&amp;S322&amp;T322&amp;U322&amp;V322&amp;W322&amp;X322,"")</f>
        <v/>
      </c>
      <c r="R322" s="8" t="str">
        <f t="shared" si="54"/>
        <v>{"wst_id":"725486",</v>
      </c>
      <c r="S322" s="8" t="str">
        <f t="shared" si="55"/>
        <v>"wst_name":"BOONE MUNI",</v>
      </c>
      <c r="T322" s="8" t="str">
        <f t="shared" si="56"/>
        <v>"wst_lat":"42.0490002",</v>
      </c>
      <c r="U322" s="8" t="str">
        <f t="shared" si="57"/>
        <v>"wst_long":"-93.8480004",</v>
      </c>
      <c r="V322" s="8" t="str">
        <f t="shared" si="58"/>
        <v>"wst_source":"GSOD",</v>
      </c>
      <c r="W322" s="8" t="str">
        <f t="shared" si="52"/>
        <v>"wst_elev":"354"</v>
      </c>
      <c r="X322" s="8" t="s">
        <v>939</v>
      </c>
    </row>
    <row r="323" spans="1:24">
      <c r="A323" s="8" t="str">
        <f>IF(COUNTIF($C$1:C322,"="&amp;C323)&gt;0,"",1)</f>
        <v/>
      </c>
      <c r="B323" s="14" t="s">
        <v>539</v>
      </c>
      <c r="C323" s="38" t="s">
        <v>712</v>
      </c>
      <c r="D323" s="14" t="s">
        <v>713</v>
      </c>
      <c r="E323" s="15">
        <v>42.022399919999998</v>
      </c>
      <c r="F323" s="15">
        <v>-93.775999799999994</v>
      </c>
      <c r="G323" s="14" t="s">
        <v>694</v>
      </c>
      <c r="H323" s="14" t="s">
        <v>691</v>
      </c>
      <c r="I323" s="15">
        <v>338</v>
      </c>
      <c r="J323" s="8" t="str">
        <f t="shared" si="48"/>
        <v>GHCND:US1IABN0001|10 - 25 km</v>
      </c>
      <c r="L323" s="8" t="str">
        <f t="shared" si="49"/>
        <v>GHCND:US1IABN0001|10 - 25 km</v>
      </c>
      <c r="M323" s="8" t="str">
        <f t="shared" si="50"/>
        <v>GHCND:US1IABN0005|10 - 25 km</v>
      </c>
      <c r="N323" s="8" t="str">
        <f t="shared" si="51"/>
        <v>725486|10 - 25 km</v>
      </c>
      <c r="P323" s="8" t="str">
        <f t="shared" si="53"/>
        <v/>
      </c>
      <c r="Q323" s="8" t="str">
        <f>IF(COUNTIF($C$1:C322, "="&amp;C323)=0,R323&amp;S323&amp;T323&amp;U323&amp;V323&amp;W323&amp;X323,"")</f>
        <v/>
      </c>
      <c r="R323" s="8" t="str">
        <f t="shared" si="54"/>
        <v>{"wst_id":"GHCND:US1IABN0001",</v>
      </c>
      <c r="S323" s="8" t="str">
        <f t="shared" si="55"/>
        <v>"wst_name":"BOONE 5.7 ESE",</v>
      </c>
      <c r="T323" s="8" t="str">
        <f t="shared" si="56"/>
        <v>"wst_lat":"42.02239992",</v>
      </c>
      <c r="U323" s="8" t="str">
        <f t="shared" si="57"/>
        <v>"wst_long":"-93.7759998",</v>
      </c>
      <c r="V323" s="8" t="str">
        <f t="shared" si="58"/>
        <v>"wst_source":"GHCN",</v>
      </c>
      <c r="W323" s="8" t="str">
        <f t="shared" si="52"/>
        <v>"wst_elev":"338"</v>
      </c>
      <c r="X323" s="8" t="s">
        <v>939</v>
      </c>
    </row>
    <row r="324" spans="1:24">
      <c r="A324" s="8" t="str">
        <f>IF(COUNTIF($C$1:C323,"="&amp;C324)&gt;0,"",1)</f>
        <v/>
      </c>
      <c r="B324" s="14" t="s">
        <v>539</v>
      </c>
      <c r="C324" s="38" t="s">
        <v>714</v>
      </c>
      <c r="D324" s="14" t="s">
        <v>715</v>
      </c>
      <c r="E324" s="15">
        <v>42.091299540000001</v>
      </c>
      <c r="F324" s="15">
        <v>-93.949799839999997</v>
      </c>
      <c r="G324" s="14" t="s">
        <v>694</v>
      </c>
      <c r="H324" s="14" t="s">
        <v>691</v>
      </c>
      <c r="I324" s="15">
        <v>326</v>
      </c>
      <c r="J324" s="8" t="str">
        <f t="shared" ref="J324:J387" si="59">CONCATENATE(C324,"|",H324)</f>
        <v>GHCND:US1IABN0005|10 - 25 km</v>
      </c>
      <c r="L324" s="8" t="str">
        <f t="shared" ref="L324:L387" si="60">CONCATENATE(C324,"|",H324)</f>
        <v>GHCND:US1IABN0005|10 - 25 km</v>
      </c>
      <c r="M324" s="8" t="str">
        <f t="shared" ref="M324:M387" si="61">CONCATENATE(C325,"|",H325)</f>
        <v>725486|10 - 25 km</v>
      </c>
      <c r="N324" s="8" t="str">
        <f t="shared" ref="N324:N387" si="62">CONCATENATE(C326,"|",H326)</f>
        <v>GHCND:US1IABN0001|0 - 10 km</v>
      </c>
      <c r="P324" s="8" t="str">
        <f t="shared" si="53"/>
        <v/>
      </c>
      <c r="Q324" s="8" t="str">
        <f>IF(COUNTIF($C$1:C323, "="&amp;C324)=0,R324&amp;S324&amp;T324&amp;U324&amp;V324&amp;W324&amp;X324,"")</f>
        <v/>
      </c>
      <c r="R324" s="8" t="str">
        <f t="shared" si="54"/>
        <v>{"wst_id":"GHCND:US1IABN0005",</v>
      </c>
      <c r="S324" s="8" t="str">
        <f t="shared" si="55"/>
        <v>"wst_name":"BOONE 4.5 NW",</v>
      </c>
      <c r="T324" s="8" t="str">
        <f t="shared" si="56"/>
        <v>"wst_lat":"42.09129954",</v>
      </c>
      <c r="U324" s="8" t="str">
        <f t="shared" si="57"/>
        <v>"wst_long":"-93.94979984",</v>
      </c>
      <c r="V324" s="8" t="str">
        <f t="shared" si="58"/>
        <v>"wst_source":"GHCN",</v>
      </c>
      <c r="W324" s="8" t="str">
        <f t="shared" si="52"/>
        <v>"wst_elev":"326"</v>
      </c>
      <c r="X324" s="8" t="s">
        <v>939</v>
      </c>
    </row>
    <row r="325" spans="1:24">
      <c r="A325" s="8" t="str">
        <f>IF(COUNTIF($C$1:C324,"="&amp;C325)&gt;0,"",1)</f>
        <v/>
      </c>
      <c r="B325" s="14" t="s">
        <v>541</v>
      </c>
      <c r="C325" s="38" t="s">
        <v>710</v>
      </c>
      <c r="D325" s="14" t="s">
        <v>711</v>
      </c>
      <c r="E325" s="15">
        <v>42.049000200000002</v>
      </c>
      <c r="F325" s="15">
        <v>-93.848000400000004</v>
      </c>
      <c r="G325" s="14" t="s">
        <v>671</v>
      </c>
      <c r="H325" s="14" t="s">
        <v>691</v>
      </c>
      <c r="I325" s="15">
        <v>354</v>
      </c>
      <c r="J325" s="8" t="str">
        <f t="shared" si="59"/>
        <v>725486|10 - 25 km</v>
      </c>
      <c r="L325" s="8" t="str">
        <f t="shared" si="60"/>
        <v>725486|10 - 25 km</v>
      </c>
      <c r="M325" s="8" t="str">
        <f t="shared" si="61"/>
        <v>GHCND:US1IABN0001|0 - 10 km</v>
      </c>
      <c r="N325" s="8" t="str">
        <f t="shared" si="62"/>
        <v>GHCND:USC00130200|0 - 10 km</v>
      </c>
      <c r="P325" s="8" t="str">
        <f t="shared" si="53"/>
        <v/>
      </c>
      <c r="Q325" s="8" t="str">
        <f>IF(COUNTIF($C$1:C324, "="&amp;C325)=0,R325&amp;S325&amp;T325&amp;U325&amp;V325&amp;W325&amp;X325,"")</f>
        <v/>
      </c>
      <c r="R325" s="8" t="str">
        <f t="shared" si="54"/>
        <v>{"wst_id":"725486",</v>
      </c>
      <c r="S325" s="8" t="str">
        <f t="shared" si="55"/>
        <v>"wst_name":"BOONE MUNI",</v>
      </c>
      <c r="T325" s="8" t="str">
        <f t="shared" si="56"/>
        <v>"wst_lat":"42.0490002",</v>
      </c>
      <c r="U325" s="8" t="str">
        <f t="shared" si="57"/>
        <v>"wst_long":"-93.8480004",</v>
      </c>
      <c r="V325" s="8" t="str">
        <f t="shared" si="58"/>
        <v>"wst_source":"GSOD",</v>
      </c>
      <c r="W325" s="8" t="str">
        <f t="shared" ref="W325:W388" si="63">IF(I325&lt;&gt;"", """"&amp;LOWER(I$3) &amp;""":"""&amp;I325&amp;"""", "")</f>
        <v>"wst_elev":"354"</v>
      </c>
      <c r="X325" s="8" t="s">
        <v>939</v>
      </c>
    </row>
    <row r="326" spans="1:24">
      <c r="A326" s="8" t="str">
        <f>IF(COUNTIF($C$1:C325,"="&amp;C326)&gt;0,"",1)</f>
        <v/>
      </c>
      <c r="B326" s="14" t="s">
        <v>541</v>
      </c>
      <c r="C326" s="38" t="s">
        <v>712</v>
      </c>
      <c r="D326" s="14" t="s">
        <v>713</v>
      </c>
      <c r="E326" s="15">
        <v>42.022399919999998</v>
      </c>
      <c r="F326" s="15">
        <v>-93.775999799999994</v>
      </c>
      <c r="G326" s="14" t="s">
        <v>694</v>
      </c>
      <c r="H326" s="14" t="s">
        <v>684</v>
      </c>
      <c r="I326" s="15">
        <v>338</v>
      </c>
      <c r="J326" s="8" t="str">
        <f t="shared" si="59"/>
        <v>GHCND:US1IABN0001|0 - 10 km</v>
      </c>
      <c r="L326" s="8" t="str">
        <f t="shared" si="60"/>
        <v>GHCND:US1IABN0001|0 - 10 km</v>
      </c>
      <c r="M326" s="8" t="str">
        <f t="shared" si="61"/>
        <v>GHCND:USC00130200|0 - 10 km</v>
      </c>
      <c r="N326" s="8" t="str">
        <f t="shared" si="62"/>
        <v>725486|0 - 10 km</v>
      </c>
      <c r="P326" s="8" t="str">
        <f t="shared" ref="P326:P389" si="64">IF(Q326&lt;&gt;"", ",", "")</f>
        <v/>
      </c>
      <c r="Q326" s="8" t="str">
        <f>IF(COUNTIF($C$1:C325, "="&amp;C326)=0,R326&amp;S326&amp;T326&amp;U326&amp;V326&amp;W326&amp;X326,"")</f>
        <v/>
      </c>
      <c r="R326" s="8" t="str">
        <f t="shared" ref="R326:R389" si="65">"{"&amp;IF(C326&lt;&gt;"", """"&amp;LOWER(C$3) &amp;""":"""&amp;C326&amp;""",", "")</f>
        <v>{"wst_id":"GHCND:US1IABN0001",</v>
      </c>
      <c r="S326" s="8" t="str">
        <f t="shared" ref="S326:S389" si="66">IF(D326&lt;&gt;"", """"&amp;LOWER(D$3) &amp;""":"""&amp;D326&amp;""",", "")</f>
        <v>"wst_name":"BOONE 5.7 ESE",</v>
      </c>
      <c r="T326" s="8" t="str">
        <f t="shared" ref="T326:T389" si="67">IF(E326&lt;&gt;"", """"&amp;LOWER(E$3) &amp;""":"""&amp;E326&amp;""",", "")</f>
        <v>"wst_lat":"42.02239992",</v>
      </c>
      <c r="U326" s="8" t="str">
        <f t="shared" ref="U326:U389" si="68">IF(F326&lt;&gt;"", """"&amp;LOWER(F$3) &amp;""":"""&amp;F326&amp;""",", "")</f>
        <v>"wst_long":"-93.7759998",</v>
      </c>
      <c r="V326" s="8" t="str">
        <f t="shared" ref="V326:V389" si="69">IF(G326&lt;&gt;"", """"&amp;LOWER(G$3) &amp;""":"""&amp;G326&amp;""",", "")</f>
        <v>"wst_source":"GHCN",</v>
      </c>
      <c r="W326" s="8" t="str">
        <f t="shared" si="63"/>
        <v>"wst_elev":"338"</v>
      </c>
      <c r="X326" s="8" t="s">
        <v>939</v>
      </c>
    </row>
    <row r="327" spans="1:24">
      <c r="A327" s="8" t="str">
        <f>IF(COUNTIF($C$1:C326,"="&amp;C327)&gt;0,"",1)</f>
        <v/>
      </c>
      <c r="B327" s="14" t="s">
        <v>541</v>
      </c>
      <c r="C327" s="38" t="s">
        <v>716</v>
      </c>
      <c r="D327" s="14" t="s">
        <v>717</v>
      </c>
      <c r="E327" s="15">
        <v>42.02079964</v>
      </c>
      <c r="F327" s="15">
        <v>-93.77409978</v>
      </c>
      <c r="G327" s="14" t="s">
        <v>694</v>
      </c>
      <c r="H327" s="14" t="s">
        <v>684</v>
      </c>
      <c r="I327" s="15">
        <v>335</v>
      </c>
      <c r="J327" s="8" t="str">
        <f t="shared" si="59"/>
        <v>GHCND:USC00130200|0 - 10 km</v>
      </c>
      <c r="L327" s="8" t="str">
        <f t="shared" si="60"/>
        <v>GHCND:USC00130200|0 - 10 km</v>
      </c>
      <c r="M327" s="8" t="str">
        <f t="shared" si="61"/>
        <v>725486|0 - 10 km</v>
      </c>
      <c r="N327" s="8" t="str">
        <f t="shared" si="62"/>
        <v>GHCND:USC00130200|0 - 10 km</v>
      </c>
      <c r="P327" s="8" t="str">
        <f t="shared" si="64"/>
        <v/>
      </c>
      <c r="Q327" s="8" t="str">
        <f>IF(COUNTIF($C$1:C326, "="&amp;C327)=0,R327&amp;S327&amp;T327&amp;U327&amp;V327&amp;W327&amp;X327,"")</f>
        <v/>
      </c>
      <c r="R327" s="8" t="str">
        <f t="shared" si="65"/>
        <v>{"wst_id":"GHCND:USC00130200",</v>
      </c>
      <c r="S327" s="8" t="str">
        <f t="shared" si="66"/>
        <v>"wst_name":"AMES 8 WSW",</v>
      </c>
      <c r="T327" s="8" t="str">
        <f t="shared" si="67"/>
        <v>"wst_lat":"42.02079964",</v>
      </c>
      <c r="U327" s="8" t="str">
        <f t="shared" si="68"/>
        <v>"wst_long":"-93.77409978",</v>
      </c>
      <c r="V327" s="8" t="str">
        <f t="shared" si="69"/>
        <v>"wst_source":"GHCN",</v>
      </c>
      <c r="W327" s="8" t="str">
        <f t="shared" si="63"/>
        <v>"wst_elev":"335"</v>
      </c>
      <c r="X327" s="8" t="s">
        <v>939</v>
      </c>
    </row>
    <row r="328" spans="1:24">
      <c r="A328" s="8" t="str">
        <f>IF(COUNTIF($C$1:C327,"="&amp;C328)&gt;0,"",1)</f>
        <v/>
      </c>
      <c r="B328" s="14" t="s">
        <v>544</v>
      </c>
      <c r="C328" s="38" t="s">
        <v>710</v>
      </c>
      <c r="D328" s="14" t="s">
        <v>711</v>
      </c>
      <c r="E328" s="15">
        <v>42.049000200000002</v>
      </c>
      <c r="F328" s="15">
        <v>-93.848000400000004</v>
      </c>
      <c r="G328" s="14" t="s">
        <v>671</v>
      </c>
      <c r="H328" s="14" t="s">
        <v>684</v>
      </c>
      <c r="I328" s="15">
        <v>354</v>
      </c>
      <c r="J328" s="8" t="str">
        <f t="shared" si="59"/>
        <v>725486|0 - 10 km</v>
      </c>
      <c r="L328" s="8" t="str">
        <f t="shared" si="60"/>
        <v>725486|0 - 10 km</v>
      </c>
      <c r="M328" s="8" t="str">
        <f t="shared" si="61"/>
        <v>GHCND:USC00130200|0 - 10 km</v>
      </c>
      <c r="N328" s="8" t="str">
        <f t="shared" si="62"/>
        <v>GHCND:USC00130807|0 - 10 km</v>
      </c>
      <c r="P328" s="8" t="str">
        <f t="shared" si="64"/>
        <v/>
      </c>
      <c r="Q328" s="8" t="str">
        <f>IF(COUNTIF($C$1:C327, "="&amp;C328)=0,R328&amp;S328&amp;T328&amp;U328&amp;V328&amp;W328&amp;X328,"")</f>
        <v/>
      </c>
      <c r="R328" s="8" t="str">
        <f t="shared" si="65"/>
        <v>{"wst_id":"725486",</v>
      </c>
      <c r="S328" s="8" t="str">
        <f t="shared" si="66"/>
        <v>"wst_name":"BOONE MUNI",</v>
      </c>
      <c r="T328" s="8" t="str">
        <f t="shared" si="67"/>
        <v>"wst_lat":"42.0490002",</v>
      </c>
      <c r="U328" s="8" t="str">
        <f t="shared" si="68"/>
        <v>"wst_long":"-93.8480004",</v>
      </c>
      <c r="V328" s="8" t="str">
        <f t="shared" si="69"/>
        <v>"wst_source":"GSOD",</v>
      </c>
      <c r="W328" s="8" t="str">
        <f t="shared" si="63"/>
        <v>"wst_elev":"354"</v>
      </c>
      <c r="X328" s="8" t="s">
        <v>939</v>
      </c>
    </row>
    <row r="329" spans="1:24">
      <c r="A329" s="8" t="str">
        <f>IF(COUNTIF($C$1:C328,"="&amp;C329)&gt;0,"",1)</f>
        <v/>
      </c>
      <c r="B329" s="14" t="s">
        <v>544</v>
      </c>
      <c r="C329" s="38" t="s">
        <v>716</v>
      </c>
      <c r="D329" s="14" t="s">
        <v>717</v>
      </c>
      <c r="E329" s="15">
        <v>42.02079964</v>
      </c>
      <c r="F329" s="15">
        <v>-93.77409978</v>
      </c>
      <c r="G329" s="14" t="s">
        <v>694</v>
      </c>
      <c r="H329" s="14" t="s">
        <v>684</v>
      </c>
      <c r="I329" s="15">
        <v>335</v>
      </c>
      <c r="J329" s="8" t="str">
        <f t="shared" si="59"/>
        <v>GHCND:USC00130200|0 - 10 km</v>
      </c>
      <c r="L329" s="8" t="str">
        <f t="shared" si="60"/>
        <v>GHCND:USC00130200|0 - 10 km</v>
      </c>
      <c r="M329" s="8" t="str">
        <f t="shared" si="61"/>
        <v>GHCND:USC00130807|0 - 10 km</v>
      </c>
      <c r="N329" s="8" t="str">
        <f t="shared" si="62"/>
        <v>725486|0 - 10 km</v>
      </c>
      <c r="P329" s="8" t="str">
        <f t="shared" si="64"/>
        <v/>
      </c>
      <c r="Q329" s="8" t="str">
        <f>IF(COUNTIF($C$1:C328, "="&amp;C329)=0,R329&amp;S329&amp;T329&amp;U329&amp;V329&amp;W329&amp;X329,"")</f>
        <v/>
      </c>
      <c r="R329" s="8" t="str">
        <f t="shared" si="65"/>
        <v>{"wst_id":"GHCND:USC00130200",</v>
      </c>
      <c r="S329" s="8" t="str">
        <f t="shared" si="66"/>
        <v>"wst_name":"AMES 8 WSW",</v>
      </c>
      <c r="T329" s="8" t="str">
        <f t="shared" si="67"/>
        <v>"wst_lat":"42.02079964",</v>
      </c>
      <c r="U329" s="8" t="str">
        <f t="shared" si="68"/>
        <v>"wst_long":"-93.77409978",</v>
      </c>
      <c r="V329" s="8" t="str">
        <f t="shared" si="69"/>
        <v>"wst_source":"GHCN",</v>
      </c>
      <c r="W329" s="8" t="str">
        <f t="shared" si="63"/>
        <v>"wst_elev":"335"</v>
      </c>
      <c r="X329" s="8" t="s">
        <v>939</v>
      </c>
    </row>
    <row r="330" spans="1:24">
      <c r="A330" s="8" t="str">
        <f>IF(COUNTIF($C$1:C329,"="&amp;C330)&gt;0,"",1)</f>
        <v/>
      </c>
      <c r="B330" s="14" t="s">
        <v>544</v>
      </c>
      <c r="C330" s="38" t="s">
        <v>726</v>
      </c>
      <c r="D330" s="14" t="s">
        <v>727</v>
      </c>
      <c r="E330" s="15">
        <v>42.041600279999997</v>
      </c>
      <c r="F330" s="15">
        <v>-93.890499899999995</v>
      </c>
      <c r="G330" s="14" t="s">
        <v>694</v>
      </c>
      <c r="H330" s="14" t="s">
        <v>684</v>
      </c>
      <c r="I330" s="15">
        <v>320</v>
      </c>
      <c r="J330" s="8" t="str">
        <f t="shared" si="59"/>
        <v>GHCND:USC00130807|0 - 10 km</v>
      </c>
      <c r="L330" s="8" t="str">
        <f t="shared" si="60"/>
        <v>GHCND:USC00130807|0 - 10 km</v>
      </c>
      <c r="M330" s="8" t="str">
        <f t="shared" si="61"/>
        <v>725486|0 - 10 km</v>
      </c>
      <c r="N330" s="8" t="str">
        <f t="shared" si="62"/>
        <v>GHCND:USC00130200|0 - 10 km</v>
      </c>
      <c r="P330" s="8" t="str">
        <f t="shared" si="64"/>
        <v/>
      </c>
      <c r="Q330" s="8" t="str">
        <f>IF(COUNTIF($C$1:C329, "="&amp;C330)=0,R330&amp;S330&amp;T330&amp;U330&amp;V330&amp;W330&amp;X330,"")</f>
        <v/>
      </c>
      <c r="R330" s="8" t="str">
        <f t="shared" si="65"/>
        <v>{"wst_id":"GHCND:USC00130807",</v>
      </c>
      <c r="S330" s="8" t="str">
        <f t="shared" si="66"/>
        <v>"wst_name":"BOONE",</v>
      </c>
      <c r="T330" s="8" t="str">
        <f t="shared" si="67"/>
        <v>"wst_lat":"42.04160028",</v>
      </c>
      <c r="U330" s="8" t="str">
        <f t="shared" si="68"/>
        <v>"wst_long":"-93.8904999",</v>
      </c>
      <c r="V330" s="8" t="str">
        <f t="shared" si="69"/>
        <v>"wst_source":"GHCN",</v>
      </c>
      <c r="W330" s="8" t="str">
        <f t="shared" si="63"/>
        <v>"wst_elev":"320"</v>
      </c>
      <c r="X330" s="8" t="s">
        <v>939</v>
      </c>
    </row>
    <row r="331" spans="1:24">
      <c r="A331" s="8" t="str">
        <f>IF(COUNTIF($C$1:C330,"="&amp;C331)&gt;0,"",1)</f>
        <v/>
      </c>
      <c r="B331" s="14" t="s">
        <v>548</v>
      </c>
      <c r="C331" s="38" t="s">
        <v>710</v>
      </c>
      <c r="D331" s="14" t="s">
        <v>711</v>
      </c>
      <c r="E331" s="15">
        <v>42.049000200000002</v>
      </c>
      <c r="F331" s="15">
        <v>-93.848000400000004</v>
      </c>
      <c r="G331" s="14" t="s">
        <v>671</v>
      </c>
      <c r="H331" s="14" t="s">
        <v>684</v>
      </c>
      <c r="I331" s="15">
        <v>354</v>
      </c>
      <c r="J331" s="8" t="str">
        <f t="shared" si="59"/>
        <v>725486|0 - 10 km</v>
      </c>
      <c r="L331" s="8" t="str">
        <f t="shared" si="60"/>
        <v>725486|0 - 10 km</v>
      </c>
      <c r="M331" s="8" t="str">
        <f t="shared" si="61"/>
        <v>GHCND:USC00130200|0 - 10 km</v>
      </c>
      <c r="N331" s="8" t="str">
        <f t="shared" si="62"/>
        <v>GHCND:USC00130807|0 - 10 km</v>
      </c>
      <c r="P331" s="8" t="str">
        <f t="shared" si="64"/>
        <v/>
      </c>
      <c r="Q331" s="8" t="str">
        <f>IF(COUNTIF($C$1:C330, "="&amp;C331)=0,R331&amp;S331&amp;T331&amp;U331&amp;V331&amp;W331&amp;X331,"")</f>
        <v/>
      </c>
      <c r="R331" s="8" t="str">
        <f t="shared" si="65"/>
        <v>{"wst_id":"725486",</v>
      </c>
      <c r="S331" s="8" t="str">
        <f t="shared" si="66"/>
        <v>"wst_name":"BOONE MUNI",</v>
      </c>
      <c r="T331" s="8" t="str">
        <f t="shared" si="67"/>
        <v>"wst_lat":"42.0490002",</v>
      </c>
      <c r="U331" s="8" t="str">
        <f t="shared" si="68"/>
        <v>"wst_long":"-93.8480004",</v>
      </c>
      <c r="V331" s="8" t="str">
        <f t="shared" si="69"/>
        <v>"wst_source":"GSOD",</v>
      </c>
      <c r="W331" s="8" t="str">
        <f t="shared" si="63"/>
        <v>"wst_elev":"354"</v>
      </c>
      <c r="X331" s="8" t="s">
        <v>939</v>
      </c>
    </row>
    <row r="332" spans="1:24">
      <c r="A332" s="8" t="str">
        <f>IF(COUNTIF($C$1:C331,"="&amp;C332)&gt;0,"",1)</f>
        <v/>
      </c>
      <c r="B332" s="14" t="s">
        <v>548</v>
      </c>
      <c r="C332" s="38" t="s">
        <v>716</v>
      </c>
      <c r="D332" s="14" t="s">
        <v>717</v>
      </c>
      <c r="E332" s="15">
        <v>42.02079964</v>
      </c>
      <c r="F332" s="15">
        <v>-93.77409978</v>
      </c>
      <c r="G332" s="14" t="s">
        <v>694</v>
      </c>
      <c r="H332" s="14" t="s">
        <v>684</v>
      </c>
      <c r="I332" s="15">
        <v>335</v>
      </c>
      <c r="J332" s="8" t="str">
        <f t="shared" si="59"/>
        <v>GHCND:USC00130200|0 - 10 km</v>
      </c>
      <c r="L332" s="8" t="str">
        <f t="shared" si="60"/>
        <v>GHCND:USC00130200|0 - 10 km</v>
      </c>
      <c r="M332" s="8" t="str">
        <f t="shared" si="61"/>
        <v>GHCND:USC00130807|0 - 10 km</v>
      </c>
      <c r="N332" s="8" t="str">
        <f t="shared" si="62"/>
        <v>722168|0 - 10 km</v>
      </c>
      <c r="P332" s="8" t="str">
        <f t="shared" si="64"/>
        <v/>
      </c>
      <c r="Q332" s="8" t="str">
        <f>IF(COUNTIF($C$1:C331, "="&amp;C332)=0,R332&amp;S332&amp;T332&amp;U332&amp;V332&amp;W332&amp;X332,"")</f>
        <v/>
      </c>
      <c r="R332" s="8" t="str">
        <f t="shared" si="65"/>
        <v>{"wst_id":"GHCND:USC00130200",</v>
      </c>
      <c r="S332" s="8" t="str">
        <f t="shared" si="66"/>
        <v>"wst_name":"AMES 8 WSW",</v>
      </c>
      <c r="T332" s="8" t="str">
        <f t="shared" si="67"/>
        <v>"wst_lat":"42.02079964",</v>
      </c>
      <c r="U332" s="8" t="str">
        <f t="shared" si="68"/>
        <v>"wst_long":"-93.77409978",</v>
      </c>
      <c r="V332" s="8" t="str">
        <f t="shared" si="69"/>
        <v>"wst_source":"GHCN",</v>
      </c>
      <c r="W332" s="8" t="str">
        <f t="shared" si="63"/>
        <v>"wst_elev":"335"</v>
      </c>
      <c r="X332" s="8" t="s">
        <v>939</v>
      </c>
    </row>
    <row r="333" spans="1:24">
      <c r="A333" s="8" t="str">
        <f>IF(COUNTIF($C$1:C332,"="&amp;C333)&gt;0,"",1)</f>
        <v/>
      </c>
      <c r="B333" s="14" t="s">
        <v>548</v>
      </c>
      <c r="C333" s="38" t="s">
        <v>726</v>
      </c>
      <c r="D333" s="14" t="s">
        <v>727</v>
      </c>
      <c r="E333" s="15">
        <v>42.041600279999997</v>
      </c>
      <c r="F333" s="15">
        <v>-93.890499899999995</v>
      </c>
      <c r="G333" s="14" t="s">
        <v>694</v>
      </c>
      <c r="H333" s="14" t="s">
        <v>684</v>
      </c>
      <c r="I333" s="15">
        <v>320</v>
      </c>
      <c r="J333" s="8" t="str">
        <f t="shared" si="59"/>
        <v>GHCND:USC00130807|0 - 10 km</v>
      </c>
      <c r="L333" s="8" t="str">
        <f t="shared" si="60"/>
        <v>GHCND:USC00130807|0 - 10 km</v>
      </c>
      <c r="M333" s="8" t="str">
        <f t="shared" si="61"/>
        <v>722168|0 - 10 km</v>
      </c>
      <c r="N333" s="8" t="str">
        <f t="shared" si="62"/>
        <v>GHCND:US1MNRV0008|10 - 25 km</v>
      </c>
      <c r="P333" s="8" t="str">
        <f t="shared" si="64"/>
        <v/>
      </c>
      <c r="Q333" s="8" t="str">
        <f>IF(COUNTIF($C$1:C332, "="&amp;C333)=0,R333&amp;S333&amp;T333&amp;U333&amp;V333&amp;W333&amp;X333,"")</f>
        <v/>
      </c>
      <c r="R333" s="8" t="str">
        <f t="shared" si="65"/>
        <v>{"wst_id":"GHCND:USC00130807",</v>
      </c>
      <c r="S333" s="8" t="str">
        <f t="shared" si="66"/>
        <v>"wst_name":"BOONE",</v>
      </c>
      <c r="T333" s="8" t="str">
        <f t="shared" si="67"/>
        <v>"wst_lat":"42.04160028",</v>
      </c>
      <c r="U333" s="8" t="str">
        <f t="shared" si="68"/>
        <v>"wst_long":"-93.8904999",</v>
      </c>
      <c r="V333" s="8" t="str">
        <f t="shared" si="69"/>
        <v>"wst_source":"GHCN",</v>
      </c>
      <c r="W333" s="8" t="str">
        <f t="shared" si="63"/>
        <v>"wst_elev":"320"</v>
      </c>
      <c r="X333" s="8" t="s">
        <v>939</v>
      </c>
    </row>
    <row r="334" spans="1:24">
      <c r="A334" s="8" t="str">
        <f>IF(COUNTIF($C$1:C333,"="&amp;C334)&gt;0,"",1)</f>
        <v/>
      </c>
      <c r="B334" s="14" t="s">
        <v>549</v>
      </c>
      <c r="C334" s="38" t="s">
        <v>728</v>
      </c>
      <c r="D334" s="14" t="s">
        <v>729</v>
      </c>
      <c r="E334" s="15">
        <v>44.783000399999999</v>
      </c>
      <c r="F334" s="15">
        <v>-95.033000400000006</v>
      </c>
      <c r="G334" s="14" t="s">
        <v>671</v>
      </c>
      <c r="H334" s="14" t="s">
        <v>684</v>
      </c>
      <c r="I334" s="15">
        <v>328</v>
      </c>
      <c r="J334" s="8" t="str">
        <f t="shared" si="59"/>
        <v>722168|0 - 10 km</v>
      </c>
      <c r="L334" s="8" t="str">
        <f t="shared" si="60"/>
        <v>722168|0 - 10 km</v>
      </c>
      <c r="M334" s="8" t="str">
        <f t="shared" si="61"/>
        <v>GHCND:US1MNRV0008|10 - 25 km</v>
      </c>
      <c r="N334" s="8" t="str">
        <f t="shared" si="62"/>
        <v>GHCND:USC00216152|0 - 10 km</v>
      </c>
      <c r="P334" s="8" t="str">
        <f t="shared" si="64"/>
        <v/>
      </c>
      <c r="Q334" s="8" t="str">
        <f>IF(COUNTIF($C$1:C333, "="&amp;C334)=0,R334&amp;S334&amp;T334&amp;U334&amp;V334&amp;W334&amp;X334,"")</f>
        <v/>
      </c>
      <c r="R334" s="8" t="str">
        <f t="shared" si="65"/>
        <v>{"wst_id":"722168",</v>
      </c>
      <c r="S334" s="8" t="str">
        <f t="shared" si="66"/>
        <v>"wst_name":"OLIVIA RGNL",</v>
      </c>
      <c r="T334" s="8" t="str">
        <f t="shared" si="67"/>
        <v>"wst_lat":"44.7830004",</v>
      </c>
      <c r="U334" s="8" t="str">
        <f t="shared" si="68"/>
        <v>"wst_long":"-95.0330004",</v>
      </c>
      <c r="V334" s="8" t="str">
        <f t="shared" si="69"/>
        <v>"wst_source":"GSOD",</v>
      </c>
      <c r="W334" s="8" t="str">
        <f t="shared" si="63"/>
        <v>"wst_elev":"328"</v>
      </c>
      <c r="X334" s="8" t="s">
        <v>939</v>
      </c>
    </row>
    <row r="335" spans="1:24">
      <c r="A335" s="8" t="str">
        <f>IF(COUNTIF($C$1:C334,"="&amp;C335)&gt;0,"",1)</f>
        <v/>
      </c>
      <c r="B335" s="14" t="s">
        <v>549</v>
      </c>
      <c r="C335" s="38" t="s">
        <v>730</v>
      </c>
      <c r="D335" s="14" t="s">
        <v>731</v>
      </c>
      <c r="E335" s="15">
        <v>44.665400320000003</v>
      </c>
      <c r="F335" s="15">
        <v>-94.854399520000001</v>
      </c>
      <c r="G335" s="14" t="s">
        <v>694</v>
      </c>
      <c r="H335" s="14" t="s">
        <v>691</v>
      </c>
      <c r="I335" s="15">
        <v>327</v>
      </c>
      <c r="J335" s="8" t="str">
        <f t="shared" si="59"/>
        <v>GHCND:US1MNRV0008|10 - 25 km</v>
      </c>
      <c r="L335" s="8" t="str">
        <f t="shared" si="60"/>
        <v>GHCND:US1MNRV0008|10 - 25 km</v>
      </c>
      <c r="M335" s="8" t="str">
        <f t="shared" si="61"/>
        <v>GHCND:USC00216152|0 - 10 km</v>
      </c>
      <c r="N335" s="8" t="str">
        <f t="shared" si="62"/>
        <v>722168|0 - 10 km</v>
      </c>
      <c r="P335" s="8" t="str">
        <f t="shared" si="64"/>
        <v/>
      </c>
      <c r="Q335" s="8" t="str">
        <f>IF(COUNTIF($C$1:C334, "="&amp;C335)=0,R335&amp;S335&amp;T335&amp;U335&amp;V335&amp;W335&amp;X335,"")</f>
        <v/>
      </c>
      <c r="R335" s="8" t="str">
        <f t="shared" si="65"/>
        <v>{"wst_id":"GHCND:US1MNRV0008",</v>
      </c>
      <c r="S335" s="8" t="str">
        <f t="shared" si="66"/>
        <v>"wst_name":"BIRD ISLAND 7.2 SSE",</v>
      </c>
      <c r="T335" s="8" t="str">
        <f t="shared" si="67"/>
        <v>"wst_lat":"44.66540032",</v>
      </c>
      <c r="U335" s="8" t="str">
        <f t="shared" si="68"/>
        <v>"wst_long":"-94.85439952",</v>
      </c>
      <c r="V335" s="8" t="str">
        <f t="shared" si="69"/>
        <v>"wst_source":"GHCN",</v>
      </c>
      <c r="W335" s="8" t="str">
        <f t="shared" si="63"/>
        <v>"wst_elev":"327"</v>
      </c>
      <c r="X335" s="8" t="s">
        <v>939</v>
      </c>
    </row>
    <row r="336" spans="1:24">
      <c r="A336" s="8" t="str">
        <f>IF(COUNTIF($C$1:C335,"="&amp;C336)&gt;0,"",1)</f>
        <v/>
      </c>
      <c r="B336" s="14" t="s">
        <v>549</v>
      </c>
      <c r="C336" s="38" t="s">
        <v>732</v>
      </c>
      <c r="D336" s="14" t="s">
        <v>733</v>
      </c>
      <c r="E336" s="15">
        <v>44.762899820000001</v>
      </c>
      <c r="F336" s="15">
        <v>-94.929799840000001</v>
      </c>
      <c r="G336" s="14" t="s">
        <v>694</v>
      </c>
      <c r="H336" s="14" t="s">
        <v>684</v>
      </c>
      <c r="I336" s="15">
        <v>335</v>
      </c>
      <c r="J336" s="8" t="str">
        <f t="shared" si="59"/>
        <v>GHCND:USC00216152|0 - 10 km</v>
      </c>
      <c r="L336" s="8" t="str">
        <f t="shared" si="60"/>
        <v>GHCND:USC00216152|0 - 10 km</v>
      </c>
      <c r="M336" s="8" t="str">
        <f t="shared" si="61"/>
        <v>722168|0 - 10 km</v>
      </c>
      <c r="N336" s="8" t="str">
        <f t="shared" si="62"/>
        <v>GHCND:US1MNRV0008|10 - 25 km</v>
      </c>
      <c r="P336" s="8" t="str">
        <f t="shared" si="64"/>
        <v/>
      </c>
      <c r="Q336" s="8" t="str">
        <f>IF(COUNTIF($C$1:C335, "="&amp;C336)=0,R336&amp;S336&amp;T336&amp;U336&amp;V336&amp;W336&amp;X336,"")</f>
        <v/>
      </c>
      <c r="R336" s="8" t="str">
        <f t="shared" si="65"/>
        <v>{"wst_id":"GHCND:USC00216152",</v>
      </c>
      <c r="S336" s="8" t="str">
        <f t="shared" si="66"/>
        <v>"wst_name":"OLIVIA 3 E",</v>
      </c>
      <c r="T336" s="8" t="str">
        <f t="shared" si="67"/>
        <v>"wst_lat":"44.76289982",</v>
      </c>
      <c r="U336" s="8" t="str">
        <f t="shared" si="68"/>
        <v>"wst_long":"-94.92979984",</v>
      </c>
      <c r="V336" s="8" t="str">
        <f t="shared" si="69"/>
        <v>"wst_source":"GHCN",</v>
      </c>
      <c r="W336" s="8" t="str">
        <f t="shared" si="63"/>
        <v>"wst_elev":"335"</v>
      </c>
      <c r="X336" s="8" t="s">
        <v>939</v>
      </c>
    </row>
    <row r="337" spans="1:24">
      <c r="A337" s="8" t="str">
        <f>IF(COUNTIF($C$1:C336,"="&amp;C337)&gt;0,"",1)</f>
        <v/>
      </c>
      <c r="B337" s="14" t="s">
        <v>555</v>
      </c>
      <c r="C337" s="38" t="s">
        <v>728</v>
      </c>
      <c r="D337" s="14" t="s">
        <v>729</v>
      </c>
      <c r="E337" s="15">
        <v>44.783000399999999</v>
      </c>
      <c r="F337" s="15">
        <v>-95.033000400000006</v>
      </c>
      <c r="G337" s="14" t="s">
        <v>671</v>
      </c>
      <c r="H337" s="14" t="s">
        <v>684</v>
      </c>
      <c r="I337" s="15">
        <v>328</v>
      </c>
      <c r="J337" s="8" t="str">
        <f t="shared" si="59"/>
        <v>722168|0 - 10 km</v>
      </c>
      <c r="L337" s="8" t="str">
        <f t="shared" si="60"/>
        <v>722168|0 - 10 km</v>
      </c>
      <c r="M337" s="8" t="str">
        <f t="shared" si="61"/>
        <v>GHCND:US1MNRV0008|10 - 25 km</v>
      </c>
      <c r="N337" s="8" t="str">
        <f t="shared" si="62"/>
        <v>GHCND:USC00216152|0 - 10 km</v>
      </c>
      <c r="P337" s="8" t="str">
        <f t="shared" si="64"/>
        <v/>
      </c>
      <c r="Q337" s="8" t="str">
        <f>IF(COUNTIF($C$1:C336, "="&amp;C337)=0,R337&amp;S337&amp;T337&amp;U337&amp;V337&amp;W337&amp;X337,"")</f>
        <v/>
      </c>
      <c r="R337" s="8" t="str">
        <f t="shared" si="65"/>
        <v>{"wst_id":"722168",</v>
      </c>
      <c r="S337" s="8" t="str">
        <f t="shared" si="66"/>
        <v>"wst_name":"OLIVIA RGNL",</v>
      </c>
      <c r="T337" s="8" t="str">
        <f t="shared" si="67"/>
        <v>"wst_lat":"44.7830004",</v>
      </c>
      <c r="U337" s="8" t="str">
        <f t="shared" si="68"/>
        <v>"wst_long":"-95.0330004",</v>
      </c>
      <c r="V337" s="8" t="str">
        <f t="shared" si="69"/>
        <v>"wst_source":"GSOD",</v>
      </c>
      <c r="W337" s="8" t="str">
        <f t="shared" si="63"/>
        <v>"wst_elev":"328"</v>
      </c>
      <c r="X337" s="8" t="s">
        <v>939</v>
      </c>
    </row>
    <row r="338" spans="1:24">
      <c r="A338" s="8" t="str">
        <f>IF(COUNTIF($C$1:C337,"="&amp;C338)&gt;0,"",1)</f>
        <v/>
      </c>
      <c r="B338" s="14" t="s">
        <v>555</v>
      </c>
      <c r="C338" s="38" t="s">
        <v>730</v>
      </c>
      <c r="D338" s="14" t="s">
        <v>731</v>
      </c>
      <c r="E338" s="15">
        <v>44.665400320000003</v>
      </c>
      <c r="F338" s="15">
        <v>-94.854399520000001</v>
      </c>
      <c r="G338" s="14" t="s">
        <v>694</v>
      </c>
      <c r="H338" s="14" t="s">
        <v>691</v>
      </c>
      <c r="I338" s="15">
        <v>327</v>
      </c>
      <c r="J338" s="8" t="str">
        <f t="shared" si="59"/>
        <v>GHCND:US1MNRV0008|10 - 25 km</v>
      </c>
      <c r="L338" s="8" t="str">
        <f t="shared" si="60"/>
        <v>GHCND:US1MNRV0008|10 - 25 km</v>
      </c>
      <c r="M338" s="8" t="str">
        <f t="shared" si="61"/>
        <v>GHCND:USC00216152|0 - 10 km</v>
      </c>
      <c r="N338" s="8" t="str">
        <f t="shared" si="62"/>
        <v>722168|0 - 10 km</v>
      </c>
      <c r="P338" s="8" t="str">
        <f t="shared" si="64"/>
        <v/>
      </c>
      <c r="Q338" s="8" t="str">
        <f>IF(COUNTIF($C$1:C337, "="&amp;C338)=0,R338&amp;S338&amp;T338&amp;U338&amp;V338&amp;W338&amp;X338,"")</f>
        <v/>
      </c>
      <c r="R338" s="8" t="str">
        <f t="shared" si="65"/>
        <v>{"wst_id":"GHCND:US1MNRV0008",</v>
      </c>
      <c r="S338" s="8" t="str">
        <f t="shared" si="66"/>
        <v>"wst_name":"BIRD ISLAND 7.2 SSE",</v>
      </c>
      <c r="T338" s="8" t="str">
        <f t="shared" si="67"/>
        <v>"wst_lat":"44.66540032",</v>
      </c>
      <c r="U338" s="8" t="str">
        <f t="shared" si="68"/>
        <v>"wst_long":"-94.85439952",</v>
      </c>
      <c r="V338" s="8" t="str">
        <f t="shared" si="69"/>
        <v>"wst_source":"GHCN",</v>
      </c>
      <c r="W338" s="8" t="str">
        <f t="shared" si="63"/>
        <v>"wst_elev":"327"</v>
      </c>
      <c r="X338" s="8" t="s">
        <v>939</v>
      </c>
    </row>
    <row r="339" spans="1:24">
      <c r="A339" s="8" t="str">
        <f>IF(COUNTIF($C$1:C338,"="&amp;C339)&gt;0,"",1)</f>
        <v/>
      </c>
      <c r="B339" s="14" t="s">
        <v>555</v>
      </c>
      <c r="C339" s="38" t="s">
        <v>732</v>
      </c>
      <c r="D339" s="14" t="s">
        <v>733</v>
      </c>
      <c r="E339" s="15">
        <v>44.762899820000001</v>
      </c>
      <c r="F339" s="15">
        <v>-94.929799840000001</v>
      </c>
      <c r="G339" s="14" t="s">
        <v>694</v>
      </c>
      <c r="H339" s="14" t="s">
        <v>684</v>
      </c>
      <c r="I339" s="15">
        <v>335</v>
      </c>
      <c r="J339" s="8" t="str">
        <f t="shared" si="59"/>
        <v>GHCND:USC00216152|0 - 10 km</v>
      </c>
      <c r="L339" s="8" t="str">
        <f t="shared" si="60"/>
        <v>GHCND:USC00216152|0 - 10 km</v>
      </c>
      <c r="M339" s="8" t="str">
        <f t="shared" si="61"/>
        <v>722168|0 - 10 km</v>
      </c>
      <c r="N339" s="8" t="str">
        <f t="shared" si="62"/>
        <v>GHCND:US1MNRV0008|10 - 25 km</v>
      </c>
      <c r="P339" s="8" t="str">
        <f t="shared" si="64"/>
        <v/>
      </c>
      <c r="Q339" s="8" t="str">
        <f>IF(COUNTIF($C$1:C338, "="&amp;C339)=0,R339&amp;S339&amp;T339&amp;U339&amp;V339&amp;W339&amp;X339,"")</f>
        <v/>
      </c>
      <c r="R339" s="8" t="str">
        <f t="shared" si="65"/>
        <v>{"wst_id":"GHCND:USC00216152",</v>
      </c>
      <c r="S339" s="8" t="str">
        <f t="shared" si="66"/>
        <v>"wst_name":"OLIVIA 3 E",</v>
      </c>
      <c r="T339" s="8" t="str">
        <f t="shared" si="67"/>
        <v>"wst_lat":"44.76289982",</v>
      </c>
      <c r="U339" s="8" t="str">
        <f t="shared" si="68"/>
        <v>"wst_long":"-94.92979984",</v>
      </c>
      <c r="V339" s="8" t="str">
        <f t="shared" si="69"/>
        <v>"wst_source":"GHCN",</v>
      </c>
      <c r="W339" s="8" t="str">
        <f t="shared" si="63"/>
        <v>"wst_elev":"335"</v>
      </c>
      <c r="X339" s="8" t="s">
        <v>939</v>
      </c>
    </row>
    <row r="340" spans="1:24">
      <c r="A340" s="8" t="str">
        <f>IF(COUNTIF($C$1:C339,"="&amp;C340)&gt;0,"",1)</f>
        <v/>
      </c>
      <c r="B340" s="14" t="s">
        <v>557</v>
      </c>
      <c r="C340" s="38" t="s">
        <v>728</v>
      </c>
      <c r="D340" s="14" t="s">
        <v>729</v>
      </c>
      <c r="E340" s="15">
        <v>44.783000399999999</v>
      </c>
      <c r="F340" s="15">
        <v>-95.033000400000006</v>
      </c>
      <c r="G340" s="14" t="s">
        <v>671</v>
      </c>
      <c r="H340" s="14" t="s">
        <v>684</v>
      </c>
      <c r="I340" s="15">
        <v>328</v>
      </c>
      <c r="J340" s="8" t="str">
        <f t="shared" si="59"/>
        <v>722168|0 - 10 km</v>
      </c>
      <c r="L340" s="8" t="str">
        <f t="shared" si="60"/>
        <v>722168|0 - 10 km</v>
      </c>
      <c r="M340" s="8" t="str">
        <f t="shared" si="61"/>
        <v>GHCND:US1MNRV0008|10 - 25 km</v>
      </c>
      <c r="N340" s="8" t="str">
        <f t="shared" si="62"/>
        <v>GHCND:USC00216152|0 - 10 km</v>
      </c>
      <c r="P340" s="8" t="str">
        <f t="shared" si="64"/>
        <v/>
      </c>
      <c r="Q340" s="8" t="str">
        <f>IF(COUNTIF($C$1:C339, "="&amp;C340)=0,R340&amp;S340&amp;T340&amp;U340&amp;V340&amp;W340&amp;X340,"")</f>
        <v/>
      </c>
      <c r="R340" s="8" t="str">
        <f t="shared" si="65"/>
        <v>{"wst_id":"722168",</v>
      </c>
      <c r="S340" s="8" t="str">
        <f t="shared" si="66"/>
        <v>"wst_name":"OLIVIA RGNL",</v>
      </c>
      <c r="T340" s="8" t="str">
        <f t="shared" si="67"/>
        <v>"wst_lat":"44.7830004",</v>
      </c>
      <c r="U340" s="8" t="str">
        <f t="shared" si="68"/>
        <v>"wst_long":"-95.0330004",</v>
      </c>
      <c r="V340" s="8" t="str">
        <f t="shared" si="69"/>
        <v>"wst_source":"GSOD",</v>
      </c>
      <c r="W340" s="8" t="str">
        <f t="shared" si="63"/>
        <v>"wst_elev":"328"</v>
      </c>
      <c r="X340" s="8" t="s">
        <v>939</v>
      </c>
    </row>
    <row r="341" spans="1:24">
      <c r="A341" s="8" t="str">
        <f>IF(COUNTIF($C$1:C340,"="&amp;C341)&gt;0,"",1)</f>
        <v/>
      </c>
      <c r="B341" s="14" t="s">
        <v>557</v>
      </c>
      <c r="C341" s="38" t="s">
        <v>730</v>
      </c>
      <c r="D341" s="14" t="s">
        <v>731</v>
      </c>
      <c r="E341" s="15">
        <v>44.665400320000003</v>
      </c>
      <c r="F341" s="15">
        <v>-94.854399520000001</v>
      </c>
      <c r="G341" s="14" t="s">
        <v>694</v>
      </c>
      <c r="H341" s="14" t="s">
        <v>691</v>
      </c>
      <c r="I341" s="15">
        <v>327</v>
      </c>
      <c r="J341" s="8" t="str">
        <f t="shared" si="59"/>
        <v>GHCND:US1MNRV0008|10 - 25 km</v>
      </c>
      <c r="L341" s="8" t="str">
        <f t="shared" si="60"/>
        <v>GHCND:US1MNRV0008|10 - 25 km</v>
      </c>
      <c r="M341" s="8" t="str">
        <f t="shared" si="61"/>
        <v>GHCND:USC00216152|0 - 10 km</v>
      </c>
      <c r="N341" s="8" t="str">
        <f t="shared" si="62"/>
        <v>GHCND:US1ILLS0004|0 - 10 km</v>
      </c>
      <c r="P341" s="8" t="str">
        <f t="shared" si="64"/>
        <v/>
      </c>
      <c r="Q341" s="8" t="str">
        <f>IF(COUNTIF($C$1:C340, "="&amp;C341)=0,R341&amp;S341&amp;T341&amp;U341&amp;V341&amp;W341&amp;X341,"")</f>
        <v/>
      </c>
      <c r="R341" s="8" t="str">
        <f t="shared" si="65"/>
        <v>{"wst_id":"GHCND:US1MNRV0008",</v>
      </c>
      <c r="S341" s="8" t="str">
        <f t="shared" si="66"/>
        <v>"wst_name":"BIRD ISLAND 7.2 SSE",</v>
      </c>
      <c r="T341" s="8" t="str">
        <f t="shared" si="67"/>
        <v>"wst_lat":"44.66540032",</v>
      </c>
      <c r="U341" s="8" t="str">
        <f t="shared" si="68"/>
        <v>"wst_long":"-94.85439952",</v>
      </c>
      <c r="V341" s="8" t="str">
        <f t="shared" si="69"/>
        <v>"wst_source":"GHCN",</v>
      </c>
      <c r="W341" s="8" t="str">
        <f t="shared" si="63"/>
        <v>"wst_elev":"327"</v>
      </c>
      <c r="X341" s="8" t="s">
        <v>939</v>
      </c>
    </row>
    <row r="342" spans="1:24">
      <c r="A342" s="8" t="str">
        <f>IF(COUNTIF($C$1:C341,"="&amp;C342)&gt;0,"",1)</f>
        <v/>
      </c>
      <c r="B342" s="14" t="s">
        <v>557</v>
      </c>
      <c r="C342" s="38" t="s">
        <v>732</v>
      </c>
      <c r="D342" s="14" t="s">
        <v>733</v>
      </c>
      <c r="E342" s="15">
        <v>44.762899820000001</v>
      </c>
      <c r="F342" s="15">
        <v>-94.929799840000001</v>
      </c>
      <c r="G342" s="14" t="s">
        <v>694</v>
      </c>
      <c r="H342" s="14" t="s">
        <v>684</v>
      </c>
      <c r="I342" s="15">
        <v>335</v>
      </c>
      <c r="J342" s="8" t="str">
        <f t="shared" si="59"/>
        <v>GHCND:USC00216152|0 - 10 km</v>
      </c>
      <c r="L342" s="8" t="str">
        <f t="shared" si="60"/>
        <v>GHCND:USC00216152|0 - 10 km</v>
      </c>
      <c r="M342" s="8" t="str">
        <f t="shared" si="61"/>
        <v>GHCND:US1ILLS0004|0 - 10 km</v>
      </c>
      <c r="N342" s="8" t="str">
        <f t="shared" si="62"/>
        <v>GHCND:US1ILLS0019|0 - 10 km</v>
      </c>
      <c r="P342" s="8" t="str">
        <f t="shared" si="64"/>
        <v/>
      </c>
      <c r="Q342" s="8" t="str">
        <f>IF(COUNTIF($C$1:C341, "="&amp;C342)=0,R342&amp;S342&amp;T342&amp;U342&amp;V342&amp;W342&amp;X342,"")</f>
        <v/>
      </c>
      <c r="R342" s="8" t="str">
        <f t="shared" si="65"/>
        <v>{"wst_id":"GHCND:USC00216152",</v>
      </c>
      <c r="S342" s="8" t="str">
        <f t="shared" si="66"/>
        <v>"wst_name":"OLIVIA 3 E",</v>
      </c>
      <c r="T342" s="8" t="str">
        <f t="shared" si="67"/>
        <v>"wst_lat":"44.76289982",</v>
      </c>
      <c r="U342" s="8" t="str">
        <f t="shared" si="68"/>
        <v>"wst_long":"-94.92979984",</v>
      </c>
      <c r="V342" s="8" t="str">
        <f t="shared" si="69"/>
        <v>"wst_source":"GHCN",</v>
      </c>
      <c r="W342" s="8" t="str">
        <f t="shared" si="63"/>
        <v>"wst_elev":"335"</v>
      </c>
      <c r="X342" s="8" t="s">
        <v>939</v>
      </c>
    </row>
    <row r="343" spans="1:24">
      <c r="A343" s="8">
        <f>IF(COUNTIF($C$1:C342,"="&amp;C343)&gt;0,"",1)</f>
        <v>1</v>
      </c>
      <c r="B343" s="14" t="s">
        <v>558</v>
      </c>
      <c r="C343" s="38" t="s">
        <v>744</v>
      </c>
      <c r="D343" s="14" t="s">
        <v>745</v>
      </c>
      <c r="E343" s="15">
        <v>41.527399920000001</v>
      </c>
      <c r="F343" s="15">
        <v>-88.685700060000002</v>
      </c>
      <c r="G343" s="14" t="s">
        <v>694</v>
      </c>
      <c r="H343" s="14" t="s">
        <v>684</v>
      </c>
      <c r="I343" s="15">
        <v>176</v>
      </c>
      <c r="J343" s="8" t="str">
        <f t="shared" si="59"/>
        <v>GHCND:US1ILLS0004|0 - 10 km</v>
      </c>
      <c r="L343" s="8" t="str">
        <f t="shared" si="60"/>
        <v>GHCND:US1ILLS0004|0 - 10 km</v>
      </c>
      <c r="M343" s="8" t="str">
        <f t="shared" si="61"/>
        <v>GHCND:US1ILLS0019|0 - 10 km</v>
      </c>
      <c r="N343" s="8" t="str">
        <f t="shared" si="62"/>
        <v>GHCND:US1ILLS0026|0 - 10 km</v>
      </c>
      <c r="P343" s="8" t="str">
        <f t="shared" si="64"/>
        <v>,</v>
      </c>
      <c r="Q343" s="8" t="str">
        <f>IF(COUNTIF($C$1:C342, "="&amp;C343)=0,R343&amp;S343&amp;T343&amp;U343&amp;V343&amp;W343&amp;X343,"")</f>
        <v>{"wst_id":"GHCND:US1ILLS0004","wst_name":"SHERIDAN 0.1 SSW","wst_lat":"41.52739992","wst_long":"-88.68570006","wst_source":"GHCN","wst_elev":"176"}</v>
      </c>
      <c r="R343" s="8" t="str">
        <f t="shared" si="65"/>
        <v>{"wst_id":"GHCND:US1ILLS0004",</v>
      </c>
      <c r="S343" s="8" t="str">
        <f t="shared" si="66"/>
        <v>"wst_name":"SHERIDAN 0.1 SSW",</v>
      </c>
      <c r="T343" s="8" t="str">
        <f t="shared" si="67"/>
        <v>"wst_lat":"41.52739992",</v>
      </c>
      <c r="U343" s="8" t="str">
        <f t="shared" si="68"/>
        <v>"wst_long":"-88.68570006",</v>
      </c>
      <c r="V343" s="8" t="str">
        <f t="shared" si="69"/>
        <v>"wst_source":"GHCN",</v>
      </c>
      <c r="W343" s="8" t="str">
        <f t="shared" si="63"/>
        <v>"wst_elev":"176"</v>
      </c>
      <c r="X343" s="8" t="s">
        <v>939</v>
      </c>
    </row>
    <row r="344" spans="1:24">
      <c r="A344" s="8" t="str">
        <f>IF(COUNTIF($C$1:C343,"="&amp;C344)&gt;0,"",1)</f>
        <v/>
      </c>
      <c r="B344" s="14" t="s">
        <v>558</v>
      </c>
      <c r="C344" s="38" t="s">
        <v>736</v>
      </c>
      <c r="D344" s="14" t="s">
        <v>737</v>
      </c>
      <c r="E344" s="15">
        <v>41.619500100000003</v>
      </c>
      <c r="F344" s="15">
        <v>-88.636400120000005</v>
      </c>
      <c r="G344" s="14" t="s">
        <v>694</v>
      </c>
      <c r="H344" s="14" t="s">
        <v>684</v>
      </c>
      <c r="I344" s="15">
        <v>200</v>
      </c>
      <c r="J344" s="8" t="str">
        <f t="shared" si="59"/>
        <v>GHCND:US1ILLS0019|0 - 10 km</v>
      </c>
      <c r="L344" s="8" t="str">
        <f t="shared" si="60"/>
        <v>GHCND:US1ILLS0019|0 - 10 km</v>
      </c>
      <c r="M344" s="8" t="str">
        <f t="shared" si="61"/>
        <v>GHCND:US1ILLS0026|0 - 10 km</v>
      </c>
      <c r="N344" s="8" t="str">
        <f t="shared" si="62"/>
        <v>GHCND:US1ILLS0004|0 - 10 km</v>
      </c>
      <c r="P344" s="8" t="str">
        <f t="shared" si="64"/>
        <v/>
      </c>
      <c r="Q344" s="8" t="str">
        <f>IF(COUNTIF($C$1:C343, "="&amp;C344)=0,R344&amp;S344&amp;T344&amp;U344&amp;V344&amp;W344&amp;X344,"")</f>
        <v/>
      </c>
      <c r="R344" s="8" t="str">
        <f t="shared" si="65"/>
        <v>{"wst_id":"GHCND:US1ILLS0019",</v>
      </c>
      <c r="S344" s="8" t="str">
        <f t="shared" si="66"/>
        <v>"wst_name":"SANDWICH 2.0 SSW",</v>
      </c>
      <c r="T344" s="8" t="str">
        <f t="shared" si="67"/>
        <v>"wst_lat":"41.6195001",</v>
      </c>
      <c r="U344" s="8" t="str">
        <f t="shared" si="68"/>
        <v>"wst_long":"-88.63640012",</v>
      </c>
      <c r="V344" s="8" t="str">
        <f t="shared" si="69"/>
        <v>"wst_source":"GHCN",</v>
      </c>
      <c r="W344" s="8" t="str">
        <f t="shared" si="63"/>
        <v>"wst_elev":"200"</v>
      </c>
      <c r="X344" s="8" t="s">
        <v>939</v>
      </c>
    </row>
    <row r="345" spans="1:24">
      <c r="A345" s="8" t="str">
        <f>IF(COUNTIF($C$1:C344,"="&amp;C345)&gt;0,"",1)</f>
        <v/>
      </c>
      <c r="B345" s="14" t="s">
        <v>558</v>
      </c>
      <c r="C345" s="38" t="s">
        <v>738</v>
      </c>
      <c r="D345" s="14" t="s">
        <v>739</v>
      </c>
      <c r="E345" s="15">
        <v>41.529099780000003</v>
      </c>
      <c r="F345" s="15">
        <v>-88.680499900000001</v>
      </c>
      <c r="G345" s="14" t="s">
        <v>694</v>
      </c>
      <c r="H345" s="14" t="s">
        <v>684</v>
      </c>
      <c r="I345" s="15">
        <v>182</v>
      </c>
      <c r="J345" s="8" t="str">
        <f t="shared" si="59"/>
        <v>GHCND:US1ILLS0026|0 - 10 km</v>
      </c>
      <c r="L345" s="8" t="str">
        <f t="shared" si="60"/>
        <v>GHCND:US1ILLS0026|0 - 10 km</v>
      </c>
      <c r="M345" s="8" t="str">
        <f t="shared" si="61"/>
        <v>GHCND:US1ILLS0004|0 - 10 km</v>
      </c>
      <c r="N345" s="8" t="str">
        <f t="shared" si="62"/>
        <v>GHCND:US1ILLS0019|0 - 10 km</v>
      </c>
      <c r="P345" s="8" t="str">
        <f t="shared" si="64"/>
        <v/>
      </c>
      <c r="Q345" s="8" t="str">
        <f>IF(COUNTIF($C$1:C344, "="&amp;C345)=0,R345&amp;S345&amp;T345&amp;U345&amp;V345&amp;W345&amp;X345,"")</f>
        <v/>
      </c>
      <c r="R345" s="8" t="str">
        <f t="shared" si="65"/>
        <v>{"wst_id":"GHCND:US1ILLS0026",</v>
      </c>
      <c r="S345" s="8" t="str">
        <f t="shared" si="66"/>
        <v>"wst_name":"SHERIDAN 0.4 NE",</v>
      </c>
      <c r="T345" s="8" t="str">
        <f t="shared" si="67"/>
        <v>"wst_lat":"41.52909978",</v>
      </c>
      <c r="U345" s="8" t="str">
        <f t="shared" si="68"/>
        <v>"wst_long":"-88.6804999",</v>
      </c>
      <c r="V345" s="8" t="str">
        <f t="shared" si="69"/>
        <v>"wst_source":"GHCN",</v>
      </c>
      <c r="W345" s="8" t="str">
        <f t="shared" si="63"/>
        <v>"wst_elev":"182"</v>
      </c>
      <c r="X345" s="8" t="s">
        <v>939</v>
      </c>
    </row>
    <row r="346" spans="1:24">
      <c r="A346" s="8" t="str">
        <f>IF(COUNTIF($C$1:C345,"="&amp;C346)&gt;0,"",1)</f>
        <v/>
      </c>
      <c r="B346" s="14" t="s">
        <v>566</v>
      </c>
      <c r="C346" s="38" t="s">
        <v>744</v>
      </c>
      <c r="D346" s="14" t="s">
        <v>745</v>
      </c>
      <c r="E346" s="15">
        <v>41.527399920000001</v>
      </c>
      <c r="F346" s="15">
        <v>-88.685700060000002</v>
      </c>
      <c r="G346" s="14" t="s">
        <v>694</v>
      </c>
      <c r="H346" s="14" t="s">
        <v>684</v>
      </c>
      <c r="I346" s="15">
        <v>176</v>
      </c>
      <c r="J346" s="8" t="str">
        <f t="shared" si="59"/>
        <v>GHCND:US1ILLS0004|0 - 10 km</v>
      </c>
      <c r="L346" s="8" t="str">
        <f t="shared" si="60"/>
        <v>GHCND:US1ILLS0004|0 - 10 km</v>
      </c>
      <c r="M346" s="8" t="str">
        <f t="shared" si="61"/>
        <v>GHCND:US1ILLS0019|0 - 10 km</v>
      </c>
      <c r="N346" s="8" t="str">
        <f t="shared" si="62"/>
        <v>GHCND:US1ILLS0026|0 - 10 km</v>
      </c>
      <c r="P346" s="8" t="str">
        <f t="shared" si="64"/>
        <v/>
      </c>
      <c r="Q346" s="8" t="str">
        <f>IF(COUNTIF($C$1:C345, "="&amp;C346)=0,R346&amp;S346&amp;T346&amp;U346&amp;V346&amp;W346&amp;X346,"")</f>
        <v/>
      </c>
      <c r="R346" s="8" t="str">
        <f t="shared" si="65"/>
        <v>{"wst_id":"GHCND:US1ILLS0004",</v>
      </c>
      <c r="S346" s="8" t="str">
        <f t="shared" si="66"/>
        <v>"wst_name":"SHERIDAN 0.1 SSW",</v>
      </c>
      <c r="T346" s="8" t="str">
        <f t="shared" si="67"/>
        <v>"wst_lat":"41.52739992",</v>
      </c>
      <c r="U346" s="8" t="str">
        <f t="shared" si="68"/>
        <v>"wst_long":"-88.68570006",</v>
      </c>
      <c r="V346" s="8" t="str">
        <f t="shared" si="69"/>
        <v>"wst_source":"GHCN",</v>
      </c>
      <c r="W346" s="8" t="str">
        <f t="shared" si="63"/>
        <v>"wst_elev":"176"</v>
      </c>
      <c r="X346" s="8" t="s">
        <v>939</v>
      </c>
    </row>
    <row r="347" spans="1:24">
      <c r="A347" s="8" t="str">
        <f>IF(COUNTIF($C$1:C346,"="&amp;C347)&gt;0,"",1)</f>
        <v/>
      </c>
      <c r="B347" s="14" t="s">
        <v>566</v>
      </c>
      <c r="C347" s="38" t="s">
        <v>736</v>
      </c>
      <c r="D347" s="14" t="s">
        <v>737</v>
      </c>
      <c r="E347" s="15">
        <v>41.619500100000003</v>
      </c>
      <c r="F347" s="15">
        <v>-88.636400120000005</v>
      </c>
      <c r="G347" s="14" t="s">
        <v>694</v>
      </c>
      <c r="H347" s="14" t="s">
        <v>684</v>
      </c>
      <c r="I347" s="15">
        <v>200</v>
      </c>
      <c r="J347" s="8" t="str">
        <f t="shared" si="59"/>
        <v>GHCND:US1ILLS0019|0 - 10 km</v>
      </c>
      <c r="L347" s="8" t="str">
        <f t="shared" si="60"/>
        <v>GHCND:US1ILLS0019|0 - 10 km</v>
      </c>
      <c r="M347" s="8" t="str">
        <f t="shared" si="61"/>
        <v>GHCND:US1ILLS0026|0 - 10 km</v>
      </c>
      <c r="N347" s="8" t="str">
        <f t="shared" si="62"/>
        <v>GHCND:US1ILLE0008|0 - 10 km</v>
      </c>
      <c r="P347" s="8" t="str">
        <f t="shared" si="64"/>
        <v/>
      </c>
      <c r="Q347" s="8" t="str">
        <f>IF(COUNTIF($C$1:C346, "="&amp;C347)=0,R347&amp;S347&amp;T347&amp;U347&amp;V347&amp;W347&amp;X347,"")</f>
        <v/>
      </c>
      <c r="R347" s="8" t="str">
        <f t="shared" si="65"/>
        <v>{"wst_id":"GHCND:US1ILLS0019",</v>
      </c>
      <c r="S347" s="8" t="str">
        <f t="shared" si="66"/>
        <v>"wst_name":"SANDWICH 2.0 SSW",</v>
      </c>
      <c r="T347" s="8" t="str">
        <f t="shared" si="67"/>
        <v>"wst_lat":"41.6195001",</v>
      </c>
      <c r="U347" s="8" t="str">
        <f t="shared" si="68"/>
        <v>"wst_long":"-88.63640012",</v>
      </c>
      <c r="V347" s="8" t="str">
        <f t="shared" si="69"/>
        <v>"wst_source":"GHCN",</v>
      </c>
      <c r="W347" s="8" t="str">
        <f t="shared" si="63"/>
        <v>"wst_elev":"200"</v>
      </c>
      <c r="X347" s="8" t="s">
        <v>939</v>
      </c>
    </row>
    <row r="348" spans="1:24">
      <c r="A348" s="8" t="str">
        <f>IF(COUNTIF($C$1:C347,"="&amp;C348)&gt;0,"",1)</f>
        <v/>
      </c>
      <c r="B348" s="14" t="s">
        <v>566</v>
      </c>
      <c r="C348" s="38" t="s">
        <v>738</v>
      </c>
      <c r="D348" s="14" t="s">
        <v>739</v>
      </c>
      <c r="E348" s="15">
        <v>41.529099780000003</v>
      </c>
      <c r="F348" s="15">
        <v>-88.680499900000001</v>
      </c>
      <c r="G348" s="14" t="s">
        <v>694</v>
      </c>
      <c r="H348" s="14" t="s">
        <v>684</v>
      </c>
      <c r="I348" s="15">
        <v>182</v>
      </c>
      <c r="J348" s="8" t="str">
        <f t="shared" si="59"/>
        <v>GHCND:US1ILLS0026|0 - 10 km</v>
      </c>
      <c r="L348" s="8" t="str">
        <f t="shared" si="60"/>
        <v>GHCND:US1ILLS0026|0 - 10 km</v>
      </c>
      <c r="M348" s="8" t="str">
        <f t="shared" si="61"/>
        <v>GHCND:US1ILLE0008|0 - 10 km</v>
      </c>
      <c r="N348" s="8" t="str">
        <f t="shared" si="62"/>
        <v>GHCND:US1ILLE0016|0 - 10 km</v>
      </c>
      <c r="P348" s="8" t="str">
        <f t="shared" si="64"/>
        <v/>
      </c>
      <c r="Q348" s="8" t="str">
        <f>IF(COUNTIF($C$1:C347, "="&amp;C348)=0,R348&amp;S348&amp;T348&amp;U348&amp;V348&amp;W348&amp;X348,"")</f>
        <v/>
      </c>
      <c r="R348" s="8" t="str">
        <f t="shared" si="65"/>
        <v>{"wst_id":"GHCND:US1ILLS0026",</v>
      </c>
      <c r="S348" s="8" t="str">
        <f t="shared" si="66"/>
        <v>"wst_name":"SHERIDAN 0.4 NE",</v>
      </c>
      <c r="T348" s="8" t="str">
        <f t="shared" si="67"/>
        <v>"wst_lat":"41.52909978",</v>
      </c>
      <c r="U348" s="8" t="str">
        <f t="shared" si="68"/>
        <v>"wst_long":"-88.6804999",</v>
      </c>
      <c r="V348" s="8" t="str">
        <f t="shared" si="69"/>
        <v>"wst_source":"GHCN",</v>
      </c>
      <c r="W348" s="8" t="str">
        <f t="shared" si="63"/>
        <v>"wst_elev":"182"</v>
      </c>
      <c r="X348" s="8" t="s">
        <v>939</v>
      </c>
    </row>
    <row r="349" spans="1:24">
      <c r="A349" s="8" t="str">
        <f>IF(COUNTIF($C$1:C348,"="&amp;C349)&gt;0,"",1)</f>
        <v/>
      </c>
      <c r="B349" s="14" t="s">
        <v>567</v>
      </c>
      <c r="C349" s="38" t="s">
        <v>700</v>
      </c>
      <c r="D349" s="14" t="s">
        <v>701</v>
      </c>
      <c r="E349" s="15">
        <v>41.86330014</v>
      </c>
      <c r="F349" s="15">
        <v>-89.225400320000006</v>
      </c>
      <c r="G349" s="14" t="s">
        <v>694</v>
      </c>
      <c r="H349" s="14" t="s">
        <v>684</v>
      </c>
      <c r="I349" s="15">
        <v>252</v>
      </c>
      <c r="J349" s="8" t="str">
        <f t="shared" si="59"/>
        <v>GHCND:US1ILLE0008|0 - 10 km</v>
      </c>
      <c r="L349" s="8" t="str">
        <f t="shared" si="60"/>
        <v>GHCND:US1ILLE0008|0 - 10 km</v>
      </c>
      <c r="M349" s="8" t="str">
        <f t="shared" si="61"/>
        <v>GHCND:US1ILLE0016|0 - 10 km</v>
      </c>
      <c r="N349" s="8" t="str">
        <f t="shared" si="62"/>
        <v>GHCND:USC00116661|0 - 10 km</v>
      </c>
      <c r="P349" s="8" t="str">
        <f t="shared" si="64"/>
        <v/>
      </c>
      <c r="Q349" s="8" t="str">
        <f>IF(COUNTIF($C$1:C348, "="&amp;C349)=0,R349&amp;S349&amp;T349&amp;U349&amp;V349&amp;W349&amp;X349,"")</f>
        <v/>
      </c>
      <c r="R349" s="8" t="str">
        <f t="shared" si="65"/>
        <v>{"wst_id":"GHCND:US1ILLE0008",</v>
      </c>
      <c r="S349" s="8" t="str">
        <f t="shared" si="66"/>
        <v>"wst_name":"ASHTON 0.4 SSW",</v>
      </c>
      <c r="T349" s="8" t="str">
        <f t="shared" si="67"/>
        <v>"wst_lat":"41.86330014",</v>
      </c>
      <c r="U349" s="8" t="str">
        <f t="shared" si="68"/>
        <v>"wst_long":"-89.22540032",</v>
      </c>
      <c r="V349" s="8" t="str">
        <f t="shared" si="69"/>
        <v>"wst_source":"GHCN",</v>
      </c>
      <c r="W349" s="8" t="str">
        <f t="shared" si="63"/>
        <v>"wst_elev":"252"</v>
      </c>
      <c r="X349" s="8" t="s">
        <v>939</v>
      </c>
    </row>
    <row r="350" spans="1:24">
      <c r="A350" s="8" t="str">
        <f>IF(COUNTIF($C$1:C349,"="&amp;C350)&gt;0,"",1)</f>
        <v/>
      </c>
      <c r="B350" s="14" t="s">
        <v>567</v>
      </c>
      <c r="C350" s="38" t="s">
        <v>702</v>
      </c>
      <c r="D350" s="14" t="s">
        <v>703</v>
      </c>
      <c r="E350" s="15">
        <v>41.755999799999998</v>
      </c>
      <c r="F350" s="15">
        <v>-89.001199959999994</v>
      </c>
      <c r="G350" s="14" t="s">
        <v>694</v>
      </c>
      <c r="H350" s="14" t="s">
        <v>684</v>
      </c>
      <c r="I350" s="15">
        <v>271</v>
      </c>
      <c r="J350" s="8" t="str">
        <f t="shared" si="59"/>
        <v>GHCND:US1ILLE0016|0 - 10 km</v>
      </c>
      <c r="L350" s="8" t="str">
        <f t="shared" si="60"/>
        <v>GHCND:US1ILLE0016|0 - 10 km</v>
      </c>
      <c r="M350" s="8" t="str">
        <f t="shared" si="61"/>
        <v>GHCND:USC00116661|0 - 10 km</v>
      </c>
      <c r="N350" s="8" t="str">
        <f t="shared" si="62"/>
        <v>GHCND:US1ILLE0008|0 - 10 km</v>
      </c>
      <c r="P350" s="8" t="str">
        <f t="shared" si="64"/>
        <v/>
      </c>
      <c r="Q350" s="8" t="str">
        <f>IF(COUNTIF($C$1:C349, "="&amp;C350)=0,R350&amp;S350&amp;T350&amp;U350&amp;V350&amp;W350&amp;X350,"")</f>
        <v/>
      </c>
      <c r="R350" s="8" t="str">
        <f t="shared" si="65"/>
        <v>{"wst_id":"GHCND:US1ILLE0016",</v>
      </c>
      <c r="S350" s="8" t="str">
        <f t="shared" si="66"/>
        <v>"wst_name":"LEE 4.1 SW",</v>
      </c>
      <c r="T350" s="8" t="str">
        <f t="shared" si="67"/>
        <v>"wst_lat":"41.7559998",</v>
      </c>
      <c r="U350" s="8" t="str">
        <f t="shared" si="68"/>
        <v>"wst_long":"-89.00119996",</v>
      </c>
      <c r="V350" s="8" t="str">
        <f t="shared" si="69"/>
        <v>"wst_source":"GHCN",</v>
      </c>
      <c r="W350" s="8" t="str">
        <f t="shared" si="63"/>
        <v>"wst_elev":"271"</v>
      </c>
      <c r="X350" s="8" t="s">
        <v>939</v>
      </c>
    </row>
    <row r="351" spans="1:24">
      <c r="A351" s="8" t="str">
        <f>IF(COUNTIF($C$1:C350,"="&amp;C351)&gt;0,"",1)</f>
        <v/>
      </c>
      <c r="B351" s="14" t="s">
        <v>567</v>
      </c>
      <c r="C351" s="38" t="s">
        <v>740</v>
      </c>
      <c r="D351" s="14" t="s">
        <v>741</v>
      </c>
      <c r="E351" s="15">
        <v>41.712199759999997</v>
      </c>
      <c r="F351" s="15">
        <v>-88.998899620000003</v>
      </c>
      <c r="G351" s="14" t="s">
        <v>694</v>
      </c>
      <c r="H351" s="14" t="s">
        <v>684</v>
      </c>
      <c r="I351" s="15">
        <v>290</v>
      </c>
      <c r="J351" s="8" t="str">
        <f t="shared" si="59"/>
        <v>GHCND:USC00116661|0 - 10 km</v>
      </c>
      <c r="L351" s="8" t="str">
        <f t="shared" si="60"/>
        <v>GHCND:USC00116661|0 - 10 km</v>
      </c>
      <c r="M351" s="8" t="str">
        <f t="shared" si="61"/>
        <v>GHCND:US1ILLE0008|0 - 10 km</v>
      </c>
      <c r="N351" s="8" t="str">
        <f t="shared" si="62"/>
        <v>GHCND:US1ILLE0016|0 - 10 km</v>
      </c>
      <c r="P351" s="8" t="str">
        <f t="shared" si="64"/>
        <v/>
      </c>
      <c r="Q351" s="8" t="str">
        <f>IF(COUNTIF($C$1:C350, "="&amp;C351)=0,R351&amp;S351&amp;T351&amp;U351&amp;V351&amp;W351&amp;X351,"")</f>
        <v/>
      </c>
      <c r="R351" s="8" t="str">
        <f t="shared" si="65"/>
        <v>{"wst_id":"GHCND:USC00116661",</v>
      </c>
      <c r="S351" s="8" t="str">
        <f t="shared" si="66"/>
        <v>"wst_name":"PAW PAW",</v>
      </c>
      <c r="T351" s="8" t="str">
        <f t="shared" si="67"/>
        <v>"wst_lat":"41.71219976",</v>
      </c>
      <c r="U351" s="8" t="str">
        <f t="shared" si="68"/>
        <v>"wst_long":"-88.99889962",</v>
      </c>
      <c r="V351" s="8" t="str">
        <f t="shared" si="69"/>
        <v>"wst_source":"GHCN",</v>
      </c>
      <c r="W351" s="8" t="str">
        <f t="shared" si="63"/>
        <v>"wst_elev":"290"</v>
      </c>
      <c r="X351" s="8" t="s">
        <v>939</v>
      </c>
    </row>
    <row r="352" spans="1:24">
      <c r="A352" s="8" t="str">
        <f>IF(COUNTIF($C$1:C351,"="&amp;C352)&gt;0,"",1)</f>
        <v/>
      </c>
      <c r="B352" s="14" t="s">
        <v>573</v>
      </c>
      <c r="C352" s="38" t="s">
        <v>700</v>
      </c>
      <c r="D352" s="14" t="s">
        <v>701</v>
      </c>
      <c r="E352" s="15">
        <v>41.86330014</v>
      </c>
      <c r="F352" s="15">
        <v>-89.225400320000006</v>
      </c>
      <c r="G352" s="14" t="s">
        <v>694</v>
      </c>
      <c r="H352" s="14" t="s">
        <v>684</v>
      </c>
      <c r="I352" s="15">
        <v>252</v>
      </c>
      <c r="J352" s="8" t="str">
        <f t="shared" si="59"/>
        <v>GHCND:US1ILLE0008|0 - 10 km</v>
      </c>
      <c r="L352" s="8" t="str">
        <f t="shared" si="60"/>
        <v>GHCND:US1ILLE0008|0 - 10 km</v>
      </c>
      <c r="M352" s="8" t="str">
        <f t="shared" si="61"/>
        <v>GHCND:US1ILLE0016|0 - 10 km</v>
      </c>
      <c r="N352" s="8" t="str">
        <f t="shared" si="62"/>
        <v>GHCND:USC00116661|0 - 10 km</v>
      </c>
      <c r="P352" s="8" t="str">
        <f t="shared" si="64"/>
        <v/>
      </c>
      <c r="Q352" s="8" t="str">
        <f>IF(COUNTIF($C$1:C351, "="&amp;C352)=0,R352&amp;S352&amp;T352&amp;U352&amp;V352&amp;W352&amp;X352,"")</f>
        <v/>
      </c>
      <c r="R352" s="8" t="str">
        <f t="shared" si="65"/>
        <v>{"wst_id":"GHCND:US1ILLE0008",</v>
      </c>
      <c r="S352" s="8" t="str">
        <f t="shared" si="66"/>
        <v>"wst_name":"ASHTON 0.4 SSW",</v>
      </c>
      <c r="T352" s="8" t="str">
        <f t="shared" si="67"/>
        <v>"wst_lat":"41.86330014",</v>
      </c>
      <c r="U352" s="8" t="str">
        <f t="shared" si="68"/>
        <v>"wst_long":"-89.22540032",</v>
      </c>
      <c r="V352" s="8" t="str">
        <f t="shared" si="69"/>
        <v>"wst_source":"GHCN",</v>
      </c>
      <c r="W352" s="8" t="str">
        <f t="shared" si="63"/>
        <v>"wst_elev":"252"</v>
      </c>
      <c r="X352" s="8" t="s">
        <v>939</v>
      </c>
    </row>
    <row r="353" spans="1:24">
      <c r="A353" s="8" t="str">
        <f>IF(COUNTIF($C$1:C352,"="&amp;C353)&gt;0,"",1)</f>
        <v/>
      </c>
      <c r="B353" s="14" t="s">
        <v>573</v>
      </c>
      <c r="C353" s="38" t="s">
        <v>702</v>
      </c>
      <c r="D353" s="14" t="s">
        <v>703</v>
      </c>
      <c r="E353" s="15">
        <v>41.755999799999998</v>
      </c>
      <c r="F353" s="15">
        <v>-89.001199959999994</v>
      </c>
      <c r="G353" s="14" t="s">
        <v>694</v>
      </c>
      <c r="H353" s="14" t="s">
        <v>684</v>
      </c>
      <c r="I353" s="15">
        <v>271</v>
      </c>
      <c r="J353" s="8" t="str">
        <f t="shared" si="59"/>
        <v>GHCND:US1ILLE0016|0 - 10 km</v>
      </c>
      <c r="L353" s="8" t="str">
        <f t="shared" si="60"/>
        <v>GHCND:US1ILLE0016|0 - 10 km</v>
      </c>
      <c r="M353" s="8" t="str">
        <f t="shared" si="61"/>
        <v>GHCND:USC00116661|0 - 10 km</v>
      </c>
      <c r="N353" s="8" t="str">
        <f t="shared" si="62"/>
        <v>GHCND:US1ILLE0010|0 - 10 km</v>
      </c>
      <c r="P353" s="8" t="str">
        <f t="shared" si="64"/>
        <v/>
      </c>
      <c r="Q353" s="8" t="str">
        <f>IF(COUNTIF($C$1:C352, "="&amp;C353)=0,R353&amp;S353&amp;T353&amp;U353&amp;V353&amp;W353&amp;X353,"")</f>
        <v/>
      </c>
      <c r="R353" s="8" t="str">
        <f t="shared" si="65"/>
        <v>{"wst_id":"GHCND:US1ILLE0016",</v>
      </c>
      <c r="S353" s="8" t="str">
        <f t="shared" si="66"/>
        <v>"wst_name":"LEE 4.1 SW",</v>
      </c>
      <c r="T353" s="8" t="str">
        <f t="shared" si="67"/>
        <v>"wst_lat":"41.7559998",</v>
      </c>
      <c r="U353" s="8" t="str">
        <f t="shared" si="68"/>
        <v>"wst_long":"-89.00119996",</v>
      </c>
      <c r="V353" s="8" t="str">
        <f t="shared" si="69"/>
        <v>"wst_source":"GHCN",</v>
      </c>
      <c r="W353" s="8" t="str">
        <f t="shared" si="63"/>
        <v>"wst_elev":"271"</v>
      </c>
      <c r="X353" s="8" t="s">
        <v>939</v>
      </c>
    </row>
    <row r="354" spans="1:24">
      <c r="A354" s="8" t="str">
        <f>IF(COUNTIF($C$1:C353,"="&amp;C354)&gt;0,"",1)</f>
        <v/>
      </c>
      <c r="B354" s="14" t="s">
        <v>573</v>
      </c>
      <c r="C354" s="38" t="s">
        <v>740</v>
      </c>
      <c r="D354" s="14" t="s">
        <v>741</v>
      </c>
      <c r="E354" s="15">
        <v>41.712199759999997</v>
      </c>
      <c r="F354" s="15">
        <v>-88.998899620000003</v>
      </c>
      <c r="G354" s="14" t="s">
        <v>694</v>
      </c>
      <c r="H354" s="14" t="s">
        <v>684</v>
      </c>
      <c r="I354" s="15">
        <v>290</v>
      </c>
      <c r="J354" s="8" t="str">
        <f t="shared" si="59"/>
        <v>GHCND:USC00116661|0 - 10 km</v>
      </c>
      <c r="L354" s="8" t="str">
        <f t="shared" si="60"/>
        <v>GHCND:USC00116661|0 - 10 km</v>
      </c>
      <c r="M354" s="8" t="str">
        <f t="shared" si="61"/>
        <v>GHCND:US1ILLE0010|0 - 10 km</v>
      </c>
      <c r="N354" s="8" t="str">
        <f t="shared" si="62"/>
        <v>GHCND:US1ILOG0003|0 - 10 km</v>
      </c>
      <c r="P354" s="8" t="str">
        <f t="shared" si="64"/>
        <v/>
      </c>
      <c r="Q354" s="8" t="str">
        <f>IF(COUNTIF($C$1:C353, "="&amp;C354)=0,R354&amp;S354&amp;T354&amp;U354&amp;V354&amp;W354&amp;X354,"")</f>
        <v/>
      </c>
      <c r="R354" s="8" t="str">
        <f t="shared" si="65"/>
        <v>{"wst_id":"GHCND:USC00116661",</v>
      </c>
      <c r="S354" s="8" t="str">
        <f t="shared" si="66"/>
        <v>"wst_name":"PAW PAW",</v>
      </c>
      <c r="T354" s="8" t="str">
        <f t="shared" si="67"/>
        <v>"wst_lat":"41.71219976",</v>
      </c>
      <c r="U354" s="8" t="str">
        <f t="shared" si="68"/>
        <v>"wst_long":"-88.99889962",</v>
      </c>
      <c r="V354" s="8" t="str">
        <f t="shared" si="69"/>
        <v>"wst_source":"GHCN",</v>
      </c>
      <c r="W354" s="8" t="str">
        <f t="shared" si="63"/>
        <v>"wst_elev":"290"</v>
      </c>
      <c r="X354" s="8" t="s">
        <v>939</v>
      </c>
    </row>
    <row r="355" spans="1:24">
      <c r="A355" s="8" t="str">
        <f>IF(COUNTIF($C$1:C354,"="&amp;C355)&gt;0,"",1)</f>
        <v/>
      </c>
      <c r="B355" s="14" t="s">
        <v>574</v>
      </c>
      <c r="C355" s="38" t="s">
        <v>704</v>
      </c>
      <c r="D355" s="14" t="s">
        <v>705</v>
      </c>
      <c r="E355" s="15">
        <v>41.887600079999999</v>
      </c>
      <c r="F355" s="15">
        <v>-89.508199559999994</v>
      </c>
      <c r="G355" s="14" t="s">
        <v>694</v>
      </c>
      <c r="H355" s="14" t="s">
        <v>684</v>
      </c>
      <c r="I355" s="15">
        <v>246</v>
      </c>
      <c r="J355" s="8" t="str">
        <f t="shared" si="59"/>
        <v>GHCND:US1ILLE0010|0 - 10 km</v>
      </c>
      <c r="L355" s="8" t="str">
        <f t="shared" si="60"/>
        <v>GHCND:US1ILLE0010|0 - 10 km</v>
      </c>
      <c r="M355" s="8" t="str">
        <f t="shared" si="61"/>
        <v>GHCND:US1ILOG0003|0 - 10 km</v>
      </c>
      <c r="N355" s="8" t="str">
        <f t="shared" si="62"/>
        <v>GHCND:USC00116897|0 - 10 km</v>
      </c>
      <c r="P355" s="8" t="str">
        <f t="shared" si="64"/>
        <v/>
      </c>
      <c r="Q355" s="8" t="str">
        <f>IF(COUNTIF($C$1:C354, "="&amp;C355)=0,R355&amp;S355&amp;T355&amp;U355&amp;V355&amp;W355&amp;X355,"")</f>
        <v/>
      </c>
      <c r="R355" s="8" t="str">
        <f t="shared" si="65"/>
        <v>{"wst_id":"GHCND:US1ILLE0010",</v>
      </c>
      <c r="S355" s="8" t="str">
        <f t="shared" si="66"/>
        <v>"wst_name":"DIXON 3.0 NNW",</v>
      </c>
      <c r="T355" s="8" t="str">
        <f t="shared" si="67"/>
        <v>"wst_lat":"41.88760008",</v>
      </c>
      <c r="U355" s="8" t="str">
        <f t="shared" si="68"/>
        <v>"wst_long":"-89.50819956",</v>
      </c>
      <c r="V355" s="8" t="str">
        <f t="shared" si="69"/>
        <v>"wst_source":"GHCN",</v>
      </c>
      <c r="W355" s="8" t="str">
        <f t="shared" si="63"/>
        <v>"wst_elev":"246"</v>
      </c>
      <c r="X355" s="8" t="s">
        <v>939</v>
      </c>
    </row>
    <row r="356" spans="1:24">
      <c r="A356" s="8" t="str">
        <f>IF(COUNTIF($C$1:C355,"="&amp;C356)&gt;0,"",1)</f>
        <v/>
      </c>
      <c r="B356" s="14" t="s">
        <v>574</v>
      </c>
      <c r="C356" s="38" t="s">
        <v>706</v>
      </c>
      <c r="D356" s="14" t="s">
        <v>707</v>
      </c>
      <c r="E356" s="15">
        <v>41.982399919999999</v>
      </c>
      <c r="F356" s="15">
        <v>-89.585900219999999</v>
      </c>
      <c r="G356" s="14" t="s">
        <v>694</v>
      </c>
      <c r="H356" s="14" t="s">
        <v>684</v>
      </c>
      <c r="I356" s="15">
        <v>260</v>
      </c>
      <c r="J356" s="8" t="str">
        <f t="shared" si="59"/>
        <v>GHCND:US1ILOG0003|0 - 10 km</v>
      </c>
      <c r="L356" s="8" t="str">
        <f t="shared" si="60"/>
        <v>GHCND:US1ILOG0003|0 - 10 km</v>
      </c>
      <c r="M356" s="8" t="str">
        <f t="shared" si="61"/>
        <v>GHCND:USC00116897|0 - 10 km</v>
      </c>
      <c r="N356" s="8" t="str">
        <f t="shared" si="62"/>
        <v>725486|10 - 25 km</v>
      </c>
      <c r="P356" s="8" t="str">
        <f t="shared" si="64"/>
        <v/>
      </c>
      <c r="Q356" s="8" t="str">
        <f>IF(COUNTIF($C$1:C355, "="&amp;C356)=0,R356&amp;S356&amp;T356&amp;U356&amp;V356&amp;W356&amp;X356,"")</f>
        <v/>
      </c>
      <c r="R356" s="8" t="str">
        <f t="shared" si="65"/>
        <v>{"wst_id":"GHCND:US1ILOG0003",</v>
      </c>
      <c r="S356" s="8" t="str">
        <f t="shared" si="66"/>
        <v>"wst_name":"POLO 0.4 WSW",</v>
      </c>
      <c r="T356" s="8" t="str">
        <f t="shared" si="67"/>
        <v>"wst_lat":"41.98239992",</v>
      </c>
      <c r="U356" s="8" t="str">
        <f t="shared" si="68"/>
        <v>"wst_long":"-89.58590022",</v>
      </c>
      <c r="V356" s="8" t="str">
        <f t="shared" si="69"/>
        <v>"wst_source":"GHCN",</v>
      </c>
      <c r="W356" s="8" t="str">
        <f t="shared" si="63"/>
        <v>"wst_elev":"260"</v>
      </c>
      <c r="X356" s="8" t="s">
        <v>939</v>
      </c>
    </row>
    <row r="357" spans="1:24">
      <c r="A357" s="8" t="str">
        <f>IF(COUNTIF($C$1:C356,"="&amp;C357)&gt;0,"",1)</f>
        <v/>
      </c>
      <c r="B357" s="14" t="s">
        <v>574</v>
      </c>
      <c r="C357" s="38" t="s">
        <v>708</v>
      </c>
      <c r="D357" s="14" t="s">
        <v>709</v>
      </c>
      <c r="E357" s="15">
        <v>42.034700260000001</v>
      </c>
      <c r="F357" s="15">
        <v>-89.611900019999993</v>
      </c>
      <c r="G357" s="14" t="s">
        <v>694</v>
      </c>
      <c r="H357" s="14" t="s">
        <v>684</v>
      </c>
      <c r="I357" s="15">
        <v>261</v>
      </c>
      <c r="J357" s="8" t="str">
        <f t="shared" si="59"/>
        <v>GHCND:USC00116897|0 - 10 km</v>
      </c>
      <c r="L357" s="8" t="str">
        <f t="shared" si="60"/>
        <v>GHCND:USC00116897|0 - 10 km</v>
      </c>
      <c r="M357" s="8" t="str">
        <f t="shared" si="61"/>
        <v>725486|10 - 25 km</v>
      </c>
      <c r="N357" s="8" t="str">
        <f t="shared" si="62"/>
        <v>GHCND:US1IABN0001|10 - 25 km</v>
      </c>
      <c r="P357" s="8" t="str">
        <f t="shared" si="64"/>
        <v/>
      </c>
      <c r="Q357" s="8" t="str">
        <f>IF(COUNTIF($C$1:C356, "="&amp;C357)=0,R357&amp;S357&amp;T357&amp;U357&amp;V357&amp;W357&amp;X357,"")</f>
        <v/>
      </c>
      <c r="R357" s="8" t="str">
        <f t="shared" si="65"/>
        <v>{"wst_id":"GHCND:USC00116897",</v>
      </c>
      <c r="S357" s="8" t="str">
        <f t="shared" si="66"/>
        <v>"wst_name":"POLO 5 NW",</v>
      </c>
      <c r="T357" s="8" t="str">
        <f t="shared" si="67"/>
        <v>"wst_lat":"42.03470026",</v>
      </c>
      <c r="U357" s="8" t="str">
        <f t="shared" si="68"/>
        <v>"wst_long":"-89.61190002",</v>
      </c>
      <c r="V357" s="8" t="str">
        <f t="shared" si="69"/>
        <v>"wst_source":"GHCN",</v>
      </c>
      <c r="W357" s="8" t="str">
        <f t="shared" si="63"/>
        <v>"wst_elev":"261"</v>
      </c>
      <c r="X357" s="8" t="s">
        <v>939</v>
      </c>
    </row>
    <row r="358" spans="1:24">
      <c r="A358" s="8" t="str">
        <f>IF(COUNTIF($C$1:C357,"="&amp;C358)&gt;0,"",1)</f>
        <v/>
      </c>
      <c r="B358" s="14" t="s">
        <v>580</v>
      </c>
      <c r="C358" s="38" t="s">
        <v>710</v>
      </c>
      <c r="D358" s="14" t="s">
        <v>711</v>
      </c>
      <c r="E358" s="15">
        <v>42.049000200000002</v>
      </c>
      <c r="F358" s="15">
        <v>-93.848000400000004</v>
      </c>
      <c r="G358" s="14" t="s">
        <v>671</v>
      </c>
      <c r="H358" s="14" t="s">
        <v>691</v>
      </c>
      <c r="I358" s="15">
        <v>354</v>
      </c>
      <c r="J358" s="8" t="str">
        <f t="shared" si="59"/>
        <v>725486|10 - 25 km</v>
      </c>
      <c r="L358" s="8" t="str">
        <f t="shared" si="60"/>
        <v>725486|10 - 25 km</v>
      </c>
      <c r="M358" s="8" t="str">
        <f t="shared" si="61"/>
        <v>GHCND:US1IABN0001|10 - 25 km</v>
      </c>
      <c r="N358" s="8" t="str">
        <f t="shared" si="62"/>
        <v>GHCND:US1IABN0005|10 - 25 km</v>
      </c>
      <c r="P358" s="8" t="str">
        <f t="shared" si="64"/>
        <v/>
      </c>
      <c r="Q358" s="8" t="str">
        <f>IF(COUNTIF($C$1:C357, "="&amp;C358)=0,R358&amp;S358&amp;T358&amp;U358&amp;V358&amp;W358&amp;X358,"")</f>
        <v/>
      </c>
      <c r="R358" s="8" t="str">
        <f t="shared" si="65"/>
        <v>{"wst_id":"725486",</v>
      </c>
      <c r="S358" s="8" t="str">
        <f t="shared" si="66"/>
        <v>"wst_name":"BOONE MUNI",</v>
      </c>
      <c r="T358" s="8" t="str">
        <f t="shared" si="67"/>
        <v>"wst_lat":"42.0490002",</v>
      </c>
      <c r="U358" s="8" t="str">
        <f t="shared" si="68"/>
        <v>"wst_long":"-93.8480004",</v>
      </c>
      <c r="V358" s="8" t="str">
        <f t="shared" si="69"/>
        <v>"wst_source":"GSOD",</v>
      </c>
      <c r="W358" s="8" t="str">
        <f t="shared" si="63"/>
        <v>"wst_elev":"354"</v>
      </c>
      <c r="X358" s="8" t="s">
        <v>939</v>
      </c>
    </row>
    <row r="359" spans="1:24">
      <c r="A359" s="8" t="str">
        <f>IF(COUNTIF($C$1:C358,"="&amp;C359)&gt;0,"",1)</f>
        <v/>
      </c>
      <c r="B359" s="14" t="s">
        <v>580</v>
      </c>
      <c r="C359" s="38" t="s">
        <v>712</v>
      </c>
      <c r="D359" s="14" t="s">
        <v>713</v>
      </c>
      <c r="E359" s="15">
        <v>42.022399919999998</v>
      </c>
      <c r="F359" s="15">
        <v>-93.775999799999994</v>
      </c>
      <c r="G359" s="14" t="s">
        <v>694</v>
      </c>
      <c r="H359" s="14" t="s">
        <v>691</v>
      </c>
      <c r="I359" s="15">
        <v>338</v>
      </c>
      <c r="J359" s="8" t="str">
        <f t="shared" si="59"/>
        <v>GHCND:US1IABN0001|10 - 25 km</v>
      </c>
      <c r="L359" s="8" t="str">
        <f t="shared" si="60"/>
        <v>GHCND:US1IABN0001|10 - 25 km</v>
      </c>
      <c r="M359" s="8" t="str">
        <f t="shared" si="61"/>
        <v>GHCND:US1IABN0005|10 - 25 km</v>
      </c>
      <c r="N359" s="8" t="str">
        <f t="shared" si="62"/>
        <v>725486|10 - 25 km</v>
      </c>
      <c r="P359" s="8" t="str">
        <f t="shared" si="64"/>
        <v/>
      </c>
      <c r="Q359" s="8" t="str">
        <f>IF(COUNTIF($C$1:C358, "="&amp;C359)=0,R359&amp;S359&amp;T359&amp;U359&amp;V359&amp;W359&amp;X359,"")</f>
        <v/>
      </c>
      <c r="R359" s="8" t="str">
        <f t="shared" si="65"/>
        <v>{"wst_id":"GHCND:US1IABN0001",</v>
      </c>
      <c r="S359" s="8" t="str">
        <f t="shared" si="66"/>
        <v>"wst_name":"BOONE 5.7 ESE",</v>
      </c>
      <c r="T359" s="8" t="str">
        <f t="shared" si="67"/>
        <v>"wst_lat":"42.02239992",</v>
      </c>
      <c r="U359" s="8" t="str">
        <f t="shared" si="68"/>
        <v>"wst_long":"-93.7759998",</v>
      </c>
      <c r="V359" s="8" t="str">
        <f t="shared" si="69"/>
        <v>"wst_source":"GHCN",</v>
      </c>
      <c r="W359" s="8" t="str">
        <f t="shared" si="63"/>
        <v>"wst_elev":"338"</v>
      </c>
      <c r="X359" s="8" t="s">
        <v>939</v>
      </c>
    </row>
    <row r="360" spans="1:24">
      <c r="A360" s="8" t="str">
        <f>IF(COUNTIF($C$1:C359,"="&amp;C360)&gt;0,"",1)</f>
        <v/>
      </c>
      <c r="B360" s="14" t="s">
        <v>580</v>
      </c>
      <c r="C360" s="38" t="s">
        <v>714</v>
      </c>
      <c r="D360" s="14" t="s">
        <v>715</v>
      </c>
      <c r="E360" s="15">
        <v>42.091299540000001</v>
      </c>
      <c r="F360" s="15">
        <v>-93.949799839999997</v>
      </c>
      <c r="G360" s="14" t="s">
        <v>694</v>
      </c>
      <c r="H360" s="14" t="s">
        <v>691</v>
      </c>
      <c r="I360" s="15">
        <v>326</v>
      </c>
      <c r="J360" s="8" t="str">
        <f t="shared" si="59"/>
        <v>GHCND:US1IABN0005|10 - 25 km</v>
      </c>
      <c r="L360" s="8" t="str">
        <f t="shared" si="60"/>
        <v>GHCND:US1IABN0005|10 - 25 km</v>
      </c>
      <c r="M360" s="8" t="str">
        <f t="shared" si="61"/>
        <v>725486|10 - 25 km</v>
      </c>
      <c r="N360" s="8" t="str">
        <f t="shared" si="62"/>
        <v>GHCND:US1IABN0001|10 - 25 km</v>
      </c>
      <c r="P360" s="8" t="str">
        <f t="shared" si="64"/>
        <v/>
      </c>
      <c r="Q360" s="8" t="str">
        <f>IF(COUNTIF($C$1:C359, "="&amp;C360)=0,R360&amp;S360&amp;T360&amp;U360&amp;V360&amp;W360&amp;X360,"")</f>
        <v/>
      </c>
      <c r="R360" s="8" t="str">
        <f t="shared" si="65"/>
        <v>{"wst_id":"GHCND:US1IABN0005",</v>
      </c>
      <c r="S360" s="8" t="str">
        <f t="shared" si="66"/>
        <v>"wst_name":"BOONE 4.5 NW",</v>
      </c>
      <c r="T360" s="8" t="str">
        <f t="shared" si="67"/>
        <v>"wst_lat":"42.09129954",</v>
      </c>
      <c r="U360" s="8" t="str">
        <f t="shared" si="68"/>
        <v>"wst_long":"-93.94979984",</v>
      </c>
      <c r="V360" s="8" t="str">
        <f t="shared" si="69"/>
        <v>"wst_source":"GHCN",</v>
      </c>
      <c r="W360" s="8" t="str">
        <f t="shared" si="63"/>
        <v>"wst_elev":"326"</v>
      </c>
      <c r="X360" s="8" t="s">
        <v>939</v>
      </c>
    </row>
    <row r="361" spans="1:24">
      <c r="A361" s="8" t="str">
        <f>IF(COUNTIF($C$1:C360,"="&amp;C361)&gt;0,"",1)</f>
        <v/>
      </c>
      <c r="B361" s="14" t="s">
        <v>582</v>
      </c>
      <c r="C361" s="38" t="s">
        <v>710</v>
      </c>
      <c r="D361" s="14" t="s">
        <v>711</v>
      </c>
      <c r="E361" s="15">
        <v>42.049000200000002</v>
      </c>
      <c r="F361" s="15">
        <v>-93.848000400000004</v>
      </c>
      <c r="G361" s="14" t="s">
        <v>671</v>
      </c>
      <c r="H361" s="14" t="s">
        <v>691</v>
      </c>
      <c r="I361" s="15">
        <v>354</v>
      </c>
      <c r="J361" s="8" t="str">
        <f t="shared" si="59"/>
        <v>725486|10 - 25 km</v>
      </c>
      <c r="L361" s="8" t="str">
        <f t="shared" si="60"/>
        <v>725486|10 - 25 km</v>
      </c>
      <c r="M361" s="8" t="str">
        <f t="shared" si="61"/>
        <v>GHCND:US1IABN0001|10 - 25 km</v>
      </c>
      <c r="N361" s="8" t="str">
        <f t="shared" si="62"/>
        <v>GHCND:US1IABN0005|10 - 25 km</v>
      </c>
      <c r="P361" s="8" t="str">
        <f t="shared" si="64"/>
        <v/>
      </c>
      <c r="Q361" s="8" t="str">
        <f>IF(COUNTIF($C$1:C360, "="&amp;C361)=0,R361&amp;S361&amp;T361&amp;U361&amp;V361&amp;W361&amp;X361,"")</f>
        <v/>
      </c>
      <c r="R361" s="8" t="str">
        <f t="shared" si="65"/>
        <v>{"wst_id":"725486",</v>
      </c>
      <c r="S361" s="8" t="str">
        <f t="shared" si="66"/>
        <v>"wst_name":"BOONE MUNI",</v>
      </c>
      <c r="T361" s="8" t="str">
        <f t="shared" si="67"/>
        <v>"wst_lat":"42.0490002",</v>
      </c>
      <c r="U361" s="8" t="str">
        <f t="shared" si="68"/>
        <v>"wst_long":"-93.8480004",</v>
      </c>
      <c r="V361" s="8" t="str">
        <f t="shared" si="69"/>
        <v>"wst_source":"GSOD",</v>
      </c>
      <c r="W361" s="8" t="str">
        <f t="shared" si="63"/>
        <v>"wst_elev":"354"</v>
      </c>
      <c r="X361" s="8" t="s">
        <v>939</v>
      </c>
    </row>
    <row r="362" spans="1:24">
      <c r="A362" s="8" t="str">
        <f>IF(COUNTIF($C$1:C361,"="&amp;C362)&gt;0,"",1)</f>
        <v/>
      </c>
      <c r="B362" s="14" t="s">
        <v>582</v>
      </c>
      <c r="C362" s="38" t="s">
        <v>712</v>
      </c>
      <c r="D362" s="14" t="s">
        <v>713</v>
      </c>
      <c r="E362" s="15">
        <v>42.022399919999998</v>
      </c>
      <c r="F362" s="15">
        <v>-93.775999799999994</v>
      </c>
      <c r="G362" s="14" t="s">
        <v>694</v>
      </c>
      <c r="H362" s="14" t="s">
        <v>691</v>
      </c>
      <c r="I362" s="15">
        <v>338</v>
      </c>
      <c r="J362" s="8" t="str">
        <f t="shared" si="59"/>
        <v>GHCND:US1IABN0001|10 - 25 km</v>
      </c>
      <c r="L362" s="8" t="str">
        <f t="shared" si="60"/>
        <v>GHCND:US1IABN0001|10 - 25 km</v>
      </c>
      <c r="M362" s="8" t="str">
        <f t="shared" si="61"/>
        <v>GHCND:US1IABN0005|10 - 25 km</v>
      </c>
      <c r="N362" s="8" t="str">
        <f t="shared" si="62"/>
        <v>725486|0 - 10 km</v>
      </c>
      <c r="P362" s="8" t="str">
        <f t="shared" si="64"/>
        <v/>
      </c>
      <c r="Q362" s="8" t="str">
        <f>IF(COUNTIF($C$1:C361, "="&amp;C362)=0,R362&amp;S362&amp;T362&amp;U362&amp;V362&amp;W362&amp;X362,"")</f>
        <v/>
      </c>
      <c r="R362" s="8" t="str">
        <f t="shared" si="65"/>
        <v>{"wst_id":"GHCND:US1IABN0001",</v>
      </c>
      <c r="S362" s="8" t="str">
        <f t="shared" si="66"/>
        <v>"wst_name":"BOONE 5.7 ESE",</v>
      </c>
      <c r="T362" s="8" t="str">
        <f t="shared" si="67"/>
        <v>"wst_lat":"42.02239992",</v>
      </c>
      <c r="U362" s="8" t="str">
        <f t="shared" si="68"/>
        <v>"wst_long":"-93.7759998",</v>
      </c>
      <c r="V362" s="8" t="str">
        <f t="shared" si="69"/>
        <v>"wst_source":"GHCN",</v>
      </c>
      <c r="W362" s="8" t="str">
        <f t="shared" si="63"/>
        <v>"wst_elev":"338"</v>
      </c>
      <c r="X362" s="8" t="s">
        <v>939</v>
      </c>
    </row>
    <row r="363" spans="1:24">
      <c r="A363" s="8" t="str">
        <f>IF(COUNTIF($C$1:C362,"="&amp;C363)&gt;0,"",1)</f>
        <v/>
      </c>
      <c r="B363" s="14" t="s">
        <v>582</v>
      </c>
      <c r="C363" s="38" t="s">
        <v>714</v>
      </c>
      <c r="D363" s="14" t="s">
        <v>715</v>
      </c>
      <c r="E363" s="15">
        <v>42.091299540000001</v>
      </c>
      <c r="F363" s="15">
        <v>-93.949799839999997</v>
      </c>
      <c r="G363" s="14" t="s">
        <v>694</v>
      </c>
      <c r="H363" s="14" t="s">
        <v>691</v>
      </c>
      <c r="I363" s="15">
        <v>326</v>
      </c>
      <c r="J363" s="8" t="str">
        <f t="shared" si="59"/>
        <v>GHCND:US1IABN0005|10 - 25 km</v>
      </c>
      <c r="L363" s="8" t="str">
        <f t="shared" si="60"/>
        <v>GHCND:US1IABN0005|10 - 25 km</v>
      </c>
      <c r="M363" s="8" t="str">
        <f t="shared" si="61"/>
        <v>725486|0 - 10 km</v>
      </c>
      <c r="N363" s="8" t="str">
        <f t="shared" si="62"/>
        <v>GHCND:US1IABN0001|0 - 10 km</v>
      </c>
      <c r="P363" s="8" t="str">
        <f t="shared" si="64"/>
        <v/>
      </c>
      <c r="Q363" s="8" t="str">
        <f>IF(COUNTIF($C$1:C362, "="&amp;C363)=0,R363&amp;S363&amp;T363&amp;U363&amp;V363&amp;W363&amp;X363,"")</f>
        <v/>
      </c>
      <c r="R363" s="8" t="str">
        <f t="shared" si="65"/>
        <v>{"wst_id":"GHCND:US1IABN0005",</v>
      </c>
      <c r="S363" s="8" t="str">
        <f t="shared" si="66"/>
        <v>"wst_name":"BOONE 4.5 NW",</v>
      </c>
      <c r="T363" s="8" t="str">
        <f t="shared" si="67"/>
        <v>"wst_lat":"42.09129954",</v>
      </c>
      <c r="U363" s="8" t="str">
        <f t="shared" si="68"/>
        <v>"wst_long":"-93.94979984",</v>
      </c>
      <c r="V363" s="8" t="str">
        <f t="shared" si="69"/>
        <v>"wst_source":"GHCN",</v>
      </c>
      <c r="W363" s="8" t="str">
        <f t="shared" si="63"/>
        <v>"wst_elev":"326"</v>
      </c>
      <c r="X363" s="8" t="s">
        <v>939</v>
      </c>
    </row>
    <row r="364" spans="1:24">
      <c r="A364" s="8" t="str">
        <f>IF(COUNTIF($C$1:C363,"="&amp;C364)&gt;0,"",1)</f>
        <v/>
      </c>
      <c r="B364" s="14" t="s">
        <v>583</v>
      </c>
      <c r="C364" s="38" t="s">
        <v>710</v>
      </c>
      <c r="D364" s="14" t="s">
        <v>711</v>
      </c>
      <c r="E364" s="15">
        <v>42.049000200000002</v>
      </c>
      <c r="F364" s="15">
        <v>-93.848000400000004</v>
      </c>
      <c r="G364" s="14" t="s">
        <v>671</v>
      </c>
      <c r="H364" s="14" t="s">
        <v>684</v>
      </c>
      <c r="I364" s="15">
        <v>354</v>
      </c>
      <c r="J364" s="8" t="str">
        <f t="shared" si="59"/>
        <v>725486|0 - 10 km</v>
      </c>
      <c r="L364" s="8" t="str">
        <f t="shared" si="60"/>
        <v>725486|0 - 10 km</v>
      </c>
      <c r="M364" s="8" t="str">
        <f t="shared" si="61"/>
        <v>GHCND:US1IABN0001|0 - 10 km</v>
      </c>
      <c r="N364" s="8" t="str">
        <f t="shared" si="62"/>
        <v>GHCND:USC00130200|0 - 10 km</v>
      </c>
      <c r="P364" s="8" t="str">
        <f t="shared" si="64"/>
        <v/>
      </c>
      <c r="Q364" s="8" t="str">
        <f>IF(COUNTIF($C$1:C363, "="&amp;C364)=0,R364&amp;S364&amp;T364&amp;U364&amp;V364&amp;W364&amp;X364,"")</f>
        <v/>
      </c>
      <c r="R364" s="8" t="str">
        <f t="shared" si="65"/>
        <v>{"wst_id":"725486",</v>
      </c>
      <c r="S364" s="8" t="str">
        <f t="shared" si="66"/>
        <v>"wst_name":"BOONE MUNI",</v>
      </c>
      <c r="T364" s="8" t="str">
        <f t="shared" si="67"/>
        <v>"wst_lat":"42.0490002",</v>
      </c>
      <c r="U364" s="8" t="str">
        <f t="shared" si="68"/>
        <v>"wst_long":"-93.8480004",</v>
      </c>
      <c r="V364" s="8" t="str">
        <f t="shared" si="69"/>
        <v>"wst_source":"GSOD",</v>
      </c>
      <c r="W364" s="8" t="str">
        <f t="shared" si="63"/>
        <v>"wst_elev":"354"</v>
      </c>
      <c r="X364" s="8" t="s">
        <v>939</v>
      </c>
    </row>
    <row r="365" spans="1:24">
      <c r="A365" s="8" t="str">
        <f>IF(COUNTIF($C$1:C364,"="&amp;C365)&gt;0,"",1)</f>
        <v/>
      </c>
      <c r="B365" s="14" t="s">
        <v>583</v>
      </c>
      <c r="C365" s="38" t="s">
        <v>712</v>
      </c>
      <c r="D365" s="14" t="s">
        <v>713</v>
      </c>
      <c r="E365" s="15">
        <v>42.022399919999998</v>
      </c>
      <c r="F365" s="15">
        <v>-93.775999799999994</v>
      </c>
      <c r="G365" s="14" t="s">
        <v>694</v>
      </c>
      <c r="H365" s="14" t="s">
        <v>684</v>
      </c>
      <c r="I365" s="15">
        <v>338</v>
      </c>
      <c r="J365" s="8" t="str">
        <f t="shared" si="59"/>
        <v>GHCND:US1IABN0001|0 - 10 km</v>
      </c>
      <c r="L365" s="8" t="str">
        <f t="shared" si="60"/>
        <v>GHCND:US1IABN0001|0 - 10 km</v>
      </c>
      <c r="M365" s="8" t="str">
        <f t="shared" si="61"/>
        <v>GHCND:USC00130200|0 - 10 km</v>
      </c>
      <c r="N365" s="8" t="str">
        <f t="shared" si="62"/>
        <v>725486|0 - 10 km</v>
      </c>
      <c r="P365" s="8" t="str">
        <f t="shared" si="64"/>
        <v/>
      </c>
      <c r="Q365" s="8" t="str">
        <f>IF(COUNTIF($C$1:C364, "="&amp;C365)=0,R365&amp;S365&amp;T365&amp;U365&amp;V365&amp;W365&amp;X365,"")</f>
        <v/>
      </c>
      <c r="R365" s="8" t="str">
        <f t="shared" si="65"/>
        <v>{"wst_id":"GHCND:US1IABN0001",</v>
      </c>
      <c r="S365" s="8" t="str">
        <f t="shared" si="66"/>
        <v>"wst_name":"BOONE 5.7 ESE",</v>
      </c>
      <c r="T365" s="8" t="str">
        <f t="shared" si="67"/>
        <v>"wst_lat":"42.02239992",</v>
      </c>
      <c r="U365" s="8" t="str">
        <f t="shared" si="68"/>
        <v>"wst_long":"-93.7759998",</v>
      </c>
      <c r="V365" s="8" t="str">
        <f t="shared" si="69"/>
        <v>"wst_source":"GHCN",</v>
      </c>
      <c r="W365" s="8" t="str">
        <f t="shared" si="63"/>
        <v>"wst_elev":"338"</v>
      </c>
      <c r="X365" s="8" t="s">
        <v>939</v>
      </c>
    </row>
    <row r="366" spans="1:24">
      <c r="A366" s="8" t="str">
        <f>IF(COUNTIF($C$1:C365,"="&amp;C366)&gt;0,"",1)</f>
        <v/>
      </c>
      <c r="B366" s="14" t="s">
        <v>583</v>
      </c>
      <c r="C366" s="38" t="s">
        <v>716</v>
      </c>
      <c r="D366" s="14" t="s">
        <v>717</v>
      </c>
      <c r="E366" s="15">
        <v>42.02079964</v>
      </c>
      <c r="F366" s="15">
        <v>-93.77409978</v>
      </c>
      <c r="G366" s="14" t="s">
        <v>694</v>
      </c>
      <c r="H366" s="14" t="s">
        <v>684</v>
      </c>
      <c r="I366" s="15">
        <v>335</v>
      </c>
      <c r="J366" s="8" t="str">
        <f t="shared" si="59"/>
        <v>GHCND:USC00130200|0 - 10 km</v>
      </c>
      <c r="L366" s="8" t="str">
        <f t="shared" si="60"/>
        <v>GHCND:USC00130200|0 - 10 km</v>
      </c>
      <c r="M366" s="8" t="str">
        <f t="shared" si="61"/>
        <v>725486|0 - 10 km</v>
      </c>
      <c r="N366" s="8" t="str">
        <f t="shared" si="62"/>
        <v>GHCND:US1IABN0001|0 - 10 km</v>
      </c>
      <c r="P366" s="8" t="str">
        <f t="shared" si="64"/>
        <v/>
      </c>
      <c r="Q366" s="8" t="str">
        <f>IF(COUNTIF($C$1:C365, "="&amp;C366)=0,R366&amp;S366&amp;T366&amp;U366&amp;V366&amp;W366&amp;X366,"")</f>
        <v/>
      </c>
      <c r="R366" s="8" t="str">
        <f t="shared" si="65"/>
        <v>{"wst_id":"GHCND:USC00130200",</v>
      </c>
      <c r="S366" s="8" t="str">
        <f t="shared" si="66"/>
        <v>"wst_name":"AMES 8 WSW",</v>
      </c>
      <c r="T366" s="8" t="str">
        <f t="shared" si="67"/>
        <v>"wst_lat":"42.02079964",</v>
      </c>
      <c r="U366" s="8" t="str">
        <f t="shared" si="68"/>
        <v>"wst_long":"-93.77409978",</v>
      </c>
      <c r="V366" s="8" t="str">
        <f t="shared" si="69"/>
        <v>"wst_source":"GHCN",</v>
      </c>
      <c r="W366" s="8" t="str">
        <f t="shared" si="63"/>
        <v>"wst_elev":"335"</v>
      </c>
      <c r="X366" s="8" t="s">
        <v>939</v>
      </c>
    </row>
    <row r="367" spans="1:24">
      <c r="A367" s="8" t="str">
        <f>IF(COUNTIF($C$1:C366,"="&amp;C367)&gt;0,"",1)</f>
        <v/>
      </c>
      <c r="B367" s="14" t="s">
        <v>585</v>
      </c>
      <c r="C367" s="38" t="s">
        <v>710</v>
      </c>
      <c r="D367" s="14" t="s">
        <v>711</v>
      </c>
      <c r="E367" s="15">
        <v>42.049000200000002</v>
      </c>
      <c r="F367" s="15">
        <v>-93.848000400000004</v>
      </c>
      <c r="G367" s="14" t="s">
        <v>671</v>
      </c>
      <c r="H367" s="14" t="s">
        <v>684</v>
      </c>
      <c r="I367" s="15">
        <v>354</v>
      </c>
      <c r="J367" s="8" t="str">
        <f t="shared" si="59"/>
        <v>725486|0 - 10 km</v>
      </c>
      <c r="L367" s="8" t="str">
        <f t="shared" si="60"/>
        <v>725486|0 - 10 km</v>
      </c>
      <c r="M367" s="8" t="str">
        <f t="shared" si="61"/>
        <v>GHCND:US1IABN0001|0 - 10 km</v>
      </c>
      <c r="N367" s="8" t="str">
        <f t="shared" si="62"/>
        <v>GHCND:USC00130200|0 - 10 km</v>
      </c>
      <c r="P367" s="8" t="str">
        <f t="shared" si="64"/>
        <v/>
      </c>
      <c r="Q367" s="8" t="str">
        <f>IF(COUNTIF($C$1:C366, "="&amp;C367)=0,R367&amp;S367&amp;T367&amp;U367&amp;V367&amp;W367&amp;X367,"")</f>
        <v/>
      </c>
      <c r="R367" s="8" t="str">
        <f t="shared" si="65"/>
        <v>{"wst_id":"725486",</v>
      </c>
      <c r="S367" s="8" t="str">
        <f t="shared" si="66"/>
        <v>"wst_name":"BOONE MUNI",</v>
      </c>
      <c r="T367" s="8" t="str">
        <f t="shared" si="67"/>
        <v>"wst_lat":"42.0490002",</v>
      </c>
      <c r="U367" s="8" t="str">
        <f t="shared" si="68"/>
        <v>"wst_long":"-93.8480004",</v>
      </c>
      <c r="V367" s="8" t="str">
        <f t="shared" si="69"/>
        <v>"wst_source":"GSOD",</v>
      </c>
      <c r="W367" s="8" t="str">
        <f t="shared" si="63"/>
        <v>"wst_elev":"354"</v>
      </c>
      <c r="X367" s="8" t="s">
        <v>939</v>
      </c>
    </row>
    <row r="368" spans="1:24">
      <c r="A368" s="8" t="str">
        <f>IF(COUNTIF($C$1:C367,"="&amp;C368)&gt;0,"",1)</f>
        <v/>
      </c>
      <c r="B368" s="14" t="s">
        <v>585</v>
      </c>
      <c r="C368" s="38" t="s">
        <v>712</v>
      </c>
      <c r="D368" s="14" t="s">
        <v>713</v>
      </c>
      <c r="E368" s="15">
        <v>42.022399919999998</v>
      </c>
      <c r="F368" s="15">
        <v>-93.775999799999994</v>
      </c>
      <c r="G368" s="14" t="s">
        <v>694</v>
      </c>
      <c r="H368" s="14" t="s">
        <v>684</v>
      </c>
      <c r="I368" s="15">
        <v>338</v>
      </c>
      <c r="J368" s="8" t="str">
        <f t="shared" si="59"/>
        <v>GHCND:US1IABN0001|0 - 10 km</v>
      </c>
      <c r="L368" s="8" t="str">
        <f t="shared" si="60"/>
        <v>GHCND:US1IABN0001|0 - 10 km</v>
      </c>
      <c r="M368" s="8" t="str">
        <f t="shared" si="61"/>
        <v>GHCND:USC00130200|0 - 10 km</v>
      </c>
      <c r="N368" s="8" t="str">
        <f t="shared" si="62"/>
        <v>722168|0 - 10 km</v>
      </c>
      <c r="P368" s="8" t="str">
        <f t="shared" si="64"/>
        <v/>
      </c>
      <c r="Q368" s="8" t="str">
        <f>IF(COUNTIF($C$1:C367, "="&amp;C368)=0,R368&amp;S368&amp;T368&amp;U368&amp;V368&amp;W368&amp;X368,"")</f>
        <v/>
      </c>
      <c r="R368" s="8" t="str">
        <f t="shared" si="65"/>
        <v>{"wst_id":"GHCND:US1IABN0001",</v>
      </c>
      <c r="S368" s="8" t="str">
        <f t="shared" si="66"/>
        <v>"wst_name":"BOONE 5.7 ESE",</v>
      </c>
      <c r="T368" s="8" t="str">
        <f t="shared" si="67"/>
        <v>"wst_lat":"42.02239992",</v>
      </c>
      <c r="U368" s="8" t="str">
        <f t="shared" si="68"/>
        <v>"wst_long":"-93.7759998",</v>
      </c>
      <c r="V368" s="8" t="str">
        <f t="shared" si="69"/>
        <v>"wst_source":"GHCN",</v>
      </c>
      <c r="W368" s="8" t="str">
        <f t="shared" si="63"/>
        <v>"wst_elev":"338"</v>
      </c>
      <c r="X368" s="8" t="s">
        <v>939</v>
      </c>
    </row>
    <row r="369" spans="1:24">
      <c r="A369" s="8" t="str">
        <f>IF(COUNTIF($C$1:C368,"="&amp;C369)&gt;0,"",1)</f>
        <v/>
      </c>
      <c r="B369" s="14" t="s">
        <v>585</v>
      </c>
      <c r="C369" s="38" t="s">
        <v>716</v>
      </c>
      <c r="D369" s="14" t="s">
        <v>717</v>
      </c>
      <c r="E369" s="15">
        <v>42.02079964</v>
      </c>
      <c r="F369" s="15">
        <v>-93.77409978</v>
      </c>
      <c r="G369" s="14" t="s">
        <v>694</v>
      </c>
      <c r="H369" s="14" t="s">
        <v>684</v>
      </c>
      <c r="I369" s="15">
        <v>335</v>
      </c>
      <c r="J369" s="8" t="str">
        <f t="shared" si="59"/>
        <v>GHCND:USC00130200|0 - 10 km</v>
      </c>
      <c r="L369" s="8" t="str">
        <f t="shared" si="60"/>
        <v>GHCND:USC00130200|0 - 10 km</v>
      </c>
      <c r="M369" s="8" t="str">
        <f t="shared" si="61"/>
        <v>722168|0 - 10 km</v>
      </c>
      <c r="N369" s="8" t="str">
        <f t="shared" si="62"/>
        <v>GHCND:US1MNRV0008|0 - 10 km</v>
      </c>
      <c r="P369" s="8" t="str">
        <f t="shared" si="64"/>
        <v/>
      </c>
      <c r="Q369" s="8" t="str">
        <f>IF(COUNTIF($C$1:C368, "="&amp;C369)=0,R369&amp;S369&amp;T369&amp;U369&amp;V369&amp;W369&amp;X369,"")</f>
        <v/>
      </c>
      <c r="R369" s="8" t="str">
        <f t="shared" si="65"/>
        <v>{"wst_id":"GHCND:USC00130200",</v>
      </c>
      <c r="S369" s="8" t="str">
        <f t="shared" si="66"/>
        <v>"wst_name":"AMES 8 WSW",</v>
      </c>
      <c r="T369" s="8" t="str">
        <f t="shared" si="67"/>
        <v>"wst_lat":"42.02079964",</v>
      </c>
      <c r="U369" s="8" t="str">
        <f t="shared" si="68"/>
        <v>"wst_long":"-93.77409978",</v>
      </c>
      <c r="V369" s="8" t="str">
        <f t="shared" si="69"/>
        <v>"wst_source":"GHCN",</v>
      </c>
      <c r="W369" s="8" t="str">
        <f t="shared" si="63"/>
        <v>"wst_elev":"335"</v>
      </c>
      <c r="X369" s="8" t="s">
        <v>939</v>
      </c>
    </row>
    <row r="370" spans="1:24">
      <c r="A370" s="8" t="str">
        <f>IF(COUNTIF($C$1:C369,"="&amp;C370)&gt;0,"",1)</f>
        <v/>
      </c>
      <c r="B370" s="14" t="s">
        <v>586</v>
      </c>
      <c r="C370" s="38" t="s">
        <v>728</v>
      </c>
      <c r="D370" s="14" t="s">
        <v>729</v>
      </c>
      <c r="E370" s="15">
        <v>44.783000399999999</v>
      </c>
      <c r="F370" s="15">
        <v>-95.033000400000006</v>
      </c>
      <c r="G370" s="14" t="s">
        <v>671</v>
      </c>
      <c r="H370" s="14" t="s">
        <v>684</v>
      </c>
      <c r="I370" s="15">
        <v>328</v>
      </c>
      <c r="J370" s="8" t="str">
        <f t="shared" si="59"/>
        <v>722168|0 - 10 km</v>
      </c>
      <c r="L370" s="8" t="str">
        <f t="shared" si="60"/>
        <v>722168|0 - 10 km</v>
      </c>
      <c r="M370" s="8" t="str">
        <f t="shared" si="61"/>
        <v>GHCND:US1MNRV0008|0 - 10 km</v>
      </c>
      <c r="N370" s="8" t="str">
        <f t="shared" si="62"/>
        <v>GHCND:USC00216152|0 - 10 km</v>
      </c>
      <c r="P370" s="8" t="str">
        <f t="shared" si="64"/>
        <v/>
      </c>
      <c r="Q370" s="8" t="str">
        <f>IF(COUNTIF($C$1:C369, "="&amp;C370)=0,R370&amp;S370&amp;T370&amp;U370&amp;V370&amp;W370&amp;X370,"")</f>
        <v/>
      </c>
      <c r="R370" s="8" t="str">
        <f t="shared" si="65"/>
        <v>{"wst_id":"722168",</v>
      </c>
      <c r="S370" s="8" t="str">
        <f t="shared" si="66"/>
        <v>"wst_name":"OLIVIA RGNL",</v>
      </c>
      <c r="T370" s="8" t="str">
        <f t="shared" si="67"/>
        <v>"wst_lat":"44.7830004",</v>
      </c>
      <c r="U370" s="8" t="str">
        <f t="shared" si="68"/>
        <v>"wst_long":"-95.0330004",</v>
      </c>
      <c r="V370" s="8" t="str">
        <f t="shared" si="69"/>
        <v>"wst_source":"GSOD",</v>
      </c>
      <c r="W370" s="8" t="str">
        <f t="shared" si="63"/>
        <v>"wst_elev":"328"</v>
      </c>
      <c r="X370" s="8" t="s">
        <v>939</v>
      </c>
    </row>
    <row r="371" spans="1:24">
      <c r="A371" s="8" t="str">
        <f>IF(COUNTIF($C$1:C370,"="&amp;C371)&gt;0,"",1)</f>
        <v/>
      </c>
      <c r="B371" s="14" t="s">
        <v>586</v>
      </c>
      <c r="C371" s="38" t="s">
        <v>730</v>
      </c>
      <c r="D371" s="14" t="s">
        <v>731</v>
      </c>
      <c r="E371" s="15">
        <v>44.665400320000003</v>
      </c>
      <c r="F371" s="15">
        <v>-94.854399520000001</v>
      </c>
      <c r="G371" s="14" t="s">
        <v>694</v>
      </c>
      <c r="H371" s="14" t="s">
        <v>684</v>
      </c>
      <c r="I371" s="15">
        <v>327</v>
      </c>
      <c r="J371" s="8" t="str">
        <f t="shared" si="59"/>
        <v>GHCND:US1MNRV0008|0 - 10 km</v>
      </c>
      <c r="L371" s="8" t="str">
        <f t="shared" si="60"/>
        <v>GHCND:US1MNRV0008|0 - 10 km</v>
      </c>
      <c r="M371" s="8" t="str">
        <f t="shared" si="61"/>
        <v>GHCND:USC00216152|0 - 10 km</v>
      </c>
      <c r="N371" s="8" t="str">
        <f t="shared" si="62"/>
        <v>722168|0 - 10 km</v>
      </c>
      <c r="P371" s="8" t="str">
        <f t="shared" si="64"/>
        <v/>
      </c>
      <c r="Q371" s="8" t="str">
        <f>IF(COUNTIF($C$1:C370, "="&amp;C371)=0,R371&amp;S371&amp;T371&amp;U371&amp;V371&amp;W371&amp;X371,"")</f>
        <v/>
      </c>
      <c r="R371" s="8" t="str">
        <f t="shared" si="65"/>
        <v>{"wst_id":"GHCND:US1MNRV0008",</v>
      </c>
      <c r="S371" s="8" t="str">
        <f t="shared" si="66"/>
        <v>"wst_name":"BIRD ISLAND 7.2 SSE",</v>
      </c>
      <c r="T371" s="8" t="str">
        <f t="shared" si="67"/>
        <v>"wst_lat":"44.66540032",</v>
      </c>
      <c r="U371" s="8" t="str">
        <f t="shared" si="68"/>
        <v>"wst_long":"-94.85439952",</v>
      </c>
      <c r="V371" s="8" t="str">
        <f t="shared" si="69"/>
        <v>"wst_source":"GHCN",</v>
      </c>
      <c r="W371" s="8" t="str">
        <f t="shared" si="63"/>
        <v>"wst_elev":"327"</v>
      </c>
      <c r="X371" s="8" t="s">
        <v>939</v>
      </c>
    </row>
    <row r="372" spans="1:24">
      <c r="A372" s="8" t="str">
        <f>IF(COUNTIF($C$1:C371,"="&amp;C372)&gt;0,"",1)</f>
        <v/>
      </c>
      <c r="B372" s="14" t="s">
        <v>586</v>
      </c>
      <c r="C372" s="38" t="s">
        <v>732</v>
      </c>
      <c r="D372" s="14" t="s">
        <v>733</v>
      </c>
      <c r="E372" s="15">
        <v>44.762899820000001</v>
      </c>
      <c r="F372" s="15">
        <v>-94.929799840000001</v>
      </c>
      <c r="G372" s="14" t="s">
        <v>694</v>
      </c>
      <c r="H372" s="14" t="s">
        <v>684</v>
      </c>
      <c r="I372" s="15">
        <v>335</v>
      </c>
      <c r="J372" s="8" t="str">
        <f t="shared" si="59"/>
        <v>GHCND:USC00216152|0 - 10 km</v>
      </c>
      <c r="L372" s="8" t="str">
        <f t="shared" si="60"/>
        <v>GHCND:USC00216152|0 - 10 km</v>
      </c>
      <c r="M372" s="8" t="str">
        <f t="shared" si="61"/>
        <v>722168|0 - 10 km</v>
      </c>
      <c r="N372" s="8" t="str">
        <f t="shared" si="62"/>
        <v>GHCND:US1MNRV0008|0 - 10 km</v>
      </c>
      <c r="P372" s="8" t="str">
        <f t="shared" si="64"/>
        <v/>
      </c>
      <c r="Q372" s="8" t="str">
        <f>IF(COUNTIF($C$1:C371, "="&amp;C372)=0,R372&amp;S372&amp;T372&amp;U372&amp;V372&amp;W372&amp;X372,"")</f>
        <v/>
      </c>
      <c r="R372" s="8" t="str">
        <f t="shared" si="65"/>
        <v>{"wst_id":"GHCND:USC00216152",</v>
      </c>
      <c r="S372" s="8" t="str">
        <f t="shared" si="66"/>
        <v>"wst_name":"OLIVIA 3 E",</v>
      </c>
      <c r="T372" s="8" t="str">
        <f t="shared" si="67"/>
        <v>"wst_lat":"44.76289982",</v>
      </c>
      <c r="U372" s="8" t="str">
        <f t="shared" si="68"/>
        <v>"wst_long":"-94.92979984",</v>
      </c>
      <c r="V372" s="8" t="str">
        <f t="shared" si="69"/>
        <v>"wst_source":"GHCN",</v>
      </c>
      <c r="W372" s="8" t="str">
        <f t="shared" si="63"/>
        <v>"wst_elev":"335"</v>
      </c>
      <c r="X372" s="8" t="s">
        <v>939</v>
      </c>
    </row>
    <row r="373" spans="1:24">
      <c r="A373" s="8" t="str">
        <f>IF(COUNTIF($C$1:C372,"="&amp;C373)&gt;0,"",1)</f>
        <v/>
      </c>
      <c r="B373" s="14" t="s">
        <v>593</v>
      </c>
      <c r="C373" s="38" t="s">
        <v>728</v>
      </c>
      <c r="D373" s="14" t="s">
        <v>729</v>
      </c>
      <c r="E373" s="15">
        <v>44.783000399999999</v>
      </c>
      <c r="F373" s="15">
        <v>-95.033000400000006</v>
      </c>
      <c r="G373" s="14" t="s">
        <v>671</v>
      </c>
      <c r="H373" s="14" t="s">
        <v>684</v>
      </c>
      <c r="I373" s="15">
        <v>328</v>
      </c>
      <c r="J373" s="8" t="str">
        <f t="shared" si="59"/>
        <v>722168|0 - 10 km</v>
      </c>
      <c r="L373" s="8" t="str">
        <f t="shared" si="60"/>
        <v>722168|0 - 10 km</v>
      </c>
      <c r="M373" s="8" t="str">
        <f t="shared" si="61"/>
        <v>GHCND:US1MNRV0008|0 - 10 km</v>
      </c>
      <c r="N373" s="8" t="str">
        <f t="shared" si="62"/>
        <v>GHCND:USC00216152|0 - 10 km</v>
      </c>
      <c r="P373" s="8" t="str">
        <f t="shared" si="64"/>
        <v/>
      </c>
      <c r="Q373" s="8" t="str">
        <f>IF(COUNTIF($C$1:C372, "="&amp;C373)=0,R373&amp;S373&amp;T373&amp;U373&amp;V373&amp;W373&amp;X373,"")</f>
        <v/>
      </c>
      <c r="R373" s="8" t="str">
        <f t="shared" si="65"/>
        <v>{"wst_id":"722168",</v>
      </c>
      <c r="S373" s="8" t="str">
        <f t="shared" si="66"/>
        <v>"wst_name":"OLIVIA RGNL",</v>
      </c>
      <c r="T373" s="8" t="str">
        <f t="shared" si="67"/>
        <v>"wst_lat":"44.7830004",</v>
      </c>
      <c r="U373" s="8" t="str">
        <f t="shared" si="68"/>
        <v>"wst_long":"-95.0330004",</v>
      </c>
      <c r="V373" s="8" t="str">
        <f t="shared" si="69"/>
        <v>"wst_source":"GSOD",</v>
      </c>
      <c r="W373" s="8" t="str">
        <f t="shared" si="63"/>
        <v>"wst_elev":"328"</v>
      </c>
      <c r="X373" s="8" t="s">
        <v>939</v>
      </c>
    </row>
    <row r="374" spans="1:24">
      <c r="A374" s="8" t="str">
        <f>IF(COUNTIF($C$1:C373,"="&amp;C374)&gt;0,"",1)</f>
        <v/>
      </c>
      <c r="B374" s="14" t="s">
        <v>593</v>
      </c>
      <c r="C374" s="38" t="s">
        <v>730</v>
      </c>
      <c r="D374" s="14" t="s">
        <v>731</v>
      </c>
      <c r="E374" s="15">
        <v>44.665400320000003</v>
      </c>
      <c r="F374" s="15">
        <v>-94.854399520000001</v>
      </c>
      <c r="G374" s="14" t="s">
        <v>694</v>
      </c>
      <c r="H374" s="14" t="s">
        <v>684</v>
      </c>
      <c r="I374" s="15">
        <v>327</v>
      </c>
      <c r="J374" s="8" t="str">
        <f t="shared" si="59"/>
        <v>GHCND:US1MNRV0008|0 - 10 km</v>
      </c>
      <c r="L374" s="8" t="str">
        <f t="shared" si="60"/>
        <v>GHCND:US1MNRV0008|0 - 10 km</v>
      </c>
      <c r="M374" s="8" t="str">
        <f t="shared" si="61"/>
        <v>GHCND:USC00216152|0 - 10 km</v>
      </c>
      <c r="N374" s="8" t="str">
        <f t="shared" si="62"/>
        <v>722168|0 - 10 km</v>
      </c>
      <c r="P374" s="8" t="str">
        <f t="shared" si="64"/>
        <v/>
      </c>
      <c r="Q374" s="8" t="str">
        <f>IF(COUNTIF($C$1:C373, "="&amp;C374)=0,R374&amp;S374&amp;T374&amp;U374&amp;V374&amp;W374&amp;X374,"")</f>
        <v/>
      </c>
      <c r="R374" s="8" t="str">
        <f t="shared" si="65"/>
        <v>{"wst_id":"GHCND:US1MNRV0008",</v>
      </c>
      <c r="S374" s="8" t="str">
        <f t="shared" si="66"/>
        <v>"wst_name":"BIRD ISLAND 7.2 SSE",</v>
      </c>
      <c r="T374" s="8" t="str">
        <f t="shared" si="67"/>
        <v>"wst_lat":"44.66540032",</v>
      </c>
      <c r="U374" s="8" t="str">
        <f t="shared" si="68"/>
        <v>"wst_long":"-94.85439952",</v>
      </c>
      <c r="V374" s="8" t="str">
        <f t="shared" si="69"/>
        <v>"wst_source":"GHCN",</v>
      </c>
      <c r="W374" s="8" t="str">
        <f t="shared" si="63"/>
        <v>"wst_elev":"327"</v>
      </c>
      <c r="X374" s="8" t="s">
        <v>939</v>
      </c>
    </row>
    <row r="375" spans="1:24">
      <c r="A375" s="8" t="str">
        <f>IF(COUNTIF($C$1:C374,"="&amp;C375)&gt;0,"",1)</f>
        <v/>
      </c>
      <c r="B375" s="14" t="s">
        <v>593</v>
      </c>
      <c r="C375" s="38" t="s">
        <v>732</v>
      </c>
      <c r="D375" s="14" t="s">
        <v>733</v>
      </c>
      <c r="E375" s="15">
        <v>44.762899820000001</v>
      </c>
      <c r="F375" s="15">
        <v>-94.929799840000001</v>
      </c>
      <c r="G375" s="14" t="s">
        <v>694</v>
      </c>
      <c r="H375" s="14" t="s">
        <v>684</v>
      </c>
      <c r="I375" s="15">
        <v>335</v>
      </c>
      <c r="J375" s="8" t="str">
        <f t="shared" si="59"/>
        <v>GHCND:USC00216152|0 - 10 km</v>
      </c>
      <c r="L375" s="8" t="str">
        <f t="shared" si="60"/>
        <v>GHCND:USC00216152|0 - 10 km</v>
      </c>
      <c r="M375" s="8" t="str">
        <f t="shared" si="61"/>
        <v>722168|0 - 10 km</v>
      </c>
      <c r="N375" s="8" t="str">
        <f t="shared" si="62"/>
        <v>GHCND:US1MNRV0003|0 - 10 km</v>
      </c>
      <c r="P375" s="8" t="str">
        <f t="shared" si="64"/>
        <v/>
      </c>
      <c r="Q375" s="8" t="str">
        <f>IF(COUNTIF($C$1:C374, "="&amp;C375)=0,R375&amp;S375&amp;T375&amp;U375&amp;V375&amp;W375&amp;X375,"")</f>
        <v/>
      </c>
      <c r="R375" s="8" t="str">
        <f t="shared" si="65"/>
        <v>{"wst_id":"GHCND:USC00216152",</v>
      </c>
      <c r="S375" s="8" t="str">
        <f t="shared" si="66"/>
        <v>"wst_name":"OLIVIA 3 E",</v>
      </c>
      <c r="T375" s="8" t="str">
        <f t="shared" si="67"/>
        <v>"wst_lat":"44.76289982",</v>
      </c>
      <c r="U375" s="8" t="str">
        <f t="shared" si="68"/>
        <v>"wst_long":"-94.92979984",</v>
      </c>
      <c r="V375" s="8" t="str">
        <f t="shared" si="69"/>
        <v>"wst_source":"GHCN",</v>
      </c>
      <c r="W375" s="8" t="str">
        <f t="shared" si="63"/>
        <v>"wst_elev":"335"</v>
      </c>
      <c r="X375" s="8" t="s">
        <v>939</v>
      </c>
    </row>
    <row r="376" spans="1:24">
      <c r="A376" s="8" t="str">
        <f>IF(COUNTIF($C$1:C375,"="&amp;C376)&gt;0,"",1)</f>
        <v/>
      </c>
      <c r="B376" s="14" t="s">
        <v>595</v>
      </c>
      <c r="C376" s="38" t="s">
        <v>728</v>
      </c>
      <c r="D376" s="14" t="s">
        <v>729</v>
      </c>
      <c r="E376" s="15">
        <v>44.783000399999999</v>
      </c>
      <c r="F376" s="15">
        <v>-95.033000400000006</v>
      </c>
      <c r="G376" s="14" t="s">
        <v>671</v>
      </c>
      <c r="H376" s="14" t="s">
        <v>684</v>
      </c>
      <c r="I376" s="15">
        <v>328</v>
      </c>
      <c r="J376" s="8" t="str">
        <f t="shared" si="59"/>
        <v>722168|0 - 10 km</v>
      </c>
      <c r="L376" s="8" t="str">
        <f t="shared" si="60"/>
        <v>722168|0 - 10 km</v>
      </c>
      <c r="M376" s="8" t="str">
        <f t="shared" si="61"/>
        <v>GHCND:US1MNRV0003|0 - 10 km</v>
      </c>
      <c r="N376" s="8" t="str">
        <f t="shared" si="62"/>
        <v>GHCND:USC00216152|0 - 10 km</v>
      </c>
      <c r="P376" s="8" t="str">
        <f t="shared" si="64"/>
        <v/>
      </c>
      <c r="Q376" s="8" t="str">
        <f>IF(COUNTIF($C$1:C375, "="&amp;C376)=0,R376&amp;S376&amp;T376&amp;U376&amp;V376&amp;W376&amp;X376,"")</f>
        <v/>
      </c>
      <c r="R376" s="8" t="str">
        <f t="shared" si="65"/>
        <v>{"wst_id":"722168",</v>
      </c>
      <c r="S376" s="8" t="str">
        <f t="shared" si="66"/>
        <v>"wst_name":"OLIVIA RGNL",</v>
      </c>
      <c r="T376" s="8" t="str">
        <f t="shared" si="67"/>
        <v>"wst_lat":"44.7830004",</v>
      </c>
      <c r="U376" s="8" t="str">
        <f t="shared" si="68"/>
        <v>"wst_long":"-95.0330004",</v>
      </c>
      <c r="V376" s="8" t="str">
        <f t="shared" si="69"/>
        <v>"wst_source":"GSOD",</v>
      </c>
      <c r="W376" s="8" t="str">
        <f t="shared" si="63"/>
        <v>"wst_elev":"328"</v>
      </c>
      <c r="X376" s="8" t="s">
        <v>939</v>
      </c>
    </row>
    <row r="377" spans="1:24">
      <c r="A377" s="8" t="str">
        <f>IF(COUNTIF($C$1:C376,"="&amp;C377)&gt;0,"",1)</f>
        <v/>
      </c>
      <c r="B377" s="14" t="s">
        <v>595</v>
      </c>
      <c r="C377" s="38" t="s">
        <v>734</v>
      </c>
      <c r="D377" s="14" t="s">
        <v>735</v>
      </c>
      <c r="E377" s="15">
        <v>44.789399520000003</v>
      </c>
      <c r="F377" s="15">
        <v>-95.097300340000004</v>
      </c>
      <c r="G377" s="14" t="s">
        <v>694</v>
      </c>
      <c r="H377" s="14" t="s">
        <v>684</v>
      </c>
      <c r="I377" s="15">
        <v>330</v>
      </c>
      <c r="J377" s="8" t="str">
        <f t="shared" si="59"/>
        <v>GHCND:US1MNRV0003|0 - 10 km</v>
      </c>
      <c r="L377" s="8" t="str">
        <f t="shared" si="60"/>
        <v>GHCND:US1MNRV0003|0 - 10 km</v>
      </c>
      <c r="M377" s="8" t="str">
        <f t="shared" si="61"/>
        <v>GHCND:USC00216152|0 - 10 km</v>
      </c>
      <c r="N377" s="8" t="str">
        <f t="shared" si="62"/>
        <v>722168|0 - 10 km</v>
      </c>
      <c r="P377" s="8" t="str">
        <f t="shared" si="64"/>
        <v/>
      </c>
      <c r="Q377" s="8" t="str">
        <f>IF(COUNTIF($C$1:C376, "="&amp;C377)=0,R377&amp;S377&amp;T377&amp;U377&amp;V377&amp;W377&amp;X377,"")</f>
        <v/>
      </c>
      <c r="R377" s="8" t="str">
        <f t="shared" si="65"/>
        <v>{"wst_id":"GHCND:US1MNRV0003",</v>
      </c>
      <c r="S377" s="8" t="str">
        <f t="shared" si="66"/>
        <v>"wst_name":"DANUBE 0.3 SE",</v>
      </c>
      <c r="T377" s="8" t="str">
        <f t="shared" si="67"/>
        <v>"wst_lat":"44.78939952",</v>
      </c>
      <c r="U377" s="8" t="str">
        <f t="shared" si="68"/>
        <v>"wst_long":"-95.09730034",</v>
      </c>
      <c r="V377" s="8" t="str">
        <f t="shared" si="69"/>
        <v>"wst_source":"GHCN",</v>
      </c>
      <c r="W377" s="8" t="str">
        <f t="shared" si="63"/>
        <v>"wst_elev":"330"</v>
      </c>
      <c r="X377" s="8" t="s">
        <v>939</v>
      </c>
    </row>
    <row r="378" spans="1:24">
      <c r="A378" s="8" t="str">
        <f>IF(COUNTIF($C$1:C377,"="&amp;C378)&gt;0,"",1)</f>
        <v/>
      </c>
      <c r="B378" s="14" t="s">
        <v>595</v>
      </c>
      <c r="C378" s="38" t="s">
        <v>732</v>
      </c>
      <c r="D378" s="14" t="s">
        <v>733</v>
      </c>
      <c r="E378" s="15">
        <v>44.762899820000001</v>
      </c>
      <c r="F378" s="15">
        <v>-94.929799840000001</v>
      </c>
      <c r="G378" s="14" t="s">
        <v>694</v>
      </c>
      <c r="H378" s="14" t="s">
        <v>684</v>
      </c>
      <c r="I378" s="15">
        <v>335</v>
      </c>
      <c r="J378" s="8" t="str">
        <f t="shared" si="59"/>
        <v>GHCND:USC00216152|0 - 10 km</v>
      </c>
      <c r="L378" s="8" t="str">
        <f t="shared" si="60"/>
        <v>GHCND:USC00216152|0 - 10 km</v>
      </c>
      <c r="M378" s="8" t="str">
        <f t="shared" si="61"/>
        <v>722168|0 - 10 km</v>
      </c>
      <c r="N378" s="8" t="str">
        <f t="shared" si="62"/>
        <v>GHCND:US1MNRV0003|0 - 10 km</v>
      </c>
      <c r="P378" s="8" t="str">
        <f t="shared" si="64"/>
        <v/>
      </c>
      <c r="Q378" s="8" t="str">
        <f>IF(COUNTIF($C$1:C377, "="&amp;C378)=0,R378&amp;S378&amp;T378&amp;U378&amp;V378&amp;W378&amp;X378,"")</f>
        <v/>
      </c>
      <c r="R378" s="8" t="str">
        <f t="shared" si="65"/>
        <v>{"wst_id":"GHCND:USC00216152",</v>
      </c>
      <c r="S378" s="8" t="str">
        <f t="shared" si="66"/>
        <v>"wst_name":"OLIVIA 3 E",</v>
      </c>
      <c r="T378" s="8" t="str">
        <f t="shared" si="67"/>
        <v>"wst_lat":"44.76289982",</v>
      </c>
      <c r="U378" s="8" t="str">
        <f t="shared" si="68"/>
        <v>"wst_long":"-94.92979984",</v>
      </c>
      <c r="V378" s="8" t="str">
        <f t="shared" si="69"/>
        <v>"wst_source":"GHCN",</v>
      </c>
      <c r="W378" s="8" t="str">
        <f t="shared" si="63"/>
        <v>"wst_elev":"335"</v>
      </c>
      <c r="X378" s="8" t="s">
        <v>939</v>
      </c>
    </row>
    <row r="379" spans="1:24">
      <c r="A379" s="8" t="str">
        <f>IF(COUNTIF($C$1:C378,"="&amp;C379)&gt;0,"",1)</f>
        <v/>
      </c>
      <c r="B379" s="14" t="s">
        <v>599</v>
      </c>
      <c r="C379" s="38" t="s">
        <v>728</v>
      </c>
      <c r="D379" s="14" t="s">
        <v>729</v>
      </c>
      <c r="E379" s="15">
        <v>44.783000399999999</v>
      </c>
      <c r="F379" s="15">
        <v>-95.033000400000006</v>
      </c>
      <c r="G379" s="14" t="s">
        <v>671</v>
      </c>
      <c r="H379" s="14" t="s">
        <v>684</v>
      </c>
      <c r="I379" s="15">
        <v>328</v>
      </c>
      <c r="J379" s="8" t="str">
        <f t="shared" si="59"/>
        <v>722168|0 - 10 km</v>
      </c>
      <c r="L379" s="8" t="str">
        <f t="shared" si="60"/>
        <v>722168|0 - 10 km</v>
      </c>
      <c r="M379" s="8" t="str">
        <f t="shared" si="61"/>
        <v>GHCND:US1MNRV0003|0 - 10 km</v>
      </c>
      <c r="N379" s="8" t="str">
        <f t="shared" si="62"/>
        <v>GHCND:USC00216152|0 - 10 km</v>
      </c>
      <c r="P379" s="8" t="str">
        <f t="shared" si="64"/>
        <v/>
      </c>
      <c r="Q379" s="8" t="str">
        <f>IF(COUNTIF($C$1:C378, "="&amp;C379)=0,R379&amp;S379&amp;T379&amp;U379&amp;V379&amp;W379&amp;X379,"")</f>
        <v/>
      </c>
      <c r="R379" s="8" t="str">
        <f t="shared" si="65"/>
        <v>{"wst_id":"722168",</v>
      </c>
      <c r="S379" s="8" t="str">
        <f t="shared" si="66"/>
        <v>"wst_name":"OLIVIA RGNL",</v>
      </c>
      <c r="T379" s="8" t="str">
        <f t="shared" si="67"/>
        <v>"wst_lat":"44.7830004",</v>
      </c>
      <c r="U379" s="8" t="str">
        <f t="shared" si="68"/>
        <v>"wst_long":"-95.0330004",</v>
      </c>
      <c r="V379" s="8" t="str">
        <f t="shared" si="69"/>
        <v>"wst_source":"GSOD",</v>
      </c>
      <c r="W379" s="8" t="str">
        <f t="shared" si="63"/>
        <v>"wst_elev":"328"</v>
      </c>
      <c r="X379" s="8" t="s">
        <v>939</v>
      </c>
    </row>
    <row r="380" spans="1:24">
      <c r="A380" s="8" t="str">
        <f>IF(COUNTIF($C$1:C379,"="&amp;C380)&gt;0,"",1)</f>
        <v/>
      </c>
      <c r="B380" s="14" t="s">
        <v>599</v>
      </c>
      <c r="C380" s="38" t="s">
        <v>734</v>
      </c>
      <c r="D380" s="14" t="s">
        <v>735</v>
      </c>
      <c r="E380" s="15">
        <v>44.789399520000003</v>
      </c>
      <c r="F380" s="15">
        <v>-95.097300340000004</v>
      </c>
      <c r="G380" s="14" t="s">
        <v>694</v>
      </c>
      <c r="H380" s="14" t="s">
        <v>684</v>
      </c>
      <c r="I380" s="15">
        <v>330</v>
      </c>
      <c r="J380" s="8" t="str">
        <f t="shared" si="59"/>
        <v>GHCND:US1MNRV0003|0 - 10 km</v>
      </c>
      <c r="L380" s="8" t="str">
        <f t="shared" si="60"/>
        <v>GHCND:US1MNRV0003|0 - 10 km</v>
      </c>
      <c r="M380" s="8" t="str">
        <f t="shared" si="61"/>
        <v>GHCND:USC00216152|0 - 10 km</v>
      </c>
      <c r="N380" s="8" t="str">
        <f t="shared" si="62"/>
        <v>722168|0 - 10 km</v>
      </c>
      <c r="P380" s="8" t="str">
        <f t="shared" si="64"/>
        <v/>
      </c>
      <c r="Q380" s="8" t="str">
        <f>IF(COUNTIF($C$1:C379, "="&amp;C380)=0,R380&amp;S380&amp;T380&amp;U380&amp;V380&amp;W380&amp;X380,"")</f>
        <v/>
      </c>
      <c r="R380" s="8" t="str">
        <f t="shared" si="65"/>
        <v>{"wst_id":"GHCND:US1MNRV0003",</v>
      </c>
      <c r="S380" s="8" t="str">
        <f t="shared" si="66"/>
        <v>"wst_name":"DANUBE 0.3 SE",</v>
      </c>
      <c r="T380" s="8" t="str">
        <f t="shared" si="67"/>
        <v>"wst_lat":"44.78939952",</v>
      </c>
      <c r="U380" s="8" t="str">
        <f t="shared" si="68"/>
        <v>"wst_long":"-95.09730034",</v>
      </c>
      <c r="V380" s="8" t="str">
        <f t="shared" si="69"/>
        <v>"wst_source":"GHCN",</v>
      </c>
      <c r="W380" s="8" t="str">
        <f t="shared" si="63"/>
        <v>"wst_elev":"330"</v>
      </c>
      <c r="X380" s="8" t="s">
        <v>939</v>
      </c>
    </row>
    <row r="381" spans="1:24">
      <c r="A381" s="8" t="str">
        <f>IF(COUNTIF($C$1:C380,"="&amp;C381)&gt;0,"",1)</f>
        <v/>
      </c>
      <c r="B381" s="14" t="s">
        <v>599</v>
      </c>
      <c r="C381" s="38" t="s">
        <v>732</v>
      </c>
      <c r="D381" s="14" t="s">
        <v>733</v>
      </c>
      <c r="E381" s="15">
        <v>44.762899820000001</v>
      </c>
      <c r="F381" s="15">
        <v>-94.929799840000001</v>
      </c>
      <c r="G381" s="14" t="s">
        <v>694</v>
      </c>
      <c r="H381" s="14" t="s">
        <v>684</v>
      </c>
      <c r="I381" s="15">
        <v>335</v>
      </c>
      <c r="J381" s="8" t="str">
        <f t="shared" si="59"/>
        <v>GHCND:USC00216152|0 - 10 km</v>
      </c>
      <c r="L381" s="8" t="str">
        <f t="shared" si="60"/>
        <v>GHCND:USC00216152|0 - 10 km</v>
      </c>
      <c r="M381" s="8" t="str">
        <f t="shared" si="61"/>
        <v>722168|0 - 10 km</v>
      </c>
      <c r="N381" s="8" t="str">
        <f t="shared" si="62"/>
        <v>GHCND:US1MNRV0003|0 - 10 km</v>
      </c>
      <c r="P381" s="8" t="str">
        <f t="shared" si="64"/>
        <v/>
      </c>
      <c r="Q381" s="8" t="str">
        <f>IF(COUNTIF($C$1:C380, "="&amp;C381)=0,R381&amp;S381&amp;T381&amp;U381&amp;V381&amp;W381&amp;X381,"")</f>
        <v/>
      </c>
      <c r="R381" s="8" t="str">
        <f t="shared" si="65"/>
        <v>{"wst_id":"GHCND:USC00216152",</v>
      </c>
      <c r="S381" s="8" t="str">
        <f t="shared" si="66"/>
        <v>"wst_name":"OLIVIA 3 E",</v>
      </c>
      <c r="T381" s="8" t="str">
        <f t="shared" si="67"/>
        <v>"wst_lat":"44.76289982",</v>
      </c>
      <c r="U381" s="8" t="str">
        <f t="shared" si="68"/>
        <v>"wst_long":"-94.92979984",</v>
      </c>
      <c r="V381" s="8" t="str">
        <f t="shared" si="69"/>
        <v>"wst_source":"GHCN",</v>
      </c>
      <c r="W381" s="8" t="str">
        <f t="shared" si="63"/>
        <v>"wst_elev":"335"</v>
      </c>
      <c r="X381" s="8" t="s">
        <v>939</v>
      </c>
    </row>
    <row r="382" spans="1:24">
      <c r="A382" s="8" t="str">
        <f>IF(COUNTIF($C$1:C381,"="&amp;C382)&gt;0,"",1)</f>
        <v/>
      </c>
      <c r="B382" s="14" t="s">
        <v>600</v>
      </c>
      <c r="C382" s="38" t="s">
        <v>728</v>
      </c>
      <c r="D382" s="14" t="s">
        <v>729</v>
      </c>
      <c r="E382" s="15">
        <v>44.783000399999999</v>
      </c>
      <c r="F382" s="15">
        <v>-95.033000400000006</v>
      </c>
      <c r="G382" s="14" t="s">
        <v>671</v>
      </c>
      <c r="H382" s="14" t="s">
        <v>684</v>
      </c>
      <c r="I382" s="15">
        <v>328</v>
      </c>
      <c r="J382" s="8" t="str">
        <f t="shared" si="59"/>
        <v>722168|0 - 10 km</v>
      </c>
      <c r="L382" s="8" t="str">
        <f t="shared" si="60"/>
        <v>722168|0 - 10 km</v>
      </c>
      <c r="M382" s="8" t="str">
        <f t="shared" si="61"/>
        <v>GHCND:US1MNRV0003|0 - 10 km</v>
      </c>
      <c r="N382" s="8" t="str">
        <f t="shared" si="62"/>
        <v>GHCND:USC00216152|0 - 10 km</v>
      </c>
      <c r="P382" s="8" t="str">
        <f t="shared" si="64"/>
        <v/>
      </c>
      <c r="Q382" s="8" t="str">
        <f>IF(COUNTIF($C$1:C381, "="&amp;C382)=0,R382&amp;S382&amp;T382&amp;U382&amp;V382&amp;W382&amp;X382,"")</f>
        <v/>
      </c>
      <c r="R382" s="8" t="str">
        <f t="shared" si="65"/>
        <v>{"wst_id":"722168",</v>
      </c>
      <c r="S382" s="8" t="str">
        <f t="shared" si="66"/>
        <v>"wst_name":"OLIVIA RGNL",</v>
      </c>
      <c r="T382" s="8" t="str">
        <f t="shared" si="67"/>
        <v>"wst_lat":"44.7830004",</v>
      </c>
      <c r="U382" s="8" t="str">
        <f t="shared" si="68"/>
        <v>"wst_long":"-95.0330004",</v>
      </c>
      <c r="V382" s="8" t="str">
        <f t="shared" si="69"/>
        <v>"wst_source":"GSOD",</v>
      </c>
      <c r="W382" s="8" t="str">
        <f t="shared" si="63"/>
        <v>"wst_elev":"328"</v>
      </c>
      <c r="X382" s="8" t="s">
        <v>939</v>
      </c>
    </row>
    <row r="383" spans="1:24">
      <c r="A383" s="8" t="str">
        <f>IF(COUNTIF($C$1:C382,"="&amp;C383)&gt;0,"",1)</f>
        <v/>
      </c>
      <c r="B383" s="14" t="s">
        <v>600</v>
      </c>
      <c r="C383" s="38" t="s">
        <v>734</v>
      </c>
      <c r="D383" s="14" t="s">
        <v>735</v>
      </c>
      <c r="E383" s="15">
        <v>44.789399520000003</v>
      </c>
      <c r="F383" s="15">
        <v>-95.097300340000004</v>
      </c>
      <c r="G383" s="14" t="s">
        <v>694</v>
      </c>
      <c r="H383" s="14" t="s">
        <v>684</v>
      </c>
      <c r="I383" s="15">
        <v>330</v>
      </c>
      <c r="J383" s="8" t="str">
        <f t="shared" si="59"/>
        <v>GHCND:US1MNRV0003|0 - 10 km</v>
      </c>
      <c r="L383" s="8" t="str">
        <f t="shared" si="60"/>
        <v>GHCND:US1MNRV0003|0 - 10 km</v>
      </c>
      <c r="M383" s="8" t="str">
        <f t="shared" si="61"/>
        <v>GHCND:USC00216152|0 - 10 km</v>
      </c>
      <c r="N383" s="8" t="str">
        <f t="shared" si="62"/>
        <v>722168|0 - 10 km</v>
      </c>
      <c r="P383" s="8" t="str">
        <f t="shared" si="64"/>
        <v/>
      </c>
      <c r="Q383" s="8" t="str">
        <f>IF(COUNTIF($C$1:C382, "="&amp;C383)=0,R383&amp;S383&amp;T383&amp;U383&amp;V383&amp;W383&amp;X383,"")</f>
        <v/>
      </c>
      <c r="R383" s="8" t="str">
        <f t="shared" si="65"/>
        <v>{"wst_id":"GHCND:US1MNRV0003",</v>
      </c>
      <c r="S383" s="8" t="str">
        <f t="shared" si="66"/>
        <v>"wst_name":"DANUBE 0.3 SE",</v>
      </c>
      <c r="T383" s="8" t="str">
        <f t="shared" si="67"/>
        <v>"wst_lat":"44.78939952",</v>
      </c>
      <c r="U383" s="8" t="str">
        <f t="shared" si="68"/>
        <v>"wst_long":"-95.09730034",</v>
      </c>
      <c r="V383" s="8" t="str">
        <f t="shared" si="69"/>
        <v>"wst_source":"GHCN",</v>
      </c>
      <c r="W383" s="8" t="str">
        <f t="shared" si="63"/>
        <v>"wst_elev":"330"</v>
      </c>
      <c r="X383" s="8" t="s">
        <v>939</v>
      </c>
    </row>
    <row r="384" spans="1:24">
      <c r="A384" s="8" t="str">
        <f>IF(COUNTIF($C$1:C383,"="&amp;C384)&gt;0,"",1)</f>
        <v/>
      </c>
      <c r="B384" s="14" t="s">
        <v>600</v>
      </c>
      <c r="C384" s="38" t="s">
        <v>732</v>
      </c>
      <c r="D384" s="14" t="s">
        <v>733</v>
      </c>
      <c r="E384" s="15">
        <v>44.762899820000001</v>
      </c>
      <c r="F384" s="15">
        <v>-94.929799840000001</v>
      </c>
      <c r="G384" s="14" t="s">
        <v>694</v>
      </c>
      <c r="H384" s="14" t="s">
        <v>684</v>
      </c>
      <c r="I384" s="15">
        <v>335</v>
      </c>
      <c r="J384" s="8" t="str">
        <f t="shared" si="59"/>
        <v>GHCND:USC00216152|0 - 10 km</v>
      </c>
      <c r="L384" s="8" t="str">
        <f t="shared" si="60"/>
        <v>GHCND:USC00216152|0 - 10 km</v>
      </c>
      <c r="M384" s="8" t="str">
        <f t="shared" si="61"/>
        <v>722168|0 - 10 km</v>
      </c>
      <c r="N384" s="8" t="str">
        <f t="shared" si="62"/>
        <v>GHCND:US1MNRV0003|0 - 10 km</v>
      </c>
      <c r="P384" s="8" t="str">
        <f t="shared" si="64"/>
        <v/>
      </c>
      <c r="Q384" s="8" t="str">
        <f>IF(COUNTIF($C$1:C383, "="&amp;C384)=0,R384&amp;S384&amp;T384&amp;U384&amp;V384&amp;W384&amp;X384,"")</f>
        <v/>
      </c>
      <c r="R384" s="8" t="str">
        <f t="shared" si="65"/>
        <v>{"wst_id":"GHCND:USC00216152",</v>
      </c>
      <c r="S384" s="8" t="str">
        <f t="shared" si="66"/>
        <v>"wst_name":"OLIVIA 3 E",</v>
      </c>
      <c r="T384" s="8" t="str">
        <f t="shared" si="67"/>
        <v>"wst_lat":"44.76289982",</v>
      </c>
      <c r="U384" s="8" t="str">
        <f t="shared" si="68"/>
        <v>"wst_long":"-94.92979984",</v>
      </c>
      <c r="V384" s="8" t="str">
        <f t="shared" si="69"/>
        <v>"wst_source":"GHCN",</v>
      </c>
      <c r="W384" s="8" t="str">
        <f t="shared" si="63"/>
        <v>"wst_elev":"335"</v>
      </c>
      <c r="X384" s="8" t="s">
        <v>939</v>
      </c>
    </row>
    <row r="385" spans="1:24">
      <c r="A385" s="8" t="str">
        <f>IF(COUNTIF($C$1:C384,"="&amp;C385)&gt;0,"",1)</f>
        <v/>
      </c>
      <c r="B385" s="14" t="s">
        <v>601</v>
      </c>
      <c r="C385" s="38" t="s">
        <v>728</v>
      </c>
      <c r="D385" s="14" t="s">
        <v>729</v>
      </c>
      <c r="E385" s="15">
        <v>44.783000399999999</v>
      </c>
      <c r="F385" s="15">
        <v>-95.033000400000006</v>
      </c>
      <c r="G385" s="14" t="s">
        <v>671</v>
      </c>
      <c r="H385" s="14" t="s">
        <v>684</v>
      </c>
      <c r="I385" s="15">
        <v>328</v>
      </c>
      <c r="J385" s="8" t="str">
        <f t="shared" si="59"/>
        <v>722168|0 - 10 km</v>
      </c>
      <c r="L385" s="8" t="str">
        <f t="shared" si="60"/>
        <v>722168|0 - 10 km</v>
      </c>
      <c r="M385" s="8" t="str">
        <f t="shared" si="61"/>
        <v>GHCND:US1MNRV0003|0 - 10 km</v>
      </c>
      <c r="N385" s="8" t="str">
        <f t="shared" si="62"/>
        <v>GHCND:USC00216152|0 - 10 km</v>
      </c>
      <c r="P385" s="8" t="str">
        <f t="shared" si="64"/>
        <v/>
      </c>
      <c r="Q385" s="8" t="str">
        <f>IF(COUNTIF($C$1:C384, "="&amp;C385)=0,R385&amp;S385&amp;T385&amp;U385&amp;V385&amp;W385&amp;X385,"")</f>
        <v/>
      </c>
      <c r="R385" s="8" t="str">
        <f t="shared" si="65"/>
        <v>{"wst_id":"722168",</v>
      </c>
      <c r="S385" s="8" t="str">
        <f t="shared" si="66"/>
        <v>"wst_name":"OLIVIA RGNL",</v>
      </c>
      <c r="T385" s="8" t="str">
        <f t="shared" si="67"/>
        <v>"wst_lat":"44.7830004",</v>
      </c>
      <c r="U385" s="8" t="str">
        <f t="shared" si="68"/>
        <v>"wst_long":"-95.0330004",</v>
      </c>
      <c r="V385" s="8" t="str">
        <f t="shared" si="69"/>
        <v>"wst_source":"GSOD",</v>
      </c>
      <c r="W385" s="8" t="str">
        <f t="shared" si="63"/>
        <v>"wst_elev":"328"</v>
      </c>
      <c r="X385" s="8" t="s">
        <v>939</v>
      </c>
    </row>
    <row r="386" spans="1:24">
      <c r="A386" s="8" t="str">
        <f>IF(COUNTIF($C$1:C385,"="&amp;C386)&gt;0,"",1)</f>
        <v/>
      </c>
      <c r="B386" s="14" t="s">
        <v>601</v>
      </c>
      <c r="C386" s="38" t="s">
        <v>734</v>
      </c>
      <c r="D386" s="14" t="s">
        <v>735</v>
      </c>
      <c r="E386" s="15">
        <v>44.789399520000003</v>
      </c>
      <c r="F386" s="15">
        <v>-95.097300340000004</v>
      </c>
      <c r="G386" s="14" t="s">
        <v>694</v>
      </c>
      <c r="H386" s="14" t="s">
        <v>684</v>
      </c>
      <c r="I386" s="15">
        <v>330</v>
      </c>
      <c r="J386" s="8" t="str">
        <f t="shared" si="59"/>
        <v>GHCND:US1MNRV0003|0 - 10 km</v>
      </c>
      <c r="L386" s="8" t="str">
        <f t="shared" si="60"/>
        <v>GHCND:US1MNRV0003|0 - 10 km</v>
      </c>
      <c r="M386" s="8" t="str">
        <f t="shared" si="61"/>
        <v>GHCND:USC00216152|0 - 10 km</v>
      </c>
      <c r="N386" s="8" t="str">
        <f t="shared" si="62"/>
        <v>GHCND:USC00117833|10 - 25 km</v>
      </c>
      <c r="P386" s="8" t="str">
        <f t="shared" si="64"/>
        <v/>
      </c>
      <c r="Q386" s="8" t="str">
        <f>IF(COUNTIF($C$1:C385, "="&amp;C386)=0,R386&amp;S386&amp;T386&amp;U386&amp;V386&amp;W386&amp;X386,"")</f>
        <v/>
      </c>
      <c r="R386" s="8" t="str">
        <f t="shared" si="65"/>
        <v>{"wst_id":"GHCND:US1MNRV0003",</v>
      </c>
      <c r="S386" s="8" t="str">
        <f t="shared" si="66"/>
        <v>"wst_name":"DANUBE 0.3 SE",</v>
      </c>
      <c r="T386" s="8" t="str">
        <f t="shared" si="67"/>
        <v>"wst_lat":"44.78939952",</v>
      </c>
      <c r="U386" s="8" t="str">
        <f t="shared" si="68"/>
        <v>"wst_long":"-95.09730034",</v>
      </c>
      <c r="V386" s="8" t="str">
        <f t="shared" si="69"/>
        <v>"wst_source":"GHCN",</v>
      </c>
      <c r="W386" s="8" t="str">
        <f t="shared" si="63"/>
        <v>"wst_elev":"330"</v>
      </c>
      <c r="X386" s="8" t="s">
        <v>939</v>
      </c>
    </row>
    <row r="387" spans="1:24">
      <c r="A387" s="8" t="str">
        <f>IF(COUNTIF($C$1:C386,"="&amp;C387)&gt;0,"",1)</f>
        <v/>
      </c>
      <c r="B387" s="14" t="s">
        <v>601</v>
      </c>
      <c r="C387" s="38" t="s">
        <v>732</v>
      </c>
      <c r="D387" s="14" t="s">
        <v>733</v>
      </c>
      <c r="E387" s="15">
        <v>44.762899820000001</v>
      </c>
      <c r="F387" s="15">
        <v>-94.929799840000001</v>
      </c>
      <c r="G387" s="14" t="s">
        <v>694</v>
      </c>
      <c r="H387" s="14" t="s">
        <v>684</v>
      </c>
      <c r="I387" s="15">
        <v>335</v>
      </c>
      <c r="J387" s="8" t="str">
        <f t="shared" si="59"/>
        <v>GHCND:USC00216152|0 - 10 km</v>
      </c>
      <c r="L387" s="8" t="str">
        <f t="shared" si="60"/>
        <v>GHCND:USC00216152|0 - 10 km</v>
      </c>
      <c r="M387" s="8" t="str">
        <f t="shared" si="61"/>
        <v>GHCND:USC00117833|10 - 25 km</v>
      </c>
      <c r="N387" s="8" t="str">
        <f t="shared" si="62"/>
        <v>GHCND:USC00118254|10 - 25 km</v>
      </c>
      <c r="P387" s="8" t="str">
        <f t="shared" si="64"/>
        <v/>
      </c>
      <c r="Q387" s="8" t="str">
        <f>IF(COUNTIF($C$1:C386, "="&amp;C387)=0,R387&amp;S387&amp;T387&amp;U387&amp;V387&amp;W387&amp;X387,"")</f>
        <v/>
      </c>
      <c r="R387" s="8" t="str">
        <f t="shared" si="65"/>
        <v>{"wst_id":"GHCND:USC00216152",</v>
      </c>
      <c r="S387" s="8" t="str">
        <f t="shared" si="66"/>
        <v>"wst_name":"OLIVIA 3 E",</v>
      </c>
      <c r="T387" s="8" t="str">
        <f t="shared" si="67"/>
        <v>"wst_lat":"44.76289982",</v>
      </c>
      <c r="U387" s="8" t="str">
        <f t="shared" si="68"/>
        <v>"wst_long":"-94.92979984",</v>
      </c>
      <c r="V387" s="8" t="str">
        <f t="shared" si="69"/>
        <v>"wst_source":"GHCN",</v>
      </c>
      <c r="W387" s="8" t="str">
        <f t="shared" si="63"/>
        <v>"wst_elev":"335"</v>
      </c>
      <c r="X387" s="8" t="s">
        <v>939</v>
      </c>
    </row>
    <row r="388" spans="1:24">
      <c r="A388" s="8" t="str">
        <f>IF(COUNTIF($C$1:C387,"="&amp;C388)&gt;0,"",1)</f>
        <v/>
      </c>
      <c r="B388" s="14" t="s">
        <v>603</v>
      </c>
      <c r="C388" s="38" t="s">
        <v>692</v>
      </c>
      <c r="D388" s="14" t="s">
        <v>693</v>
      </c>
      <c r="E388" s="15">
        <v>41.73219976</v>
      </c>
      <c r="F388" s="15">
        <v>-88.865299739999998</v>
      </c>
      <c r="G388" s="14" t="s">
        <v>694</v>
      </c>
      <c r="H388" s="14" t="s">
        <v>691</v>
      </c>
      <c r="I388" s="15">
        <v>259</v>
      </c>
      <c r="J388" s="8" t="str">
        <f t="shared" ref="J388:J451" si="70">CONCATENATE(C388,"|",H388)</f>
        <v>GHCND:USC00117833|10 - 25 km</v>
      </c>
      <c r="L388" s="8" t="str">
        <f t="shared" ref="L388:L451" si="71">CONCATENATE(C388,"|",H388)</f>
        <v>GHCND:USC00117833|10 - 25 km</v>
      </c>
      <c r="M388" s="8" t="str">
        <f t="shared" ref="M388:M451" si="72">CONCATENATE(C389,"|",H389)</f>
        <v>GHCND:USC00118254|10 - 25 km</v>
      </c>
      <c r="N388" s="8" t="str">
        <f t="shared" ref="N388:N451" si="73">CONCATENATE(C390,"|",H390)</f>
        <v>GHCND:USW00054811|0 - 10 km</v>
      </c>
      <c r="P388" s="8" t="str">
        <f t="shared" si="64"/>
        <v/>
      </c>
      <c r="Q388" s="8" t="str">
        <f>IF(COUNTIF($C$1:C387, "="&amp;C388)=0,R388&amp;S388&amp;T388&amp;U388&amp;V388&amp;W388&amp;X388,"")</f>
        <v/>
      </c>
      <c r="R388" s="8" t="str">
        <f t="shared" si="65"/>
        <v>{"wst_id":"GHCND:USC00117833",</v>
      </c>
      <c r="S388" s="8" t="str">
        <f t="shared" si="66"/>
        <v>"wst_name":"SHABBONA 3 S",</v>
      </c>
      <c r="T388" s="8" t="str">
        <f t="shared" si="67"/>
        <v>"wst_lat":"41.73219976",</v>
      </c>
      <c r="U388" s="8" t="str">
        <f t="shared" si="68"/>
        <v>"wst_long":"-88.86529974",</v>
      </c>
      <c r="V388" s="8" t="str">
        <f t="shared" si="69"/>
        <v>"wst_source":"GHCN",</v>
      </c>
      <c r="W388" s="8" t="str">
        <f t="shared" si="63"/>
        <v>"wst_elev":"259"</v>
      </c>
      <c r="X388" s="8" t="s">
        <v>939</v>
      </c>
    </row>
    <row r="389" spans="1:24">
      <c r="A389" s="8" t="str">
        <f>IF(COUNTIF($C$1:C388,"="&amp;C389)&gt;0,"",1)</f>
        <v/>
      </c>
      <c r="B389" s="14" t="s">
        <v>603</v>
      </c>
      <c r="C389" s="38" t="s">
        <v>695</v>
      </c>
      <c r="D389" s="14" t="s">
        <v>696</v>
      </c>
      <c r="E389" s="15">
        <v>41.811100379999999</v>
      </c>
      <c r="F389" s="15">
        <v>-89.023300140000003</v>
      </c>
      <c r="G389" s="14" t="s">
        <v>694</v>
      </c>
      <c r="H389" s="14" t="s">
        <v>691</v>
      </c>
      <c r="I389" s="15">
        <v>247</v>
      </c>
      <c r="J389" s="8" t="str">
        <f t="shared" si="70"/>
        <v>GHCND:USC00118254|10 - 25 km</v>
      </c>
      <c r="L389" s="8" t="str">
        <f t="shared" si="71"/>
        <v>GHCND:USC00118254|10 - 25 km</v>
      </c>
      <c r="M389" s="8" t="str">
        <f t="shared" si="72"/>
        <v>GHCND:USW00054811|0 - 10 km</v>
      </c>
      <c r="N389" s="8" t="str">
        <f t="shared" si="73"/>
        <v>GHCND:US1ILLE0008|0 - 10 km</v>
      </c>
      <c r="P389" s="8" t="str">
        <f t="shared" si="64"/>
        <v/>
      </c>
      <c r="Q389" s="8" t="str">
        <f>IF(COUNTIF($C$1:C388, "="&amp;C389)=0,R389&amp;S389&amp;T389&amp;U389&amp;V389&amp;W389&amp;X389,"")</f>
        <v/>
      </c>
      <c r="R389" s="8" t="str">
        <f t="shared" si="65"/>
        <v>{"wst_id":"GHCND:USC00118254",</v>
      </c>
      <c r="S389" s="8" t="str">
        <f t="shared" si="66"/>
        <v>"wst_name":"STEWARD 3 S",</v>
      </c>
      <c r="T389" s="8" t="str">
        <f t="shared" si="67"/>
        <v>"wst_lat":"41.81110038",</v>
      </c>
      <c r="U389" s="8" t="str">
        <f t="shared" si="68"/>
        <v>"wst_long":"-89.02330014",</v>
      </c>
      <c r="V389" s="8" t="str">
        <f t="shared" si="69"/>
        <v>"wst_source":"GHCN",</v>
      </c>
      <c r="W389" s="8" t="str">
        <f t="shared" ref="W389:W452" si="74">IF(I389&lt;&gt;"", """"&amp;LOWER(I$3) &amp;""":"""&amp;I389&amp;"""", "")</f>
        <v>"wst_elev":"247"</v>
      </c>
      <c r="X389" s="8" t="s">
        <v>939</v>
      </c>
    </row>
    <row r="390" spans="1:24">
      <c r="A390" s="8" t="str">
        <f>IF(COUNTIF($C$1:C389,"="&amp;C390)&gt;0,"",1)</f>
        <v/>
      </c>
      <c r="B390" s="14" t="s">
        <v>603</v>
      </c>
      <c r="C390" s="38" t="s">
        <v>697</v>
      </c>
      <c r="D390" s="14" t="s">
        <v>698</v>
      </c>
      <c r="E390" s="15">
        <v>41.843000400000001</v>
      </c>
      <c r="F390" s="15">
        <v>-88.851299539999999</v>
      </c>
      <c r="G390" s="14" t="s">
        <v>699</v>
      </c>
      <c r="H390" s="14" t="s">
        <v>684</v>
      </c>
      <c r="I390" s="15">
        <v>262</v>
      </c>
      <c r="J390" s="8" t="str">
        <f t="shared" si="70"/>
        <v>GHCND:USW00054811|0 - 10 km</v>
      </c>
      <c r="L390" s="8" t="str">
        <f t="shared" si="71"/>
        <v>GHCND:USW00054811|0 - 10 km</v>
      </c>
      <c r="M390" s="8" t="str">
        <f t="shared" si="72"/>
        <v>GHCND:US1ILLE0008|0 - 10 km</v>
      </c>
      <c r="N390" s="8" t="str">
        <f t="shared" si="73"/>
        <v>GHCND:US1ILLE0016|0 - 10 km</v>
      </c>
      <c r="P390" s="8" t="str">
        <f t="shared" ref="P390:P453" si="75">IF(Q390&lt;&gt;"", ",", "")</f>
        <v/>
      </c>
      <c r="Q390" s="8" t="str">
        <f>IF(COUNTIF($C$1:C389, "="&amp;C390)=0,R390&amp;S390&amp;T390&amp;U390&amp;V390&amp;W390&amp;X390,"")</f>
        <v/>
      </c>
      <c r="R390" s="8" t="str">
        <f t="shared" ref="R390:R453" si="76">"{"&amp;IF(C390&lt;&gt;"", """"&amp;LOWER(C$3) &amp;""":"""&amp;C390&amp;""",", "")</f>
        <v>{"wst_id":"GHCND:USW00054811",</v>
      </c>
      <c r="S390" s="8" t="str">
        <f t="shared" ref="S390:S453" si="77">IF(D390&lt;&gt;"", """"&amp;LOWER(D$3) &amp;""":"""&amp;D390&amp;""",", "")</f>
        <v>"wst_name":"SHABBONA 5 NNE",</v>
      </c>
      <c r="T390" s="8" t="str">
        <f t="shared" ref="T390:T453" si="78">IF(E390&lt;&gt;"", """"&amp;LOWER(E$3) &amp;""":"""&amp;E390&amp;""",", "")</f>
        <v>"wst_lat":"41.8430004",</v>
      </c>
      <c r="U390" s="8" t="str">
        <f t="shared" ref="U390:U453" si="79">IF(F390&lt;&gt;"", """"&amp;LOWER(F$3) &amp;""":"""&amp;F390&amp;""",", "")</f>
        <v>"wst_long":"-88.85129954",</v>
      </c>
      <c r="V390" s="8" t="str">
        <f t="shared" ref="V390:V453" si="80">IF(G390&lt;&gt;"", """"&amp;LOWER(G$3) &amp;""":"""&amp;G390&amp;""",", "")</f>
        <v>"wst_source":"GSOD and GHCN",</v>
      </c>
      <c r="W390" s="8" t="str">
        <f t="shared" si="74"/>
        <v>"wst_elev":"262"</v>
      </c>
      <c r="X390" s="8" t="s">
        <v>939</v>
      </c>
    </row>
    <row r="391" spans="1:24">
      <c r="A391" s="8" t="str">
        <f>IF(COUNTIF($C$1:C390,"="&amp;C391)&gt;0,"",1)</f>
        <v/>
      </c>
      <c r="B391" s="14" t="s">
        <v>610</v>
      </c>
      <c r="C391" s="38" t="s">
        <v>700</v>
      </c>
      <c r="D391" s="14" t="s">
        <v>701</v>
      </c>
      <c r="E391" s="15">
        <v>41.86330014</v>
      </c>
      <c r="F391" s="15">
        <v>-89.225400320000006</v>
      </c>
      <c r="G391" s="14" t="s">
        <v>694</v>
      </c>
      <c r="H391" s="14" t="s">
        <v>684</v>
      </c>
      <c r="I391" s="15">
        <v>252</v>
      </c>
      <c r="J391" s="8" t="str">
        <f t="shared" si="70"/>
        <v>GHCND:US1ILLE0008|0 - 10 km</v>
      </c>
      <c r="L391" s="8" t="str">
        <f t="shared" si="71"/>
        <v>GHCND:US1ILLE0008|0 - 10 km</v>
      </c>
      <c r="M391" s="8" t="str">
        <f t="shared" si="72"/>
        <v>GHCND:US1ILLE0016|0 - 10 km</v>
      </c>
      <c r="N391" s="8" t="str">
        <f t="shared" si="73"/>
        <v>GHCND:USC00118254|10 - 25 km</v>
      </c>
      <c r="P391" s="8" t="str">
        <f t="shared" si="75"/>
        <v/>
      </c>
      <c r="Q391" s="8" t="str">
        <f>IF(COUNTIF($C$1:C390, "="&amp;C391)=0,R391&amp;S391&amp;T391&amp;U391&amp;V391&amp;W391&amp;X391,"")</f>
        <v/>
      </c>
      <c r="R391" s="8" t="str">
        <f t="shared" si="76"/>
        <v>{"wst_id":"GHCND:US1ILLE0008",</v>
      </c>
      <c r="S391" s="8" t="str">
        <f t="shared" si="77"/>
        <v>"wst_name":"ASHTON 0.4 SSW",</v>
      </c>
      <c r="T391" s="8" t="str">
        <f t="shared" si="78"/>
        <v>"wst_lat":"41.86330014",</v>
      </c>
      <c r="U391" s="8" t="str">
        <f t="shared" si="79"/>
        <v>"wst_long":"-89.22540032",</v>
      </c>
      <c r="V391" s="8" t="str">
        <f t="shared" si="80"/>
        <v>"wst_source":"GHCN",</v>
      </c>
      <c r="W391" s="8" t="str">
        <f t="shared" si="74"/>
        <v>"wst_elev":"252"</v>
      </c>
      <c r="X391" s="8" t="s">
        <v>939</v>
      </c>
    </row>
    <row r="392" spans="1:24">
      <c r="A392" s="8" t="str">
        <f>IF(COUNTIF($C$1:C391,"="&amp;C392)&gt;0,"",1)</f>
        <v/>
      </c>
      <c r="B392" s="14" t="s">
        <v>610</v>
      </c>
      <c r="C392" s="38" t="s">
        <v>702</v>
      </c>
      <c r="D392" s="14" t="s">
        <v>703</v>
      </c>
      <c r="E392" s="15">
        <v>41.755999799999998</v>
      </c>
      <c r="F392" s="15">
        <v>-89.001199959999994</v>
      </c>
      <c r="G392" s="14" t="s">
        <v>694</v>
      </c>
      <c r="H392" s="14" t="s">
        <v>684</v>
      </c>
      <c r="I392" s="15">
        <v>271</v>
      </c>
      <c r="J392" s="8" t="str">
        <f t="shared" si="70"/>
        <v>GHCND:US1ILLE0016|0 - 10 km</v>
      </c>
      <c r="L392" s="8" t="str">
        <f t="shared" si="71"/>
        <v>GHCND:US1ILLE0016|0 - 10 km</v>
      </c>
      <c r="M392" s="8" t="str">
        <f t="shared" si="72"/>
        <v>GHCND:USC00118254|10 - 25 km</v>
      </c>
      <c r="N392" s="8" t="str">
        <f t="shared" si="73"/>
        <v>GHCND:US1ILLE0008|0 - 10 km</v>
      </c>
      <c r="P392" s="8" t="str">
        <f t="shared" si="75"/>
        <v/>
      </c>
      <c r="Q392" s="8" t="str">
        <f>IF(COUNTIF($C$1:C391, "="&amp;C392)=0,R392&amp;S392&amp;T392&amp;U392&amp;V392&amp;W392&amp;X392,"")</f>
        <v/>
      </c>
      <c r="R392" s="8" t="str">
        <f t="shared" si="76"/>
        <v>{"wst_id":"GHCND:US1ILLE0016",</v>
      </c>
      <c r="S392" s="8" t="str">
        <f t="shared" si="77"/>
        <v>"wst_name":"LEE 4.1 SW",</v>
      </c>
      <c r="T392" s="8" t="str">
        <f t="shared" si="78"/>
        <v>"wst_lat":"41.7559998",</v>
      </c>
      <c r="U392" s="8" t="str">
        <f t="shared" si="79"/>
        <v>"wst_long":"-89.00119996",</v>
      </c>
      <c r="V392" s="8" t="str">
        <f t="shared" si="80"/>
        <v>"wst_source":"GHCN",</v>
      </c>
      <c r="W392" s="8" t="str">
        <f t="shared" si="74"/>
        <v>"wst_elev":"271"</v>
      </c>
      <c r="X392" s="8" t="s">
        <v>939</v>
      </c>
    </row>
    <row r="393" spans="1:24">
      <c r="A393" s="8" t="str">
        <f>IF(COUNTIF($C$1:C392,"="&amp;C393)&gt;0,"",1)</f>
        <v/>
      </c>
      <c r="B393" s="14" t="s">
        <v>610</v>
      </c>
      <c r="C393" s="38" t="s">
        <v>695</v>
      </c>
      <c r="D393" s="14" t="s">
        <v>696</v>
      </c>
      <c r="E393" s="15">
        <v>41.811100379999999</v>
      </c>
      <c r="F393" s="15">
        <v>-89.023300140000003</v>
      </c>
      <c r="G393" s="14" t="s">
        <v>694</v>
      </c>
      <c r="H393" s="14" t="s">
        <v>691</v>
      </c>
      <c r="I393" s="15">
        <v>247</v>
      </c>
      <c r="J393" s="8" t="str">
        <f t="shared" si="70"/>
        <v>GHCND:USC00118254|10 - 25 km</v>
      </c>
      <c r="L393" s="8" t="str">
        <f t="shared" si="71"/>
        <v>GHCND:USC00118254|10 - 25 km</v>
      </c>
      <c r="M393" s="8" t="str">
        <f t="shared" si="72"/>
        <v>GHCND:US1ILLE0008|0 - 10 km</v>
      </c>
      <c r="N393" s="8" t="str">
        <f t="shared" si="73"/>
        <v>GHCND:US1ILLE0016|0 - 10 km</v>
      </c>
      <c r="P393" s="8" t="str">
        <f t="shared" si="75"/>
        <v/>
      </c>
      <c r="Q393" s="8" t="str">
        <f>IF(COUNTIF($C$1:C392, "="&amp;C393)=0,R393&amp;S393&amp;T393&amp;U393&amp;V393&amp;W393&amp;X393,"")</f>
        <v/>
      </c>
      <c r="R393" s="8" t="str">
        <f t="shared" si="76"/>
        <v>{"wst_id":"GHCND:USC00118254",</v>
      </c>
      <c r="S393" s="8" t="str">
        <f t="shared" si="77"/>
        <v>"wst_name":"STEWARD 3 S",</v>
      </c>
      <c r="T393" s="8" t="str">
        <f t="shared" si="78"/>
        <v>"wst_lat":"41.81110038",</v>
      </c>
      <c r="U393" s="8" t="str">
        <f t="shared" si="79"/>
        <v>"wst_long":"-89.02330014",</v>
      </c>
      <c r="V393" s="8" t="str">
        <f t="shared" si="80"/>
        <v>"wst_source":"GHCN",</v>
      </c>
      <c r="W393" s="8" t="str">
        <f t="shared" si="74"/>
        <v>"wst_elev":"247"</v>
      </c>
      <c r="X393" s="8" t="s">
        <v>939</v>
      </c>
    </row>
    <row r="394" spans="1:24">
      <c r="A394" s="8" t="str">
        <f>IF(COUNTIF($C$1:C393,"="&amp;C394)&gt;0,"",1)</f>
        <v/>
      </c>
      <c r="B394" s="14" t="s">
        <v>613</v>
      </c>
      <c r="C394" s="38" t="s">
        <v>700</v>
      </c>
      <c r="D394" s="14" t="s">
        <v>701</v>
      </c>
      <c r="E394" s="15">
        <v>41.86330014</v>
      </c>
      <c r="F394" s="15">
        <v>-89.225400320000006</v>
      </c>
      <c r="G394" s="14" t="s">
        <v>694</v>
      </c>
      <c r="H394" s="14" t="s">
        <v>684</v>
      </c>
      <c r="I394" s="15">
        <v>252</v>
      </c>
      <c r="J394" s="8" t="str">
        <f t="shared" si="70"/>
        <v>GHCND:US1ILLE0008|0 - 10 km</v>
      </c>
      <c r="L394" s="8" t="str">
        <f t="shared" si="71"/>
        <v>GHCND:US1ILLE0008|0 - 10 km</v>
      </c>
      <c r="M394" s="8" t="str">
        <f t="shared" si="72"/>
        <v>GHCND:US1ILLE0016|0 - 10 km</v>
      </c>
      <c r="N394" s="8" t="str">
        <f t="shared" si="73"/>
        <v>GHCND:USC00118254|10 - 25 km</v>
      </c>
      <c r="P394" s="8" t="str">
        <f t="shared" si="75"/>
        <v/>
      </c>
      <c r="Q394" s="8" t="str">
        <f>IF(COUNTIF($C$1:C393, "="&amp;C394)=0,R394&amp;S394&amp;T394&amp;U394&amp;V394&amp;W394&amp;X394,"")</f>
        <v/>
      </c>
      <c r="R394" s="8" t="str">
        <f t="shared" si="76"/>
        <v>{"wst_id":"GHCND:US1ILLE0008",</v>
      </c>
      <c r="S394" s="8" t="str">
        <f t="shared" si="77"/>
        <v>"wst_name":"ASHTON 0.4 SSW",</v>
      </c>
      <c r="T394" s="8" t="str">
        <f t="shared" si="78"/>
        <v>"wst_lat":"41.86330014",</v>
      </c>
      <c r="U394" s="8" t="str">
        <f t="shared" si="79"/>
        <v>"wst_long":"-89.22540032",</v>
      </c>
      <c r="V394" s="8" t="str">
        <f t="shared" si="80"/>
        <v>"wst_source":"GHCN",</v>
      </c>
      <c r="W394" s="8" t="str">
        <f t="shared" si="74"/>
        <v>"wst_elev":"252"</v>
      </c>
      <c r="X394" s="8" t="s">
        <v>939</v>
      </c>
    </row>
    <row r="395" spans="1:24">
      <c r="A395" s="8" t="str">
        <f>IF(COUNTIF($C$1:C394,"="&amp;C395)&gt;0,"",1)</f>
        <v/>
      </c>
      <c r="B395" s="14" t="s">
        <v>613</v>
      </c>
      <c r="C395" s="38" t="s">
        <v>702</v>
      </c>
      <c r="D395" s="14" t="s">
        <v>703</v>
      </c>
      <c r="E395" s="15">
        <v>41.755999799999998</v>
      </c>
      <c r="F395" s="15">
        <v>-89.001199959999994</v>
      </c>
      <c r="G395" s="14" t="s">
        <v>694</v>
      </c>
      <c r="H395" s="14" t="s">
        <v>684</v>
      </c>
      <c r="I395" s="15">
        <v>271</v>
      </c>
      <c r="J395" s="8" t="str">
        <f t="shared" si="70"/>
        <v>GHCND:US1ILLE0016|0 - 10 km</v>
      </c>
      <c r="L395" s="8" t="str">
        <f t="shared" si="71"/>
        <v>GHCND:US1ILLE0016|0 - 10 km</v>
      </c>
      <c r="M395" s="8" t="str">
        <f t="shared" si="72"/>
        <v>GHCND:USC00118254|10 - 25 km</v>
      </c>
      <c r="N395" s="8" t="str">
        <f t="shared" si="73"/>
        <v>GHCND:US1ILOG0003|0 - 10 km</v>
      </c>
      <c r="P395" s="8" t="str">
        <f t="shared" si="75"/>
        <v/>
      </c>
      <c r="Q395" s="8" t="str">
        <f>IF(COUNTIF($C$1:C394, "="&amp;C395)=0,R395&amp;S395&amp;T395&amp;U395&amp;V395&amp;W395&amp;X395,"")</f>
        <v/>
      </c>
      <c r="R395" s="8" t="str">
        <f t="shared" si="76"/>
        <v>{"wst_id":"GHCND:US1ILLE0016",</v>
      </c>
      <c r="S395" s="8" t="str">
        <f t="shared" si="77"/>
        <v>"wst_name":"LEE 4.1 SW",</v>
      </c>
      <c r="T395" s="8" t="str">
        <f t="shared" si="78"/>
        <v>"wst_lat":"41.7559998",</v>
      </c>
      <c r="U395" s="8" t="str">
        <f t="shared" si="79"/>
        <v>"wst_long":"-89.00119996",</v>
      </c>
      <c r="V395" s="8" t="str">
        <f t="shared" si="80"/>
        <v>"wst_source":"GHCN",</v>
      </c>
      <c r="W395" s="8" t="str">
        <f t="shared" si="74"/>
        <v>"wst_elev":"271"</v>
      </c>
      <c r="X395" s="8" t="s">
        <v>939</v>
      </c>
    </row>
    <row r="396" spans="1:24">
      <c r="A396" s="8" t="str">
        <f>IF(COUNTIF($C$1:C395,"="&amp;C396)&gt;0,"",1)</f>
        <v/>
      </c>
      <c r="B396" s="14" t="s">
        <v>613</v>
      </c>
      <c r="C396" s="38" t="s">
        <v>695</v>
      </c>
      <c r="D396" s="14" t="s">
        <v>696</v>
      </c>
      <c r="E396" s="15">
        <v>41.811100379999999</v>
      </c>
      <c r="F396" s="15">
        <v>-89.023300140000003</v>
      </c>
      <c r="G396" s="14" t="s">
        <v>694</v>
      </c>
      <c r="H396" s="14" t="s">
        <v>691</v>
      </c>
      <c r="I396" s="15">
        <v>247</v>
      </c>
      <c r="J396" s="8" t="str">
        <f t="shared" si="70"/>
        <v>GHCND:USC00118254|10 - 25 km</v>
      </c>
      <c r="L396" s="8" t="str">
        <f t="shared" si="71"/>
        <v>GHCND:USC00118254|10 - 25 km</v>
      </c>
      <c r="M396" s="8" t="str">
        <f t="shared" si="72"/>
        <v>GHCND:US1ILOG0003|0 - 10 km</v>
      </c>
      <c r="N396" s="8" t="str">
        <f t="shared" si="73"/>
        <v>GHCND:USC00114879|10 - 25 km</v>
      </c>
      <c r="P396" s="8" t="str">
        <f t="shared" si="75"/>
        <v/>
      </c>
      <c r="Q396" s="8" t="str">
        <f>IF(COUNTIF($C$1:C395, "="&amp;C396)=0,R396&amp;S396&amp;T396&amp;U396&amp;V396&amp;W396&amp;X396,"")</f>
        <v/>
      </c>
      <c r="R396" s="8" t="str">
        <f t="shared" si="76"/>
        <v>{"wst_id":"GHCND:USC00118254",</v>
      </c>
      <c r="S396" s="8" t="str">
        <f t="shared" si="77"/>
        <v>"wst_name":"STEWARD 3 S",</v>
      </c>
      <c r="T396" s="8" t="str">
        <f t="shared" si="78"/>
        <v>"wst_lat":"41.81110038",</v>
      </c>
      <c r="U396" s="8" t="str">
        <f t="shared" si="79"/>
        <v>"wst_long":"-89.02330014",</v>
      </c>
      <c r="V396" s="8" t="str">
        <f t="shared" si="80"/>
        <v>"wst_source":"GHCN",</v>
      </c>
      <c r="W396" s="8" t="str">
        <f t="shared" si="74"/>
        <v>"wst_elev":"247"</v>
      </c>
      <c r="X396" s="8" t="s">
        <v>939</v>
      </c>
    </row>
    <row r="397" spans="1:24">
      <c r="A397" s="8" t="str">
        <f>IF(COUNTIF($C$1:C396,"="&amp;C397)&gt;0,"",1)</f>
        <v/>
      </c>
      <c r="B397" s="14" t="s">
        <v>614</v>
      </c>
      <c r="C397" s="38" t="s">
        <v>706</v>
      </c>
      <c r="D397" s="14" t="s">
        <v>707</v>
      </c>
      <c r="E397" s="15">
        <v>41.982399919999999</v>
      </c>
      <c r="F397" s="15">
        <v>-89.585900219999999</v>
      </c>
      <c r="G397" s="14" t="s">
        <v>694</v>
      </c>
      <c r="H397" s="14" t="s">
        <v>684</v>
      </c>
      <c r="I397" s="15">
        <v>260</v>
      </c>
      <c r="J397" s="8" t="str">
        <f t="shared" si="70"/>
        <v>GHCND:US1ILOG0003|0 - 10 km</v>
      </c>
      <c r="L397" s="8" t="str">
        <f t="shared" si="71"/>
        <v>GHCND:US1ILOG0003|0 - 10 km</v>
      </c>
      <c r="M397" s="8" t="str">
        <f t="shared" si="72"/>
        <v>GHCND:USC00114879|10 - 25 km</v>
      </c>
      <c r="N397" s="8" t="str">
        <f t="shared" si="73"/>
        <v>GHCND:USC00116897|0 - 10 km</v>
      </c>
      <c r="P397" s="8" t="str">
        <f t="shared" si="75"/>
        <v/>
      </c>
      <c r="Q397" s="8" t="str">
        <f>IF(COUNTIF($C$1:C396, "="&amp;C397)=0,R397&amp;S397&amp;T397&amp;U397&amp;V397&amp;W397&amp;X397,"")</f>
        <v/>
      </c>
      <c r="R397" s="8" t="str">
        <f t="shared" si="76"/>
        <v>{"wst_id":"GHCND:US1ILOG0003",</v>
      </c>
      <c r="S397" s="8" t="str">
        <f t="shared" si="77"/>
        <v>"wst_name":"POLO 0.4 WSW",</v>
      </c>
      <c r="T397" s="8" t="str">
        <f t="shared" si="78"/>
        <v>"wst_lat":"41.98239992",</v>
      </c>
      <c r="U397" s="8" t="str">
        <f t="shared" si="79"/>
        <v>"wst_long":"-89.58590022",</v>
      </c>
      <c r="V397" s="8" t="str">
        <f t="shared" si="80"/>
        <v>"wst_source":"GHCN",</v>
      </c>
      <c r="W397" s="8" t="str">
        <f t="shared" si="74"/>
        <v>"wst_elev":"260"</v>
      </c>
      <c r="X397" s="8" t="s">
        <v>939</v>
      </c>
    </row>
    <row r="398" spans="1:24">
      <c r="A398" s="8" t="str">
        <f>IF(COUNTIF($C$1:C397,"="&amp;C398)&gt;0,"",1)</f>
        <v/>
      </c>
      <c r="B398" s="14" t="s">
        <v>614</v>
      </c>
      <c r="C398" s="38" t="s">
        <v>742</v>
      </c>
      <c r="D398" s="14" t="s">
        <v>743</v>
      </c>
      <c r="E398" s="15">
        <v>42.091900019999997</v>
      </c>
      <c r="F398" s="15">
        <v>-89.842100180000003</v>
      </c>
      <c r="G398" s="14" t="s">
        <v>694</v>
      </c>
      <c r="H398" s="14" t="s">
        <v>691</v>
      </c>
      <c r="I398" s="15">
        <v>253</v>
      </c>
      <c r="J398" s="8" t="str">
        <f t="shared" si="70"/>
        <v>GHCND:USC00114879|10 - 25 km</v>
      </c>
      <c r="L398" s="8" t="str">
        <f t="shared" si="71"/>
        <v>GHCND:USC00114879|10 - 25 km</v>
      </c>
      <c r="M398" s="8" t="str">
        <f t="shared" si="72"/>
        <v>GHCND:USC00116897|0 - 10 km</v>
      </c>
      <c r="N398" s="8" t="str">
        <f t="shared" si="73"/>
        <v>GHCND:US1ILOG0003|0 - 10 km</v>
      </c>
      <c r="P398" s="8" t="str">
        <f t="shared" si="75"/>
        <v/>
      </c>
      <c r="Q398" s="8" t="str">
        <f>IF(COUNTIF($C$1:C397, "="&amp;C398)=0,R398&amp;S398&amp;T398&amp;U398&amp;V398&amp;W398&amp;X398,"")</f>
        <v/>
      </c>
      <c r="R398" s="8" t="str">
        <f t="shared" si="76"/>
        <v>{"wst_id":"GHCND:USC00114879",</v>
      </c>
      <c r="S398" s="8" t="str">
        <f t="shared" si="77"/>
        <v>"wst_name":"LANARK",</v>
      </c>
      <c r="T398" s="8" t="str">
        <f t="shared" si="78"/>
        <v>"wst_lat":"42.09190002",</v>
      </c>
      <c r="U398" s="8" t="str">
        <f t="shared" si="79"/>
        <v>"wst_long":"-89.84210018",</v>
      </c>
      <c r="V398" s="8" t="str">
        <f t="shared" si="80"/>
        <v>"wst_source":"GHCN",</v>
      </c>
      <c r="W398" s="8" t="str">
        <f t="shared" si="74"/>
        <v>"wst_elev":"253"</v>
      </c>
      <c r="X398" s="8" t="s">
        <v>939</v>
      </c>
    </row>
    <row r="399" spans="1:24">
      <c r="A399" s="8" t="str">
        <f>IF(COUNTIF($C$1:C398,"="&amp;C399)&gt;0,"",1)</f>
        <v/>
      </c>
      <c r="B399" s="14" t="s">
        <v>614</v>
      </c>
      <c r="C399" s="38" t="s">
        <v>708</v>
      </c>
      <c r="D399" s="14" t="s">
        <v>709</v>
      </c>
      <c r="E399" s="15">
        <v>42.034700260000001</v>
      </c>
      <c r="F399" s="15">
        <v>-89.611900019999993</v>
      </c>
      <c r="G399" s="14" t="s">
        <v>694</v>
      </c>
      <c r="H399" s="14" t="s">
        <v>684</v>
      </c>
      <c r="I399" s="15">
        <v>261</v>
      </c>
      <c r="J399" s="8" t="str">
        <f t="shared" si="70"/>
        <v>GHCND:USC00116897|0 - 10 km</v>
      </c>
      <c r="L399" s="8" t="str">
        <f t="shared" si="71"/>
        <v>GHCND:USC00116897|0 - 10 km</v>
      </c>
      <c r="M399" s="8" t="str">
        <f t="shared" si="72"/>
        <v>GHCND:US1ILOG0003|0 - 10 km</v>
      </c>
      <c r="N399" s="8" t="str">
        <f t="shared" si="73"/>
        <v>GHCND:USC00114879|10 - 25 km</v>
      </c>
      <c r="P399" s="8" t="str">
        <f t="shared" si="75"/>
        <v/>
      </c>
      <c r="Q399" s="8" t="str">
        <f>IF(COUNTIF($C$1:C398, "="&amp;C399)=0,R399&amp;S399&amp;T399&amp;U399&amp;V399&amp;W399&amp;X399,"")</f>
        <v/>
      </c>
      <c r="R399" s="8" t="str">
        <f t="shared" si="76"/>
        <v>{"wst_id":"GHCND:USC00116897",</v>
      </c>
      <c r="S399" s="8" t="str">
        <f t="shared" si="77"/>
        <v>"wst_name":"POLO 5 NW",</v>
      </c>
      <c r="T399" s="8" t="str">
        <f t="shared" si="78"/>
        <v>"wst_lat":"42.03470026",</v>
      </c>
      <c r="U399" s="8" t="str">
        <f t="shared" si="79"/>
        <v>"wst_long":"-89.61190002",</v>
      </c>
      <c r="V399" s="8" t="str">
        <f t="shared" si="80"/>
        <v>"wst_source":"GHCN",</v>
      </c>
      <c r="W399" s="8" t="str">
        <f t="shared" si="74"/>
        <v>"wst_elev":"261"</v>
      </c>
      <c r="X399" s="8" t="s">
        <v>939</v>
      </c>
    </row>
    <row r="400" spans="1:24">
      <c r="A400" s="8" t="str">
        <f>IF(COUNTIF($C$1:C399,"="&amp;C400)&gt;0,"",1)</f>
        <v/>
      </c>
      <c r="B400" s="14" t="s">
        <v>616</v>
      </c>
      <c r="C400" s="38" t="s">
        <v>706</v>
      </c>
      <c r="D400" s="14" t="s">
        <v>707</v>
      </c>
      <c r="E400" s="15">
        <v>41.982399919999999</v>
      </c>
      <c r="F400" s="15">
        <v>-89.585900219999999</v>
      </c>
      <c r="G400" s="14" t="s">
        <v>694</v>
      </c>
      <c r="H400" s="14" t="s">
        <v>684</v>
      </c>
      <c r="I400" s="15">
        <v>260</v>
      </c>
      <c r="J400" s="8" t="str">
        <f t="shared" si="70"/>
        <v>GHCND:US1ILOG0003|0 - 10 km</v>
      </c>
      <c r="L400" s="8" t="str">
        <f t="shared" si="71"/>
        <v>GHCND:US1ILOG0003|0 - 10 km</v>
      </c>
      <c r="M400" s="8" t="str">
        <f t="shared" si="72"/>
        <v>GHCND:USC00114879|10 - 25 km</v>
      </c>
      <c r="N400" s="8" t="str">
        <f t="shared" si="73"/>
        <v>GHCND:USC00116897|0 - 10 km</v>
      </c>
      <c r="P400" s="8" t="str">
        <f t="shared" si="75"/>
        <v/>
      </c>
      <c r="Q400" s="8" t="str">
        <f>IF(COUNTIF($C$1:C399, "="&amp;C400)=0,R400&amp;S400&amp;T400&amp;U400&amp;V400&amp;W400&amp;X400,"")</f>
        <v/>
      </c>
      <c r="R400" s="8" t="str">
        <f t="shared" si="76"/>
        <v>{"wst_id":"GHCND:US1ILOG0003",</v>
      </c>
      <c r="S400" s="8" t="str">
        <f t="shared" si="77"/>
        <v>"wst_name":"POLO 0.4 WSW",</v>
      </c>
      <c r="T400" s="8" t="str">
        <f t="shared" si="78"/>
        <v>"wst_lat":"41.98239992",</v>
      </c>
      <c r="U400" s="8" t="str">
        <f t="shared" si="79"/>
        <v>"wst_long":"-89.58590022",</v>
      </c>
      <c r="V400" s="8" t="str">
        <f t="shared" si="80"/>
        <v>"wst_source":"GHCN",</v>
      </c>
      <c r="W400" s="8" t="str">
        <f t="shared" si="74"/>
        <v>"wst_elev":"260"</v>
      </c>
      <c r="X400" s="8" t="s">
        <v>939</v>
      </c>
    </row>
    <row r="401" spans="1:24">
      <c r="A401" s="8" t="str">
        <f>IF(COUNTIF($C$1:C400,"="&amp;C401)&gt;0,"",1)</f>
        <v/>
      </c>
      <c r="B401" s="14" t="s">
        <v>616</v>
      </c>
      <c r="C401" s="38" t="s">
        <v>742</v>
      </c>
      <c r="D401" s="14" t="s">
        <v>743</v>
      </c>
      <c r="E401" s="15">
        <v>42.091900019999997</v>
      </c>
      <c r="F401" s="15">
        <v>-89.842100180000003</v>
      </c>
      <c r="G401" s="14" t="s">
        <v>694</v>
      </c>
      <c r="H401" s="14" t="s">
        <v>691</v>
      </c>
      <c r="I401" s="15">
        <v>253</v>
      </c>
      <c r="J401" s="8" t="str">
        <f t="shared" si="70"/>
        <v>GHCND:USC00114879|10 - 25 km</v>
      </c>
      <c r="L401" s="8" t="str">
        <f t="shared" si="71"/>
        <v>GHCND:USC00114879|10 - 25 km</v>
      </c>
      <c r="M401" s="8" t="str">
        <f t="shared" si="72"/>
        <v>GHCND:USC00116897|0 - 10 km</v>
      </c>
      <c r="N401" s="8" t="str">
        <f t="shared" si="73"/>
        <v>725486|10 - 25 km</v>
      </c>
      <c r="P401" s="8" t="str">
        <f t="shared" si="75"/>
        <v/>
      </c>
      <c r="Q401" s="8" t="str">
        <f>IF(COUNTIF($C$1:C400, "="&amp;C401)=0,R401&amp;S401&amp;T401&amp;U401&amp;V401&amp;W401&amp;X401,"")</f>
        <v/>
      </c>
      <c r="R401" s="8" t="str">
        <f t="shared" si="76"/>
        <v>{"wst_id":"GHCND:USC00114879",</v>
      </c>
      <c r="S401" s="8" t="str">
        <f t="shared" si="77"/>
        <v>"wst_name":"LANARK",</v>
      </c>
      <c r="T401" s="8" t="str">
        <f t="shared" si="78"/>
        <v>"wst_lat":"42.09190002",</v>
      </c>
      <c r="U401" s="8" t="str">
        <f t="shared" si="79"/>
        <v>"wst_long":"-89.84210018",</v>
      </c>
      <c r="V401" s="8" t="str">
        <f t="shared" si="80"/>
        <v>"wst_source":"GHCN",</v>
      </c>
      <c r="W401" s="8" t="str">
        <f t="shared" si="74"/>
        <v>"wst_elev":"253"</v>
      </c>
      <c r="X401" s="8" t="s">
        <v>939</v>
      </c>
    </row>
    <row r="402" spans="1:24">
      <c r="A402" s="8" t="str">
        <f>IF(COUNTIF($C$1:C401,"="&amp;C402)&gt;0,"",1)</f>
        <v/>
      </c>
      <c r="B402" s="14" t="s">
        <v>616</v>
      </c>
      <c r="C402" s="38" t="s">
        <v>708</v>
      </c>
      <c r="D402" s="14" t="s">
        <v>709</v>
      </c>
      <c r="E402" s="15">
        <v>42.034700260000001</v>
      </c>
      <c r="F402" s="15">
        <v>-89.611900019999993</v>
      </c>
      <c r="G402" s="14" t="s">
        <v>694</v>
      </c>
      <c r="H402" s="14" t="s">
        <v>684</v>
      </c>
      <c r="I402" s="15">
        <v>261</v>
      </c>
      <c r="J402" s="8" t="str">
        <f t="shared" si="70"/>
        <v>GHCND:USC00116897|0 - 10 km</v>
      </c>
      <c r="L402" s="8" t="str">
        <f t="shared" si="71"/>
        <v>GHCND:USC00116897|0 - 10 km</v>
      </c>
      <c r="M402" s="8" t="str">
        <f t="shared" si="72"/>
        <v>725486|10 - 25 km</v>
      </c>
      <c r="N402" s="8" t="str">
        <f t="shared" si="73"/>
        <v>GHCND:US1IABN0001|10 - 25 km</v>
      </c>
      <c r="P402" s="8" t="str">
        <f t="shared" si="75"/>
        <v/>
      </c>
      <c r="Q402" s="8" t="str">
        <f>IF(COUNTIF($C$1:C401, "="&amp;C402)=0,R402&amp;S402&amp;T402&amp;U402&amp;V402&amp;W402&amp;X402,"")</f>
        <v/>
      </c>
      <c r="R402" s="8" t="str">
        <f t="shared" si="76"/>
        <v>{"wst_id":"GHCND:USC00116897",</v>
      </c>
      <c r="S402" s="8" t="str">
        <f t="shared" si="77"/>
        <v>"wst_name":"POLO 5 NW",</v>
      </c>
      <c r="T402" s="8" t="str">
        <f t="shared" si="78"/>
        <v>"wst_lat":"42.03470026",</v>
      </c>
      <c r="U402" s="8" t="str">
        <f t="shared" si="79"/>
        <v>"wst_long":"-89.61190002",</v>
      </c>
      <c r="V402" s="8" t="str">
        <f t="shared" si="80"/>
        <v>"wst_source":"GHCN",</v>
      </c>
      <c r="W402" s="8" t="str">
        <f t="shared" si="74"/>
        <v>"wst_elev":"261"</v>
      </c>
      <c r="X402" s="8" t="s">
        <v>939</v>
      </c>
    </row>
    <row r="403" spans="1:24">
      <c r="A403" s="8" t="str">
        <f>IF(COUNTIF($C$1:C402,"="&amp;C403)&gt;0,"",1)</f>
        <v/>
      </c>
      <c r="B403" s="14" t="s">
        <v>617</v>
      </c>
      <c r="C403" s="38" t="s">
        <v>710</v>
      </c>
      <c r="D403" s="14" t="s">
        <v>711</v>
      </c>
      <c r="E403" s="15">
        <v>42.049000200000002</v>
      </c>
      <c r="F403" s="15">
        <v>-93.848000400000004</v>
      </c>
      <c r="G403" s="14" t="s">
        <v>671</v>
      </c>
      <c r="H403" s="14" t="s">
        <v>691</v>
      </c>
      <c r="I403" s="15">
        <v>354</v>
      </c>
      <c r="J403" s="8" t="str">
        <f t="shared" si="70"/>
        <v>725486|10 - 25 km</v>
      </c>
      <c r="L403" s="8" t="str">
        <f t="shared" si="71"/>
        <v>725486|10 - 25 km</v>
      </c>
      <c r="M403" s="8" t="str">
        <f t="shared" si="72"/>
        <v>GHCND:US1IABN0001|10 - 25 km</v>
      </c>
      <c r="N403" s="8" t="str">
        <f t="shared" si="73"/>
        <v>GHCND:US1IABN0005|10 - 25 km</v>
      </c>
      <c r="P403" s="8" t="str">
        <f t="shared" si="75"/>
        <v/>
      </c>
      <c r="Q403" s="8" t="str">
        <f>IF(COUNTIF($C$1:C402, "="&amp;C403)=0,R403&amp;S403&amp;T403&amp;U403&amp;V403&amp;W403&amp;X403,"")</f>
        <v/>
      </c>
      <c r="R403" s="8" t="str">
        <f t="shared" si="76"/>
        <v>{"wst_id":"725486",</v>
      </c>
      <c r="S403" s="8" t="str">
        <f t="shared" si="77"/>
        <v>"wst_name":"BOONE MUNI",</v>
      </c>
      <c r="T403" s="8" t="str">
        <f t="shared" si="78"/>
        <v>"wst_lat":"42.0490002",</v>
      </c>
      <c r="U403" s="8" t="str">
        <f t="shared" si="79"/>
        <v>"wst_long":"-93.8480004",</v>
      </c>
      <c r="V403" s="8" t="str">
        <f t="shared" si="80"/>
        <v>"wst_source":"GSOD",</v>
      </c>
      <c r="W403" s="8" t="str">
        <f t="shared" si="74"/>
        <v>"wst_elev":"354"</v>
      </c>
      <c r="X403" s="8" t="s">
        <v>939</v>
      </c>
    </row>
    <row r="404" spans="1:24">
      <c r="A404" s="8" t="str">
        <f>IF(COUNTIF($C$1:C403,"="&amp;C404)&gt;0,"",1)</f>
        <v/>
      </c>
      <c r="B404" s="14" t="s">
        <v>617</v>
      </c>
      <c r="C404" s="38" t="s">
        <v>712</v>
      </c>
      <c r="D404" s="14" t="s">
        <v>713</v>
      </c>
      <c r="E404" s="15">
        <v>42.022399919999998</v>
      </c>
      <c r="F404" s="15">
        <v>-93.775999799999994</v>
      </c>
      <c r="G404" s="14" t="s">
        <v>694</v>
      </c>
      <c r="H404" s="14" t="s">
        <v>691</v>
      </c>
      <c r="I404" s="15">
        <v>338</v>
      </c>
      <c r="J404" s="8" t="str">
        <f t="shared" si="70"/>
        <v>GHCND:US1IABN0001|10 - 25 km</v>
      </c>
      <c r="L404" s="8" t="str">
        <f t="shared" si="71"/>
        <v>GHCND:US1IABN0001|10 - 25 km</v>
      </c>
      <c r="M404" s="8" t="str">
        <f t="shared" si="72"/>
        <v>GHCND:US1IABN0005|10 - 25 km</v>
      </c>
      <c r="N404" s="8" t="str">
        <f t="shared" si="73"/>
        <v>725486|0 - 10 km</v>
      </c>
      <c r="P404" s="8" t="str">
        <f t="shared" si="75"/>
        <v/>
      </c>
      <c r="Q404" s="8" t="str">
        <f>IF(COUNTIF($C$1:C403, "="&amp;C404)=0,R404&amp;S404&amp;T404&amp;U404&amp;V404&amp;W404&amp;X404,"")</f>
        <v/>
      </c>
      <c r="R404" s="8" t="str">
        <f t="shared" si="76"/>
        <v>{"wst_id":"GHCND:US1IABN0001",</v>
      </c>
      <c r="S404" s="8" t="str">
        <f t="shared" si="77"/>
        <v>"wst_name":"BOONE 5.7 ESE",</v>
      </c>
      <c r="T404" s="8" t="str">
        <f t="shared" si="78"/>
        <v>"wst_lat":"42.02239992",</v>
      </c>
      <c r="U404" s="8" t="str">
        <f t="shared" si="79"/>
        <v>"wst_long":"-93.7759998",</v>
      </c>
      <c r="V404" s="8" t="str">
        <f t="shared" si="80"/>
        <v>"wst_source":"GHCN",</v>
      </c>
      <c r="W404" s="8" t="str">
        <f t="shared" si="74"/>
        <v>"wst_elev":"338"</v>
      </c>
      <c r="X404" s="8" t="s">
        <v>939</v>
      </c>
    </row>
    <row r="405" spans="1:24">
      <c r="A405" s="8" t="str">
        <f>IF(COUNTIF($C$1:C404,"="&amp;C405)&gt;0,"",1)</f>
        <v/>
      </c>
      <c r="B405" s="14" t="s">
        <v>617</v>
      </c>
      <c r="C405" s="38" t="s">
        <v>714</v>
      </c>
      <c r="D405" s="14" t="s">
        <v>715</v>
      </c>
      <c r="E405" s="15">
        <v>42.091299540000001</v>
      </c>
      <c r="F405" s="15">
        <v>-93.949799839999997</v>
      </c>
      <c r="G405" s="14" t="s">
        <v>694</v>
      </c>
      <c r="H405" s="14" t="s">
        <v>691</v>
      </c>
      <c r="I405" s="15">
        <v>326</v>
      </c>
      <c r="J405" s="8" t="str">
        <f t="shared" si="70"/>
        <v>GHCND:US1IABN0005|10 - 25 km</v>
      </c>
      <c r="L405" s="8" t="str">
        <f t="shared" si="71"/>
        <v>GHCND:US1IABN0005|10 - 25 km</v>
      </c>
      <c r="M405" s="8" t="str">
        <f t="shared" si="72"/>
        <v>725486|0 - 10 km</v>
      </c>
      <c r="N405" s="8" t="str">
        <f t="shared" si="73"/>
        <v>GHCND:US1IABN0001|0 - 10 km</v>
      </c>
      <c r="P405" s="8" t="str">
        <f t="shared" si="75"/>
        <v/>
      </c>
      <c r="Q405" s="8" t="str">
        <f>IF(COUNTIF($C$1:C404, "="&amp;C405)=0,R405&amp;S405&amp;T405&amp;U405&amp;V405&amp;W405&amp;X405,"")</f>
        <v/>
      </c>
      <c r="R405" s="8" t="str">
        <f t="shared" si="76"/>
        <v>{"wst_id":"GHCND:US1IABN0005",</v>
      </c>
      <c r="S405" s="8" t="str">
        <f t="shared" si="77"/>
        <v>"wst_name":"BOONE 4.5 NW",</v>
      </c>
      <c r="T405" s="8" t="str">
        <f t="shared" si="78"/>
        <v>"wst_lat":"42.09129954",</v>
      </c>
      <c r="U405" s="8" t="str">
        <f t="shared" si="79"/>
        <v>"wst_long":"-93.94979984",</v>
      </c>
      <c r="V405" s="8" t="str">
        <f t="shared" si="80"/>
        <v>"wst_source":"GHCN",</v>
      </c>
      <c r="W405" s="8" t="str">
        <f t="shared" si="74"/>
        <v>"wst_elev":"326"</v>
      </c>
      <c r="X405" s="8" t="s">
        <v>939</v>
      </c>
    </row>
    <row r="406" spans="1:24">
      <c r="A406" s="8" t="str">
        <f>IF(COUNTIF($C$1:C405,"="&amp;C406)&gt;0,"",1)</f>
        <v/>
      </c>
      <c r="B406" s="14" t="s">
        <v>620</v>
      </c>
      <c r="C406" s="38" t="s">
        <v>710</v>
      </c>
      <c r="D406" s="14" t="s">
        <v>711</v>
      </c>
      <c r="E406" s="15">
        <v>42.049000200000002</v>
      </c>
      <c r="F406" s="15">
        <v>-93.848000400000004</v>
      </c>
      <c r="G406" s="14" t="s">
        <v>671</v>
      </c>
      <c r="H406" s="14" t="s">
        <v>684</v>
      </c>
      <c r="I406" s="15">
        <v>354</v>
      </c>
      <c r="J406" s="8" t="str">
        <f t="shared" si="70"/>
        <v>725486|0 - 10 km</v>
      </c>
      <c r="L406" s="8" t="str">
        <f t="shared" si="71"/>
        <v>725486|0 - 10 km</v>
      </c>
      <c r="M406" s="8" t="str">
        <f t="shared" si="72"/>
        <v>GHCND:US1IABN0001|0 - 10 km</v>
      </c>
      <c r="N406" s="8" t="str">
        <f t="shared" si="73"/>
        <v>GHCND:USC00130200|0 - 10 km</v>
      </c>
      <c r="P406" s="8" t="str">
        <f t="shared" si="75"/>
        <v/>
      </c>
      <c r="Q406" s="8" t="str">
        <f>IF(COUNTIF($C$1:C405, "="&amp;C406)=0,R406&amp;S406&amp;T406&amp;U406&amp;V406&amp;W406&amp;X406,"")</f>
        <v/>
      </c>
      <c r="R406" s="8" t="str">
        <f t="shared" si="76"/>
        <v>{"wst_id":"725486",</v>
      </c>
      <c r="S406" s="8" t="str">
        <f t="shared" si="77"/>
        <v>"wst_name":"BOONE MUNI",</v>
      </c>
      <c r="T406" s="8" t="str">
        <f t="shared" si="78"/>
        <v>"wst_lat":"42.0490002",</v>
      </c>
      <c r="U406" s="8" t="str">
        <f t="shared" si="79"/>
        <v>"wst_long":"-93.8480004",</v>
      </c>
      <c r="V406" s="8" t="str">
        <f t="shared" si="80"/>
        <v>"wst_source":"GSOD",</v>
      </c>
      <c r="W406" s="8" t="str">
        <f t="shared" si="74"/>
        <v>"wst_elev":"354"</v>
      </c>
      <c r="X406" s="8" t="s">
        <v>939</v>
      </c>
    </row>
    <row r="407" spans="1:24">
      <c r="A407" s="8" t="str">
        <f>IF(COUNTIF($C$1:C406,"="&amp;C407)&gt;0,"",1)</f>
        <v/>
      </c>
      <c r="B407" s="14" t="s">
        <v>620</v>
      </c>
      <c r="C407" s="38" t="s">
        <v>712</v>
      </c>
      <c r="D407" s="14" t="s">
        <v>713</v>
      </c>
      <c r="E407" s="15">
        <v>42.022399919999998</v>
      </c>
      <c r="F407" s="15">
        <v>-93.775999799999994</v>
      </c>
      <c r="G407" s="14" t="s">
        <v>694</v>
      </c>
      <c r="H407" s="14" t="s">
        <v>684</v>
      </c>
      <c r="I407" s="15">
        <v>338</v>
      </c>
      <c r="J407" s="8" t="str">
        <f t="shared" si="70"/>
        <v>GHCND:US1IABN0001|0 - 10 km</v>
      </c>
      <c r="L407" s="8" t="str">
        <f t="shared" si="71"/>
        <v>GHCND:US1IABN0001|0 - 10 km</v>
      </c>
      <c r="M407" s="8" t="str">
        <f t="shared" si="72"/>
        <v>GHCND:USC00130200|0 - 10 km</v>
      </c>
      <c r="N407" s="8" t="str">
        <f t="shared" si="73"/>
        <v>722168|0 - 10 km</v>
      </c>
      <c r="P407" s="8" t="str">
        <f t="shared" si="75"/>
        <v/>
      </c>
      <c r="Q407" s="8" t="str">
        <f>IF(COUNTIF($C$1:C406, "="&amp;C407)=0,R407&amp;S407&amp;T407&amp;U407&amp;V407&amp;W407&amp;X407,"")</f>
        <v/>
      </c>
      <c r="R407" s="8" t="str">
        <f t="shared" si="76"/>
        <v>{"wst_id":"GHCND:US1IABN0001",</v>
      </c>
      <c r="S407" s="8" t="str">
        <f t="shared" si="77"/>
        <v>"wst_name":"BOONE 5.7 ESE",</v>
      </c>
      <c r="T407" s="8" t="str">
        <f t="shared" si="78"/>
        <v>"wst_lat":"42.02239992",</v>
      </c>
      <c r="U407" s="8" t="str">
        <f t="shared" si="79"/>
        <v>"wst_long":"-93.7759998",</v>
      </c>
      <c r="V407" s="8" t="str">
        <f t="shared" si="80"/>
        <v>"wst_source":"GHCN",</v>
      </c>
      <c r="W407" s="8" t="str">
        <f t="shared" si="74"/>
        <v>"wst_elev":"338"</v>
      </c>
      <c r="X407" s="8" t="s">
        <v>939</v>
      </c>
    </row>
    <row r="408" spans="1:24">
      <c r="A408" s="8" t="str">
        <f>IF(COUNTIF($C$1:C407,"="&amp;C408)&gt;0,"",1)</f>
        <v/>
      </c>
      <c r="B408" s="14" t="s">
        <v>620</v>
      </c>
      <c r="C408" s="38" t="s">
        <v>716</v>
      </c>
      <c r="D408" s="14" t="s">
        <v>717</v>
      </c>
      <c r="E408" s="15">
        <v>42.02079964</v>
      </c>
      <c r="F408" s="15">
        <v>-93.77409978</v>
      </c>
      <c r="G408" s="14" t="s">
        <v>694</v>
      </c>
      <c r="H408" s="14" t="s">
        <v>684</v>
      </c>
      <c r="I408" s="15">
        <v>335</v>
      </c>
      <c r="J408" s="8" t="str">
        <f t="shared" si="70"/>
        <v>GHCND:USC00130200|0 - 10 km</v>
      </c>
      <c r="L408" s="8" t="str">
        <f t="shared" si="71"/>
        <v>GHCND:USC00130200|0 - 10 km</v>
      </c>
      <c r="M408" s="8" t="str">
        <f t="shared" si="72"/>
        <v>722168|0 - 10 km</v>
      </c>
      <c r="N408" s="8" t="str">
        <f t="shared" si="73"/>
        <v>GHCND:US1MNRV0003|0 - 10 km</v>
      </c>
      <c r="P408" s="8" t="str">
        <f t="shared" si="75"/>
        <v/>
      </c>
      <c r="Q408" s="8" t="str">
        <f>IF(COUNTIF($C$1:C407, "="&amp;C408)=0,R408&amp;S408&amp;T408&amp;U408&amp;V408&amp;W408&amp;X408,"")</f>
        <v/>
      </c>
      <c r="R408" s="8" t="str">
        <f t="shared" si="76"/>
        <v>{"wst_id":"GHCND:USC00130200",</v>
      </c>
      <c r="S408" s="8" t="str">
        <f t="shared" si="77"/>
        <v>"wst_name":"AMES 8 WSW",</v>
      </c>
      <c r="T408" s="8" t="str">
        <f t="shared" si="78"/>
        <v>"wst_lat":"42.02079964",</v>
      </c>
      <c r="U408" s="8" t="str">
        <f t="shared" si="79"/>
        <v>"wst_long":"-93.77409978",</v>
      </c>
      <c r="V408" s="8" t="str">
        <f t="shared" si="80"/>
        <v>"wst_source":"GHCN",</v>
      </c>
      <c r="W408" s="8" t="str">
        <f t="shared" si="74"/>
        <v>"wst_elev":"335"</v>
      </c>
      <c r="X408" s="8" t="s">
        <v>939</v>
      </c>
    </row>
    <row r="409" spans="1:24">
      <c r="A409" s="8" t="str">
        <f>IF(COUNTIF($C$1:C408,"="&amp;C409)&gt;0,"",1)</f>
        <v/>
      </c>
      <c r="B409" s="14" t="s">
        <v>623</v>
      </c>
      <c r="C409" s="38" t="s">
        <v>728</v>
      </c>
      <c r="D409" s="14" t="s">
        <v>729</v>
      </c>
      <c r="E409" s="15">
        <v>44.783000399999999</v>
      </c>
      <c r="F409" s="15">
        <v>-95.033000400000006</v>
      </c>
      <c r="G409" s="14" t="s">
        <v>671</v>
      </c>
      <c r="H409" s="14" t="s">
        <v>684</v>
      </c>
      <c r="I409" s="15">
        <v>328</v>
      </c>
      <c r="J409" s="8" t="str">
        <f t="shared" si="70"/>
        <v>722168|0 - 10 km</v>
      </c>
      <c r="L409" s="8" t="str">
        <f t="shared" si="71"/>
        <v>722168|0 - 10 km</v>
      </c>
      <c r="M409" s="8" t="str">
        <f t="shared" si="72"/>
        <v>GHCND:US1MNRV0003|0 - 10 km</v>
      </c>
      <c r="N409" s="8" t="str">
        <f t="shared" si="73"/>
        <v>GHCND:USC00216152|0 - 10 km</v>
      </c>
      <c r="P409" s="8" t="str">
        <f t="shared" si="75"/>
        <v/>
      </c>
      <c r="Q409" s="8" t="str">
        <f>IF(COUNTIF($C$1:C408, "="&amp;C409)=0,R409&amp;S409&amp;T409&amp;U409&amp;V409&amp;W409&amp;X409,"")</f>
        <v/>
      </c>
      <c r="R409" s="8" t="str">
        <f t="shared" si="76"/>
        <v>{"wst_id":"722168",</v>
      </c>
      <c r="S409" s="8" t="str">
        <f t="shared" si="77"/>
        <v>"wst_name":"OLIVIA RGNL",</v>
      </c>
      <c r="T409" s="8" t="str">
        <f t="shared" si="78"/>
        <v>"wst_lat":"44.7830004",</v>
      </c>
      <c r="U409" s="8" t="str">
        <f t="shared" si="79"/>
        <v>"wst_long":"-95.0330004",</v>
      </c>
      <c r="V409" s="8" t="str">
        <f t="shared" si="80"/>
        <v>"wst_source":"GSOD",</v>
      </c>
      <c r="W409" s="8" t="str">
        <f t="shared" si="74"/>
        <v>"wst_elev":"328"</v>
      </c>
      <c r="X409" s="8" t="s">
        <v>939</v>
      </c>
    </row>
    <row r="410" spans="1:24">
      <c r="A410" s="8" t="str">
        <f>IF(COUNTIF($C$1:C409,"="&amp;C410)&gt;0,"",1)</f>
        <v/>
      </c>
      <c r="B410" s="14" t="s">
        <v>623</v>
      </c>
      <c r="C410" s="38" t="s">
        <v>734</v>
      </c>
      <c r="D410" s="14" t="s">
        <v>735</v>
      </c>
      <c r="E410" s="15">
        <v>44.789399520000003</v>
      </c>
      <c r="F410" s="15">
        <v>-95.097300340000004</v>
      </c>
      <c r="G410" s="14" t="s">
        <v>694</v>
      </c>
      <c r="H410" s="14" t="s">
        <v>684</v>
      </c>
      <c r="I410" s="15">
        <v>330</v>
      </c>
      <c r="J410" s="8" t="str">
        <f t="shared" si="70"/>
        <v>GHCND:US1MNRV0003|0 - 10 km</v>
      </c>
      <c r="L410" s="8" t="str">
        <f t="shared" si="71"/>
        <v>GHCND:US1MNRV0003|0 - 10 km</v>
      </c>
      <c r="M410" s="8" t="str">
        <f t="shared" si="72"/>
        <v>GHCND:USC00216152|0 - 10 km</v>
      </c>
      <c r="N410" s="8" t="str">
        <f t="shared" si="73"/>
        <v>722168|0 - 10 km</v>
      </c>
      <c r="P410" s="8" t="str">
        <f t="shared" si="75"/>
        <v/>
      </c>
      <c r="Q410" s="8" t="str">
        <f>IF(COUNTIF($C$1:C409, "="&amp;C410)=0,R410&amp;S410&amp;T410&amp;U410&amp;V410&amp;W410&amp;X410,"")</f>
        <v/>
      </c>
      <c r="R410" s="8" t="str">
        <f t="shared" si="76"/>
        <v>{"wst_id":"GHCND:US1MNRV0003",</v>
      </c>
      <c r="S410" s="8" t="str">
        <f t="shared" si="77"/>
        <v>"wst_name":"DANUBE 0.3 SE",</v>
      </c>
      <c r="T410" s="8" t="str">
        <f t="shared" si="78"/>
        <v>"wst_lat":"44.78939952",</v>
      </c>
      <c r="U410" s="8" t="str">
        <f t="shared" si="79"/>
        <v>"wst_long":"-95.09730034",</v>
      </c>
      <c r="V410" s="8" t="str">
        <f t="shared" si="80"/>
        <v>"wst_source":"GHCN",</v>
      </c>
      <c r="W410" s="8" t="str">
        <f t="shared" si="74"/>
        <v>"wst_elev":"330"</v>
      </c>
      <c r="X410" s="8" t="s">
        <v>939</v>
      </c>
    </row>
    <row r="411" spans="1:24">
      <c r="A411" s="8" t="str">
        <f>IF(COUNTIF($C$1:C410,"="&amp;C411)&gt;0,"",1)</f>
        <v/>
      </c>
      <c r="B411" s="14" t="s">
        <v>623</v>
      </c>
      <c r="C411" s="38" t="s">
        <v>732</v>
      </c>
      <c r="D411" s="14" t="s">
        <v>733</v>
      </c>
      <c r="E411" s="15">
        <v>44.762899820000001</v>
      </c>
      <c r="F411" s="15">
        <v>-94.929799840000001</v>
      </c>
      <c r="G411" s="14" t="s">
        <v>694</v>
      </c>
      <c r="H411" s="14" t="s">
        <v>684</v>
      </c>
      <c r="I411" s="15">
        <v>335</v>
      </c>
      <c r="J411" s="8" t="str">
        <f t="shared" si="70"/>
        <v>GHCND:USC00216152|0 - 10 km</v>
      </c>
      <c r="L411" s="8" t="str">
        <f t="shared" si="71"/>
        <v>GHCND:USC00216152|0 - 10 km</v>
      </c>
      <c r="M411" s="8" t="str">
        <f t="shared" si="72"/>
        <v>722168|0 - 10 km</v>
      </c>
      <c r="N411" s="8" t="str">
        <f t="shared" si="73"/>
        <v>GHCND:US1MNRV0003|0 - 10 km</v>
      </c>
      <c r="P411" s="8" t="str">
        <f t="shared" si="75"/>
        <v/>
      </c>
      <c r="Q411" s="8" t="str">
        <f>IF(COUNTIF($C$1:C410, "="&amp;C411)=0,R411&amp;S411&amp;T411&amp;U411&amp;V411&amp;W411&amp;X411,"")</f>
        <v/>
      </c>
      <c r="R411" s="8" t="str">
        <f t="shared" si="76"/>
        <v>{"wst_id":"GHCND:USC00216152",</v>
      </c>
      <c r="S411" s="8" t="str">
        <f t="shared" si="77"/>
        <v>"wst_name":"OLIVIA 3 E",</v>
      </c>
      <c r="T411" s="8" t="str">
        <f t="shared" si="78"/>
        <v>"wst_lat":"44.76289982",</v>
      </c>
      <c r="U411" s="8" t="str">
        <f t="shared" si="79"/>
        <v>"wst_long":"-94.92979984",</v>
      </c>
      <c r="V411" s="8" t="str">
        <f t="shared" si="80"/>
        <v>"wst_source":"GHCN",</v>
      </c>
      <c r="W411" s="8" t="str">
        <f t="shared" si="74"/>
        <v>"wst_elev":"335"</v>
      </c>
      <c r="X411" s="8" t="s">
        <v>939</v>
      </c>
    </row>
    <row r="412" spans="1:24">
      <c r="A412" s="8" t="str">
        <f>IF(COUNTIF($C$1:C411,"="&amp;C412)&gt;0,"",1)</f>
        <v/>
      </c>
      <c r="B412" s="14" t="s">
        <v>627</v>
      </c>
      <c r="C412" s="38" t="s">
        <v>728</v>
      </c>
      <c r="D412" s="14" t="s">
        <v>729</v>
      </c>
      <c r="E412" s="15">
        <v>44.783000399999999</v>
      </c>
      <c r="F412" s="15">
        <v>-95.033000400000006</v>
      </c>
      <c r="G412" s="14" t="s">
        <v>671</v>
      </c>
      <c r="H412" s="14" t="s">
        <v>684</v>
      </c>
      <c r="I412" s="15">
        <v>328</v>
      </c>
      <c r="J412" s="8" t="str">
        <f t="shared" si="70"/>
        <v>722168|0 - 10 km</v>
      </c>
      <c r="L412" s="8" t="str">
        <f t="shared" si="71"/>
        <v>722168|0 - 10 km</v>
      </c>
      <c r="M412" s="8" t="str">
        <f t="shared" si="72"/>
        <v>GHCND:US1MNRV0003|0 - 10 km</v>
      </c>
      <c r="N412" s="8" t="str">
        <f t="shared" si="73"/>
        <v>GHCND:USC00216152|0 - 10 km</v>
      </c>
      <c r="P412" s="8" t="str">
        <f t="shared" si="75"/>
        <v/>
      </c>
      <c r="Q412" s="8" t="str">
        <f>IF(COUNTIF($C$1:C411, "="&amp;C412)=0,R412&amp;S412&amp;T412&amp;U412&amp;V412&amp;W412&amp;X412,"")</f>
        <v/>
      </c>
      <c r="R412" s="8" t="str">
        <f t="shared" si="76"/>
        <v>{"wst_id":"722168",</v>
      </c>
      <c r="S412" s="8" t="str">
        <f t="shared" si="77"/>
        <v>"wst_name":"OLIVIA RGNL",</v>
      </c>
      <c r="T412" s="8" t="str">
        <f t="shared" si="78"/>
        <v>"wst_lat":"44.7830004",</v>
      </c>
      <c r="U412" s="8" t="str">
        <f t="shared" si="79"/>
        <v>"wst_long":"-95.0330004",</v>
      </c>
      <c r="V412" s="8" t="str">
        <f t="shared" si="80"/>
        <v>"wst_source":"GSOD",</v>
      </c>
      <c r="W412" s="8" t="str">
        <f t="shared" si="74"/>
        <v>"wst_elev":"328"</v>
      </c>
      <c r="X412" s="8" t="s">
        <v>939</v>
      </c>
    </row>
    <row r="413" spans="1:24">
      <c r="A413" s="8" t="str">
        <f>IF(COUNTIF($C$1:C412,"="&amp;C413)&gt;0,"",1)</f>
        <v/>
      </c>
      <c r="B413" s="14" t="s">
        <v>627</v>
      </c>
      <c r="C413" s="38" t="s">
        <v>734</v>
      </c>
      <c r="D413" s="14" t="s">
        <v>735</v>
      </c>
      <c r="E413" s="15">
        <v>44.789399520000003</v>
      </c>
      <c r="F413" s="15">
        <v>-95.097300340000004</v>
      </c>
      <c r="G413" s="14" t="s">
        <v>694</v>
      </c>
      <c r="H413" s="14" t="s">
        <v>684</v>
      </c>
      <c r="I413" s="15">
        <v>330</v>
      </c>
      <c r="J413" s="8" t="str">
        <f t="shared" si="70"/>
        <v>GHCND:US1MNRV0003|0 - 10 km</v>
      </c>
      <c r="L413" s="8" t="str">
        <f t="shared" si="71"/>
        <v>GHCND:US1MNRV0003|0 - 10 km</v>
      </c>
      <c r="M413" s="8" t="str">
        <f t="shared" si="72"/>
        <v>GHCND:USC00216152|0 - 10 km</v>
      </c>
      <c r="N413" s="8" t="str">
        <f t="shared" si="73"/>
        <v>722168|0 - 10 km</v>
      </c>
      <c r="P413" s="8" t="str">
        <f t="shared" si="75"/>
        <v/>
      </c>
      <c r="Q413" s="8" t="str">
        <f>IF(COUNTIF($C$1:C412, "="&amp;C413)=0,R413&amp;S413&amp;T413&amp;U413&amp;V413&amp;W413&amp;X413,"")</f>
        <v/>
      </c>
      <c r="R413" s="8" t="str">
        <f t="shared" si="76"/>
        <v>{"wst_id":"GHCND:US1MNRV0003",</v>
      </c>
      <c r="S413" s="8" t="str">
        <f t="shared" si="77"/>
        <v>"wst_name":"DANUBE 0.3 SE",</v>
      </c>
      <c r="T413" s="8" t="str">
        <f t="shared" si="78"/>
        <v>"wst_lat":"44.78939952",</v>
      </c>
      <c r="U413" s="8" t="str">
        <f t="shared" si="79"/>
        <v>"wst_long":"-95.09730034",</v>
      </c>
      <c r="V413" s="8" t="str">
        <f t="shared" si="80"/>
        <v>"wst_source":"GHCN",</v>
      </c>
      <c r="W413" s="8" t="str">
        <f t="shared" si="74"/>
        <v>"wst_elev":"330"</v>
      </c>
      <c r="X413" s="8" t="s">
        <v>939</v>
      </c>
    </row>
    <row r="414" spans="1:24">
      <c r="A414" s="8" t="str">
        <f>IF(COUNTIF($C$1:C413,"="&amp;C414)&gt;0,"",1)</f>
        <v/>
      </c>
      <c r="B414" s="14" t="s">
        <v>627</v>
      </c>
      <c r="C414" s="38" t="s">
        <v>732</v>
      </c>
      <c r="D414" s="14" t="s">
        <v>733</v>
      </c>
      <c r="E414" s="15">
        <v>44.762899820000001</v>
      </c>
      <c r="F414" s="15">
        <v>-94.929799840000001</v>
      </c>
      <c r="G414" s="14" t="s">
        <v>694</v>
      </c>
      <c r="H414" s="14" t="s">
        <v>684</v>
      </c>
      <c r="I414" s="15">
        <v>335</v>
      </c>
      <c r="J414" s="8" t="str">
        <f t="shared" si="70"/>
        <v>GHCND:USC00216152|0 - 10 km</v>
      </c>
      <c r="L414" s="8" t="str">
        <f t="shared" si="71"/>
        <v>GHCND:USC00216152|0 - 10 km</v>
      </c>
      <c r="M414" s="8" t="str">
        <f t="shared" si="72"/>
        <v>722168|0 - 10 km</v>
      </c>
      <c r="N414" s="8" t="str">
        <f t="shared" si="73"/>
        <v>GHCND:US1MNRV0003|0 - 10 km</v>
      </c>
      <c r="P414" s="8" t="str">
        <f t="shared" si="75"/>
        <v/>
      </c>
      <c r="Q414" s="8" t="str">
        <f>IF(COUNTIF($C$1:C413, "="&amp;C414)=0,R414&amp;S414&amp;T414&amp;U414&amp;V414&amp;W414&amp;X414,"")</f>
        <v/>
      </c>
      <c r="R414" s="8" t="str">
        <f t="shared" si="76"/>
        <v>{"wst_id":"GHCND:USC00216152",</v>
      </c>
      <c r="S414" s="8" t="str">
        <f t="shared" si="77"/>
        <v>"wst_name":"OLIVIA 3 E",</v>
      </c>
      <c r="T414" s="8" t="str">
        <f t="shared" si="78"/>
        <v>"wst_lat":"44.76289982",</v>
      </c>
      <c r="U414" s="8" t="str">
        <f t="shared" si="79"/>
        <v>"wst_long":"-94.92979984",</v>
      </c>
      <c r="V414" s="8" t="str">
        <f t="shared" si="80"/>
        <v>"wst_source":"GHCN",</v>
      </c>
      <c r="W414" s="8" t="str">
        <f t="shared" si="74"/>
        <v>"wst_elev":"335"</v>
      </c>
      <c r="X414" s="8" t="s">
        <v>939</v>
      </c>
    </row>
    <row r="415" spans="1:24">
      <c r="A415" s="8" t="str">
        <f>IF(COUNTIF($C$1:C414,"="&amp;C415)&gt;0,"",1)</f>
        <v/>
      </c>
      <c r="B415" s="14" t="s">
        <v>629</v>
      </c>
      <c r="C415" s="38" t="s">
        <v>728</v>
      </c>
      <c r="D415" s="14" t="s">
        <v>729</v>
      </c>
      <c r="E415" s="15">
        <v>44.783000399999999</v>
      </c>
      <c r="F415" s="15">
        <v>-95.033000400000006</v>
      </c>
      <c r="G415" s="14" t="s">
        <v>671</v>
      </c>
      <c r="H415" s="14" t="s">
        <v>684</v>
      </c>
      <c r="I415" s="15">
        <v>328</v>
      </c>
      <c r="J415" s="8" t="str">
        <f t="shared" si="70"/>
        <v>722168|0 - 10 km</v>
      </c>
      <c r="L415" s="8" t="str">
        <f t="shared" si="71"/>
        <v>722168|0 - 10 km</v>
      </c>
      <c r="M415" s="8" t="str">
        <f t="shared" si="72"/>
        <v>GHCND:US1MNRV0003|0 - 10 km</v>
      </c>
      <c r="N415" s="8" t="str">
        <f t="shared" si="73"/>
        <v>GHCND:USC00216152|0 - 10 km</v>
      </c>
      <c r="P415" s="8" t="str">
        <f t="shared" si="75"/>
        <v/>
      </c>
      <c r="Q415" s="8" t="str">
        <f>IF(COUNTIF($C$1:C414, "="&amp;C415)=0,R415&amp;S415&amp;T415&amp;U415&amp;V415&amp;W415&amp;X415,"")</f>
        <v/>
      </c>
      <c r="R415" s="8" t="str">
        <f t="shared" si="76"/>
        <v>{"wst_id":"722168",</v>
      </c>
      <c r="S415" s="8" t="str">
        <f t="shared" si="77"/>
        <v>"wst_name":"OLIVIA RGNL",</v>
      </c>
      <c r="T415" s="8" t="str">
        <f t="shared" si="78"/>
        <v>"wst_lat":"44.7830004",</v>
      </c>
      <c r="U415" s="8" t="str">
        <f t="shared" si="79"/>
        <v>"wst_long":"-95.0330004",</v>
      </c>
      <c r="V415" s="8" t="str">
        <f t="shared" si="80"/>
        <v>"wst_source":"GSOD",</v>
      </c>
      <c r="W415" s="8" t="str">
        <f t="shared" si="74"/>
        <v>"wst_elev":"328"</v>
      </c>
      <c r="X415" s="8" t="s">
        <v>939</v>
      </c>
    </row>
    <row r="416" spans="1:24">
      <c r="A416" s="8" t="str">
        <f>IF(COUNTIF($C$1:C415,"="&amp;C416)&gt;0,"",1)</f>
        <v/>
      </c>
      <c r="B416" s="14" t="s">
        <v>629</v>
      </c>
      <c r="C416" s="38" t="s">
        <v>734</v>
      </c>
      <c r="D416" s="14" t="s">
        <v>735</v>
      </c>
      <c r="E416" s="15">
        <v>44.789399520000003</v>
      </c>
      <c r="F416" s="15">
        <v>-95.097300340000004</v>
      </c>
      <c r="G416" s="14" t="s">
        <v>694</v>
      </c>
      <c r="H416" s="14" t="s">
        <v>684</v>
      </c>
      <c r="I416" s="15">
        <v>330</v>
      </c>
      <c r="J416" s="8" t="str">
        <f t="shared" si="70"/>
        <v>GHCND:US1MNRV0003|0 - 10 km</v>
      </c>
      <c r="L416" s="8" t="str">
        <f t="shared" si="71"/>
        <v>GHCND:US1MNRV0003|0 - 10 km</v>
      </c>
      <c r="M416" s="8" t="str">
        <f t="shared" si="72"/>
        <v>GHCND:USC00216152|0 - 10 km</v>
      </c>
      <c r="N416" s="8" t="str">
        <f t="shared" si="73"/>
        <v>722168|0 - 10 km</v>
      </c>
      <c r="P416" s="8" t="str">
        <f t="shared" si="75"/>
        <v/>
      </c>
      <c r="Q416" s="8" t="str">
        <f>IF(COUNTIF($C$1:C415, "="&amp;C416)=0,R416&amp;S416&amp;T416&amp;U416&amp;V416&amp;W416&amp;X416,"")</f>
        <v/>
      </c>
      <c r="R416" s="8" t="str">
        <f t="shared" si="76"/>
        <v>{"wst_id":"GHCND:US1MNRV0003",</v>
      </c>
      <c r="S416" s="8" t="str">
        <f t="shared" si="77"/>
        <v>"wst_name":"DANUBE 0.3 SE",</v>
      </c>
      <c r="T416" s="8" t="str">
        <f t="shared" si="78"/>
        <v>"wst_lat":"44.78939952",</v>
      </c>
      <c r="U416" s="8" t="str">
        <f t="shared" si="79"/>
        <v>"wst_long":"-95.09730034",</v>
      </c>
      <c r="V416" s="8" t="str">
        <f t="shared" si="80"/>
        <v>"wst_source":"GHCN",</v>
      </c>
      <c r="W416" s="8" t="str">
        <f t="shared" si="74"/>
        <v>"wst_elev":"330"</v>
      </c>
      <c r="X416" s="8" t="s">
        <v>939</v>
      </c>
    </row>
    <row r="417" spans="1:24">
      <c r="A417" s="8" t="str">
        <f>IF(COUNTIF($C$1:C416,"="&amp;C417)&gt;0,"",1)</f>
        <v/>
      </c>
      <c r="B417" s="14" t="s">
        <v>629</v>
      </c>
      <c r="C417" s="38" t="s">
        <v>732</v>
      </c>
      <c r="D417" s="14" t="s">
        <v>733</v>
      </c>
      <c r="E417" s="15">
        <v>44.762899820000001</v>
      </c>
      <c r="F417" s="15">
        <v>-94.929799840000001</v>
      </c>
      <c r="G417" s="14" t="s">
        <v>694</v>
      </c>
      <c r="H417" s="14" t="s">
        <v>684</v>
      </c>
      <c r="I417" s="15">
        <v>335</v>
      </c>
      <c r="J417" s="8" t="str">
        <f t="shared" si="70"/>
        <v>GHCND:USC00216152|0 - 10 km</v>
      </c>
      <c r="L417" s="8" t="str">
        <f t="shared" si="71"/>
        <v>GHCND:USC00216152|0 - 10 km</v>
      </c>
      <c r="M417" s="8" t="str">
        <f t="shared" si="72"/>
        <v>722168|0 - 10 km</v>
      </c>
      <c r="N417" s="8" t="str">
        <f t="shared" si="73"/>
        <v>GHCND:US1MNRV0003|0 - 10 km</v>
      </c>
      <c r="P417" s="8" t="str">
        <f t="shared" si="75"/>
        <v/>
      </c>
      <c r="Q417" s="8" t="str">
        <f>IF(COUNTIF($C$1:C416, "="&amp;C417)=0,R417&amp;S417&amp;T417&amp;U417&amp;V417&amp;W417&amp;X417,"")</f>
        <v/>
      </c>
      <c r="R417" s="8" t="str">
        <f t="shared" si="76"/>
        <v>{"wst_id":"GHCND:USC00216152",</v>
      </c>
      <c r="S417" s="8" t="str">
        <f t="shared" si="77"/>
        <v>"wst_name":"OLIVIA 3 E",</v>
      </c>
      <c r="T417" s="8" t="str">
        <f t="shared" si="78"/>
        <v>"wst_lat":"44.76289982",</v>
      </c>
      <c r="U417" s="8" t="str">
        <f t="shared" si="79"/>
        <v>"wst_long":"-94.92979984",</v>
      </c>
      <c r="V417" s="8" t="str">
        <f t="shared" si="80"/>
        <v>"wst_source":"GHCN",</v>
      </c>
      <c r="W417" s="8" t="str">
        <f t="shared" si="74"/>
        <v>"wst_elev":"335"</v>
      </c>
      <c r="X417" s="8" t="s">
        <v>939</v>
      </c>
    </row>
    <row r="418" spans="1:24">
      <c r="A418" s="8" t="str">
        <f>IF(COUNTIF($C$1:C417,"="&amp;C418)&gt;0,"",1)</f>
        <v/>
      </c>
      <c r="B418" s="14" t="s">
        <v>631</v>
      </c>
      <c r="C418" s="38" t="s">
        <v>728</v>
      </c>
      <c r="D418" s="14" t="s">
        <v>729</v>
      </c>
      <c r="E418" s="15">
        <v>44.783000399999999</v>
      </c>
      <c r="F418" s="15">
        <v>-95.033000400000006</v>
      </c>
      <c r="G418" s="14" t="s">
        <v>671</v>
      </c>
      <c r="H418" s="14" t="s">
        <v>684</v>
      </c>
      <c r="I418" s="15">
        <v>328</v>
      </c>
      <c r="J418" s="8" t="str">
        <f t="shared" si="70"/>
        <v>722168|0 - 10 km</v>
      </c>
      <c r="L418" s="8" t="str">
        <f t="shared" si="71"/>
        <v>722168|0 - 10 km</v>
      </c>
      <c r="M418" s="8" t="str">
        <f t="shared" si="72"/>
        <v>GHCND:US1MNRV0003|0 - 10 km</v>
      </c>
      <c r="N418" s="8" t="str">
        <f t="shared" si="73"/>
        <v>GHCND:USC00216152|0 - 10 km</v>
      </c>
      <c r="P418" s="8" t="str">
        <f t="shared" si="75"/>
        <v/>
      </c>
      <c r="Q418" s="8" t="str">
        <f>IF(COUNTIF($C$1:C417, "="&amp;C418)=0,R418&amp;S418&amp;T418&amp;U418&amp;V418&amp;W418&amp;X418,"")</f>
        <v/>
      </c>
      <c r="R418" s="8" t="str">
        <f t="shared" si="76"/>
        <v>{"wst_id":"722168",</v>
      </c>
      <c r="S418" s="8" t="str">
        <f t="shared" si="77"/>
        <v>"wst_name":"OLIVIA RGNL",</v>
      </c>
      <c r="T418" s="8" t="str">
        <f t="shared" si="78"/>
        <v>"wst_lat":"44.7830004",</v>
      </c>
      <c r="U418" s="8" t="str">
        <f t="shared" si="79"/>
        <v>"wst_long":"-95.0330004",</v>
      </c>
      <c r="V418" s="8" t="str">
        <f t="shared" si="80"/>
        <v>"wst_source":"GSOD",</v>
      </c>
      <c r="W418" s="8" t="str">
        <f t="shared" si="74"/>
        <v>"wst_elev":"328"</v>
      </c>
      <c r="X418" s="8" t="s">
        <v>939</v>
      </c>
    </row>
    <row r="419" spans="1:24">
      <c r="A419" s="8" t="str">
        <f>IF(COUNTIF($C$1:C418,"="&amp;C419)&gt;0,"",1)</f>
        <v/>
      </c>
      <c r="B419" s="14" t="s">
        <v>631</v>
      </c>
      <c r="C419" s="38" t="s">
        <v>734</v>
      </c>
      <c r="D419" s="14" t="s">
        <v>735</v>
      </c>
      <c r="E419" s="15">
        <v>44.789399520000003</v>
      </c>
      <c r="F419" s="15">
        <v>-95.097300340000004</v>
      </c>
      <c r="G419" s="14" t="s">
        <v>694</v>
      </c>
      <c r="H419" s="14" t="s">
        <v>684</v>
      </c>
      <c r="I419" s="15">
        <v>330</v>
      </c>
      <c r="J419" s="8" t="str">
        <f t="shared" si="70"/>
        <v>GHCND:US1MNRV0003|0 - 10 km</v>
      </c>
      <c r="L419" s="8" t="str">
        <f t="shared" si="71"/>
        <v>GHCND:US1MNRV0003|0 - 10 km</v>
      </c>
      <c r="M419" s="8" t="str">
        <f t="shared" si="72"/>
        <v>GHCND:USC00216152|0 - 10 km</v>
      </c>
      <c r="N419" s="8" t="str">
        <f t="shared" si="73"/>
        <v>GHCND:US1ILLE0008|0 - 10 km</v>
      </c>
      <c r="P419" s="8" t="str">
        <f t="shared" si="75"/>
        <v/>
      </c>
      <c r="Q419" s="8" t="str">
        <f>IF(COUNTIF($C$1:C418, "="&amp;C419)=0,R419&amp;S419&amp;T419&amp;U419&amp;V419&amp;W419&amp;X419,"")</f>
        <v/>
      </c>
      <c r="R419" s="8" t="str">
        <f t="shared" si="76"/>
        <v>{"wst_id":"GHCND:US1MNRV0003",</v>
      </c>
      <c r="S419" s="8" t="str">
        <f t="shared" si="77"/>
        <v>"wst_name":"DANUBE 0.3 SE",</v>
      </c>
      <c r="T419" s="8" t="str">
        <f t="shared" si="78"/>
        <v>"wst_lat":"44.78939952",</v>
      </c>
      <c r="U419" s="8" t="str">
        <f t="shared" si="79"/>
        <v>"wst_long":"-95.09730034",</v>
      </c>
      <c r="V419" s="8" t="str">
        <f t="shared" si="80"/>
        <v>"wst_source":"GHCN",</v>
      </c>
      <c r="W419" s="8" t="str">
        <f t="shared" si="74"/>
        <v>"wst_elev":"330"</v>
      </c>
      <c r="X419" s="8" t="s">
        <v>939</v>
      </c>
    </row>
    <row r="420" spans="1:24">
      <c r="A420" s="8" t="str">
        <f>IF(COUNTIF($C$1:C419,"="&amp;C420)&gt;0,"",1)</f>
        <v/>
      </c>
      <c r="B420" s="14" t="s">
        <v>631</v>
      </c>
      <c r="C420" s="38" t="s">
        <v>732</v>
      </c>
      <c r="D420" s="14" t="s">
        <v>733</v>
      </c>
      <c r="E420" s="15">
        <v>44.762899820000001</v>
      </c>
      <c r="F420" s="15">
        <v>-94.929799840000001</v>
      </c>
      <c r="G420" s="14" t="s">
        <v>694</v>
      </c>
      <c r="H420" s="14" t="s">
        <v>684</v>
      </c>
      <c r="I420" s="15">
        <v>335</v>
      </c>
      <c r="J420" s="8" t="str">
        <f t="shared" si="70"/>
        <v>GHCND:USC00216152|0 - 10 km</v>
      </c>
      <c r="L420" s="8" t="str">
        <f t="shared" si="71"/>
        <v>GHCND:USC00216152|0 - 10 km</v>
      </c>
      <c r="M420" s="8" t="str">
        <f t="shared" si="72"/>
        <v>GHCND:US1ILLE0008|0 - 10 km</v>
      </c>
      <c r="N420" s="8" t="str">
        <f t="shared" si="73"/>
        <v>GHCND:US1ILLE0016|10 - 25 km</v>
      </c>
      <c r="P420" s="8" t="str">
        <f t="shared" si="75"/>
        <v/>
      </c>
      <c r="Q420" s="8" t="str">
        <f>IF(COUNTIF($C$1:C419, "="&amp;C420)=0,R420&amp;S420&amp;T420&amp;U420&amp;V420&amp;W420&amp;X420,"")</f>
        <v/>
      </c>
      <c r="R420" s="8" t="str">
        <f t="shared" si="76"/>
        <v>{"wst_id":"GHCND:USC00216152",</v>
      </c>
      <c r="S420" s="8" t="str">
        <f t="shared" si="77"/>
        <v>"wst_name":"OLIVIA 3 E",</v>
      </c>
      <c r="T420" s="8" t="str">
        <f t="shared" si="78"/>
        <v>"wst_lat":"44.76289982",</v>
      </c>
      <c r="U420" s="8" t="str">
        <f t="shared" si="79"/>
        <v>"wst_long":"-94.92979984",</v>
      </c>
      <c r="V420" s="8" t="str">
        <f t="shared" si="80"/>
        <v>"wst_source":"GHCN",</v>
      </c>
      <c r="W420" s="8" t="str">
        <f t="shared" si="74"/>
        <v>"wst_elev":"335"</v>
      </c>
      <c r="X420" s="8" t="s">
        <v>939</v>
      </c>
    </row>
    <row r="421" spans="1:24">
      <c r="A421" s="8" t="str">
        <f>IF(COUNTIF($C$1:C420,"="&amp;C421)&gt;0,"",1)</f>
        <v/>
      </c>
      <c r="B421" s="14" t="s">
        <v>632</v>
      </c>
      <c r="C421" s="38" t="s">
        <v>700</v>
      </c>
      <c r="D421" s="14" t="s">
        <v>701</v>
      </c>
      <c r="E421" s="15">
        <v>41.86330014</v>
      </c>
      <c r="F421" s="15">
        <v>-89.225400320000006</v>
      </c>
      <c r="G421" s="14" t="s">
        <v>694</v>
      </c>
      <c r="H421" s="14" t="s">
        <v>684</v>
      </c>
      <c r="I421" s="15">
        <v>252</v>
      </c>
      <c r="J421" s="8" t="str">
        <f t="shared" si="70"/>
        <v>GHCND:US1ILLE0008|0 - 10 km</v>
      </c>
      <c r="L421" s="8" t="str">
        <f t="shared" si="71"/>
        <v>GHCND:US1ILLE0008|0 - 10 km</v>
      </c>
      <c r="M421" s="8" t="str">
        <f t="shared" si="72"/>
        <v>GHCND:US1ILLE0016|10 - 25 km</v>
      </c>
      <c r="N421" s="8" t="str">
        <f t="shared" si="73"/>
        <v>GHCND:USC00116661|10 - 25 km</v>
      </c>
      <c r="P421" s="8" t="str">
        <f t="shared" si="75"/>
        <v/>
      </c>
      <c r="Q421" s="8" t="str">
        <f>IF(COUNTIF($C$1:C420, "="&amp;C421)=0,R421&amp;S421&amp;T421&amp;U421&amp;V421&amp;W421&amp;X421,"")</f>
        <v/>
      </c>
      <c r="R421" s="8" t="str">
        <f t="shared" si="76"/>
        <v>{"wst_id":"GHCND:US1ILLE0008",</v>
      </c>
      <c r="S421" s="8" t="str">
        <f t="shared" si="77"/>
        <v>"wst_name":"ASHTON 0.4 SSW",</v>
      </c>
      <c r="T421" s="8" t="str">
        <f t="shared" si="78"/>
        <v>"wst_lat":"41.86330014",</v>
      </c>
      <c r="U421" s="8" t="str">
        <f t="shared" si="79"/>
        <v>"wst_long":"-89.22540032",</v>
      </c>
      <c r="V421" s="8" t="str">
        <f t="shared" si="80"/>
        <v>"wst_source":"GHCN",</v>
      </c>
      <c r="W421" s="8" t="str">
        <f t="shared" si="74"/>
        <v>"wst_elev":"252"</v>
      </c>
      <c r="X421" s="8" t="s">
        <v>939</v>
      </c>
    </row>
    <row r="422" spans="1:24">
      <c r="A422" s="8" t="str">
        <f>IF(COUNTIF($C$1:C421,"="&amp;C422)&gt;0,"",1)</f>
        <v/>
      </c>
      <c r="B422" s="14" t="s">
        <v>632</v>
      </c>
      <c r="C422" s="38" t="s">
        <v>702</v>
      </c>
      <c r="D422" s="14" t="s">
        <v>703</v>
      </c>
      <c r="E422" s="15">
        <v>41.755999799999998</v>
      </c>
      <c r="F422" s="15">
        <v>-89.001199959999994</v>
      </c>
      <c r="G422" s="14" t="s">
        <v>694</v>
      </c>
      <c r="H422" s="14" t="s">
        <v>691</v>
      </c>
      <c r="I422" s="15">
        <v>271</v>
      </c>
      <c r="J422" s="8" t="str">
        <f t="shared" si="70"/>
        <v>GHCND:US1ILLE0016|10 - 25 km</v>
      </c>
      <c r="L422" s="8" t="str">
        <f t="shared" si="71"/>
        <v>GHCND:US1ILLE0016|10 - 25 km</v>
      </c>
      <c r="M422" s="8" t="str">
        <f t="shared" si="72"/>
        <v>GHCND:USC00116661|10 - 25 km</v>
      </c>
      <c r="N422" s="8" t="str">
        <f t="shared" si="73"/>
        <v>GHCND:US1ILLE0008|0 - 10 km</v>
      </c>
      <c r="P422" s="8" t="str">
        <f t="shared" si="75"/>
        <v/>
      </c>
      <c r="Q422" s="8" t="str">
        <f>IF(COUNTIF($C$1:C421, "="&amp;C422)=0,R422&amp;S422&amp;T422&amp;U422&amp;V422&amp;W422&amp;X422,"")</f>
        <v/>
      </c>
      <c r="R422" s="8" t="str">
        <f t="shared" si="76"/>
        <v>{"wst_id":"GHCND:US1ILLE0016",</v>
      </c>
      <c r="S422" s="8" t="str">
        <f t="shared" si="77"/>
        <v>"wst_name":"LEE 4.1 SW",</v>
      </c>
      <c r="T422" s="8" t="str">
        <f t="shared" si="78"/>
        <v>"wst_lat":"41.7559998",</v>
      </c>
      <c r="U422" s="8" t="str">
        <f t="shared" si="79"/>
        <v>"wst_long":"-89.00119996",</v>
      </c>
      <c r="V422" s="8" t="str">
        <f t="shared" si="80"/>
        <v>"wst_source":"GHCN",</v>
      </c>
      <c r="W422" s="8" t="str">
        <f t="shared" si="74"/>
        <v>"wst_elev":"271"</v>
      </c>
      <c r="X422" s="8" t="s">
        <v>939</v>
      </c>
    </row>
    <row r="423" spans="1:24">
      <c r="A423" s="8" t="str">
        <f>IF(COUNTIF($C$1:C422,"="&amp;C423)&gt;0,"",1)</f>
        <v/>
      </c>
      <c r="B423" s="14" t="s">
        <v>632</v>
      </c>
      <c r="C423" s="38" t="s">
        <v>740</v>
      </c>
      <c r="D423" s="14" t="s">
        <v>741</v>
      </c>
      <c r="E423" s="15">
        <v>41.712199759999997</v>
      </c>
      <c r="F423" s="15">
        <v>-88.998899620000003</v>
      </c>
      <c r="G423" s="14" t="s">
        <v>694</v>
      </c>
      <c r="H423" s="14" t="s">
        <v>691</v>
      </c>
      <c r="I423" s="15">
        <v>290</v>
      </c>
      <c r="J423" s="8" t="str">
        <f t="shared" si="70"/>
        <v>GHCND:USC00116661|10 - 25 km</v>
      </c>
      <c r="L423" s="8" t="str">
        <f t="shared" si="71"/>
        <v>GHCND:USC00116661|10 - 25 km</v>
      </c>
      <c r="M423" s="8" t="str">
        <f t="shared" si="72"/>
        <v>GHCND:US1ILLE0008|0 - 10 km</v>
      </c>
      <c r="N423" s="8" t="str">
        <f t="shared" si="73"/>
        <v>GHCND:US1ILLE0016|10 - 25 km</v>
      </c>
      <c r="P423" s="8" t="str">
        <f t="shared" si="75"/>
        <v/>
      </c>
      <c r="Q423" s="8" t="str">
        <f>IF(COUNTIF($C$1:C422, "="&amp;C423)=0,R423&amp;S423&amp;T423&amp;U423&amp;V423&amp;W423&amp;X423,"")</f>
        <v/>
      </c>
      <c r="R423" s="8" t="str">
        <f t="shared" si="76"/>
        <v>{"wst_id":"GHCND:USC00116661",</v>
      </c>
      <c r="S423" s="8" t="str">
        <f t="shared" si="77"/>
        <v>"wst_name":"PAW PAW",</v>
      </c>
      <c r="T423" s="8" t="str">
        <f t="shared" si="78"/>
        <v>"wst_lat":"41.71219976",</v>
      </c>
      <c r="U423" s="8" t="str">
        <f t="shared" si="79"/>
        <v>"wst_long":"-88.99889962",</v>
      </c>
      <c r="V423" s="8" t="str">
        <f t="shared" si="80"/>
        <v>"wst_source":"GHCN",</v>
      </c>
      <c r="W423" s="8" t="str">
        <f t="shared" si="74"/>
        <v>"wst_elev":"290"</v>
      </c>
      <c r="X423" s="8" t="s">
        <v>939</v>
      </c>
    </row>
    <row r="424" spans="1:24">
      <c r="A424" s="8" t="str">
        <f>IF(COUNTIF($C$1:C423,"="&amp;C424)&gt;0,"",1)</f>
        <v/>
      </c>
      <c r="B424" s="14" t="s">
        <v>635</v>
      </c>
      <c r="C424" s="38" t="s">
        <v>700</v>
      </c>
      <c r="D424" s="14" t="s">
        <v>701</v>
      </c>
      <c r="E424" s="15">
        <v>41.86330014</v>
      </c>
      <c r="F424" s="15">
        <v>-89.225400320000006</v>
      </c>
      <c r="G424" s="14" t="s">
        <v>694</v>
      </c>
      <c r="H424" s="14" t="s">
        <v>684</v>
      </c>
      <c r="I424" s="15">
        <v>252</v>
      </c>
      <c r="J424" s="8" t="str">
        <f t="shared" si="70"/>
        <v>GHCND:US1ILLE0008|0 - 10 km</v>
      </c>
      <c r="L424" s="8" t="str">
        <f t="shared" si="71"/>
        <v>GHCND:US1ILLE0008|0 - 10 km</v>
      </c>
      <c r="M424" s="8" t="str">
        <f t="shared" si="72"/>
        <v>GHCND:US1ILLE0016|10 - 25 km</v>
      </c>
      <c r="N424" s="8" t="str">
        <f t="shared" si="73"/>
        <v>GHCND:USC00116661|10 - 25 km</v>
      </c>
      <c r="P424" s="8" t="str">
        <f t="shared" si="75"/>
        <v/>
      </c>
      <c r="Q424" s="8" t="str">
        <f>IF(COUNTIF($C$1:C423, "="&amp;C424)=0,R424&amp;S424&amp;T424&amp;U424&amp;V424&amp;W424&amp;X424,"")</f>
        <v/>
      </c>
      <c r="R424" s="8" t="str">
        <f t="shared" si="76"/>
        <v>{"wst_id":"GHCND:US1ILLE0008",</v>
      </c>
      <c r="S424" s="8" t="str">
        <f t="shared" si="77"/>
        <v>"wst_name":"ASHTON 0.4 SSW",</v>
      </c>
      <c r="T424" s="8" t="str">
        <f t="shared" si="78"/>
        <v>"wst_lat":"41.86330014",</v>
      </c>
      <c r="U424" s="8" t="str">
        <f t="shared" si="79"/>
        <v>"wst_long":"-89.22540032",</v>
      </c>
      <c r="V424" s="8" t="str">
        <f t="shared" si="80"/>
        <v>"wst_source":"GHCN",</v>
      </c>
      <c r="W424" s="8" t="str">
        <f t="shared" si="74"/>
        <v>"wst_elev":"252"</v>
      </c>
      <c r="X424" s="8" t="s">
        <v>939</v>
      </c>
    </row>
    <row r="425" spans="1:24">
      <c r="A425" s="8" t="str">
        <f>IF(COUNTIF($C$1:C424,"="&amp;C425)&gt;0,"",1)</f>
        <v/>
      </c>
      <c r="B425" s="14" t="s">
        <v>635</v>
      </c>
      <c r="C425" s="38" t="s">
        <v>702</v>
      </c>
      <c r="D425" s="14" t="s">
        <v>703</v>
      </c>
      <c r="E425" s="15">
        <v>41.755999799999998</v>
      </c>
      <c r="F425" s="15">
        <v>-89.001199959999994</v>
      </c>
      <c r="G425" s="14" t="s">
        <v>694</v>
      </c>
      <c r="H425" s="14" t="s">
        <v>691</v>
      </c>
      <c r="I425" s="15">
        <v>271</v>
      </c>
      <c r="J425" s="8" t="str">
        <f t="shared" si="70"/>
        <v>GHCND:US1ILLE0016|10 - 25 km</v>
      </c>
      <c r="L425" s="8" t="str">
        <f t="shared" si="71"/>
        <v>GHCND:US1ILLE0016|10 - 25 km</v>
      </c>
      <c r="M425" s="8" t="str">
        <f t="shared" si="72"/>
        <v>GHCND:USC00116661|10 - 25 km</v>
      </c>
      <c r="N425" s="8" t="str">
        <f t="shared" si="73"/>
        <v>GHCND:US1ILOG0003|10 - 25 km</v>
      </c>
      <c r="P425" s="8" t="str">
        <f t="shared" si="75"/>
        <v/>
      </c>
      <c r="Q425" s="8" t="str">
        <f>IF(COUNTIF($C$1:C424, "="&amp;C425)=0,R425&amp;S425&amp;T425&amp;U425&amp;V425&amp;W425&amp;X425,"")</f>
        <v/>
      </c>
      <c r="R425" s="8" t="str">
        <f t="shared" si="76"/>
        <v>{"wst_id":"GHCND:US1ILLE0016",</v>
      </c>
      <c r="S425" s="8" t="str">
        <f t="shared" si="77"/>
        <v>"wst_name":"LEE 4.1 SW",</v>
      </c>
      <c r="T425" s="8" t="str">
        <f t="shared" si="78"/>
        <v>"wst_lat":"41.7559998",</v>
      </c>
      <c r="U425" s="8" t="str">
        <f t="shared" si="79"/>
        <v>"wst_long":"-89.00119996",</v>
      </c>
      <c r="V425" s="8" t="str">
        <f t="shared" si="80"/>
        <v>"wst_source":"GHCN",</v>
      </c>
      <c r="W425" s="8" t="str">
        <f t="shared" si="74"/>
        <v>"wst_elev":"271"</v>
      </c>
      <c r="X425" s="8" t="s">
        <v>939</v>
      </c>
    </row>
    <row r="426" spans="1:24">
      <c r="A426" s="8" t="str">
        <f>IF(COUNTIF($C$1:C425,"="&amp;C426)&gt;0,"",1)</f>
        <v/>
      </c>
      <c r="B426" s="14" t="s">
        <v>635</v>
      </c>
      <c r="C426" s="38" t="s">
        <v>740</v>
      </c>
      <c r="D426" s="14" t="s">
        <v>741</v>
      </c>
      <c r="E426" s="15">
        <v>41.712199759999997</v>
      </c>
      <c r="F426" s="15">
        <v>-88.998899620000003</v>
      </c>
      <c r="G426" s="14" t="s">
        <v>694</v>
      </c>
      <c r="H426" s="14" t="s">
        <v>691</v>
      </c>
      <c r="I426" s="15">
        <v>290</v>
      </c>
      <c r="J426" s="8" t="str">
        <f t="shared" si="70"/>
        <v>GHCND:USC00116661|10 - 25 km</v>
      </c>
      <c r="L426" s="8" t="str">
        <f t="shared" si="71"/>
        <v>GHCND:USC00116661|10 - 25 km</v>
      </c>
      <c r="M426" s="8" t="str">
        <f t="shared" si="72"/>
        <v>GHCND:US1ILOG0003|10 - 25 km</v>
      </c>
      <c r="N426" s="8" t="str">
        <f t="shared" si="73"/>
        <v>GHCND:USC00114879|0 - 10 km</v>
      </c>
      <c r="P426" s="8" t="str">
        <f t="shared" si="75"/>
        <v/>
      </c>
      <c r="Q426" s="8" t="str">
        <f>IF(COUNTIF($C$1:C425, "="&amp;C426)=0,R426&amp;S426&amp;T426&amp;U426&amp;V426&amp;W426&amp;X426,"")</f>
        <v/>
      </c>
      <c r="R426" s="8" t="str">
        <f t="shared" si="76"/>
        <v>{"wst_id":"GHCND:USC00116661",</v>
      </c>
      <c r="S426" s="8" t="str">
        <f t="shared" si="77"/>
        <v>"wst_name":"PAW PAW",</v>
      </c>
      <c r="T426" s="8" t="str">
        <f t="shared" si="78"/>
        <v>"wst_lat":"41.71219976",</v>
      </c>
      <c r="U426" s="8" t="str">
        <f t="shared" si="79"/>
        <v>"wst_long":"-88.99889962",</v>
      </c>
      <c r="V426" s="8" t="str">
        <f t="shared" si="80"/>
        <v>"wst_source":"GHCN",</v>
      </c>
      <c r="W426" s="8" t="str">
        <f t="shared" si="74"/>
        <v>"wst_elev":"290"</v>
      </c>
      <c r="X426" s="8" t="s">
        <v>939</v>
      </c>
    </row>
    <row r="427" spans="1:24">
      <c r="A427" s="8" t="str">
        <f>IF(COUNTIF($C$1:C426,"="&amp;C427)&gt;0,"",1)</f>
        <v/>
      </c>
      <c r="B427" s="14" t="s">
        <v>636</v>
      </c>
      <c r="C427" s="38" t="s">
        <v>706</v>
      </c>
      <c r="D427" s="14" t="s">
        <v>707</v>
      </c>
      <c r="E427" s="15">
        <v>41.982399919999999</v>
      </c>
      <c r="F427" s="15">
        <v>-89.585900219999999</v>
      </c>
      <c r="G427" s="14" t="s">
        <v>694</v>
      </c>
      <c r="H427" s="14" t="s">
        <v>691</v>
      </c>
      <c r="I427" s="15">
        <v>260</v>
      </c>
      <c r="J427" s="8" t="str">
        <f t="shared" si="70"/>
        <v>GHCND:US1ILOG0003|10 - 25 km</v>
      </c>
      <c r="L427" s="8" t="str">
        <f t="shared" si="71"/>
        <v>GHCND:US1ILOG0003|10 - 25 km</v>
      </c>
      <c r="M427" s="8" t="str">
        <f t="shared" si="72"/>
        <v>GHCND:USC00114879|0 - 10 km</v>
      </c>
      <c r="N427" s="8" t="str">
        <f t="shared" si="73"/>
        <v>GHCND:USC00116897|0 - 10 km</v>
      </c>
      <c r="P427" s="8" t="str">
        <f t="shared" si="75"/>
        <v/>
      </c>
      <c r="Q427" s="8" t="str">
        <f>IF(COUNTIF($C$1:C426, "="&amp;C427)=0,R427&amp;S427&amp;T427&amp;U427&amp;V427&amp;W427&amp;X427,"")</f>
        <v/>
      </c>
      <c r="R427" s="8" t="str">
        <f t="shared" si="76"/>
        <v>{"wst_id":"GHCND:US1ILOG0003",</v>
      </c>
      <c r="S427" s="8" t="str">
        <f t="shared" si="77"/>
        <v>"wst_name":"POLO 0.4 WSW",</v>
      </c>
      <c r="T427" s="8" t="str">
        <f t="shared" si="78"/>
        <v>"wst_lat":"41.98239992",</v>
      </c>
      <c r="U427" s="8" t="str">
        <f t="shared" si="79"/>
        <v>"wst_long":"-89.58590022",</v>
      </c>
      <c r="V427" s="8" t="str">
        <f t="shared" si="80"/>
        <v>"wst_source":"GHCN",</v>
      </c>
      <c r="W427" s="8" t="str">
        <f t="shared" si="74"/>
        <v>"wst_elev":"260"</v>
      </c>
      <c r="X427" s="8" t="s">
        <v>939</v>
      </c>
    </row>
    <row r="428" spans="1:24">
      <c r="A428" s="8" t="str">
        <f>IF(COUNTIF($C$1:C427,"="&amp;C428)&gt;0,"",1)</f>
        <v/>
      </c>
      <c r="B428" s="14" t="s">
        <v>636</v>
      </c>
      <c r="C428" s="38" t="s">
        <v>742</v>
      </c>
      <c r="D428" s="14" t="s">
        <v>743</v>
      </c>
      <c r="E428" s="15">
        <v>42.091900019999997</v>
      </c>
      <c r="F428" s="15">
        <v>-89.842100180000003</v>
      </c>
      <c r="G428" s="14" t="s">
        <v>694</v>
      </c>
      <c r="H428" s="14" t="s">
        <v>684</v>
      </c>
      <c r="I428" s="15">
        <v>253</v>
      </c>
      <c r="J428" s="8" t="str">
        <f t="shared" si="70"/>
        <v>GHCND:USC00114879|0 - 10 km</v>
      </c>
      <c r="L428" s="8" t="str">
        <f t="shared" si="71"/>
        <v>GHCND:USC00114879|0 - 10 km</v>
      </c>
      <c r="M428" s="8" t="str">
        <f t="shared" si="72"/>
        <v>GHCND:USC00116897|0 - 10 km</v>
      </c>
      <c r="N428" s="8" t="str">
        <f t="shared" si="73"/>
        <v>GHCND:US1ILOG0003|10 - 25 km</v>
      </c>
      <c r="P428" s="8" t="str">
        <f t="shared" si="75"/>
        <v/>
      </c>
      <c r="Q428" s="8" t="str">
        <f>IF(COUNTIF($C$1:C427, "="&amp;C428)=0,R428&amp;S428&amp;T428&amp;U428&amp;V428&amp;W428&amp;X428,"")</f>
        <v/>
      </c>
      <c r="R428" s="8" t="str">
        <f t="shared" si="76"/>
        <v>{"wst_id":"GHCND:USC00114879",</v>
      </c>
      <c r="S428" s="8" t="str">
        <f t="shared" si="77"/>
        <v>"wst_name":"LANARK",</v>
      </c>
      <c r="T428" s="8" t="str">
        <f t="shared" si="78"/>
        <v>"wst_lat":"42.09190002",</v>
      </c>
      <c r="U428" s="8" t="str">
        <f t="shared" si="79"/>
        <v>"wst_long":"-89.84210018",</v>
      </c>
      <c r="V428" s="8" t="str">
        <f t="shared" si="80"/>
        <v>"wst_source":"GHCN",</v>
      </c>
      <c r="W428" s="8" t="str">
        <f t="shared" si="74"/>
        <v>"wst_elev":"253"</v>
      </c>
      <c r="X428" s="8" t="s">
        <v>939</v>
      </c>
    </row>
    <row r="429" spans="1:24">
      <c r="A429" s="8" t="str">
        <f>IF(COUNTIF($C$1:C428,"="&amp;C429)&gt;0,"",1)</f>
        <v/>
      </c>
      <c r="B429" s="14" t="s">
        <v>636</v>
      </c>
      <c r="C429" s="38" t="s">
        <v>708</v>
      </c>
      <c r="D429" s="14" t="s">
        <v>709</v>
      </c>
      <c r="E429" s="15">
        <v>42.034700260000001</v>
      </c>
      <c r="F429" s="15">
        <v>-89.611900019999993</v>
      </c>
      <c r="G429" s="14" t="s">
        <v>694</v>
      </c>
      <c r="H429" s="14" t="s">
        <v>684</v>
      </c>
      <c r="I429" s="15">
        <v>261</v>
      </c>
      <c r="J429" s="8" t="str">
        <f t="shared" si="70"/>
        <v>GHCND:USC00116897|0 - 10 km</v>
      </c>
      <c r="L429" s="8" t="str">
        <f t="shared" si="71"/>
        <v>GHCND:USC00116897|0 - 10 km</v>
      </c>
      <c r="M429" s="8" t="str">
        <f t="shared" si="72"/>
        <v>GHCND:US1ILOG0003|10 - 25 km</v>
      </c>
      <c r="N429" s="8" t="str">
        <f t="shared" si="73"/>
        <v>GHCND:USC00114879|0 - 10 km</v>
      </c>
      <c r="P429" s="8" t="str">
        <f t="shared" si="75"/>
        <v/>
      </c>
      <c r="Q429" s="8" t="str">
        <f>IF(COUNTIF($C$1:C428, "="&amp;C429)=0,R429&amp;S429&amp;T429&amp;U429&amp;V429&amp;W429&amp;X429,"")</f>
        <v/>
      </c>
      <c r="R429" s="8" t="str">
        <f t="shared" si="76"/>
        <v>{"wst_id":"GHCND:USC00116897",</v>
      </c>
      <c r="S429" s="8" t="str">
        <f t="shared" si="77"/>
        <v>"wst_name":"POLO 5 NW",</v>
      </c>
      <c r="T429" s="8" t="str">
        <f t="shared" si="78"/>
        <v>"wst_lat":"42.03470026",</v>
      </c>
      <c r="U429" s="8" t="str">
        <f t="shared" si="79"/>
        <v>"wst_long":"-89.61190002",</v>
      </c>
      <c r="V429" s="8" t="str">
        <f t="shared" si="80"/>
        <v>"wst_source":"GHCN",</v>
      </c>
      <c r="W429" s="8" t="str">
        <f t="shared" si="74"/>
        <v>"wst_elev":"261"</v>
      </c>
      <c r="X429" s="8" t="s">
        <v>939</v>
      </c>
    </row>
    <row r="430" spans="1:24">
      <c r="A430" s="8" t="str">
        <f>IF(COUNTIF($C$1:C429,"="&amp;C430)&gt;0,"",1)</f>
        <v/>
      </c>
      <c r="B430" s="14" t="s">
        <v>639</v>
      </c>
      <c r="C430" s="38" t="s">
        <v>706</v>
      </c>
      <c r="D430" s="14" t="s">
        <v>707</v>
      </c>
      <c r="E430" s="15">
        <v>41.982399919999999</v>
      </c>
      <c r="F430" s="15">
        <v>-89.585900219999999</v>
      </c>
      <c r="G430" s="14" t="s">
        <v>694</v>
      </c>
      <c r="H430" s="14" t="s">
        <v>691</v>
      </c>
      <c r="I430" s="15">
        <v>260</v>
      </c>
      <c r="J430" s="8" t="str">
        <f t="shared" si="70"/>
        <v>GHCND:US1ILOG0003|10 - 25 km</v>
      </c>
      <c r="L430" s="8" t="str">
        <f t="shared" si="71"/>
        <v>GHCND:US1ILOG0003|10 - 25 km</v>
      </c>
      <c r="M430" s="8" t="str">
        <f t="shared" si="72"/>
        <v>GHCND:USC00114879|0 - 10 km</v>
      </c>
      <c r="N430" s="8" t="str">
        <f t="shared" si="73"/>
        <v>GHCND:USC00116897|0 - 10 km</v>
      </c>
      <c r="P430" s="8" t="str">
        <f t="shared" si="75"/>
        <v/>
      </c>
      <c r="Q430" s="8" t="str">
        <f>IF(COUNTIF($C$1:C429, "="&amp;C430)=0,R430&amp;S430&amp;T430&amp;U430&amp;V430&amp;W430&amp;X430,"")</f>
        <v/>
      </c>
      <c r="R430" s="8" t="str">
        <f t="shared" si="76"/>
        <v>{"wst_id":"GHCND:US1ILOG0003",</v>
      </c>
      <c r="S430" s="8" t="str">
        <f t="shared" si="77"/>
        <v>"wst_name":"POLO 0.4 WSW",</v>
      </c>
      <c r="T430" s="8" t="str">
        <f t="shared" si="78"/>
        <v>"wst_lat":"41.98239992",</v>
      </c>
      <c r="U430" s="8" t="str">
        <f t="shared" si="79"/>
        <v>"wst_long":"-89.58590022",</v>
      </c>
      <c r="V430" s="8" t="str">
        <f t="shared" si="80"/>
        <v>"wst_source":"GHCN",</v>
      </c>
      <c r="W430" s="8" t="str">
        <f t="shared" si="74"/>
        <v>"wst_elev":"260"</v>
      </c>
      <c r="X430" s="8" t="s">
        <v>939</v>
      </c>
    </row>
    <row r="431" spans="1:24">
      <c r="A431" s="8" t="str">
        <f>IF(COUNTIF($C$1:C430,"="&amp;C431)&gt;0,"",1)</f>
        <v/>
      </c>
      <c r="B431" s="14" t="s">
        <v>639</v>
      </c>
      <c r="C431" s="38" t="s">
        <v>742</v>
      </c>
      <c r="D431" s="14" t="s">
        <v>743</v>
      </c>
      <c r="E431" s="15">
        <v>42.091900019999997</v>
      </c>
      <c r="F431" s="15">
        <v>-89.842100180000003</v>
      </c>
      <c r="G431" s="14" t="s">
        <v>694</v>
      </c>
      <c r="H431" s="14" t="s">
        <v>684</v>
      </c>
      <c r="I431" s="15">
        <v>253</v>
      </c>
      <c r="J431" s="8" t="str">
        <f t="shared" si="70"/>
        <v>GHCND:USC00114879|0 - 10 km</v>
      </c>
      <c r="L431" s="8" t="str">
        <f t="shared" si="71"/>
        <v>GHCND:USC00114879|0 - 10 km</v>
      </c>
      <c r="M431" s="8" t="str">
        <f t="shared" si="72"/>
        <v>GHCND:USC00116897|0 - 10 km</v>
      </c>
      <c r="N431" s="8" t="str">
        <f t="shared" si="73"/>
        <v>GHCND:US1ILDK0010|10 - 25 km</v>
      </c>
      <c r="P431" s="8" t="str">
        <f t="shared" si="75"/>
        <v/>
      </c>
      <c r="Q431" s="8" t="str">
        <f>IF(COUNTIF($C$1:C430, "="&amp;C431)=0,R431&amp;S431&amp;T431&amp;U431&amp;V431&amp;W431&amp;X431,"")</f>
        <v/>
      </c>
      <c r="R431" s="8" t="str">
        <f t="shared" si="76"/>
        <v>{"wst_id":"GHCND:USC00114879",</v>
      </c>
      <c r="S431" s="8" t="str">
        <f t="shared" si="77"/>
        <v>"wst_name":"LANARK",</v>
      </c>
      <c r="T431" s="8" t="str">
        <f t="shared" si="78"/>
        <v>"wst_lat":"42.09190002",</v>
      </c>
      <c r="U431" s="8" t="str">
        <f t="shared" si="79"/>
        <v>"wst_long":"-89.84210018",</v>
      </c>
      <c r="V431" s="8" t="str">
        <f t="shared" si="80"/>
        <v>"wst_source":"GHCN",</v>
      </c>
      <c r="W431" s="8" t="str">
        <f t="shared" si="74"/>
        <v>"wst_elev":"253"</v>
      </c>
      <c r="X431" s="8" t="s">
        <v>939</v>
      </c>
    </row>
    <row r="432" spans="1:24">
      <c r="A432" s="8" t="str">
        <f>IF(COUNTIF($C$1:C431,"="&amp;C432)&gt;0,"",1)</f>
        <v/>
      </c>
      <c r="B432" s="14" t="s">
        <v>639</v>
      </c>
      <c r="C432" s="38" t="s">
        <v>708</v>
      </c>
      <c r="D432" s="14" t="s">
        <v>709</v>
      </c>
      <c r="E432" s="15">
        <v>42.034700260000001</v>
      </c>
      <c r="F432" s="15">
        <v>-89.611900019999993</v>
      </c>
      <c r="G432" s="14" t="s">
        <v>694</v>
      </c>
      <c r="H432" s="14" t="s">
        <v>684</v>
      </c>
      <c r="I432" s="15">
        <v>261</v>
      </c>
      <c r="J432" s="8" t="str">
        <f t="shared" si="70"/>
        <v>GHCND:USC00116897|0 - 10 km</v>
      </c>
      <c r="L432" s="8" t="str">
        <f t="shared" si="71"/>
        <v>GHCND:USC00116897|0 - 10 km</v>
      </c>
      <c r="M432" s="8" t="str">
        <f t="shared" si="72"/>
        <v>GHCND:US1ILDK0010|10 - 25 km</v>
      </c>
      <c r="N432" s="8" t="str">
        <f t="shared" si="73"/>
        <v>GHCND:US1ILOG0011|0 - 10 km</v>
      </c>
      <c r="P432" s="8" t="str">
        <f t="shared" si="75"/>
        <v/>
      </c>
      <c r="Q432" s="8" t="str">
        <f>IF(COUNTIF($C$1:C431, "="&amp;C432)=0,R432&amp;S432&amp;T432&amp;U432&amp;V432&amp;W432&amp;X432,"")</f>
        <v/>
      </c>
      <c r="R432" s="8" t="str">
        <f t="shared" si="76"/>
        <v>{"wst_id":"GHCND:USC00116897",</v>
      </c>
      <c r="S432" s="8" t="str">
        <f t="shared" si="77"/>
        <v>"wst_name":"POLO 5 NW",</v>
      </c>
      <c r="T432" s="8" t="str">
        <f t="shared" si="78"/>
        <v>"wst_lat":"42.03470026",</v>
      </c>
      <c r="U432" s="8" t="str">
        <f t="shared" si="79"/>
        <v>"wst_long":"-89.61190002",</v>
      </c>
      <c r="V432" s="8" t="str">
        <f t="shared" si="80"/>
        <v>"wst_source":"GHCN",</v>
      </c>
      <c r="W432" s="8" t="str">
        <f t="shared" si="74"/>
        <v>"wst_elev":"261"</v>
      </c>
      <c r="X432" s="8" t="s">
        <v>939</v>
      </c>
    </row>
    <row r="433" spans="1:24">
      <c r="A433" s="8">
        <f>IF(COUNTIF($C$1:C432,"="&amp;C433)&gt;0,"",1)</f>
        <v>1</v>
      </c>
      <c r="B433" s="14" t="s">
        <v>640</v>
      </c>
      <c r="C433" s="38" t="s">
        <v>746</v>
      </c>
      <c r="D433" s="14" t="s">
        <v>747</v>
      </c>
      <c r="E433" s="15">
        <v>41.924099779999999</v>
      </c>
      <c r="F433" s="15">
        <v>-88.860900220000005</v>
      </c>
      <c r="G433" s="14" t="s">
        <v>694</v>
      </c>
      <c r="H433" s="14" t="s">
        <v>691</v>
      </c>
      <c r="I433" s="15">
        <v>276</v>
      </c>
      <c r="J433" s="8" t="str">
        <f t="shared" si="70"/>
        <v>GHCND:US1ILDK0010|10 - 25 km</v>
      </c>
      <c r="L433" s="8" t="str">
        <f t="shared" si="71"/>
        <v>GHCND:US1ILDK0010|10 - 25 km</v>
      </c>
      <c r="M433" s="8" t="str">
        <f t="shared" si="72"/>
        <v>GHCND:US1ILOG0011|0 - 10 km</v>
      </c>
      <c r="N433" s="8" t="str">
        <f t="shared" si="73"/>
        <v>GHCND:USC00117354|10 - 25 km</v>
      </c>
      <c r="P433" s="8" t="str">
        <f t="shared" si="75"/>
        <v>,</v>
      </c>
      <c r="Q433" s="8" t="str">
        <f>IF(COUNTIF($C$1:C432, "="&amp;C433)=0,R433&amp;S433&amp;T433&amp;U433&amp;V433&amp;W433&amp;X433,"")</f>
        <v>{"wst_id":"GHCND:US1ILDK0010","wst_name":"MALTA 0.4 SSE","wst_lat":"41.92409978","wst_long":"-88.86090022","wst_source":"GHCN","wst_elev":"276"}</v>
      </c>
      <c r="R433" s="8" t="str">
        <f t="shared" si="76"/>
        <v>{"wst_id":"GHCND:US1ILDK0010",</v>
      </c>
      <c r="S433" s="8" t="str">
        <f t="shared" si="77"/>
        <v>"wst_name":"MALTA 0.4 SSE",</v>
      </c>
      <c r="T433" s="8" t="str">
        <f t="shared" si="78"/>
        <v>"wst_lat":"41.92409978",</v>
      </c>
      <c r="U433" s="8" t="str">
        <f t="shared" si="79"/>
        <v>"wst_long":"-88.86090022",</v>
      </c>
      <c r="V433" s="8" t="str">
        <f t="shared" si="80"/>
        <v>"wst_source":"GHCN",</v>
      </c>
      <c r="W433" s="8" t="str">
        <f t="shared" si="74"/>
        <v>"wst_elev":"276"</v>
      </c>
      <c r="X433" s="8" t="s">
        <v>939</v>
      </c>
    </row>
    <row r="434" spans="1:24">
      <c r="A434" s="8">
        <f>IF(COUNTIF($C$1:C433,"="&amp;C434)&gt;0,"",1)</f>
        <v>1</v>
      </c>
      <c r="B434" s="14" t="s">
        <v>640</v>
      </c>
      <c r="C434" s="38" t="s">
        <v>748</v>
      </c>
      <c r="D434" s="14" t="s">
        <v>749</v>
      </c>
      <c r="E434" s="15">
        <v>42.060099579999999</v>
      </c>
      <c r="F434" s="15">
        <v>-89.031199959999995</v>
      </c>
      <c r="G434" s="14" t="s">
        <v>694</v>
      </c>
      <c r="H434" s="14" t="s">
        <v>684</v>
      </c>
      <c r="I434" s="15">
        <v>233</v>
      </c>
      <c r="J434" s="8" t="str">
        <f t="shared" si="70"/>
        <v>GHCND:US1ILOG0011|0 - 10 km</v>
      </c>
      <c r="L434" s="8" t="str">
        <f t="shared" si="71"/>
        <v>GHCND:US1ILOG0011|0 - 10 km</v>
      </c>
      <c r="M434" s="8" t="str">
        <f t="shared" si="72"/>
        <v>GHCND:USC00117354|10 - 25 km</v>
      </c>
      <c r="N434" s="8" t="str">
        <f t="shared" si="73"/>
        <v>725486|0 - 10 km</v>
      </c>
      <c r="P434" s="8" t="str">
        <f t="shared" si="75"/>
        <v>,</v>
      </c>
      <c r="Q434" s="8" t="str">
        <f>IF(COUNTIF($C$1:C433, "="&amp;C434)=0,R434&amp;S434&amp;T434&amp;U434&amp;V434&amp;W434&amp;X434,"")</f>
        <v>{"wst_id":"GHCND:US1ILOG0011","wst_name":"LINDENWOOD 0.5 N","wst_lat":"42.06009958","wst_long":"-89.03119996","wst_source":"GHCN","wst_elev":"233"}</v>
      </c>
      <c r="R434" s="8" t="str">
        <f t="shared" si="76"/>
        <v>{"wst_id":"GHCND:US1ILOG0011",</v>
      </c>
      <c r="S434" s="8" t="str">
        <f t="shared" si="77"/>
        <v>"wst_name":"LINDENWOOD 0.5 N",</v>
      </c>
      <c r="T434" s="8" t="str">
        <f t="shared" si="78"/>
        <v>"wst_lat":"42.06009958",</v>
      </c>
      <c r="U434" s="8" t="str">
        <f t="shared" si="79"/>
        <v>"wst_long":"-89.03119996",</v>
      </c>
      <c r="V434" s="8" t="str">
        <f t="shared" si="80"/>
        <v>"wst_source":"GHCN",</v>
      </c>
      <c r="W434" s="8" t="str">
        <f t="shared" si="74"/>
        <v>"wst_elev":"233"</v>
      </c>
      <c r="X434" s="8" t="s">
        <v>939</v>
      </c>
    </row>
    <row r="435" spans="1:24">
      <c r="A435" s="8">
        <f>IF(COUNTIF($C$1:C434,"="&amp;C435)&gt;0,"",1)</f>
        <v>1</v>
      </c>
      <c r="B435" s="14" t="s">
        <v>640</v>
      </c>
      <c r="C435" s="38" t="s">
        <v>750</v>
      </c>
      <c r="D435" s="14" t="s">
        <v>751</v>
      </c>
      <c r="E435" s="15">
        <v>41.911600280000002</v>
      </c>
      <c r="F435" s="15">
        <v>-89.070799640000004</v>
      </c>
      <c r="G435" s="14" t="s">
        <v>694</v>
      </c>
      <c r="H435" s="14" t="s">
        <v>691</v>
      </c>
      <c r="I435" s="15">
        <v>236</v>
      </c>
      <c r="J435" s="8" t="str">
        <f t="shared" si="70"/>
        <v>GHCND:USC00117354|10 - 25 km</v>
      </c>
      <c r="L435" s="8" t="str">
        <f t="shared" si="71"/>
        <v>GHCND:USC00117354|10 - 25 km</v>
      </c>
      <c r="M435" s="8" t="str">
        <f t="shared" si="72"/>
        <v>725486|0 - 10 km</v>
      </c>
      <c r="N435" s="8" t="str">
        <f t="shared" si="73"/>
        <v>GHCND:US1IABN0001|0 - 10 km</v>
      </c>
      <c r="P435" s="8" t="str">
        <f t="shared" si="75"/>
        <v>,</v>
      </c>
      <c r="Q435" s="8" t="str">
        <f>IF(COUNTIF($C$1:C434, "="&amp;C435)=0,R435&amp;S435&amp;T435&amp;U435&amp;V435&amp;W435&amp;X435,"")</f>
        <v>{"wst_id":"GHCND:USC00117354","wst_name":"ROCHELLE","wst_lat":"41.91160028","wst_long":"-89.07079964","wst_source":"GHCN","wst_elev":"236"}</v>
      </c>
      <c r="R435" s="8" t="str">
        <f t="shared" si="76"/>
        <v>{"wst_id":"GHCND:USC00117354",</v>
      </c>
      <c r="S435" s="8" t="str">
        <f t="shared" si="77"/>
        <v>"wst_name":"ROCHELLE",</v>
      </c>
      <c r="T435" s="8" t="str">
        <f t="shared" si="78"/>
        <v>"wst_lat":"41.91160028",</v>
      </c>
      <c r="U435" s="8" t="str">
        <f t="shared" si="79"/>
        <v>"wst_long":"-89.07079964",</v>
      </c>
      <c r="V435" s="8" t="str">
        <f t="shared" si="80"/>
        <v>"wst_source":"GHCN",</v>
      </c>
      <c r="W435" s="8" t="str">
        <f t="shared" si="74"/>
        <v>"wst_elev":"236"</v>
      </c>
      <c r="X435" s="8" t="s">
        <v>939</v>
      </c>
    </row>
    <row r="436" spans="1:24">
      <c r="A436" s="8" t="str">
        <f>IF(COUNTIF($C$1:C435,"="&amp;C436)&gt;0,"",1)</f>
        <v/>
      </c>
      <c r="B436" s="14" t="s">
        <v>648</v>
      </c>
      <c r="C436" s="38" t="s">
        <v>710</v>
      </c>
      <c r="D436" s="14" t="s">
        <v>711</v>
      </c>
      <c r="E436" s="15">
        <v>42.049000200000002</v>
      </c>
      <c r="F436" s="15">
        <v>-93.848000400000004</v>
      </c>
      <c r="G436" s="14" t="s">
        <v>671</v>
      </c>
      <c r="H436" s="14" t="s">
        <v>684</v>
      </c>
      <c r="I436" s="15">
        <v>354</v>
      </c>
      <c r="J436" s="8" t="str">
        <f t="shared" si="70"/>
        <v>725486|0 - 10 km</v>
      </c>
      <c r="L436" s="8" t="str">
        <f t="shared" si="71"/>
        <v>725486|0 - 10 km</v>
      </c>
      <c r="M436" s="8" t="str">
        <f t="shared" si="72"/>
        <v>GHCND:US1IABN0001|0 - 10 km</v>
      </c>
      <c r="N436" s="8" t="str">
        <f t="shared" si="73"/>
        <v>GHCND:USC00130200|0 - 10 km</v>
      </c>
      <c r="P436" s="8" t="str">
        <f t="shared" si="75"/>
        <v/>
      </c>
      <c r="Q436" s="8" t="str">
        <f>IF(COUNTIF($C$1:C435, "="&amp;C436)=0,R436&amp;S436&amp;T436&amp;U436&amp;V436&amp;W436&amp;X436,"")</f>
        <v/>
      </c>
      <c r="R436" s="8" t="str">
        <f t="shared" si="76"/>
        <v>{"wst_id":"725486",</v>
      </c>
      <c r="S436" s="8" t="str">
        <f t="shared" si="77"/>
        <v>"wst_name":"BOONE MUNI",</v>
      </c>
      <c r="T436" s="8" t="str">
        <f t="shared" si="78"/>
        <v>"wst_lat":"42.0490002",</v>
      </c>
      <c r="U436" s="8" t="str">
        <f t="shared" si="79"/>
        <v>"wst_long":"-93.8480004",</v>
      </c>
      <c r="V436" s="8" t="str">
        <f t="shared" si="80"/>
        <v>"wst_source":"GSOD",</v>
      </c>
      <c r="W436" s="8" t="str">
        <f t="shared" si="74"/>
        <v>"wst_elev":"354"</v>
      </c>
      <c r="X436" s="8" t="s">
        <v>939</v>
      </c>
    </row>
    <row r="437" spans="1:24">
      <c r="A437" s="8" t="str">
        <f>IF(COUNTIF($C$1:C436,"="&amp;C437)&gt;0,"",1)</f>
        <v/>
      </c>
      <c r="B437" s="14" t="s">
        <v>648</v>
      </c>
      <c r="C437" s="38" t="s">
        <v>712</v>
      </c>
      <c r="D437" s="14" t="s">
        <v>713</v>
      </c>
      <c r="E437" s="15">
        <v>42.022399919999998</v>
      </c>
      <c r="F437" s="15">
        <v>-93.775999799999994</v>
      </c>
      <c r="G437" s="14" t="s">
        <v>694</v>
      </c>
      <c r="H437" s="14" t="s">
        <v>684</v>
      </c>
      <c r="I437" s="15">
        <v>338</v>
      </c>
      <c r="J437" s="8" t="str">
        <f t="shared" si="70"/>
        <v>GHCND:US1IABN0001|0 - 10 km</v>
      </c>
      <c r="L437" s="8" t="str">
        <f t="shared" si="71"/>
        <v>GHCND:US1IABN0001|0 - 10 km</v>
      </c>
      <c r="M437" s="8" t="str">
        <f t="shared" si="72"/>
        <v>GHCND:USC00130200|0 - 10 km</v>
      </c>
      <c r="N437" s="8" t="str">
        <f t="shared" si="73"/>
        <v>725486|0 - 10 km</v>
      </c>
      <c r="P437" s="8" t="str">
        <f t="shared" si="75"/>
        <v/>
      </c>
      <c r="Q437" s="8" t="str">
        <f>IF(COUNTIF($C$1:C436, "="&amp;C437)=0,R437&amp;S437&amp;T437&amp;U437&amp;V437&amp;W437&amp;X437,"")</f>
        <v/>
      </c>
      <c r="R437" s="8" t="str">
        <f t="shared" si="76"/>
        <v>{"wst_id":"GHCND:US1IABN0001",</v>
      </c>
      <c r="S437" s="8" t="str">
        <f t="shared" si="77"/>
        <v>"wst_name":"BOONE 5.7 ESE",</v>
      </c>
      <c r="T437" s="8" t="str">
        <f t="shared" si="78"/>
        <v>"wst_lat":"42.02239992",</v>
      </c>
      <c r="U437" s="8" t="str">
        <f t="shared" si="79"/>
        <v>"wst_long":"-93.7759998",</v>
      </c>
      <c r="V437" s="8" t="str">
        <f t="shared" si="80"/>
        <v>"wst_source":"GHCN",</v>
      </c>
      <c r="W437" s="8" t="str">
        <f t="shared" si="74"/>
        <v>"wst_elev":"338"</v>
      </c>
      <c r="X437" s="8" t="s">
        <v>939</v>
      </c>
    </row>
    <row r="438" spans="1:24">
      <c r="A438" s="8" t="str">
        <f>IF(COUNTIF($C$1:C437,"="&amp;C438)&gt;0,"",1)</f>
        <v/>
      </c>
      <c r="B438" s="14" t="s">
        <v>648</v>
      </c>
      <c r="C438" s="38" t="s">
        <v>716</v>
      </c>
      <c r="D438" s="14" t="s">
        <v>717</v>
      </c>
      <c r="E438" s="15">
        <v>42.02079964</v>
      </c>
      <c r="F438" s="15">
        <v>-93.77409978</v>
      </c>
      <c r="G438" s="14" t="s">
        <v>694</v>
      </c>
      <c r="H438" s="14" t="s">
        <v>684</v>
      </c>
      <c r="I438" s="15">
        <v>335</v>
      </c>
      <c r="J438" s="8" t="str">
        <f t="shared" si="70"/>
        <v>GHCND:USC00130200|0 - 10 km</v>
      </c>
      <c r="L438" s="8" t="str">
        <f t="shared" si="71"/>
        <v>GHCND:USC00130200|0 - 10 km</v>
      </c>
      <c r="M438" s="8" t="str">
        <f t="shared" si="72"/>
        <v>725486|0 - 10 km</v>
      </c>
      <c r="N438" s="8" t="str">
        <f t="shared" si="73"/>
        <v>GHCND:US1IABN0001|0 - 10 km</v>
      </c>
      <c r="P438" s="8" t="str">
        <f t="shared" si="75"/>
        <v/>
      </c>
      <c r="Q438" s="8" t="str">
        <f>IF(COUNTIF($C$1:C437, "="&amp;C438)=0,R438&amp;S438&amp;T438&amp;U438&amp;V438&amp;W438&amp;X438,"")</f>
        <v/>
      </c>
      <c r="R438" s="8" t="str">
        <f t="shared" si="76"/>
        <v>{"wst_id":"GHCND:USC00130200",</v>
      </c>
      <c r="S438" s="8" t="str">
        <f t="shared" si="77"/>
        <v>"wst_name":"AMES 8 WSW",</v>
      </c>
      <c r="T438" s="8" t="str">
        <f t="shared" si="78"/>
        <v>"wst_lat":"42.02079964",</v>
      </c>
      <c r="U438" s="8" t="str">
        <f t="shared" si="79"/>
        <v>"wst_long":"-93.77409978",</v>
      </c>
      <c r="V438" s="8" t="str">
        <f t="shared" si="80"/>
        <v>"wst_source":"GHCN",</v>
      </c>
      <c r="W438" s="8" t="str">
        <f t="shared" si="74"/>
        <v>"wst_elev":"335"</v>
      </c>
      <c r="X438" s="8" t="s">
        <v>939</v>
      </c>
    </row>
    <row r="439" spans="1:24">
      <c r="A439" s="8" t="str">
        <f>IF(COUNTIF($C$1:C438,"="&amp;C439)&gt;0,"",1)</f>
        <v/>
      </c>
      <c r="B439" s="14" t="s">
        <v>652</v>
      </c>
      <c r="C439" s="38" t="s">
        <v>710</v>
      </c>
      <c r="D439" s="14" t="s">
        <v>711</v>
      </c>
      <c r="E439" s="15">
        <v>42.049000200000002</v>
      </c>
      <c r="F439" s="15">
        <v>-93.848000400000004</v>
      </c>
      <c r="G439" s="14" t="s">
        <v>671</v>
      </c>
      <c r="H439" s="14" t="s">
        <v>684</v>
      </c>
      <c r="I439" s="15">
        <v>354</v>
      </c>
      <c r="J439" s="8" t="str">
        <f t="shared" si="70"/>
        <v>725486|0 - 10 km</v>
      </c>
      <c r="L439" s="8" t="str">
        <f t="shared" si="71"/>
        <v>725486|0 - 10 km</v>
      </c>
      <c r="M439" s="8" t="str">
        <f t="shared" si="72"/>
        <v>GHCND:US1IABN0001|0 - 10 km</v>
      </c>
      <c r="N439" s="8" t="str">
        <f t="shared" si="73"/>
        <v>GHCND:USC00130200|0 - 10 km</v>
      </c>
      <c r="P439" s="8" t="str">
        <f t="shared" si="75"/>
        <v/>
      </c>
      <c r="Q439" s="8" t="str">
        <f>IF(COUNTIF($C$1:C438, "="&amp;C439)=0,R439&amp;S439&amp;T439&amp;U439&amp;V439&amp;W439&amp;X439,"")</f>
        <v/>
      </c>
      <c r="R439" s="8" t="str">
        <f t="shared" si="76"/>
        <v>{"wst_id":"725486",</v>
      </c>
      <c r="S439" s="8" t="str">
        <f t="shared" si="77"/>
        <v>"wst_name":"BOONE MUNI",</v>
      </c>
      <c r="T439" s="8" t="str">
        <f t="shared" si="78"/>
        <v>"wst_lat":"42.0490002",</v>
      </c>
      <c r="U439" s="8" t="str">
        <f t="shared" si="79"/>
        <v>"wst_long":"-93.8480004",</v>
      </c>
      <c r="V439" s="8" t="str">
        <f t="shared" si="80"/>
        <v>"wst_source":"GSOD",</v>
      </c>
      <c r="W439" s="8" t="str">
        <f t="shared" si="74"/>
        <v>"wst_elev":"354"</v>
      </c>
      <c r="X439" s="8" t="s">
        <v>939</v>
      </c>
    </row>
    <row r="440" spans="1:24">
      <c r="A440" s="8" t="str">
        <f>IF(COUNTIF($C$1:C439,"="&amp;C440)&gt;0,"",1)</f>
        <v/>
      </c>
      <c r="B440" s="14" t="s">
        <v>652</v>
      </c>
      <c r="C440" s="38" t="s">
        <v>712</v>
      </c>
      <c r="D440" s="14" t="s">
        <v>713</v>
      </c>
      <c r="E440" s="15">
        <v>42.022399919999998</v>
      </c>
      <c r="F440" s="15">
        <v>-93.775999799999994</v>
      </c>
      <c r="G440" s="14" t="s">
        <v>694</v>
      </c>
      <c r="H440" s="14" t="s">
        <v>684</v>
      </c>
      <c r="I440" s="15">
        <v>338</v>
      </c>
      <c r="J440" s="8" t="str">
        <f t="shared" si="70"/>
        <v>GHCND:US1IABN0001|0 - 10 km</v>
      </c>
      <c r="L440" s="8" t="str">
        <f t="shared" si="71"/>
        <v>GHCND:US1IABN0001|0 - 10 km</v>
      </c>
      <c r="M440" s="8" t="str">
        <f t="shared" si="72"/>
        <v>GHCND:USC00130200|0 - 10 km</v>
      </c>
      <c r="N440" s="8" t="str">
        <f t="shared" si="73"/>
        <v>722168|0 - 10 km</v>
      </c>
      <c r="P440" s="8" t="str">
        <f t="shared" si="75"/>
        <v/>
      </c>
      <c r="Q440" s="8" t="str">
        <f>IF(COUNTIF($C$1:C439, "="&amp;C440)=0,R440&amp;S440&amp;T440&amp;U440&amp;V440&amp;W440&amp;X440,"")</f>
        <v/>
      </c>
      <c r="R440" s="8" t="str">
        <f t="shared" si="76"/>
        <v>{"wst_id":"GHCND:US1IABN0001",</v>
      </c>
      <c r="S440" s="8" t="str">
        <f t="shared" si="77"/>
        <v>"wst_name":"BOONE 5.7 ESE",</v>
      </c>
      <c r="T440" s="8" t="str">
        <f t="shared" si="78"/>
        <v>"wst_lat":"42.02239992",</v>
      </c>
      <c r="U440" s="8" t="str">
        <f t="shared" si="79"/>
        <v>"wst_long":"-93.7759998",</v>
      </c>
      <c r="V440" s="8" t="str">
        <f t="shared" si="80"/>
        <v>"wst_source":"GHCN",</v>
      </c>
      <c r="W440" s="8" t="str">
        <f t="shared" si="74"/>
        <v>"wst_elev":"338"</v>
      </c>
      <c r="X440" s="8" t="s">
        <v>939</v>
      </c>
    </row>
    <row r="441" spans="1:24">
      <c r="A441" s="8" t="str">
        <f>IF(COUNTIF($C$1:C440,"="&amp;C441)&gt;0,"",1)</f>
        <v/>
      </c>
      <c r="B441" s="14" t="s">
        <v>652</v>
      </c>
      <c r="C441" s="38" t="s">
        <v>716</v>
      </c>
      <c r="D441" s="14" t="s">
        <v>717</v>
      </c>
      <c r="E441" s="15">
        <v>42.02079964</v>
      </c>
      <c r="F441" s="15">
        <v>-93.77409978</v>
      </c>
      <c r="G441" s="14" t="s">
        <v>694</v>
      </c>
      <c r="H441" s="14" t="s">
        <v>684</v>
      </c>
      <c r="I441" s="15">
        <v>335</v>
      </c>
      <c r="J441" s="8" t="str">
        <f t="shared" si="70"/>
        <v>GHCND:USC00130200|0 - 10 km</v>
      </c>
      <c r="L441" s="8" t="str">
        <f t="shared" si="71"/>
        <v>GHCND:USC00130200|0 - 10 km</v>
      </c>
      <c r="M441" s="8" t="str">
        <f t="shared" si="72"/>
        <v>722168|0 - 10 km</v>
      </c>
      <c r="N441" s="8" t="str">
        <f t="shared" si="73"/>
        <v>GHCND:US1MNRV0003|0 - 10 km</v>
      </c>
      <c r="P441" s="8" t="str">
        <f t="shared" si="75"/>
        <v/>
      </c>
      <c r="Q441" s="8" t="str">
        <f>IF(COUNTIF($C$1:C440, "="&amp;C441)=0,R441&amp;S441&amp;T441&amp;U441&amp;V441&amp;W441&amp;X441,"")</f>
        <v/>
      </c>
      <c r="R441" s="8" t="str">
        <f t="shared" si="76"/>
        <v>{"wst_id":"GHCND:USC00130200",</v>
      </c>
      <c r="S441" s="8" t="str">
        <f t="shared" si="77"/>
        <v>"wst_name":"AMES 8 WSW",</v>
      </c>
      <c r="T441" s="8" t="str">
        <f t="shared" si="78"/>
        <v>"wst_lat":"42.02079964",</v>
      </c>
      <c r="U441" s="8" t="str">
        <f t="shared" si="79"/>
        <v>"wst_long":"-93.77409978",</v>
      </c>
      <c r="V441" s="8" t="str">
        <f t="shared" si="80"/>
        <v>"wst_source":"GHCN",</v>
      </c>
      <c r="W441" s="8" t="str">
        <f t="shared" si="74"/>
        <v>"wst_elev":"335"</v>
      </c>
      <c r="X441" s="8" t="s">
        <v>939</v>
      </c>
    </row>
    <row r="442" spans="1:24">
      <c r="A442" s="8" t="str">
        <f>IF(COUNTIF($C$1:C441,"="&amp;C442)&gt;0,"",1)</f>
        <v/>
      </c>
      <c r="B442" s="14" t="s">
        <v>653</v>
      </c>
      <c r="C442" s="38" t="s">
        <v>728</v>
      </c>
      <c r="D442" s="14" t="s">
        <v>729</v>
      </c>
      <c r="E442" s="15">
        <v>44.783000399999999</v>
      </c>
      <c r="F442" s="15">
        <v>-95.033000400000006</v>
      </c>
      <c r="G442" s="14" t="s">
        <v>671</v>
      </c>
      <c r="H442" s="14" t="s">
        <v>684</v>
      </c>
      <c r="I442" s="15">
        <v>328</v>
      </c>
      <c r="J442" s="8" t="str">
        <f t="shared" si="70"/>
        <v>722168|0 - 10 km</v>
      </c>
      <c r="L442" s="8" t="str">
        <f t="shared" si="71"/>
        <v>722168|0 - 10 km</v>
      </c>
      <c r="M442" s="8" t="str">
        <f t="shared" si="72"/>
        <v>GHCND:US1MNRV0003|0 - 10 km</v>
      </c>
      <c r="N442" s="8" t="str">
        <f t="shared" si="73"/>
        <v>GHCND:USC00216152|0 - 10 km</v>
      </c>
      <c r="P442" s="8" t="str">
        <f t="shared" si="75"/>
        <v/>
      </c>
      <c r="Q442" s="8" t="str">
        <f>IF(COUNTIF($C$1:C441, "="&amp;C442)=0,R442&amp;S442&amp;T442&amp;U442&amp;V442&amp;W442&amp;X442,"")</f>
        <v/>
      </c>
      <c r="R442" s="8" t="str">
        <f t="shared" si="76"/>
        <v>{"wst_id":"722168",</v>
      </c>
      <c r="S442" s="8" t="str">
        <f t="shared" si="77"/>
        <v>"wst_name":"OLIVIA RGNL",</v>
      </c>
      <c r="T442" s="8" t="str">
        <f t="shared" si="78"/>
        <v>"wst_lat":"44.7830004",</v>
      </c>
      <c r="U442" s="8" t="str">
        <f t="shared" si="79"/>
        <v>"wst_long":"-95.0330004",</v>
      </c>
      <c r="V442" s="8" t="str">
        <f t="shared" si="80"/>
        <v>"wst_source":"GSOD",</v>
      </c>
      <c r="W442" s="8" t="str">
        <f t="shared" si="74"/>
        <v>"wst_elev":"328"</v>
      </c>
      <c r="X442" s="8" t="s">
        <v>939</v>
      </c>
    </row>
    <row r="443" spans="1:24">
      <c r="A443" s="8" t="str">
        <f>IF(COUNTIF($C$1:C442,"="&amp;C443)&gt;0,"",1)</f>
        <v/>
      </c>
      <c r="B443" s="14" t="s">
        <v>653</v>
      </c>
      <c r="C443" s="38" t="s">
        <v>734</v>
      </c>
      <c r="D443" s="14" t="s">
        <v>735</v>
      </c>
      <c r="E443" s="15">
        <v>44.789399520000003</v>
      </c>
      <c r="F443" s="15">
        <v>-95.097300340000004</v>
      </c>
      <c r="G443" s="14" t="s">
        <v>694</v>
      </c>
      <c r="H443" s="14" t="s">
        <v>684</v>
      </c>
      <c r="I443" s="15">
        <v>330</v>
      </c>
      <c r="J443" s="8" t="str">
        <f t="shared" si="70"/>
        <v>GHCND:US1MNRV0003|0 - 10 km</v>
      </c>
      <c r="L443" s="8" t="str">
        <f t="shared" si="71"/>
        <v>GHCND:US1MNRV0003|0 - 10 km</v>
      </c>
      <c r="M443" s="8" t="str">
        <f t="shared" si="72"/>
        <v>GHCND:USC00216152|0 - 10 km</v>
      </c>
      <c r="N443" s="8" t="str">
        <f t="shared" si="73"/>
        <v>722168|0 - 10 km</v>
      </c>
      <c r="P443" s="8" t="str">
        <f t="shared" si="75"/>
        <v/>
      </c>
      <c r="Q443" s="8" t="str">
        <f>IF(COUNTIF($C$1:C442, "="&amp;C443)=0,R443&amp;S443&amp;T443&amp;U443&amp;V443&amp;W443&amp;X443,"")</f>
        <v/>
      </c>
      <c r="R443" s="8" t="str">
        <f t="shared" si="76"/>
        <v>{"wst_id":"GHCND:US1MNRV0003",</v>
      </c>
      <c r="S443" s="8" t="str">
        <f t="shared" si="77"/>
        <v>"wst_name":"DANUBE 0.3 SE",</v>
      </c>
      <c r="T443" s="8" t="str">
        <f t="shared" si="78"/>
        <v>"wst_lat":"44.78939952",</v>
      </c>
      <c r="U443" s="8" t="str">
        <f t="shared" si="79"/>
        <v>"wst_long":"-95.09730034",</v>
      </c>
      <c r="V443" s="8" t="str">
        <f t="shared" si="80"/>
        <v>"wst_source":"GHCN",</v>
      </c>
      <c r="W443" s="8" t="str">
        <f t="shared" si="74"/>
        <v>"wst_elev":"330"</v>
      </c>
      <c r="X443" s="8" t="s">
        <v>939</v>
      </c>
    </row>
    <row r="444" spans="1:24">
      <c r="A444" s="8" t="str">
        <f>IF(COUNTIF($C$1:C443,"="&amp;C444)&gt;0,"",1)</f>
        <v/>
      </c>
      <c r="B444" s="14" t="s">
        <v>653</v>
      </c>
      <c r="C444" s="38" t="s">
        <v>732</v>
      </c>
      <c r="D444" s="14" t="s">
        <v>733</v>
      </c>
      <c r="E444" s="15">
        <v>44.762899820000001</v>
      </c>
      <c r="F444" s="15">
        <v>-94.929799840000001</v>
      </c>
      <c r="G444" s="14" t="s">
        <v>694</v>
      </c>
      <c r="H444" s="14" t="s">
        <v>684</v>
      </c>
      <c r="I444" s="15">
        <v>335</v>
      </c>
      <c r="J444" s="8" t="str">
        <f t="shared" si="70"/>
        <v>GHCND:USC00216152|0 - 10 km</v>
      </c>
      <c r="L444" s="8" t="str">
        <f t="shared" si="71"/>
        <v>GHCND:USC00216152|0 - 10 km</v>
      </c>
      <c r="M444" s="8" t="str">
        <f t="shared" si="72"/>
        <v>722168|0 - 10 km</v>
      </c>
      <c r="N444" s="8" t="str">
        <f t="shared" si="73"/>
        <v>GHCND:US1MNRV0003|0 - 10 km</v>
      </c>
      <c r="P444" s="8" t="str">
        <f t="shared" si="75"/>
        <v/>
      </c>
      <c r="Q444" s="8" t="str">
        <f>IF(COUNTIF($C$1:C443, "="&amp;C444)=0,R444&amp;S444&amp;T444&amp;U444&amp;V444&amp;W444&amp;X444,"")</f>
        <v/>
      </c>
      <c r="R444" s="8" t="str">
        <f t="shared" si="76"/>
        <v>{"wst_id":"GHCND:USC00216152",</v>
      </c>
      <c r="S444" s="8" t="str">
        <f t="shared" si="77"/>
        <v>"wst_name":"OLIVIA 3 E",</v>
      </c>
      <c r="T444" s="8" t="str">
        <f t="shared" si="78"/>
        <v>"wst_lat":"44.76289982",</v>
      </c>
      <c r="U444" s="8" t="str">
        <f t="shared" si="79"/>
        <v>"wst_long":"-94.92979984",</v>
      </c>
      <c r="V444" s="8" t="str">
        <f t="shared" si="80"/>
        <v>"wst_source":"GHCN",</v>
      </c>
      <c r="W444" s="8" t="str">
        <f t="shared" si="74"/>
        <v>"wst_elev":"335"</v>
      </c>
      <c r="X444" s="8" t="s">
        <v>939</v>
      </c>
    </row>
    <row r="445" spans="1:24">
      <c r="A445" s="8" t="str">
        <f>IF(COUNTIF($C$1:C444,"="&amp;C445)&gt;0,"",1)</f>
        <v/>
      </c>
      <c r="B445" s="14" t="s">
        <v>657</v>
      </c>
      <c r="C445" s="38" t="s">
        <v>728</v>
      </c>
      <c r="D445" s="14" t="s">
        <v>729</v>
      </c>
      <c r="E445" s="15">
        <v>44.783000399999999</v>
      </c>
      <c r="F445" s="15">
        <v>-95.033000400000006</v>
      </c>
      <c r="G445" s="14" t="s">
        <v>671</v>
      </c>
      <c r="H445" s="14" t="s">
        <v>684</v>
      </c>
      <c r="I445" s="15">
        <v>328</v>
      </c>
      <c r="J445" s="8" t="str">
        <f t="shared" si="70"/>
        <v>722168|0 - 10 km</v>
      </c>
      <c r="L445" s="8" t="str">
        <f t="shared" si="71"/>
        <v>722168|0 - 10 km</v>
      </c>
      <c r="M445" s="8" t="str">
        <f t="shared" si="72"/>
        <v>GHCND:US1MNRV0003|0 - 10 km</v>
      </c>
      <c r="N445" s="8" t="str">
        <f t="shared" si="73"/>
        <v>GHCND:USC00216152|0 - 10 km</v>
      </c>
      <c r="P445" s="8" t="str">
        <f t="shared" si="75"/>
        <v/>
      </c>
      <c r="Q445" s="8" t="str">
        <f>IF(COUNTIF($C$1:C444, "="&amp;C445)=0,R445&amp;S445&amp;T445&amp;U445&amp;V445&amp;W445&amp;X445,"")</f>
        <v/>
      </c>
      <c r="R445" s="8" t="str">
        <f t="shared" si="76"/>
        <v>{"wst_id":"722168",</v>
      </c>
      <c r="S445" s="8" t="str">
        <f t="shared" si="77"/>
        <v>"wst_name":"OLIVIA RGNL",</v>
      </c>
      <c r="T445" s="8" t="str">
        <f t="shared" si="78"/>
        <v>"wst_lat":"44.7830004",</v>
      </c>
      <c r="U445" s="8" t="str">
        <f t="shared" si="79"/>
        <v>"wst_long":"-95.0330004",</v>
      </c>
      <c r="V445" s="8" t="str">
        <f t="shared" si="80"/>
        <v>"wst_source":"GSOD",</v>
      </c>
      <c r="W445" s="8" t="str">
        <f t="shared" si="74"/>
        <v>"wst_elev":"328"</v>
      </c>
      <c r="X445" s="8" t="s">
        <v>939</v>
      </c>
    </row>
    <row r="446" spans="1:24">
      <c r="A446" s="8" t="str">
        <f>IF(COUNTIF($C$1:C445,"="&amp;C446)&gt;0,"",1)</f>
        <v/>
      </c>
      <c r="B446" s="14" t="s">
        <v>657</v>
      </c>
      <c r="C446" s="38" t="s">
        <v>734</v>
      </c>
      <c r="D446" s="14" t="s">
        <v>735</v>
      </c>
      <c r="E446" s="15">
        <v>44.789399520000003</v>
      </c>
      <c r="F446" s="15">
        <v>-95.097300340000004</v>
      </c>
      <c r="G446" s="14" t="s">
        <v>694</v>
      </c>
      <c r="H446" s="14" t="s">
        <v>684</v>
      </c>
      <c r="I446" s="15">
        <v>330</v>
      </c>
      <c r="J446" s="8" t="str">
        <f t="shared" si="70"/>
        <v>GHCND:US1MNRV0003|0 - 10 km</v>
      </c>
      <c r="L446" s="8" t="str">
        <f t="shared" si="71"/>
        <v>GHCND:US1MNRV0003|0 - 10 km</v>
      </c>
      <c r="M446" s="8" t="str">
        <f t="shared" si="72"/>
        <v>GHCND:USC00216152|0 - 10 km</v>
      </c>
      <c r="N446" s="8" t="str">
        <f t="shared" si="73"/>
        <v>722168|0 - 10 km</v>
      </c>
      <c r="P446" s="8" t="str">
        <f t="shared" si="75"/>
        <v/>
      </c>
      <c r="Q446" s="8" t="str">
        <f>IF(COUNTIF($C$1:C445, "="&amp;C446)=0,R446&amp;S446&amp;T446&amp;U446&amp;V446&amp;W446&amp;X446,"")</f>
        <v/>
      </c>
      <c r="R446" s="8" t="str">
        <f t="shared" si="76"/>
        <v>{"wst_id":"GHCND:US1MNRV0003",</v>
      </c>
      <c r="S446" s="8" t="str">
        <f t="shared" si="77"/>
        <v>"wst_name":"DANUBE 0.3 SE",</v>
      </c>
      <c r="T446" s="8" t="str">
        <f t="shared" si="78"/>
        <v>"wst_lat":"44.78939952",</v>
      </c>
      <c r="U446" s="8" t="str">
        <f t="shared" si="79"/>
        <v>"wst_long":"-95.09730034",</v>
      </c>
      <c r="V446" s="8" t="str">
        <f t="shared" si="80"/>
        <v>"wst_source":"GHCN",</v>
      </c>
      <c r="W446" s="8" t="str">
        <f t="shared" si="74"/>
        <v>"wst_elev":"330"</v>
      </c>
      <c r="X446" s="8" t="s">
        <v>939</v>
      </c>
    </row>
    <row r="447" spans="1:24">
      <c r="A447" s="8" t="str">
        <f>IF(COUNTIF($C$1:C446,"="&amp;C447)&gt;0,"",1)</f>
        <v/>
      </c>
      <c r="B447" s="14" t="s">
        <v>657</v>
      </c>
      <c r="C447" s="38" t="s">
        <v>732</v>
      </c>
      <c r="D447" s="14" t="s">
        <v>733</v>
      </c>
      <c r="E447" s="15">
        <v>44.762899820000001</v>
      </c>
      <c r="F447" s="15">
        <v>-94.929799840000001</v>
      </c>
      <c r="G447" s="14" t="s">
        <v>694</v>
      </c>
      <c r="H447" s="14" t="s">
        <v>684</v>
      </c>
      <c r="I447" s="15">
        <v>335</v>
      </c>
      <c r="J447" s="8" t="str">
        <f t="shared" si="70"/>
        <v>GHCND:USC00216152|0 - 10 km</v>
      </c>
      <c r="L447" s="8" t="str">
        <f t="shared" si="71"/>
        <v>GHCND:USC00216152|0 - 10 km</v>
      </c>
      <c r="M447" s="8" t="str">
        <f t="shared" si="72"/>
        <v>722168|0 - 10 km</v>
      </c>
      <c r="N447" s="8" t="str">
        <f t="shared" si="73"/>
        <v>GHCND:US1MNRV0003|0 - 10 km</v>
      </c>
      <c r="P447" s="8" t="str">
        <f t="shared" si="75"/>
        <v/>
      </c>
      <c r="Q447" s="8" t="str">
        <f>IF(COUNTIF($C$1:C446, "="&amp;C447)=0,R447&amp;S447&amp;T447&amp;U447&amp;V447&amp;W447&amp;X447,"")</f>
        <v/>
      </c>
      <c r="R447" s="8" t="str">
        <f t="shared" si="76"/>
        <v>{"wst_id":"GHCND:USC00216152",</v>
      </c>
      <c r="S447" s="8" t="str">
        <f t="shared" si="77"/>
        <v>"wst_name":"OLIVIA 3 E",</v>
      </c>
      <c r="T447" s="8" t="str">
        <f t="shared" si="78"/>
        <v>"wst_lat":"44.76289982",</v>
      </c>
      <c r="U447" s="8" t="str">
        <f t="shared" si="79"/>
        <v>"wst_long":"-94.92979984",</v>
      </c>
      <c r="V447" s="8" t="str">
        <f t="shared" si="80"/>
        <v>"wst_source":"GHCN",</v>
      </c>
      <c r="W447" s="8" t="str">
        <f t="shared" si="74"/>
        <v>"wst_elev":"335"</v>
      </c>
      <c r="X447" s="8" t="s">
        <v>939</v>
      </c>
    </row>
    <row r="448" spans="1:24">
      <c r="A448" s="8" t="str">
        <f>IF(COUNTIF($C$1:C447,"="&amp;C448)&gt;0,"",1)</f>
        <v/>
      </c>
      <c r="B448" s="14" t="s">
        <v>659</v>
      </c>
      <c r="C448" s="38" t="s">
        <v>728</v>
      </c>
      <c r="D448" s="14" t="s">
        <v>729</v>
      </c>
      <c r="E448" s="15">
        <v>44.783000399999999</v>
      </c>
      <c r="F448" s="15">
        <v>-95.033000400000006</v>
      </c>
      <c r="G448" s="14" t="s">
        <v>671</v>
      </c>
      <c r="H448" s="14" t="s">
        <v>684</v>
      </c>
      <c r="I448" s="15">
        <v>328</v>
      </c>
      <c r="J448" s="8" t="str">
        <f t="shared" si="70"/>
        <v>722168|0 - 10 km</v>
      </c>
      <c r="L448" s="8" t="str">
        <f t="shared" si="71"/>
        <v>722168|0 - 10 km</v>
      </c>
      <c r="M448" s="8" t="str">
        <f t="shared" si="72"/>
        <v>GHCND:US1MNRV0003|0 - 10 km</v>
      </c>
      <c r="N448" s="8" t="str">
        <f t="shared" si="73"/>
        <v>GHCND:USC00216152|0 - 10 km</v>
      </c>
      <c r="P448" s="8" t="str">
        <f t="shared" si="75"/>
        <v/>
      </c>
      <c r="Q448" s="8" t="str">
        <f>IF(COUNTIF($C$1:C447, "="&amp;C448)=0,R448&amp;S448&amp;T448&amp;U448&amp;V448&amp;W448&amp;X448,"")</f>
        <v/>
      </c>
      <c r="R448" s="8" t="str">
        <f t="shared" si="76"/>
        <v>{"wst_id":"722168",</v>
      </c>
      <c r="S448" s="8" t="str">
        <f t="shared" si="77"/>
        <v>"wst_name":"OLIVIA RGNL",</v>
      </c>
      <c r="T448" s="8" t="str">
        <f t="shared" si="78"/>
        <v>"wst_lat":"44.7830004",</v>
      </c>
      <c r="U448" s="8" t="str">
        <f t="shared" si="79"/>
        <v>"wst_long":"-95.0330004",</v>
      </c>
      <c r="V448" s="8" t="str">
        <f t="shared" si="80"/>
        <v>"wst_source":"GSOD",</v>
      </c>
      <c r="W448" s="8" t="str">
        <f t="shared" si="74"/>
        <v>"wst_elev":"328"</v>
      </c>
      <c r="X448" s="8" t="s">
        <v>939</v>
      </c>
    </row>
    <row r="449" spans="1:24">
      <c r="A449" s="8" t="str">
        <f>IF(COUNTIF($C$1:C448,"="&amp;C449)&gt;0,"",1)</f>
        <v/>
      </c>
      <c r="B449" s="14" t="s">
        <v>659</v>
      </c>
      <c r="C449" s="38" t="s">
        <v>734</v>
      </c>
      <c r="D449" s="14" t="s">
        <v>735</v>
      </c>
      <c r="E449" s="15">
        <v>44.789399520000003</v>
      </c>
      <c r="F449" s="15">
        <v>-95.097300340000004</v>
      </c>
      <c r="G449" s="14" t="s">
        <v>694</v>
      </c>
      <c r="H449" s="14" t="s">
        <v>684</v>
      </c>
      <c r="I449" s="15">
        <v>330</v>
      </c>
      <c r="J449" s="8" t="str">
        <f t="shared" si="70"/>
        <v>GHCND:US1MNRV0003|0 - 10 km</v>
      </c>
      <c r="L449" s="8" t="str">
        <f t="shared" si="71"/>
        <v>GHCND:US1MNRV0003|0 - 10 km</v>
      </c>
      <c r="M449" s="8" t="str">
        <f t="shared" si="72"/>
        <v>GHCND:USC00216152|0 - 10 km</v>
      </c>
      <c r="N449" s="8" t="str">
        <f t="shared" si="73"/>
        <v>722168|0 - 10 km</v>
      </c>
      <c r="P449" s="8" t="str">
        <f t="shared" si="75"/>
        <v/>
      </c>
      <c r="Q449" s="8" t="str">
        <f>IF(COUNTIF($C$1:C448, "="&amp;C449)=0,R449&amp;S449&amp;T449&amp;U449&amp;V449&amp;W449&amp;X449,"")</f>
        <v/>
      </c>
      <c r="R449" s="8" t="str">
        <f t="shared" si="76"/>
        <v>{"wst_id":"GHCND:US1MNRV0003",</v>
      </c>
      <c r="S449" s="8" t="str">
        <f t="shared" si="77"/>
        <v>"wst_name":"DANUBE 0.3 SE",</v>
      </c>
      <c r="T449" s="8" t="str">
        <f t="shared" si="78"/>
        <v>"wst_lat":"44.78939952",</v>
      </c>
      <c r="U449" s="8" t="str">
        <f t="shared" si="79"/>
        <v>"wst_long":"-95.09730034",</v>
      </c>
      <c r="V449" s="8" t="str">
        <f t="shared" si="80"/>
        <v>"wst_source":"GHCN",</v>
      </c>
      <c r="W449" s="8" t="str">
        <f t="shared" si="74"/>
        <v>"wst_elev":"330"</v>
      </c>
      <c r="X449" s="8" t="s">
        <v>939</v>
      </c>
    </row>
    <row r="450" spans="1:24">
      <c r="A450" s="8" t="str">
        <f>IF(COUNTIF($C$1:C449,"="&amp;C450)&gt;0,"",1)</f>
        <v/>
      </c>
      <c r="B450" s="14" t="s">
        <v>659</v>
      </c>
      <c r="C450" s="38" t="s">
        <v>732</v>
      </c>
      <c r="D450" s="14" t="s">
        <v>733</v>
      </c>
      <c r="E450" s="15">
        <v>44.762899820000001</v>
      </c>
      <c r="F450" s="15">
        <v>-94.929799840000001</v>
      </c>
      <c r="G450" s="14" t="s">
        <v>694</v>
      </c>
      <c r="H450" s="14" t="s">
        <v>684</v>
      </c>
      <c r="I450" s="15">
        <v>335</v>
      </c>
      <c r="J450" s="8" t="str">
        <f t="shared" si="70"/>
        <v>GHCND:USC00216152|0 - 10 km</v>
      </c>
      <c r="L450" s="8" t="str">
        <f t="shared" si="71"/>
        <v>GHCND:USC00216152|0 - 10 km</v>
      </c>
      <c r="M450" s="8" t="str">
        <f t="shared" si="72"/>
        <v>722168|0 - 10 km</v>
      </c>
      <c r="N450" s="8" t="str">
        <f t="shared" si="73"/>
        <v>GHCND:US1MNRV0003|0 - 10 km</v>
      </c>
      <c r="P450" s="8" t="str">
        <f t="shared" si="75"/>
        <v/>
      </c>
      <c r="Q450" s="8" t="str">
        <f>IF(COUNTIF($C$1:C449, "="&amp;C450)=0,R450&amp;S450&amp;T450&amp;U450&amp;V450&amp;W450&amp;X450,"")</f>
        <v/>
      </c>
      <c r="R450" s="8" t="str">
        <f t="shared" si="76"/>
        <v>{"wst_id":"GHCND:USC00216152",</v>
      </c>
      <c r="S450" s="8" t="str">
        <f t="shared" si="77"/>
        <v>"wst_name":"OLIVIA 3 E",</v>
      </c>
      <c r="T450" s="8" t="str">
        <f t="shared" si="78"/>
        <v>"wst_lat":"44.76289982",</v>
      </c>
      <c r="U450" s="8" t="str">
        <f t="shared" si="79"/>
        <v>"wst_long":"-94.92979984",</v>
      </c>
      <c r="V450" s="8" t="str">
        <f t="shared" si="80"/>
        <v>"wst_source":"GHCN",</v>
      </c>
      <c r="W450" s="8" t="str">
        <f t="shared" si="74"/>
        <v>"wst_elev":"335"</v>
      </c>
      <c r="X450" s="8" t="s">
        <v>939</v>
      </c>
    </row>
    <row r="451" spans="1:24">
      <c r="A451" s="8" t="str">
        <f>IF(COUNTIF($C$1:C450,"="&amp;C451)&gt;0,"",1)</f>
        <v/>
      </c>
      <c r="B451" s="14" t="s">
        <v>661</v>
      </c>
      <c r="C451" s="38" t="s">
        <v>728</v>
      </c>
      <c r="D451" s="14" t="s">
        <v>729</v>
      </c>
      <c r="E451" s="15">
        <v>44.783000399999999</v>
      </c>
      <c r="F451" s="15">
        <v>-95.033000400000006</v>
      </c>
      <c r="G451" s="14" t="s">
        <v>671</v>
      </c>
      <c r="H451" s="14" t="s">
        <v>684</v>
      </c>
      <c r="I451" s="15">
        <v>328</v>
      </c>
      <c r="J451" s="8" t="str">
        <f t="shared" si="70"/>
        <v>722168|0 - 10 km</v>
      </c>
      <c r="L451" s="8" t="str">
        <f t="shared" si="71"/>
        <v>722168|0 - 10 km</v>
      </c>
      <c r="M451" s="8" t="str">
        <f t="shared" si="72"/>
        <v>GHCND:US1MNRV0003|0 - 10 km</v>
      </c>
      <c r="N451" s="8" t="str">
        <f t="shared" si="73"/>
        <v>GHCND:USC00216152|0 - 10 km</v>
      </c>
      <c r="P451" s="8" t="str">
        <f t="shared" si="75"/>
        <v/>
      </c>
      <c r="Q451" s="8" t="str">
        <f>IF(COUNTIF($C$1:C450, "="&amp;C451)=0,R451&amp;S451&amp;T451&amp;U451&amp;V451&amp;W451&amp;X451,"")</f>
        <v/>
      </c>
      <c r="R451" s="8" t="str">
        <f t="shared" si="76"/>
        <v>{"wst_id":"722168",</v>
      </c>
      <c r="S451" s="8" t="str">
        <f t="shared" si="77"/>
        <v>"wst_name":"OLIVIA RGNL",</v>
      </c>
      <c r="T451" s="8" t="str">
        <f t="shared" si="78"/>
        <v>"wst_lat":"44.7830004",</v>
      </c>
      <c r="U451" s="8" t="str">
        <f t="shared" si="79"/>
        <v>"wst_long":"-95.0330004",</v>
      </c>
      <c r="V451" s="8" t="str">
        <f t="shared" si="80"/>
        <v>"wst_source":"GSOD",</v>
      </c>
      <c r="W451" s="8" t="str">
        <f t="shared" si="74"/>
        <v>"wst_elev":"328"</v>
      </c>
      <c r="X451" s="8" t="s">
        <v>939</v>
      </c>
    </row>
    <row r="452" spans="1:24">
      <c r="A452" s="8" t="str">
        <f>IF(COUNTIF($C$1:C451,"="&amp;C452)&gt;0,"",1)</f>
        <v/>
      </c>
      <c r="B452" s="14" t="s">
        <v>661</v>
      </c>
      <c r="C452" s="38" t="s">
        <v>734</v>
      </c>
      <c r="D452" s="14" t="s">
        <v>735</v>
      </c>
      <c r="E452" s="15">
        <v>44.789399520000003</v>
      </c>
      <c r="F452" s="15">
        <v>-95.097300340000004</v>
      </c>
      <c r="G452" s="14" t="s">
        <v>694</v>
      </c>
      <c r="H452" s="14" t="s">
        <v>684</v>
      </c>
      <c r="I452" s="15">
        <v>330</v>
      </c>
      <c r="J452" s="8" t="str">
        <f t="shared" ref="J452:J515" si="81">CONCATENATE(C452,"|",H452)</f>
        <v>GHCND:US1MNRV0003|0 - 10 km</v>
      </c>
      <c r="L452" s="8" t="str">
        <f t="shared" ref="L452:L515" si="82">CONCATENATE(C452,"|",H452)</f>
        <v>GHCND:US1MNRV0003|0 - 10 km</v>
      </c>
      <c r="M452" s="8" t="str">
        <f t="shared" ref="M452:M515" si="83">CONCATENATE(C453,"|",H453)</f>
        <v>GHCND:USC00216152|0 - 10 km</v>
      </c>
      <c r="N452" s="8" t="str">
        <f t="shared" ref="N452:N515" si="84">CONCATENATE(C454,"|",H454)</f>
        <v>682674|50 - 100 km</v>
      </c>
      <c r="P452" s="8" t="str">
        <f t="shared" si="75"/>
        <v/>
      </c>
      <c r="Q452" s="8" t="str">
        <f>IF(COUNTIF($C$1:C451, "="&amp;C452)=0,R452&amp;S452&amp;T452&amp;U452&amp;V452&amp;W452&amp;X452,"")</f>
        <v/>
      </c>
      <c r="R452" s="8" t="str">
        <f t="shared" si="76"/>
        <v>{"wst_id":"GHCND:US1MNRV0003",</v>
      </c>
      <c r="S452" s="8" t="str">
        <f t="shared" si="77"/>
        <v>"wst_name":"DANUBE 0.3 SE",</v>
      </c>
      <c r="T452" s="8" t="str">
        <f t="shared" si="78"/>
        <v>"wst_lat":"44.78939952",</v>
      </c>
      <c r="U452" s="8" t="str">
        <f t="shared" si="79"/>
        <v>"wst_long":"-95.09730034",</v>
      </c>
      <c r="V452" s="8" t="str">
        <f t="shared" si="80"/>
        <v>"wst_source":"GHCN",</v>
      </c>
      <c r="W452" s="8" t="str">
        <f t="shared" si="74"/>
        <v>"wst_elev":"330"</v>
      </c>
      <c r="X452" s="8" t="s">
        <v>939</v>
      </c>
    </row>
    <row r="453" spans="1:24">
      <c r="A453" s="8" t="str">
        <f>IF(COUNTIF($C$1:C452,"="&amp;C453)&gt;0,"",1)</f>
        <v/>
      </c>
      <c r="B453" s="14" t="s">
        <v>661</v>
      </c>
      <c r="C453" s="38" t="s">
        <v>732</v>
      </c>
      <c r="D453" s="14" t="s">
        <v>733</v>
      </c>
      <c r="E453" s="15">
        <v>44.762899820000001</v>
      </c>
      <c r="F453" s="15">
        <v>-94.929799840000001</v>
      </c>
      <c r="G453" s="14" t="s">
        <v>694</v>
      </c>
      <c r="H453" s="14" t="s">
        <v>684</v>
      </c>
      <c r="I453" s="15">
        <v>335</v>
      </c>
      <c r="J453" s="8" t="str">
        <f t="shared" si="81"/>
        <v>GHCND:USC00216152|0 - 10 km</v>
      </c>
      <c r="L453" s="8" t="str">
        <f t="shared" si="82"/>
        <v>GHCND:USC00216152|0 - 10 km</v>
      </c>
      <c r="M453" s="8" t="str">
        <f t="shared" si="83"/>
        <v>682674|50 - 100 km</v>
      </c>
      <c r="N453" s="8" t="str">
        <f t="shared" si="84"/>
        <v>683007|50 - 100 km</v>
      </c>
      <c r="P453" s="8" t="str">
        <f t="shared" si="75"/>
        <v/>
      </c>
      <c r="Q453" s="8" t="str">
        <f>IF(COUNTIF($C$1:C452, "="&amp;C453)=0,R453&amp;S453&amp;T453&amp;U453&amp;V453&amp;W453&amp;X453,"")</f>
        <v/>
      </c>
      <c r="R453" s="8" t="str">
        <f t="shared" si="76"/>
        <v>{"wst_id":"GHCND:USC00216152",</v>
      </c>
      <c r="S453" s="8" t="str">
        <f t="shared" si="77"/>
        <v>"wst_name":"OLIVIA 3 E",</v>
      </c>
      <c r="T453" s="8" t="str">
        <f t="shared" si="78"/>
        <v>"wst_lat":"44.76289982",</v>
      </c>
      <c r="U453" s="8" t="str">
        <f t="shared" si="79"/>
        <v>"wst_long":"-94.92979984",</v>
      </c>
      <c r="V453" s="8" t="str">
        <f t="shared" si="80"/>
        <v>"wst_source":"GHCN",</v>
      </c>
      <c r="W453" s="8" t="str">
        <f t="shared" ref="W453:W516" si="85">IF(I453&lt;&gt;"", """"&amp;LOWER(I$3) &amp;""":"""&amp;I453&amp;"""", "")</f>
        <v>"wst_elev":"335"</v>
      </c>
      <c r="X453" s="8" t="s">
        <v>939</v>
      </c>
    </row>
    <row r="454" spans="1:24">
      <c r="A454" s="8">
        <f>IF(COUNTIF($C$1:C453,"="&amp;C454)&gt;0,"",1)</f>
        <v>1</v>
      </c>
      <c r="B454" s="14" t="s">
        <v>318</v>
      </c>
      <c r="C454" s="38" t="s">
        <v>752</v>
      </c>
      <c r="D454" s="14" t="s">
        <v>753</v>
      </c>
      <c r="E454" s="15">
        <v>-26.25</v>
      </c>
      <c r="F454" s="15">
        <v>28.4</v>
      </c>
      <c r="G454" s="14" t="s">
        <v>671</v>
      </c>
      <c r="H454" s="14" t="s">
        <v>677</v>
      </c>
      <c r="I454" s="15">
        <v>1628</v>
      </c>
      <c r="J454" s="8" t="str">
        <f t="shared" si="81"/>
        <v>682674|50 - 100 km</v>
      </c>
      <c r="L454" s="8" t="str">
        <f t="shared" si="82"/>
        <v>682674|50 - 100 km</v>
      </c>
      <c r="M454" s="8" t="str">
        <f t="shared" si="83"/>
        <v>683007|50 - 100 km</v>
      </c>
      <c r="N454" s="8" t="str">
        <f t="shared" si="84"/>
        <v>683620|25 - 50 km</v>
      </c>
      <c r="P454" s="8" t="str">
        <f t="shared" ref="P454:P517" si="86">IF(Q454&lt;&gt;"", ",", "")</f>
        <v>,</v>
      </c>
      <c r="Q454" s="8" t="str">
        <f>IF(COUNTIF($C$1:C453, "="&amp;C454)=0,R454&amp;S454&amp;T454&amp;U454&amp;V454&amp;W454&amp;X454,"")</f>
        <v>{"wst_id":"682674","wst_name":"SPRINGS","wst_lat":"-26.25","wst_long":"28.4","wst_source":"GSOD","wst_elev":"1628"}</v>
      </c>
      <c r="R454" s="8" t="str">
        <f t="shared" ref="R454:R517" si="87">"{"&amp;IF(C454&lt;&gt;"", """"&amp;LOWER(C$3) &amp;""":"""&amp;C454&amp;""",", "")</f>
        <v>{"wst_id":"682674",</v>
      </c>
      <c r="S454" s="8" t="str">
        <f t="shared" ref="S454:S517" si="88">IF(D454&lt;&gt;"", """"&amp;LOWER(D$3) &amp;""":"""&amp;D454&amp;""",", "")</f>
        <v>"wst_name":"SPRINGS",</v>
      </c>
      <c r="T454" s="8" t="str">
        <f t="shared" ref="T454:T517" si="89">IF(E454&lt;&gt;"", """"&amp;LOWER(E$3) &amp;""":"""&amp;E454&amp;""",", "")</f>
        <v>"wst_lat":"-26.25",</v>
      </c>
      <c r="U454" s="8" t="str">
        <f t="shared" ref="U454:U517" si="90">IF(F454&lt;&gt;"", """"&amp;LOWER(F$3) &amp;""":"""&amp;F454&amp;""",", "")</f>
        <v>"wst_long":"28.4",</v>
      </c>
      <c r="V454" s="8" t="str">
        <f t="shared" ref="V454:V517" si="91">IF(G454&lt;&gt;"", """"&amp;LOWER(G$3) &amp;""":"""&amp;G454&amp;""",", "")</f>
        <v>"wst_source":"GSOD",</v>
      </c>
      <c r="W454" s="8" t="str">
        <f t="shared" si="85"/>
        <v>"wst_elev":"1628"</v>
      </c>
      <c r="X454" s="8" t="s">
        <v>939</v>
      </c>
    </row>
    <row r="455" spans="1:24">
      <c r="A455" s="8">
        <f>IF(COUNTIF($C$1:C454,"="&amp;C455)&gt;0,"",1)</f>
        <v>1</v>
      </c>
      <c r="B455" s="14" t="s">
        <v>318</v>
      </c>
      <c r="C455" s="38" t="s">
        <v>754</v>
      </c>
      <c r="D455" s="14" t="s">
        <v>755</v>
      </c>
      <c r="E455" s="15">
        <v>-26.566999599999999</v>
      </c>
      <c r="F455" s="15">
        <v>27.95</v>
      </c>
      <c r="G455" s="14" t="s">
        <v>671</v>
      </c>
      <c r="H455" s="14" t="s">
        <v>677</v>
      </c>
      <c r="I455" s="15">
        <v>1477</v>
      </c>
      <c r="J455" s="8" t="str">
        <f t="shared" si="81"/>
        <v>683007|50 - 100 km</v>
      </c>
      <c r="L455" s="8" t="str">
        <f t="shared" si="82"/>
        <v>683007|50 - 100 km</v>
      </c>
      <c r="M455" s="8" t="str">
        <f t="shared" si="83"/>
        <v>683620|25 - 50 km</v>
      </c>
      <c r="N455" s="8" t="str">
        <f t="shared" si="84"/>
        <v>682674|50 - 100 km</v>
      </c>
      <c r="P455" s="8" t="str">
        <f t="shared" si="86"/>
        <v>,</v>
      </c>
      <c r="Q455" s="8" t="str">
        <f>IF(COUNTIF($C$1:C454, "="&amp;C455)=0,R455&amp;S455&amp;T455&amp;U455&amp;V455&amp;W455&amp;X455,"")</f>
        <v>{"wst_id":"683007","wst_name":"VEREENIGING","wst_lat":"-26.5669996","wst_long":"27.95","wst_source":"GSOD","wst_elev":"1477"}</v>
      </c>
      <c r="R455" s="8" t="str">
        <f t="shared" si="87"/>
        <v>{"wst_id":"683007",</v>
      </c>
      <c r="S455" s="8" t="str">
        <f t="shared" si="88"/>
        <v>"wst_name":"VEREENIGING",</v>
      </c>
      <c r="T455" s="8" t="str">
        <f t="shared" si="89"/>
        <v>"wst_lat":"-26.5669996",</v>
      </c>
      <c r="U455" s="8" t="str">
        <f t="shared" si="90"/>
        <v>"wst_long":"27.95",</v>
      </c>
      <c r="V455" s="8" t="str">
        <f t="shared" si="91"/>
        <v>"wst_source":"GSOD",</v>
      </c>
      <c r="W455" s="8" t="str">
        <f t="shared" si="85"/>
        <v>"wst_elev":"1477"</v>
      </c>
      <c r="X455" s="8" t="s">
        <v>939</v>
      </c>
    </row>
    <row r="456" spans="1:24">
      <c r="A456" s="8">
        <f>IF(COUNTIF($C$1:C455,"="&amp;C456)&gt;0,"",1)</f>
        <v>1</v>
      </c>
      <c r="B456" s="14" t="s">
        <v>318</v>
      </c>
      <c r="C456" s="38" t="s">
        <v>756</v>
      </c>
      <c r="D456" s="14" t="s">
        <v>757</v>
      </c>
      <c r="E456" s="15">
        <v>-27.266999599999998</v>
      </c>
      <c r="F456" s="15">
        <v>28.5</v>
      </c>
      <c r="G456" s="14" t="s">
        <v>671</v>
      </c>
      <c r="H456" s="14" t="s">
        <v>680</v>
      </c>
      <c r="I456" s="15">
        <v>1503</v>
      </c>
      <c r="J456" s="8" t="str">
        <f t="shared" si="81"/>
        <v>683620|25 - 50 km</v>
      </c>
      <c r="L456" s="8" t="str">
        <f t="shared" si="82"/>
        <v>683620|25 - 50 km</v>
      </c>
      <c r="M456" s="8" t="str">
        <f t="shared" si="83"/>
        <v>682674|50 - 100 km</v>
      </c>
      <c r="N456" s="8" t="str">
        <f t="shared" si="84"/>
        <v>683007|50 - 100 km</v>
      </c>
      <c r="P456" s="8" t="str">
        <f t="shared" si="86"/>
        <v>,</v>
      </c>
      <c r="Q456" s="8" t="str">
        <f>IF(COUNTIF($C$1:C455, "="&amp;C456)=0,R456&amp;S456&amp;T456&amp;U456&amp;V456&amp;W456&amp;X456,"")</f>
        <v>{"wst_id":"683620","wst_name":"FRANKFORT","wst_lat":"-27.2669996","wst_long":"28.5","wst_source":"GSOD","wst_elev":"1503"}</v>
      </c>
      <c r="R456" s="8" t="str">
        <f t="shared" si="87"/>
        <v>{"wst_id":"683620",</v>
      </c>
      <c r="S456" s="8" t="str">
        <f t="shared" si="88"/>
        <v>"wst_name":"FRANKFORT",</v>
      </c>
      <c r="T456" s="8" t="str">
        <f t="shared" si="89"/>
        <v>"wst_lat":"-27.2669996",</v>
      </c>
      <c r="U456" s="8" t="str">
        <f t="shared" si="90"/>
        <v>"wst_long":"28.5",</v>
      </c>
      <c r="V456" s="8" t="str">
        <f t="shared" si="91"/>
        <v>"wst_source":"GSOD",</v>
      </c>
      <c r="W456" s="8" t="str">
        <f t="shared" si="85"/>
        <v>"wst_elev":"1503"</v>
      </c>
      <c r="X456" s="8" t="s">
        <v>939</v>
      </c>
    </row>
    <row r="457" spans="1:24">
      <c r="A457" s="8" t="str">
        <f>IF(COUNTIF($C$1:C456,"="&amp;C457)&gt;0,"",1)</f>
        <v/>
      </c>
      <c r="B457" s="14" t="s">
        <v>330</v>
      </c>
      <c r="C457" s="38" t="s">
        <v>752</v>
      </c>
      <c r="D457" s="14" t="s">
        <v>753</v>
      </c>
      <c r="E457" s="15">
        <v>-26.25</v>
      </c>
      <c r="F457" s="15">
        <v>28.4</v>
      </c>
      <c r="G457" s="14" t="s">
        <v>671</v>
      </c>
      <c r="H457" s="14" t="s">
        <v>677</v>
      </c>
      <c r="I457" s="15">
        <v>1628</v>
      </c>
      <c r="J457" s="8" t="str">
        <f t="shared" si="81"/>
        <v>682674|50 - 100 km</v>
      </c>
      <c r="L457" s="8" t="str">
        <f t="shared" si="82"/>
        <v>682674|50 - 100 km</v>
      </c>
      <c r="M457" s="8" t="str">
        <f t="shared" si="83"/>
        <v>683007|50 - 100 km</v>
      </c>
      <c r="N457" s="8" t="str">
        <f t="shared" si="84"/>
        <v>683620|25 - 50 km</v>
      </c>
      <c r="P457" s="8" t="str">
        <f t="shared" si="86"/>
        <v/>
      </c>
      <c r="Q457" s="8" t="str">
        <f>IF(COUNTIF($C$1:C456, "="&amp;C457)=0,R457&amp;S457&amp;T457&amp;U457&amp;V457&amp;W457&amp;X457,"")</f>
        <v/>
      </c>
      <c r="R457" s="8" t="str">
        <f t="shared" si="87"/>
        <v>{"wst_id":"682674",</v>
      </c>
      <c r="S457" s="8" t="str">
        <f t="shared" si="88"/>
        <v>"wst_name":"SPRINGS",</v>
      </c>
      <c r="T457" s="8" t="str">
        <f t="shared" si="89"/>
        <v>"wst_lat":"-26.25",</v>
      </c>
      <c r="U457" s="8" t="str">
        <f t="shared" si="90"/>
        <v>"wst_long":"28.4",</v>
      </c>
      <c r="V457" s="8" t="str">
        <f t="shared" si="91"/>
        <v>"wst_source":"GSOD",</v>
      </c>
      <c r="W457" s="8" t="str">
        <f t="shared" si="85"/>
        <v>"wst_elev":"1628"</v>
      </c>
      <c r="X457" s="8" t="s">
        <v>939</v>
      </c>
    </row>
    <row r="458" spans="1:24">
      <c r="A458" s="8" t="str">
        <f>IF(COUNTIF($C$1:C457,"="&amp;C458)&gt;0,"",1)</f>
        <v/>
      </c>
      <c r="B458" s="14" t="s">
        <v>330</v>
      </c>
      <c r="C458" s="38" t="s">
        <v>754</v>
      </c>
      <c r="D458" s="14" t="s">
        <v>755</v>
      </c>
      <c r="E458" s="15">
        <v>-26.566999599999999</v>
      </c>
      <c r="F458" s="15">
        <v>27.95</v>
      </c>
      <c r="G458" s="14" t="s">
        <v>671</v>
      </c>
      <c r="H458" s="14" t="s">
        <v>677</v>
      </c>
      <c r="I458" s="15">
        <v>1477</v>
      </c>
      <c r="J458" s="8" t="str">
        <f t="shared" si="81"/>
        <v>683007|50 - 100 km</v>
      </c>
      <c r="L458" s="8" t="str">
        <f t="shared" si="82"/>
        <v>683007|50 - 100 km</v>
      </c>
      <c r="M458" s="8" t="str">
        <f t="shared" si="83"/>
        <v>683620|25 - 50 km</v>
      </c>
      <c r="N458" s="8" t="str">
        <f t="shared" si="84"/>
        <v>682630|25 - 50 km</v>
      </c>
      <c r="P458" s="8" t="str">
        <f t="shared" si="86"/>
        <v/>
      </c>
      <c r="Q458" s="8" t="str">
        <f>IF(COUNTIF($C$1:C457, "="&amp;C458)=0,R458&amp;S458&amp;T458&amp;U458&amp;V458&amp;W458&amp;X458,"")</f>
        <v/>
      </c>
      <c r="R458" s="8" t="str">
        <f t="shared" si="87"/>
        <v>{"wst_id":"683007",</v>
      </c>
      <c r="S458" s="8" t="str">
        <f t="shared" si="88"/>
        <v>"wst_name":"VEREENIGING",</v>
      </c>
      <c r="T458" s="8" t="str">
        <f t="shared" si="89"/>
        <v>"wst_lat":"-26.5669996",</v>
      </c>
      <c r="U458" s="8" t="str">
        <f t="shared" si="90"/>
        <v>"wst_long":"27.95",</v>
      </c>
      <c r="V458" s="8" t="str">
        <f t="shared" si="91"/>
        <v>"wst_source":"GSOD",</v>
      </c>
      <c r="W458" s="8" t="str">
        <f t="shared" si="85"/>
        <v>"wst_elev":"1477"</v>
      </c>
      <c r="X458" s="8" t="s">
        <v>939</v>
      </c>
    </row>
    <row r="459" spans="1:24">
      <c r="A459" s="8" t="str">
        <f>IF(COUNTIF($C$1:C458,"="&amp;C459)&gt;0,"",1)</f>
        <v/>
      </c>
      <c r="B459" s="14" t="s">
        <v>330</v>
      </c>
      <c r="C459" s="38" t="s">
        <v>756</v>
      </c>
      <c r="D459" s="14" t="s">
        <v>757</v>
      </c>
      <c r="E459" s="15">
        <v>-27.266999599999998</v>
      </c>
      <c r="F459" s="15">
        <v>28.5</v>
      </c>
      <c r="G459" s="14" t="s">
        <v>671</v>
      </c>
      <c r="H459" s="14" t="s">
        <v>680</v>
      </c>
      <c r="I459" s="15">
        <v>1503</v>
      </c>
      <c r="J459" s="8" t="str">
        <f t="shared" si="81"/>
        <v>683620|25 - 50 km</v>
      </c>
      <c r="L459" s="8" t="str">
        <f t="shared" si="82"/>
        <v>683620|25 - 50 km</v>
      </c>
      <c r="M459" s="8" t="str">
        <f t="shared" si="83"/>
        <v>682630|25 - 50 km</v>
      </c>
      <c r="N459" s="8" t="str">
        <f t="shared" si="84"/>
        <v>682674|25 - 50 km</v>
      </c>
      <c r="P459" s="8" t="str">
        <f t="shared" si="86"/>
        <v/>
      </c>
      <c r="Q459" s="8" t="str">
        <f>IF(COUNTIF($C$1:C458, "="&amp;C459)=0,R459&amp;S459&amp;T459&amp;U459&amp;V459&amp;W459&amp;X459,"")</f>
        <v/>
      </c>
      <c r="R459" s="8" t="str">
        <f t="shared" si="87"/>
        <v>{"wst_id":"683620",</v>
      </c>
      <c r="S459" s="8" t="str">
        <f t="shared" si="88"/>
        <v>"wst_name":"FRANKFORT",</v>
      </c>
      <c r="T459" s="8" t="str">
        <f t="shared" si="89"/>
        <v>"wst_lat":"-27.2669996",</v>
      </c>
      <c r="U459" s="8" t="str">
        <f t="shared" si="90"/>
        <v>"wst_long":"28.5",</v>
      </c>
      <c r="V459" s="8" t="str">
        <f t="shared" si="91"/>
        <v>"wst_source":"GSOD",</v>
      </c>
      <c r="W459" s="8" t="str">
        <f t="shared" si="85"/>
        <v>"wst_elev":"1503"</v>
      </c>
      <c r="X459" s="8" t="s">
        <v>939</v>
      </c>
    </row>
    <row r="460" spans="1:24">
      <c r="A460" s="8">
        <f>IF(COUNTIF($C$1:C459,"="&amp;C460)&gt;0,"",1)</f>
        <v>1</v>
      </c>
      <c r="B460" s="14" t="s">
        <v>333</v>
      </c>
      <c r="C460" s="38" t="s">
        <v>758</v>
      </c>
      <c r="D460" s="14" t="s">
        <v>759</v>
      </c>
      <c r="E460" s="15">
        <v>-25.9169996</v>
      </c>
      <c r="F460" s="15">
        <v>28.216999600000001</v>
      </c>
      <c r="G460" s="14" t="s">
        <v>671</v>
      </c>
      <c r="H460" s="14" t="s">
        <v>680</v>
      </c>
      <c r="I460" s="15">
        <v>1523</v>
      </c>
      <c r="J460" s="8" t="str">
        <f t="shared" si="81"/>
        <v>682630|25 - 50 km</v>
      </c>
      <c r="L460" s="8" t="str">
        <f t="shared" si="82"/>
        <v>682630|25 - 50 km</v>
      </c>
      <c r="M460" s="8" t="str">
        <f t="shared" si="83"/>
        <v>682674|25 - 50 km</v>
      </c>
      <c r="N460" s="8" t="str">
        <f t="shared" si="84"/>
        <v>683680|25 - 50 km</v>
      </c>
      <c r="P460" s="8" t="str">
        <f t="shared" si="86"/>
        <v>,</v>
      </c>
      <c r="Q460" s="8" t="str">
        <f>IF(COUNTIF($C$1:C459, "="&amp;C460)=0,R460&amp;S460&amp;T460&amp;U460&amp;V460&amp;W460&amp;X460,"")</f>
        <v>{"wst_id":"682630","wst_name":"PRETORIA (IRENE)","wst_lat":"-25.9169996","wst_long":"28.2169996","wst_source":"GSOD","wst_elev":"1523"}</v>
      </c>
      <c r="R460" s="8" t="str">
        <f t="shared" si="87"/>
        <v>{"wst_id":"682630",</v>
      </c>
      <c r="S460" s="8" t="str">
        <f t="shared" si="88"/>
        <v>"wst_name":"PRETORIA (IRENE)",</v>
      </c>
      <c r="T460" s="8" t="str">
        <f t="shared" si="89"/>
        <v>"wst_lat":"-25.9169996",</v>
      </c>
      <c r="U460" s="8" t="str">
        <f t="shared" si="90"/>
        <v>"wst_long":"28.2169996",</v>
      </c>
      <c r="V460" s="8" t="str">
        <f t="shared" si="91"/>
        <v>"wst_source":"GSOD",</v>
      </c>
      <c r="W460" s="8" t="str">
        <f t="shared" si="85"/>
        <v>"wst_elev":"1523"</v>
      </c>
      <c r="X460" s="8" t="s">
        <v>939</v>
      </c>
    </row>
    <row r="461" spans="1:24">
      <c r="A461" s="8" t="str">
        <f>IF(COUNTIF($C$1:C460,"="&amp;C461)&gt;0,"",1)</f>
        <v/>
      </c>
      <c r="B461" s="14" t="s">
        <v>333</v>
      </c>
      <c r="C461" s="38" t="s">
        <v>752</v>
      </c>
      <c r="D461" s="14" t="s">
        <v>753</v>
      </c>
      <c r="E461" s="15">
        <v>-26.25</v>
      </c>
      <c r="F461" s="15">
        <v>28.4</v>
      </c>
      <c r="G461" s="14" t="s">
        <v>671</v>
      </c>
      <c r="H461" s="14" t="s">
        <v>680</v>
      </c>
      <c r="I461" s="15">
        <v>1628</v>
      </c>
      <c r="J461" s="8" t="str">
        <f t="shared" si="81"/>
        <v>682674|25 - 50 km</v>
      </c>
      <c r="L461" s="8" t="str">
        <f t="shared" si="82"/>
        <v>682674|25 - 50 km</v>
      </c>
      <c r="M461" s="8" t="str">
        <f t="shared" si="83"/>
        <v>683680|25 - 50 km</v>
      </c>
      <c r="N461" s="8" t="str">
        <f t="shared" si="84"/>
        <v>682630|25 - 50 km</v>
      </c>
      <c r="P461" s="8" t="str">
        <f t="shared" si="86"/>
        <v/>
      </c>
      <c r="Q461" s="8" t="str">
        <f>IF(COUNTIF($C$1:C460, "="&amp;C461)=0,R461&amp;S461&amp;T461&amp;U461&amp;V461&amp;W461&amp;X461,"")</f>
        <v/>
      </c>
      <c r="R461" s="8" t="str">
        <f t="shared" si="87"/>
        <v>{"wst_id":"682674",</v>
      </c>
      <c r="S461" s="8" t="str">
        <f t="shared" si="88"/>
        <v>"wst_name":"SPRINGS",</v>
      </c>
      <c r="T461" s="8" t="str">
        <f t="shared" si="89"/>
        <v>"wst_lat":"-26.25",</v>
      </c>
      <c r="U461" s="8" t="str">
        <f t="shared" si="90"/>
        <v>"wst_long":"28.4",</v>
      </c>
      <c r="V461" s="8" t="str">
        <f t="shared" si="91"/>
        <v>"wst_source":"GSOD",</v>
      </c>
      <c r="W461" s="8" t="str">
        <f t="shared" si="85"/>
        <v>"wst_elev":"1628"</v>
      </c>
      <c r="X461" s="8" t="s">
        <v>939</v>
      </c>
    </row>
    <row r="462" spans="1:24">
      <c r="A462" s="8">
        <f>IF(COUNTIF($C$1:C461,"="&amp;C462)&gt;0,"",1)</f>
        <v>1</v>
      </c>
      <c r="B462" s="14" t="s">
        <v>333</v>
      </c>
      <c r="C462" s="38" t="s">
        <v>760</v>
      </c>
      <c r="D462" s="14" t="s">
        <v>761</v>
      </c>
      <c r="E462" s="15">
        <v>-26.15</v>
      </c>
      <c r="F462" s="15">
        <v>28.233000400000002</v>
      </c>
      <c r="G462" s="14" t="s">
        <v>671</v>
      </c>
      <c r="H462" s="14" t="s">
        <v>680</v>
      </c>
      <c r="I462" s="15">
        <v>1720</v>
      </c>
      <c r="J462" s="8" t="str">
        <f t="shared" si="81"/>
        <v>683680|25 - 50 km</v>
      </c>
      <c r="L462" s="8" t="str">
        <f t="shared" si="82"/>
        <v>683680|25 - 50 km</v>
      </c>
      <c r="M462" s="8" t="str">
        <f t="shared" si="83"/>
        <v>682630|25 - 50 km</v>
      </c>
      <c r="N462" s="8" t="str">
        <f t="shared" si="84"/>
        <v>682674|25 - 50 km</v>
      </c>
      <c r="P462" s="8" t="str">
        <f t="shared" si="86"/>
        <v>,</v>
      </c>
      <c r="Q462" s="8" t="str">
        <f>IF(COUNTIF($C$1:C461, "="&amp;C462)=0,R462&amp;S462&amp;T462&amp;U462&amp;V462&amp;W462&amp;X462,"")</f>
        <v>{"wst_id":"683680","wst_name":"JOHANNESBURG INTNL.","wst_lat":"-26.15","wst_long":"28.2330004","wst_source":"GSOD","wst_elev":"1720"}</v>
      </c>
      <c r="R462" s="8" t="str">
        <f t="shared" si="87"/>
        <v>{"wst_id":"683680",</v>
      </c>
      <c r="S462" s="8" t="str">
        <f t="shared" si="88"/>
        <v>"wst_name":"JOHANNESBURG INTNL.",</v>
      </c>
      <c r="T462" s="8" t="str">
        <f t="shared" si="89"/>
        <v>"wst_lat":"-26.15",</v>
      </c>
      <c r="U462" s="8" t="str">
        <f t="shared" si="90"/>
        <v>"wst_long":"28.2330004",</v>
      </c>
      <c r="V462" s="8" t="str">
        <f t="shared" si="91"/>
        <v>"wst_source":"GSOD",</v>
      </c>
      <c r="W462" s="8" t="str">
        <f t="shared" si="85"/>
        <v>"wst_elev":"1720"</v>
      </c>
      <c r="X462" s="8" t="s">
        <v>939</v>
      </c>
    </row>
    <row r="463" spans="1:24">
      <c r="A463" s="8" t="str">
        <f>IF(COUNTIF($C$1:C462,"="&amp;C463)&gt;0,"",1)</f>
        <v/>
      </c>
      <c r="B463" s="14" t="s">
        <v>340</v>
      </c>
      <c r="C463" s="38" t="s">
        <v>758</v>
      </c>
      <c r="D463" s="14" t="s">
        <v>759</v>
      </c>
      <c r="E463" s="15">
        <v>-25.9169996</v>
      </c>
      <c r="F463" s="15">
        <v>28.216999600000001</v>
      </c>
      <c r="G463" s="14" t="s">
        <v>671</v>
      </c>
      <c r="H463" s="14" t="s">
        <v>680</v>
      </c>
      <c r="I463" s="15">
        <v>1523</v>
      </c>
      <c r="J463" s="8" t="str">
        <f t="shared" si="81"/>
        <v>682630|25 - 50 km</v>
      </c>
      <c r="L463" s="8" t="str">
        <f t="shared" si="82"/>
        <v>682630|25 - 50 km</v>
      </c>
      <c r="M463" s="8" t="str">
        <f t="shared" si="83"/>
        <v>682674|25 - 50 km</v>
      </c>
      <c r="N463" s="8" t="str">
        <f t="shared" si="84"/>
        <v>683680|25 - 50 km</v>
      </c>
      <c r="P463" s="8" t="str">
        <f t="shared" si="86"/>
        <v/>
      </c>
      <c r="Q463" s="8" t="str">
        <f>IF(COUNTIF($C$1:C462, "="&amp;C463)=0,R463&amp;S463&amp;T463&amp;U463&amp;V463&amp;W463&amp;X463,"")</f>
        <v/>
      </c>
      <c r="R463" s="8" t="str">
        <f t="shared" si="87"/>
        <v>{"wst_id":"682630",</v>
      </c>
      <c r="S463" s="8" t="str">
        <f t="shared" si="88"/>
        <v>"wst_name":"PRETORIA (IRENE)",</v>
      </c>
      <c r="T463" s="8" t="str">
        <f t="shared" si="89"/>
        <v>"wst_lat":"-25.9169996",</v>
      </c>
      <c r="U463" s="8" t="str">
        <f t="shared" si="90"/>
        <v>"wst_long":"28.2169996",</v>
      </c>
      <c r="V463" s="8" t="str">
        <f t="shared" si="91"/>
        <v>"wst_source":"GSOD",</v>
      </c>
      <c r="W463" s="8" t="str">
        <f t="shared" si="85"/>
        <v>"wst_elev":"1523"</v>
      </c>
      <c r="X463" s="8" t="s">
        <v>939</v>
      </c>
    </row>
    <row r="464" spans="1:24">
      <c r="A464" s="8" t="str">
        <f>IF(COUNTIF($C$1:C463,"="&amp;C464)&gt;0,"",1)</f>
        <v/>
      </c>
      <c r="B464" s="14" t="s">
        <v>340</v>
      </c>
      <c r="C464" s="38" t="s">
        <v>752</v>
      </c>
      <c r="D464" s="14" t="s">
        <v>753</v>
      </c>
      <c r="E464" s="15">
        <v>-26.25</v>
      </c>
      <c r="F464" s="15">
        <v>28.4</v>
      </c>
      <c r="G464" s="14" t="s">
        <v>671</v>
      </c>
      <c r="H464" s="14" t="s">
        <v>680</v>
      </c>
      <c r="I464" s="15">
        <v>1628</v>
      </c>
      <c r="J464" s="8" t="str">
        <f t="shared" si="81"/>
        <v>682674|25 - 50 km</v>
      </c>
      <c r="L464" s="8" t="str">
        <f t="shared" si="82"/>
        <v>682674|25 - 50 km</v>
      </c>
      <c r="M464" s="8" t="str">
        <f t="shared" si="83"/>
        <v>683680|25 - 50 km</v>
      </c>
      <c r="N464" s="8" t="str">
        <f t="shared" si="84"/>
        <v>682674|50 - 100 km</v>
      </c>
      <c r="P464" s="8" t="str">
        <f t="shared" si="86"/>
        <v/>
      </c>
      <c r="Q464" s="8" t="str">
        <f>IF(COUNTIF($C$1:C463, "="&amp;C464)=0,R464&amp;S464&amp;T464&amp;U464&amp;V464&amp;W464&amp;X464,"")</f>
        <v/>
      </c>
      <c r="R464" s="8" t="str">
        <f t="shared" si="87"/>
        <v>{"wst_id":"682674",</v>
      </c>
      <c r="S464" s="8" t="str">
        <f t="shared" si="88"/>
        <v>"wst_name":"SPRINGS",</v>
      </c>
      <c r="T464" s="8" t="str">
        <f t="shared" si="89"/>
        <v>"wst_lat":"-26.25",</v>
      </c>
      <c r="U464" s="8" t="str">
        <f t="shared" si="90"/>
        <v>"wst_long":"28.4",</v>
      </c>
      <c r="V464" s="8" t="str">
        <f t="shared" si="91"/>
        <v>"wst_source":"GSOD",</v>
      </c>
      <c r="W464" s="8" t="str">
        <f t="shared" si="85"/>
        <v>"wst_elev":"1628"</v>
      </c>
      <c r="X464" s="8" t="s">
        <v>939</v>
      </c>
    </row>
    <row r="465" spans="1:24">
      <c r="A465" s="8" t="str">
        <f>IF(COUNTIF($C$1:C464,"="&amp;C465)&gt;0,"",1)</f>
        <v/>
      </c>
      <c r="B465" s="14" t="s">
        <v>340</v>
      </c>
      <c r="C465" s="38" t="s">
        <v>760</v>
      </c>
      <c r="D465" s="14" t="s">
        <v>761</v>
      </c>
      <c r="E465" s="15">
        <v>-26.15</v>
      </c>
      <c r="F465" s="15">
        <v>28.233000400000002</v>
      </c>
      <c r="G465" s="14" t="s">
        <v>671</v>
      </c>
      <c r="H465" s="14" t="s">
        <v>680</v>
      </c>
      <c r="I465" s="15">
        <v>1720</v>
      </c>
      <c r="J465" s="8" t="str">
        <f t="shared" si="81"/>
        <v>683680|25 - 50 km</v>
      </c>
      <c r="L465" s="8" t="str">
        <f t="shared" si="82"/>
        <v>683680|25 - 50 km</v>
      </c>
      <c r="M465" s="8" t="str">
        <f t="shared" si="83"/>
        <v>682674|50 - 100 km</v>
      </c>
      <c r="N465" s="8" t="str">
        <f t="shared" si="84"/>
        <v>683007|50 - 100 km</v>
      </c>
      <c r="P465" s="8" t="str">
        <f t="shared" si="86"/>
        <v/>
      </c>
      <c r="Q465" s="8" t="str">
        <f>IF(COUNTIF($C$1:C464, "="&amp;C465)=0,R465&amp;S465&amp;T465&amp;U465&amp;V465&amp;W465&amp;X465,"")</f>
        <v/>
      </c>
      <c r="R465" s="8" t="str">
        <f t="shared" si="87"/>
        <v>{"wst_id":"683680",</v>
      </c>
      <c r="S465" s="8" t="str">
        <f t="shared" si="88"/>
        <v>"wst_name":"JOHANNESBURG INTNL.",</v>
      </c>
      <c r="T465" s="8" t="str">
        <f t="shared" si="89"/>
        <v>"wst_lat":"-26.15",</v>
      </c>
      <c r="U465" s="8" t="str">
        <f t="shared" si="90"/>
        <v>"wst_long":"28.2330004",</v>
      </c>
      <c r="V465" s="8" t="str">
        <f t="shared" si="91"/>
        <v>"wst_source":"GSOD",</v>
      </c>
      <c r="W465" s="8" t="str">
        <f t="shared" si="85"/>
        <v>"wst_elev":"1720"</v>
      </c>
      <c r="X465" s="8" t="s">
        <v>939</v>
      </c>
    </row>
    <row r="466" spans="1:24">
      <c r="A466" s="8" t="str">
        <f>IF(COUNTIF($C$1:C465,"="&amp;C466)&gt;0,"",1)</f>
        <v/>
      </c>
      <c r="B466" s="14" t="s">
        <v>342</v>
      </c>
      <c r="C466" s="38" t="s">
        <v>752</v>
      </c>
      <c r="D466" s="14" t="s">
        <v>753</v>
      </c>
      <c r="E466" s="15">
        <v>-26.25</v>
      </c>
      <c r="F466" s="15">
        <v>28.4</v>
      </c>
      <c r="G466" s="14" t="s">
        <v>671</v>
      </c>
      <c r="H466" s="14" t="s">
        <v>677</v>
      </c>
      <c r="I466" s="15">
        <v>1628</v>
      </c>
      <c r="J466" s="8" t="str">
        <f t="shared" si="81"/>
        <v>682674|50 - 100 km</v>
      </c>
      <c r="L466" s="8" t="str">
        <f t="shared" si="82"/>
        <v>682674|50 - 100 km</v>
      </c>
      <c r="M466" s="8" t="str">
        <f t="shared" si="83"/>
        <v>683007|50 - 100 km</v>
      </c>
      <c r="N466" s="8" t="str">
        <f t="shared" si="84"/>
        <v>683620|25 - 50 km</v>
      </c>
      <c r="P466" s="8" t="str">
        <f t="shared" si="86"/>
        <v/>
      </c>
      <c r="Q466" s="8" t="str">
        <f>IF(COUNTIF($C$1:C465, "="&amp;C466)=0,R466&amp;S466&amp;T466&amp;U466&amp;V466&amp;W466&amp;X466,"")</f>
        <v/>
      </c>
      <c r="R466" s="8" t="str">
        <f t="shared" si="87"/>
        <v>{"wst_id":"682674",</v>
      </c>
      <c r="S466" s="8" t="str">
        <f t="shared" si="88"/>
        <v>"wst_name":"SPRINGS",</v>
      </c>
      <c r="T466" s="8" t="str">
        <f t="shared" si="89"/>
        <v>"wst_lat":"-26.25",</v>
      </c>
      <c r="U466" s="8" t="str">
        <f t="shared" si="90"/>
        <v>"wst_long":"28.4",</v>
      </c>
      <c r="V466" s="8" t="str">
        <f t="shared" si="91"/>
        <v>"wst_source":"GSOD",</v>
      </c>
      <c r="W466" s="8" t="str">
        <f t="shared" si="85"/>
        <v>"wst_elev":"1628"</v>
      </c>
      <c r="X466" s="8" t="s">
        <v>939</v>
      </c>
    </row>
    <row r="467" spans="1:24">
      <c r="A467" s="8" t="str">
        <f>IF(COUNTIF($C$1:C466,"="&amp;C467)&gt;0,"",1)</f>
        <v/>
      </c>
      <c r="B467" s="14" t="s">
        <v>342</v>
      </c>
      <c r="C467" s="38" t="s">
        <v>754</v>
      </c>
      <c r="D467" s="14" t="s">
        <v>755</v>
      </c>
      <c r="E467" s="15">
        <v>-26.566999599999999</v>
      </c>
      <c r="F467" s="15">
        <v>27.95</v>
      </c>
      <c r="G467" s="14" t="s">
        <v>671</v>
      </c>
      <c r="H467" s="14" t="s">
        <v>677</v>
      </c>
      <c r="I467" s="15">
        <v>1477</v>
      </c>
      <c r="J467" s="8" t="str">
        <f t="shared" si="81"/>
        <v>683007|50 - 100 km</v>
      </c>
      <c r="L467" s="8" t="str">
        <f t="shared" si="82"/>
        <v>683007|50 - 100 km</v>
      </c>
      <c r="M467" s="8" t="str">
        <f t="shared" si="83"/>
        <v>683620|25 - 50 km</v>
      </c>
      <c r="N467" s="8" t="str">
        <f t="shared" si="84"/>
        <v>682674|50 - 100 km</v>
      </c>
      <c r="P467" s="8" t="str">
        <f t="shared" si="86"/>
        <v/>
      </c>
      <c r="Q467" s="8" t="str">
        <f>IF(COUNTIF($C$1:C466, "="&amp;C467)=0,R467&amp;S467&amp;T467&amp;U467&amp;V467&amp;W467&amp;X467,"")</f>
        <v/>
      </c>
      <c r="R467" s="8" t="str">
        <f t="shared" si="87"/>
        <v>{"wst_id":"683007",</v>
      </c>
      <c r="S467" s="8" t="str">
        <f t="shared" si="88"/>
        <v>"wst_name":"VEREENIGING",</v>
      </c>
      <c r="T467" s="8" t="str">
        <f t="shared" si="89"/>
        <v>"wst_lat":"-26.5669996",</v>
      </c>
      <c r="U467" s="8" t="str">
        <f t="shared" si="90"/>
        <v>"wst_long":"27.95",</v>
      </c>
      <c r="V467" s="8" t="str">
        <f t="shared" si="91"/>
        <v>"wst_source":"GSOD",</v>
      </c>
      <c r="W467" s="8" t="str">
        <f t="shared" si="85"/>
        <v>"wst_elev":"1477"</v>
      </c>
      <c r="X467" s="8" t="s">
        <v>939</v>
      </c>
    </row>
    <row r="468" spans="1:24">
      <c r="A468" s="8" t="str">
        <f>IF(COUNTIF($C$1:C467,"="&amp;C468)&gt;0,"",1)</f>
        <v/>
      </c>
      <c r="B468" s="14" t="s">
        <v>342</v>
      </c>
      <c r="C468" s="38" t="s">
        <v>756</v>
      </c>
      <c r="D468" s="14" t="s">
        <v>757</v>
      </c>
      <c r="E468" s="15">
        <v>-27.266999599999998</v>
      </c>
      <c r="F468" s="15">
        <v>28.5</v>
      </c>
      <c r="G468" s="14" t="s">
        <v>671</v>
      </c>
      <c r="H468" s="14" t="s">
        <v>680</v>
      </c>
      <c r="I468" s="15">
        <v>1503</v>
      </c>
      <c r="J468" s="8" t="str">
        <f t="shared" si="81"/>
        <v>683620|25 - 50 km</v>
      </c>
      <c r="L468" s="8" t="str">
        <f t="shared" si="82"/>
        <v>683620|25 - 50 km</v>
      </c>
      <c r="M468" s="8" t="str">
        <f t="shared" si="83"/>
        <v>682674|50 - 100 km</v>
      </c>
      <c r="N468" s="8" t="str">
        <f t="shared" si="84"/>
        <v>683007|50 - 100 km</v>
      </c>
      <c r="P468" s="8" t="str">
        <f t="shared" si="86"/>
        <v/>
      </c>
      <c r="Q468" s="8" t="str">
        <f>IF(COUNTIF($C$1:C467, "="&amp;C468)=0,R468&amp;S468&amp;T468&amp;U468&amp;V468&amp;W468&amp;X468,"")</f>
        <v/>
      </c>
      <c r="R468" s="8" t="str">
        <f t="shared" si="87"/>
        <v>{"wst_id":"683620",</v>
      </c>
      <c r="S468" s="8" t="str">
        <f t="shared" si="88"/>
        <v>"wst_name":"FRANKFORT",</v>
      </c>
      <c r="T468" s="8" t="str">
        <f t="shared" si="89"/>
        <v>"wst_lat":"-27.2669996",</v>
      </c>
      <c r="U468" s="8" t="str">
        <f t="shared" si="90"/>
        <v>"wst_long":"28.5",</v>
      </c>
      <c r="V468" s="8" t="str">
        <f t="shared" si="91"/>
        <v>"wst_source":"GSOD",</v>
      </c>
      <c r="W468" s="8" t="str">
        <f t="shared" si="85"/>
        <v>"wst_elev":"1503"</v>
      </c>
      <c r="X468" s="8" t="s">
        <v>939</v>
      </c>
    </row>
    <row r="469" spans="1:24">
      <c r="A469" s="8" t="str">
        <f>IF(COUNTIF($C$1:C468,"="&amp;C469)&gt;0,"",1)</f>
        <v/>
      </c>
      <c r="B469" s="14" t="s">
        <v>347</v>
      </c>
      <c r="C469" s="38" t="s">
        <v>752</v>
      </c>
      <c r="D469" s="14" t="s">
        <v>753</v>
      </c>
      <c r="E469" s="15">
        <v>-26.25</v>
      </c>
      <c r="F469" s="15">
        <v>28.4</v>
      </c>
      <c r="G469" s="14" t="s">
        <v>671</v>
      </c>
      <c r="H469" s="14" t="s">
        <v>677</v>
      </c>
      <c r="I469" s="15">
        <v>1628</v>
      </c>
      <c r="J469" s="8" t="str">
        <f t="shared" si="81"/>
        <v>682674|50 - 100 km</v>
      </c>
      <c r="L469" s="8" t="str">
        <f t="shared" si="82"/>
        <v>682674|50 - 100 km</v>
      </c>
      <c r="M469" s="8" t="str">
        <f t="shared" si="83"/>
        <v>683007|50 - 100 km</v>
      </c>
      <c r="N469" s="8" t="str">
        <f t="shared" si="84"/>
        <v>683620|25 - 50 km</v>
      </c>
      <c r="P469" s="8" t="str">
        <f t="shared" si="86"/>
        <v/>
      </c>
      <c r="Q469" s="8" t="str">
        <f>IF(COUNTIF($C$1:C468, "="&amp;C469)=0,R469&amp;S469&amp;T469&amp;U469&amp;V469&amp;W469&amp;X469,"")</f>
        <v/>
      </c>
      <c r="R469" s="8" t="str">
        <f t="shared" si="87"/>
        <v>{"wst_id":"682674",</v>
      </c>
      <c r="S469" s="8" t="str">
        <f t="shared" si="88"/>
        <v>"wst_name":"SPRINGS",</v>
      </c>
      <c r="T469" s="8" t="str">
        <f t="shared" si="89"/>
        <v>"wst_lat":"-26.25",</v>
      </c>
      <c r="U469" s="8" t="str">
        <f t="shared" si="90"/>
        <v>"wst_long":"28.4",</v>
      </c>
      <c r="V469" s="8" t="str">
        <f t="shared" si="91"/>
        <v>"wst_source":"GSOD",</v>
      </c>
      <c r="W469" s="8" t="str">
        <f t="shared" si="85"/>
        <v>"wst_elev":"1628"</v>
      </c>
      <c r="X469" s="8" t="s">
        <v>939</v>
      </c>
    </row>
    <row r="470" spans="1:24">
      <c r="A470" s="8" t="str">
        <f>IF(COUNTIF($C$1:C469,"="&amp;C470)&gt;0,"",1)</f>
        <v/>
      </c>
      <c r="B470" s="14" t="s">
        <v>347</v>
      </c>
      <c r="C470" s="38" t="s">
        <v>754</v>
      </c>
      <c r="D470" s="14" t="s">
        <v>755</v>
      </c>
      <c r="E470" s="15">
        <v>-26.566999599999999</v>
      </c>
      <c r="F470" s="15">
        <v>27.95</v>
      </c>
      <c r="G470" s="14" t="s">
        <v>671</v>
      </c>
      <c r="H470" s="14" t="s">
        <v>677</v>
      </c>
      <c r="I470" s="15">
        <v>1477</v>
      </c>
      <c r="J470" s="8" t="str">
        <f t="shared" si="81"/>
        <v>683007|50 - 100 km</v>
      </c>
      <c r="L470" s="8" t="str">
        <f t="shared" si="82"/>
        <v>683007|50 - 100 km</v>
      </c>
      <c r="M470" s="8" t="str">
        <f t="shared" si="83"/>
        <v>683620|25 - 50 km</v>
      </c>
      <c r="N470" s="8" t="str">
        <f t="shared" si="84"/>
        <v>682674|50 - 100 km</v>
      </c>
      <c r="P470" s="8" t="str">
        <f t="shared" si="86"/>
        <v/>
      </c>
      <c r="Q470" s="8" t="str">
        <f>IF(COUNTIF($C$1:C469, "="&amp;C470)=0,R470&amp;S470&amp;T470&amp;U470&amp;V470&amp;W470&amp;X470,"")</f>
        <v/>
      </c>
      <c r="R470" s="8" t="str">
        <f t="shared" si="87"/>
        <v>{"wst_id":"683007",</v>
      </c>
      <c r="S470" s="8" t="str">
        <f t="shared" si="88"/>
        <v>"wst_name":"VEREENIGING",</v>
      </c>
      <c r="T470" s="8" t="str">
        <f t="shared" si="89"/>
        <v>"wst_lat":"-26.5669996",</v>
      </c>
      <c r="U470" s="8" t="str">
        <f t="shared" si="90"/>
        <v>"wst_long":"27.95",</v>
      </c>
      <c r="V470" s="8" t="str">
        <f t="shared" si="91"/>
        <v>"wst_source":"GSOD",</v>
      </c>
      <c r="W470" s="8" t="str">
        <f t="shared" si="85"/>
        <v>"wst_elev":"1477"</v>
      </c>
      <c r="X470" s="8" t="s">
        <v>939</v>
      </c>
    </row>
    <row r="471" spans="1:24">
      <c r="A471" s="8" t="str">
        <f>IF(COUNTIF($C$1:C470,"="&amp;C471)&gt;0,"",1)</f>
        <v/>
      </c>
      <c r="B471" s="14" t="s">
        <v>347</v>
      </c>
      <c r="C471" s="38" t="s">
        <v>756</v>
      </c>
      <c r="D471" s="14" t="s">
        <v>757</v>
      </c>
      <c r="E471" s="15">
        <v>-27.266999599999998</v>
      </c>
      <c r="F471" s="15">
        <v>28.5</v>
      </c>
      <c r="G471" s="14" t="s">
        <v>671</v>
      </c>
      <c r="H471" s="14" t="s">
        <v>680</v>
      </c>
      <c r="I471" s="15">
        <v>1503</v>
      </c>
      <c r="J471" s="8" t="str">
        <f t="shared" si="81"/>
        <v>683620|25 - 50 km</v>
      </c>
      <c r="L471" s="8" t="str">
        <f t="shared" si="82"/>
        <v>683620|25 - 50 km</v>
      </c>
      <c r="M471" s="8" t="str">
        <f t="shared" si="83"/>
        <v>682674|50 - 100 km</v>
      </c>
      <c r="N471" s="8" t="str">
        <f t="shared" si="84"/>
        <v>683007|50 - 100 km</v>
      </c>
      <c r="P471" s="8" t="str">
        <f t="shared" si="86"/>
        <v/>
      </c>
      <c r="Q471" s="8" t="str">
        <f>IF(COUNTIF($C$1:C470, "="&amp;C471)=0,R471&amp;S471&amp;T471&amp;U471&amp;V471&amp;W471&amp;X471,"")</f>
        <v/>
      </c>
      <c r="R471" s="8" t="str">
        <f t="shared" si="87"/>
        <v>{"wst_id":"683620",</v>
      </c>
      <c r="S471" s="8" t="str">
        <f t="shared" si="88"/>
        <v>"wst_name":"FRANKFORT",</v>
      </c>
      <c r="T471" s="8" t="str">
        <f t="shared" si="89"/>
        <v>"wst_lat":"-27.2669996",</v>
      </c>
      <c r="U471" s="8" t="str">
        <f t="shared" si="90"/>
        <v>"wst_long":"28.5",</v>
      </c>
      <c r="V471" s="8" t="str">
        <f t="shared" si="91"/>
        <v>"wst_source":"GSOD",</v>
      </c>
      <c r="W471" s="8" t="str">
        <f t="shared" si="85"/>
        <v>"wst_elev":"1503"</v>
      </c>
      <c r="X471" s="8" t="s">
        <v>939</v>
      </c>
    </row>
    <row r="472" spans="1:24">
      <c r="A472" s="8" t="str">
        <f>IF(COUNTIF($C$1:C471,"="&amp;C472)&gt;0,"",1)</f>
        <v/>
      </c>
      <c r="B472" s="14" t="s">
        <v>349</v>
      </c>
      <c r="C472" s="38" t="s">
        <v>752</v>
      </c>
      <c r="D472" s="14" t="s">
        <v>753</v>
      </c>
      <c r="E472" s="15">
        <v>-26.25</v>
      </c>
      <c r="F472" s="15">
        <v>28.4</v>
      </c>
      <c r="G472" s="14" t="s">
        <v>671</v>
      </c>
      <c r="H472" s="14" t="s">
        <v>677</v>
      </c>
      <c r="I472" s="15">
        <v>1628</v>
      </c>
      <c r="J472" s="8" t="str">
        <f t="shared" si="81"/>
        <v>682674|50 - 100 km</v>
      </c>
      <c r="L472" s="8" t="str">
        <f t="shared" si="82"/>
        <v>682674|50 - 100 km</v>
      </c>
      <c r="M472" s="8" t="str">
        <f t="shared" si="83"/>
        <v>683007|50 - 100 km</v>
      </c>
      <c r="N472" s="8" t="str">
        <f t="shared" si="84"/>
        <v>683620|25 - 50 km</v>
      </c>
      <c r="P472" s="8" t="str">
        <f t="shared" si="86"/>
        <v/>
      </c>
      <c r="Q472" s="8" t="str">
        <f>IF(COUNTIF($C$1:C471, "="&amp;C472)=0,R472&amp;S472&amp;T472&amp;U472&amp;V472&amp;W472&amp;X472,"")</f>
        <v/>
      </c>
      <c r="R472" s="8" t="str">
        <f t="shared" si="87"/>
        <v>{"wst_id":"682674",</v>
      </c>
      <c r="S472" s="8" t="str">
        <f t="shared" si="88"/>
        <v>"wst_name":"SPRINGS",</v>
      </c>
      <c r="T472" s="8" t="str">
        <f t="shared" si="89"/>
        <v>"wst_lat":"-26.25",</v>
      </c>
      <c r="U472" s="8" t="str">
        <f t="shared" si="90"/>
        <v>"wst_long":"28.4",</v>
      </c>
      <c r="V472" s="8" t="str">
        <f t="shared" si="91"/>
        <v>"wst_source":"GSOD",</v>
      </c>
      <c r="W472" s="8" t="str">
        <f t="shared" si="85"/>
        <v>"wst_elev":"1628"</v>
      </c>
      <c r="X472" s="8" t="s">
        <v>939</v>
      </c>
    </row>
    <row r="473" spans="1:24">
      <c r="A473" s="8" t="str">
        <f>IF(COUNTIF($C$1:C472,"="&amp;C473)&gt;0,"",1)</f>
        <v/>
      </c>
      <c r="B473" s="14" t="s">
        <v>349</v>
      </c>
      <c r="C473" s="38" t="s">
        <v>754</v>
      </c>
      <c r="D473" s="14" t="s">
        <v>755</v>
      </c>
      <c r="E473" s="15">
        <v>-26.566999599999999</v>
      </c>
      <c r="F473" s="15">
        <v>27.95</v>
      </c>
      <c r="G473" s="14" t="s">
        <v>671</v>
      </c>
      <c r="H473" s="14" t="s">
        <v>677</v>
      </c>
      <c r="I473" s="15">
        <v>1477</v>
      </c>
      <c r="J473" s="8" t="str">
        <f t="shared" si="81"/>
        <v>683007|50 - 100 km</v>
      </c>
      <c r="L473" s="8" t="str">
        <f t="shared" si="82"/>
        <v>683007|50 - 100 km</v>
      </c>
      <c r="M473" s="8" t="str">
        <f t="shared" si="83"/>
        <v>683620|25 - 50 km</v>
      </c>
      <c r="N473" s="8" t="str">
        <f t="shared" si="84"/>
        <v>682674|50 - 100 km</v>
      </c>
      <c r="P473" s="8" t="str">
        <f t="shared" si="86"/>
        <v/>
      </c>
      <c r="Q473" s="8" t="str">
        <f>IF(COUNTIF($C$1:C472, "="&amp;C473)=0,R473&amp;S473&amp;T473&amp;U473&amp;V473&amp;W473&amp;X473,"")</f>
        <v/>
      </c>
      <c r="R473" s="8" t="str">
        <f t="shared" si="87"/>
        <v>{"wst_id":"683007",</v>
      </c>
      <c r="S473" s="8" t="str">
        <f t="shared" si="88"/>
        <v>"wst_name":"VEREENIGING",</v>
      </c>
      <c r="T473" s="8" t="str">
        <f t="shared" si="89"/>
        <v>"wst_lat":"-26.5669996",</v>
      </c>
      <c r="U473" s="8" t="str">
        <f t="shared" si="90"/>
        <v>"wst_long":"27.95",</v>
      </c>
      <c r="V473" s="8" t="str">
        <f t="shared" si="91"/>
        <v>"wst_source":"GSOD",</v>
      </c>
      <c r="W473" s="8" t="str">
        <f t="shared" si="85"/>
        <v>"wst_elev":"1477"</v>
      </c>
      <c r="X473" s="8" t="s">
        <v>939</v>
      </c>
    </row>
    <row r="474" spans="1:24">
      <c r="A474" s="8" t="str">
        <f>IF(COUNTIF($C$1:C473,"="&amp;C474)&gt;0,"",1)</f>
        <v/>
      </c>
      <c r="B474" s="14" t="s">
        <v>349</v>
      </c>
      <c r="C474" s="38" t="s">
        <v>756</v>
      </c>
      <c r="D474" s="14" t="s">
        <v>757</v>
      </c>
      <c r="E474" s="15">
        <v>-27.266999599999998</v>
      </c>
      <c r="F474" s="15">
        <v>28.5</v>
      </c>
      <c r="G474" s="14" t="s">
        <v>671</v>
      </c>
      <c r="H474" s="14" t="s">
        <v>680</v>
      </c>
      <c r="I474" s="15">
        <v>1503</v>
      </c>
      <c r="J474" s="8" t="str">
        <f t="shared" si="81"/>
        <v>683620|25 - 50 km</v>
      </c>
      <c r="L474" s="8" t="str">
        <f t="shared" si="82"/>
        <v>683620|25 - 50 km</v>
      </c>
      <c r="M474" s="8" t="str">
        <f t="shared" si="83"/>
        <v>682674|50 - 100 km</v>
      </c>
      <c r="N474" s="8" t="str">
        <f t="shared" si="84"/>
        <v>683007|50 - 100 km</v>
      </c>
      <c r="P474" s="8" t="str">
        <f t="shared" si="86"/>
        <v/>
      </c>
      <c r="Q474" s="8" t="str">
        <f>IF(COUNTIF($C$1:C473, "="&amp;C474)=0,R474&amp;S474&amp;T474&amp;U474&amp;V474&amp;W474&amp;X474,"")</f>
        <v/>
      </c>
      <c r="R474" s="8" t="str">
        <f t="shared" si="87"/>
        <v>{"wst_id":"683620",</v>
      </c>
      <c r="S474" s="8" t="str">
        <f t="shared" si="88"/>
        <v>"wst_name":"FRANKFORT",</v>
      </c>
      <c r="T474" s="8" t="str">
        <f t="shared" si="89"/>
        <v>"wst_lat":"-27.2669996",</v>
      </c>
      <c r="U474" s="8" t="str">
        <f t="shared" si="90"/>
        <v>"wst_long":"28.5",</v>
      </c>
      <c r="V474" s="8" t="str">
        <f t="shared" si="91"/>
        <v>"wst_source":"GSOD",</v>
      </c>
      <c r="W474" s="8" t="str">
        <f t="shared" si="85"/>
        <v>"wst_elev":"1503"</v>
      </c>
      <c r="X474" s="8" t="s">
        <v>939</v>
      </c>
    </row>
    <row r="475" spans="1:24">
      <c r="A475" s="8" t="str">
        <f>IF(COUNTIF($C$1:C474,"="&amp;C475)&gt;0,"",1)</f>
        <v/>
      </c>
      <c r="B475" s="14" t="s">
        <v>353</v>
      </c>
      <c r="C475" s="38" t="s">
        <v>752</v>
      </c>
      <c r="D475" s="14" t="s">
        <v>753</v>
      </c>
      <c r="E475" s="15">
        <v>-26.25</v>
      </c>
      <c r="F475" s="15">
        <v>28.4</v>
      </c>
      <c r="G475" s="14" t="s">
        <v>671</v>
      </c>
      <c r="H475" s="14" t="s">
        <v>677</v>
      </c>
      <c r="I475" s="15">
        <v>1628</v>
      </c>
      <c r="J475" s="8" t="str">
        <f t="shared" si="81"/>
        <v>682674|50 - 100 km</v>
      </c>
      <c r="L475" s="8" t="str">
        <f t="shared" si="82"/>
        <v>682674|50 - 100 km</v>
      </c>
      <c r="M475" s="8" t="str">
        <f t="shared" si="83"/>
        <v>683007|50 - 100 km</v>
      </c>
      <c r="N475" s="8" t="str">
        <f t="shared" si="84"/>
        <v>683620|25 - 50 km</v>
      </c>
      <c r="P475" s="8" t="str">
        <f t="shared" si="86"/>
        <v/>
      </c>
      <c r="Q475" s="8" t="str">
        <f>IF(COUNTIF($C$1:C474, "="&amp;C475)=0,R475&amp;S475&amp;T475&amp;U475&amp;V475&amp;W475&amp;X475,"")</f>
        <v/>
      </c>
      <c r="R475" s="8" t="str">
        <f t="shared" si="87"/>
        <v>{"wst_id":"682674",</v>
      </c>
      <c r="S475" s="8" t="str">
        <f t="shared" si="88"/>
        <v>"wst_name":"SPRINGS",</v>
      </c>
      <c r="T475" s="8" t="str">
        <f t="shared" si="89"/>
        <v>"wst_lat":"-26.25",</v>
      </c>
      <c r="U475" s="8" t="str">
        <f t="shared" si="90"/>
        <v>"wst_long":"28.4",</v>
      </c>
      <c r="V475" s="8" t="str">
        <f t="shared" si="91"/>
        <v>"wst_source":"GSOD",</v>
      </c>
      <c r="W475" s="8" t="str">
        <f t="shared" si="85"/>
        <v>"wst_elev":"1628"</v>
      </c>
      <c r="X475" s="8" t="s">
        <v>939</v>
      </c>
    </row>
    <row r="476" spans="1:24">
      <c r="A476" s="8" t="str">
        <f>IF(COUNTIF($C$1:C475,"="&amp;C476)&gt;0,"",1)</f>
        <v/>
      </c>
      <c r="B476" s="14" t="s">
        <v>353</v>
      </c>
      <c r="C476" s="38" t="s">
        <v>754</v>
      </c>
      <c r="D476" s="14" t="s">
        <v>755</v>
      </c>
      <c r="E476" s="15">
        <v>-26.566999599999999</v>
      </c>
      <c r="F476" s="15">
        <v>27.95</v>
      </c>
      <c r="G476" s="14" t="s">
        <v>671</v>
      </c>
      <c r="H476" s="14" t="s">
        <v>677</v>
      </c>
      <c r="I476" s="15">
        <v>1477</v>
      </c>
      <c r="J476" s="8" t="str">
        <f t="shared" si="81"/>
        <v>683007|50 - 100 km</v>
      </c>
      <c r="L476" s="8" t="str">
        <f t="shared" si="82"/>
        <v>683007|50 - 100 km</v>
      </c>
      <c r="M476" s="8" t="str">
        <f t="shared" si="83"/>
        <v>683620|25 - 50 km</v>
      </c>
      <c r="N476" s="8" t="str">
        <f t="shared" si="84"/>
        <v>682630|25 - 50 km</v>
      </c>
      <c r="P476" s="8" t="str">
        <f t="shared" si="86"/>
        <v/>
      </c>
      <c r="Q476" s="8" t="str">
        <f>IF(COUNTIF($C$1:C475, "="&amp;C476)=0,R476&amp;S476&amp;T476&amp;U476&amp;V476&amp;W476&amp;X476,"")</f>
        <v/>
      </c>
      <c r="R476" s="8" t="str">
        <f t="shared" si="87"/>
        <v>{"wst_id":"683007",</v>
      </c>
      <c r="S476" s="8" t="str">
        <f t="shared" si="88"/>
        <v>"wst_name":"VEREENIGING",</v>
      </c>
      <c r="T476" s="8" t="str">
        <f t="shared" si="89"/>
        <v>"wst_lat":"-26.5669996",</v>
      </c>
      <c r="U476" s="8" t="str">
        <f t="shared" si="90"/>
        <v>"wst_long":"27.95",</v>
      </c>
      <c r="V476" s="8" t="str">
        <f t="shared" si="91"/>
        <v>"wst_source":"GSOD",</v>
      </c>
      <c r="W476" s="8" t="str">
        <f t="shared" si="85"/>
        <v>"wst_elev":"1477"</v>
      </c>
      <c r="X476" s="8" t="s">
        <v>939</v>
      </c>
    </row>
    <row r="477" spans="1:24">
      <c r="A477" s="8" t="str">
        <f>IF(COUNTIF($C$1:C476,"="&amp;C477)&gt;0,"",1)</f>
        <v/>
      </c>
      <c r="B477" s="14" t="s">
        <v>353</v>
      </c>
      <c r="C477" s="38" t="s">
        <v>756</v>
      </c>
      <c r="D477" s="14" t="s">
        <v>757</v>
      </c>
      <c r="E477" s="15">
        <v>-27.266999599999998</v>
      </c>
      <c r="F477" s="15">
        <v>28.5</v>
      </c>
      <c r="G477" s="14" t="s">
        <v>671</v>
      </c>
      <c r="H477" s="14" t="s">
        <v>680</v>
      </c>
      <c r="I477" s="15">
        <v>1503</v>
      </c>
      <c r="J477" s="8" t="str">
        <f t="shared" si="81"/>
        <v>683620|25 - 50 km</v>
      </c>
      <c r="L477" s="8" t="str">
        <f t="shared" si="82"/>
        <v>683620|25 - 50 km</v>
      </c>
      <c r="M477" s="8" t="str">
        <f t="shared" si="83"/>
        <v>682630|25 - 50 km</v>
      </c>
      <c r="N477" s="8" t="str">
        <f t="shared" si="84"/>
        <v>682674|25 - 50 km</v>
      </c>
      <c r="P477" s="8" t="str">
        <f t="shared" si="86"/>
        <v/>
      </c>
      <c r="Q477" s="8" t="str">
        <f>IF(COUNTIF($C$1:C476, "="&amp;C477)=0,R477&amp;S477&amp;T477&amp;U477&amp;V477&amp;W477&amp;X477,"")</f>
        <v/>
      </c>
      <c r="R477" s="8" t="str">
        <f t="shared" si="87"/>
        <v>{"wst_id":"683620",</v>
      </c>
      <c r="S477" s="8" t="str">
        <f t="shared" si="88"/>
        <v>"wst_name":"FRANKFORT",</v>
      </c>
      <c r="T477" s="8" t="str">
        <f t="shared" si="89"/>
        <v>"wst_lat":"-27.2669996",</v>
      </c>
      <c r="U477" s="8" t="str">
        <f t="shared" si="90"/>
        <v>"wst_long":"28.5",</v>
      </c>
      <c r="V477" s="8" t="str">
        <f t="shared" si="91"/>
        <v>"wst_source":"GSOD",</v>
      </c>
      <c r="W477" s="8" t="str">
        <f t="shared" si="85"/>
        <v>"wst_elev":"1503"</v>
      </c>
      <c r="X477" s="8" t="s">
        <v>939</v>
      </c>
    </row>
    <row r="478" spans="1:24">
      <c r="A478" s="8" t="str">
        <f>IF(COUNTIF($C$1:C477,"="&amp;C478)&gt;0,"",1)</f>
        <v/>
      </c>
      <c r="B478" s="14" t="s">
        <v>356</v>
      </c>
      <c r="C478" s="38" t="s">
        <v>758</v>
      </c>
      <c r="D478" s="14" t="s">
        <v>759</v>
      </c>
      <c r="E478" s="15">
        <v>-25.9169996</v>
      </c>
      <c r="F478" s="15">
        <v>28.216999600000001</v>
      </c>
      <c r="G478" s="14" t="s">
        <v>671</v>
      </c>
      <c r="H478" s="14" t="s">
        <v>680</v>
      </c>
      <c r="I478" s="15">
        <v>1523</v>
      </c>
      <c r="J478" s="8" t="str">
        <f t="shared" si="81"/>
        <v>682630|25 - 50 km</v>
      </c>
      <c r="L478" s="8" t="str">
        <f t="shared" si="82"/>
        <v>682630|25 - 50 km</v>
      </c>
      <c r="M478" s="8" t="str">
        <f t="shared" si="83"/>
        <v>682674|25 - 50 km</v>
      </c>
      <c r="N478" s="8" t="str">
        <f t="shared" si="84"/>
        <v>683680|25 - 50 km</v>
      </c>
      <c r="P478" s="8" t="str">
        <f t="shared" si="86"/>
        <v/>
      </c>
      <c r="Q478" s="8" t="str">
        <f>IF(COUNTIF($C$1:C477, "="&amp;C478)=0,R478&amp;S478&amp;T478&amp;U478&amp;V478&amp;W478&amp;X478,"")</f>
        <v/>
      </c>
      <c r="R478" s="8" t="str">
        <f t="shared" si="87"/>
        <v>{"wst_id":"682630",</v>
      </c>
      <c r="S478" s="8" t="str">
        <f t="shared" si="88"/>
        <v>"wst_name":"PRETORIA (IRENE)",</v>
      </c>
      <c r="T478" s="8" t="str">
        <f t="shared" si="89"/>
        <v>"wst_lat":"-25.9169996",</v>
      </c>
      <c r="U478" s="8" t="str">
        <f t="shared" si="90"/>
        <v>"wst_long":"28.2169996",</v>
      </c>
      <c r="V478" s="8" t="str">
        <f t="shared" si="91"/>
        <v>"wst_source":"GSOD",</v>
      </c>
      <c r="W478" s="8" t="str">
        <f t="shared" si="85"/>
        <v>"wst_elev":"1523"</v>
      </c>
      <c r="X478" s="8" t="s">
        <v>939</v>
      </c>
    </row>
    <row r="479" spans="1:24">
      <c r="A479" s="8" t="str">
        <f>IF(COUNTIF($C$1:C478,"="&amp;C479)&gt;0,"",1)</f>
        <v/>
      </c>
      <c r="B479" s="14" t="s">
        <v>356</v>
      </c>
      <c r="C479" s="38" t="s">
        <v>752</v>
      </c>
      <c r="D479" s="14" t="s">
        <v>753</v>
      </c>
      <c r="E479" s="15">
        <v>-26.25</v>
      </c>
      <c r="F479" s="15">
        <v>28.4</v>
      </c>
      <c r="G479" s="14" t="s">
        <v>671</v>
      </c>
      <c r="H479" s="14" t="s">
        <v>680</v>
      </c>
      <c r="I479" s="15">
        <v>1628</v>
      </c>
      <c r="J479" s="8" t="str">
        <f t="shared" si="81"/>
        <v>682674|25 - 50 km</v>
      </c>
      <c r="L479" s="8" t="str">
        <f t="shared" si="82"/>
        <v>682674|25 - 50 km</v>
      </c>
      <c r="M479" s="8" t="str">
        <f t="shared" si="83"/>
        <v>683680|25 - 50 km</v>
      </c>
      <c r="N479" s="8" t="str">
        <f t="shared" si="84"/>
        <v>682630|25 - 50 km</v>
      </c>
      <c r="P479" s="8" t="str">
        <f t="shared" si="86"/>
        <v/>
      </c>
      <c r="Q479" s="8" t="str">
        <f>IF(COUNTIF($C$1:C478, "="&amp;C479)=0,R479&amp;S479&amp;T479&amp;U479&amp;V479&amp;W479&amp;X479,"")</f>
        <v/>
      </c>
      <c r="R479" s="8" t="str">
        <f t="shared" si="87"/>
        <v>{"wst_id":"682674",</v>
      </c>
      <c r="S479" s="8" t="str">
        <f t="shared" si="88"/>
        <v>"wst_name":"SPRINGS",</v>
      </c>
      <c r="T479" s="8" t="str">
        <f t="shared" si="89"/>
        <v>"wst_lat":"-26.25",</v>
      </c>
      <c r="U479" s="8" t="str">
        <f t="shared" si="90"/>
        <v>"wst_long":"28.4",</v>
      </c>
      <c r="V479" s="8" t="str">
        <f t="shared" si="91"/>
        <v>"wst_source":"GSOD",</v>
      </c>
      <c r="W479" s="8" t="str">
        <f t="shared" si="85"/>
        <v>"wst_elev":"1628"</v>
      </c>
      <c r="X479" s="8" t="s">
        <v>939</v>
      </c>
    </row>
    <row r="480" spans="1:24">
      <c r="A480" s="8" t="str">
        <f>IF(COUNTIF($C$1:C479,"="&amp;C480)&gt;0,"",1)</f>
        <v/>
      </c>
      <c r="B480" s="14" t="s">
        <v>356</v>
      </c>
      <c r="C480" s="38" t="s">
        <v>760</v>
      </c>
      <c r="D480" s="14" t="s">
        <v>761</v>
      </c>
      <c r="E480" s="15">
        <v>-26.15</v>
      </c>
      <c r="F480" s="15">
        <v>28.233000400000002</v>
      </c>
      <c r="G480" s="14" t="s">
        <v>671</v>
      </c>
      <c r="H480" s="14" t="s">
        <v>680</v>
      </c>
      <c r="I480" s="15">
        <v>1720</v>
      </c>
      <c r="J480" s="8" t="str">
        <f t="shared" si="81"/>
        <v>683680|25 - 50 km</v>
      </c>
      <c r="L480" s="8" t="str">
        <f t="shared" si="82"/>
        <v>683680|25 - 50 km</v>
      </c>
      <c r="M480" s="8" t="str">
        <f t="shared" si="83"/>
        <v>682630|25 - 50 km</v>
      </c>
      <c r="N480" s="8" t="str">
        <f t="shared" si="84"/>
        <v>682674|25 - 50 km</v>
      </c>
      <c r="P480" s="8" t="str">
        <f t="shared" si="86"/>
        <v/>
      </c>
      <c r="Q480" s="8" t="str">
        <f>IF(COUNTIF($C$1:C479, "="&amp;C480)=0,R480&amp;S480&amp;T480&amp;U480&amp;V480&amp;W480&amp;X480,"")</f>
        <v/>
      </c>
      <c r="R480" s="8" t="str">
        <f t="shared" si="87"/>
        <v>{"wst_id":"683680",</v>
      </c>
      <c r="S480" s="8" t="str">
        <f t="shared" si="88"/>
        <v>"wst_name":"JOHANNESBURG INTNL.",</v>
      </c>
      <c r="T480" s="8" t="str">
        <f t="shared" si="89"/>
        <v>"wst_lat":"-26.15",</v>
      </c>
      <c r="U480" s="8" t="str">
        <f t="shared" si="90"/>
        <v>"wst_long":"28.2330004",</v>
      </c>
      <c r="V480" s="8" t="str">
        <f t="shared" si="91"/>
        <v>"wst_source":"GSOD",</v>
      </c>
      <c r="W480" s="8" t="str">
        <f t="shared" si="85"/>
        <v>"wst_elev":"1720"</v>
      </c>
      <c r="X480" s="8" t="s">
        <v>939</v>
      </c>
    </row>
    <row r="481" spans="1:24">
      <c r="A481" s="8" t="str">
        <f>IF(COUNTIF($C$1:C480,"="&amp;C481)&gt;0,"",1)</f>
        <v/>
      </c>
      <c r="B481" s="14" t="s">
        <v>359</v>
      </c>
      <c r="C481" s="38" t="s">
        <v>758</v>
      </c>
      <c r="D481" s="14" t="s">
        <v>759</v>
      </c>
      <c r="E481" s="15">
        <v>-25.9169996</v>
      </c>
      <c r="F481" s="15">
        <v>28.216999600000001</v>
      </c>
      <c r="G481" s="14" t="s">
        <v>671</v>
      </c>
      <c r="H481" s="14" t="s">
        <v>680</v>
      </c>
      <c r="I481" s="15">
        <v>1523</v>
      </c>
      <c r="J481" s="8" t="str">
        <f t="shared" si="81"/>
        <v>682630|25 - 50 km</v>
      </c>
      <c r="L481" s="8" t="str">
        <f t="shared" si="82"/>
        <v>682630|25 - 50 km</v>
      </c>
      <c r="M481" s="8" t="str">
        <f t="shared" si="83"/>
        <v>682674|25 - 50 km</v>
      </c>
      <c r="N481" s="8" t="str">
        <f t="shared" si="84"/>
        <v>683680|25 - 50 km</v>
      </c>
      <c r="P481" s="8" t="str">
        <f t="shared" si="86"/>
        <v/>
      </c>
      <c r="Q481" s="8" t="str">
        <f>IF(COUNTIF($C$1:C480, "="&amp;C481)=0,R481&amp;S481&amp;T481&amp;U481&amp;V481&amp;W481&amp;X481,"")</f>
        <v/>
      </c>
      <c r="R481" s="8" t="str">
        <f t="shared" si="87"/>
        <v>{"wst_id":"682630",</v>
      </c>
      <c r="S481" s="8" t="str">
        <f t="shared" si="88"/>
        <v>"wst_name":"PRETORIA (IRENE)",</v>
      </c>
      <c r="T481" s="8" t="str">
        <f t="shared" si="89"/>
        <v>"wst_lat":"-25.9169996",</v>
      </c>
      <c r="U481" s="8" t="str">
        <f t="shared" si="90"/>
        <v>"wst_long":"28.2169996",</v>
      </c>
      <c r="V481" s="8" t="str">
        <f t="shared" si="91"/>
        <v>"wst_source":"GSOD",</v>
      </c>
      <c r="W481" s="8" t="str">
        <f t="shared" si="85"/>
        <v>"wst_elev":"1523"</v>
      </c>
      <c r="X481" s="8" t="s">
        <v>939</v>
      </c>
    </row>
    <row r="482" spans="1:24">
      <c r="A482" s="8" t="str">
        <f>IF(COUNTIF($C$1:C481,"="&amp;C482)&gt;0,"",1)</f>
        <v/>
      </c>
      <c r="B482" s="14" t="s">
        <v>359</v>
      </c>
      <c r="C482" s="38" t="s">
        <v>752</v>
      </c>
      <c r="D482" s="14" t="s">
        <v>753</v>
      </c>
      <c r="E482" s="15">
        <v>-26.25</v>
      </c>
      <c r="F482" s="15">
        <v>28.4</v>
      </c>
      <c r="G482" s="14" t="s">
        <v>671</v>
      </c>
      <c r="H482" s="14" t="s">
        <v>680</v>
      </c>
      <c r="I482" s="15">
        <v>1628</v>
      </c>
      <c r="J482" s="8" t="str">
        <f t="shared" si="81"/>
        <v>682674|25 - 50 km</v>
      </c>
      <c r="L482" s="8" t="str">
        <f t="shared" si="82"/>
        <v>682674|25 - 50 km</v>
      </c>
      <c r="M482" s="8" t="str">
        <f t="shared" si="83"/>
        <v>683680|25 - 50 km</v>
      </c>
      <c r="N482" s="8" t="str">
        <f t="shared" si="84"/>
        <v>682630|25 - 50 km</v>
      </c>
      <c r="P482" s="8" t="str">
        <f t="shared" si="86"/>
        <v/>
      </c>
      <c r="Q482" s="8" t="str">
        <f>IF(COUNTIF($C$1:C481, "="&amp;C482)=0,R482&amp;S482&amp;T482&amp;U482&amp;V482&amp;W482&amp;X482,"")</f>
        <v/>
      </c>
      <c r="R482" s="8" t="str">
        <f t="shared" si="87"/>
        <v>{"wst_id":"682674",</v>
      </c>
      <c r="S482" s="8" t="str">
        <f t="shared" si="88"/>
        <v>"wst_name":"SPRINGS",</v>
      </c>
      <c r="T482" s="8" t="str">
        <f t="shared" si="89"/>
        <v>"wst_lat":"-26.25",</v>
      </c>
      <c r="U482" s="8" t="str">
        <f t="shared" si="90"/>
        <v>"wst_long":"28.4",</v>
      </c>
      <c r="V482" s="8" t="str">
        <f t="shared" si="91"/>
        <v>"wst_source":"GSOD",</v>
      </c>
      <c r="W482" s="8" t="str">
        <f t="shared" si="85"/>
        <v>"wst_elev":"1628"</v>
      </c>
      <c r="X482" s="8" t="s">
        <v>939</v>
      </c>
    </row>
    <row r="483" spans="1:24">
      <c r="A483" s="8" t="str">
        <f>IF(COUNTIF($C$1:C482,"="&amp;C483)&gt;0,"",1)</f>
        <v/>
      </c>
      <c r="B483" s="14" t="s">
        <v>359</v>
      </c>
      <c r="C483" s="38" t="s">
        <v>760</v>
      </c>
      <c r="D483" s="14" t="s">
        <v>761</v>
      </c>
      <c r="E483" s="15">
        <v>-26.15</v>
      </c>
      <c r="F483" s="15">
        <v>28.233000400000002</v>
      </c>
      <c r="G483" s="14" t="s">
        <v>671</v>
      </c>
      <c r="H483" s="14" t="s">
        <v>680</v>
      </c>
      <c r="I483" s="15">
        <v>1720</v>
      </c>
      <c r="J483" s="8" t="str">
        <f t="shared" si="81"/>
        <v>683680|25 - 50 km</v>
      </c>
      <c r="L483" s="8" t="str">
        <f t="shared" si="82"/>
        <v>683680|25 - 50 km</v>
      </c>
      <c r="M483" s="8" t="str">
        <f t="shared" si="83"/>
        <v>682630|25 - 50 km</v>
      </c>
      <c r="N483" s="8" t="str">
        <f t="shared" si="84"/>
        <v>682674|25 - 50 km</v>
      </c>
      <c r="P483" s="8" t="str">
        <f t="shared" si="86"/>
        <v/>
      </c>
      <c r="Q483" s="8" t="str">
        <f>IF(COUNTIF($C$1:C482, "="&amp;C483)=0,R483&amp;S483&amp;T483&amp;U483&amp;V483&amp;W483&amp;X483,"")</f>
        <v/>
      </c>
      <c r="R483" s="8" t="str">
        <f t="shared" si="87"/>
        <v>{"wst_id":"683680",</v>
      </c>
      <c r="S483" s="8" t="str">
        <f t="shared" si="88"/>
        <v>"wst_name":"JOHANNESBURG INTNL.",</v>
      </c>
      <c r="T483" s="8" t="str">
        <f t="shared" si="89"/>
        <v>"wst_lat":"-26.15",</v>
      </c>
      <c r="U483" s="8" t="str">
        <f t="shared" si="90"/>
        <v>"wst_long":"28.2330004",</v>
      </c>
      <c r="V483" s="8" t="str">
        <f t="shared" si="91"/>
        <v>"wst_source":"GSOD",</v>
      </c>
      <c r="W483" s="8" t="str">
        <f t="shared" si="85"/>
        <v>"wst_elev":"1720"</v>
      </c>
      <c r="X483" s="8" t="s">
        <v>939</v>
      </c>
    </row>
    <row r="484" spans="1:24">
      <c r="A484" s="8" t="str">
        <f>IF(COUNTIF($C$1:C483,"="&amp;C484)&gt;0,"",1)</f>
        <v/>
      </c>
      <c r="B484" s="14" t="s">
        <v>362</v>
      </c>
      <c r="C484" s="38" t="s">
        <v>758</v>
      </c>
      <c r="D484" s="14" t="s">
        <v>759</v>
      </c>
      <c r="E484" s="15">
        <v>-25.9169996</v>
      </c>
      <c r="F484" s="15">
        <v>28.216999600000001</v>
      </c>
      <c r="G484" s="14" t="s">
        <v>671</v>
      </c>
      <c r="H484" s="14" t="s">
        <v>680</v>
      </c>
      <c r="I484" s="15">
        <v>1523</v>
      </c>
      <c r="J484" s="8" t="str">
        <f t="shared" si="81"/>
        <v>682630|25 - 50 km</v>
      </c>
      <c r="L484" s="8" t="str">
        <f t="shared" si="82"/>
        <v>682630|25 - 50 km</v>
      </c>
      <c r="M484" s="8" t="str">
        <f t="shared" si="83"/>
        <v>682674|25 - 50 km</v>
      </c>
      <c r="N484" s="8" t="str">
        <f t="shared" si="84"/>
        <v>683680|25 - 50 km</v>
      </c>
      <c r="P484" s="8" t="str">
        <f t="shared" si="86"/>
        <v/>
      </c>
      <c r="Q484" s="8" t="str">
        <f>IF(COUNTIF($C$1:C483, "="&amp;C484)=0,R484&amp;S484&amp;T484&amp;U484&amp;V484&amp;W484&amp;X484,"")</f>
        <v/>
      </c>
      <c r="R484" s="8" t="str">
        <f t="shared" si="87"/>
        <v>{"wst_id":"682630",</v>
      </c>
      <c r="S484" s="8" t="str">
        <f t="shared" si="88"/>
        <v>"wst_name":"PRETORIA (IRENE)",</v>
      </c>
      <c r="T484" s="8" t="str">
        <f t="shared" si="89"/>
        <v>"wst_lat":"-25.9169996",</v>
      </c>
      <c r="U484" s="8" t="str">
        <f t="shared" si="90"/>
        <v>"wst_long":"28.2169996",</v>
      </c>
      <c r="V484" s="8" t="str">
        <f t="shared" si="91"/>
        <v>"wst_source":"GSOD",</v>
      </c>
      <c r="W484" s="8" t="str">
        <f t="shared" si="85"/>
        <v>"wst_elev":"1523"</v>
      </c>
      <c r="X484" s="8" t="s">
        <v>939</v>
      </c>
    </row>
    <row r="485" spans="1:24">
      <c r="A485" s="8" t="str">
        <f>IF(COUNTIF($C$1:C484,"="&amp;C485)&gt;0,"",1)</f>
        <v/>
      </c>
      <c r="B485" s="14" t="s">
        <v>362</v>
      </c>
      <c r="C485" s="38" t="s">
        <v>752</v>
      </c>
      <c r="D485" s="14" t="s">
        <v>753</v>
      </c>
      <c r="E485" s="15">
        <v>-26.25</v>
      </c>
      <c r="F485" s="15">
        <v>28.4</v>
      </c>
      <c r="G485" s="14" t="s">
        <v>671</v>
      </c>
      <c r="H485" s="14" t="s">
        <v>680</v>
      </c>
      <c r="I485" s="15">
        <v>1628</v>
      </c>
      <c r="J485" s="8" t="str">
        <f t="shared" si="81"/>
        <v>682674|25 - 50 km</v>
      </c>
      <c r="L485" s="8" t="str">
        <f t="shared" si="82"/>
        <v>682674|25 - 50 km</v>
      </c>
      <c r="M485" s="8" t="str">
        <f t="shared" si="83"/>
        <v>683680|25 - 50 km</v>
      </c>
      <c r="N485" s="8" t="str">
        <f t="shared" si="84"/>
        <v>682630|25 - 50 km</v>
      </c>
      <c r="P485" s="8" t="str">
        <f t="shared" si="86"/>
        <v/>
      </c>
      <c r="Q485" s="8" t="str">
        <f>IF(COUNTIF($C$1:C484, "="&amp;C485)=0,R485&amp;S485&amp;T485&amp;U485&amp;V485&amp;W485&amp;X485,"")</f>
        <v/>
      </c>
      <c r="R485" s="8" t="str">
        <f t="shared" si="87"/>
        <v>{"wst_id":"682674",</v>
      </c>
      <c r="S485" s="8" t="str">
        <f t="shared" si="88"/>
        <v>"wst_name":"SPRINGS",</v>
      </c>
      <c r="T485" s="8" t="str">
        <f t="shared" si="89"/>
        <v>"wst_lat":"-26.25",</v>
      </c>
      <c r="U485" s="8" t="str">
        <f t="shared" si="90"/>
        <v>"wst_long":"28.4",</v>
      </c>
      <c r="V485" s="8" t="str">
        <f t="shared" si="91"/>
        <v>"wst_source":"GSOD",</v>
      </c>
      <c r="W485" s="8" t="str">
        <f t="shared" si="85"/>
        <v>"wst_elev":"1628"</v>
      </c>
      <c r="X485" s="8" t="s">
        <v>939</v>
      </c>
    </row>
    <row r="486" spans="1:24">
      <c r="A486" s="8" t="str">
        <f>IF(COUNTIF($C$1:C485,"="&amp;C486)&gt;0,"",1)</f>
        <v/>
      </c>
      <c r="B486" s="14" t="s">
        <v>362</v>
      </c>
      <c r="C486" s="38" t="s">
        <v>760</v>
      </c>
      <c r="D486" s="14" t="s">
        <v>761</v>
      </c>
      <c r="E486" s="15">
        <v>-26.15</v>
      </c>
      <c r="F486" s="15">
        <v>28.233000400000002</v>
      </c>
      <c r="G486" s="14" t="s">
        <v>671</v>
      </c>
      <c r="H486" s="14" t="s">
        <v>680</v>
      </c>
      <c r="I486" s="15">
        <v>1720</v>
      </c>
      <c r="J486" s="8" t="str">
        <f t="shared" si="81"/>
        <v>683680|25 - 50 km</v>
      </c>
      <c r="L486" s="8" t="str">
        <f t="shared" si="82"/>
        <v>683680|25 - 50 km</v>
      </c>
      <c r="M486" s="8" t="str">
        <f t="shared" si="83"/>
        <v>682630|25 - 50 km</v>
      </c>
      <c r="N486" s="8" t="str">
        <f t="shared" si="84"/>
        <v>682674|25 - 50 km</v>
      </c>
      <c r="P486" s="8" t="str">
        <f t="shared" si="86"/>
        <v/>
      </c>
      <c r="Q486" s="8" t="str">
        <f>IF(COUNTIF($C$1:C485, "="&amp;C486)=0,R486&amp;S486&amp;T486&amp;U486&amp;V486&amp;W486&amp;X486,"")</f>
        <v/>
      </c>
      <c r="R486" s="8" t="str">
        <f t="shared" si="87"/>
        <v>{"wst_id":"683680",</v>
      </c>
      <c r="S486" s="8" t="str">
        <f t="shared" si="88"/>
        <v>"wst_name":"JOHANNESBURG INTNL.",</v>
      </c>
      <c r="T486" s="8" t="str">
        <f t="shared" si="89"/>
        <v>"wst_lat":"-26.15",</v>
      </c>
      <c r="U486" s="8" t="str">
        <f t="shared" si="90"/>
        <v>"wst_long":"28.2330004",</v>
      </c>
      <c r="V486" s="8" t="str">
        <f t="shared" si="91"/>
        <v>"wst_source":"GSOD",</v>
      </c>
      <c r="W486" s="8" t="str">
        <f t="shared" si="85"/>
        <v>"wst_elev":"1720"</v>
      </c>
      <c r="X486" s="8" t="s">
        <v>939</v>
      </c>
    </row>
    <row r="487" spans="1:24">
      <c r="A487" s="8" t="str">
        <f>IF(COUNTIF($C$1:C486,"="&amp;C487)&gt;0,"",1)</f>
        <v/>
      </c>
      <c r="B487" s="14" t="s">
        <v>365</v>
      </c>
      <c r="C487" s="38" t="s">
        <v>758</v>
      </c>
      <c r="D487" s="14" t="s">
        <v>759</v>
      </c>
      <c r="E487" s="15">
        <v>-25.9169996</v>
      </c>
      <c r="F487" s="15">
        <v>28.216999600000001</v>
      </c>
      <c r="G487" s="14" t="s">
        <v>671</v>
      </c>
      <c r="H487" s="14" t="s">
        <v>680</v>
      </c>
      <c r="I487" s="15">
        <v>1523</v>
      </c>
      <c r="J487" s="8" t="str">
        <f t="shared" si="81"/>
        <v>682630|25 - 50 km</v>
      </c>
      <c r="L487" s="8" t="str">
        <f t="shared" si="82"/>
        <v>682630|25 - 50 km</v>
      </c>
      <c r="M487" s="8" t="str">
        <f t="shared" si="83"/>
        <v>682674|25 - 50 km</v>
      </c>
      <c r="N487" s="8" t="str">
        <f t="shared" si="84"/>
        <v>683680|25 - 50 km</v>
      </c>
      <c r="P487" s="8" t="str">
        <f t="shared" si="86"/>
        <v/>
      </c>
      <c r="Q487" s="8" t="str">
        <f>IF(COUNTIF($C$1:C486, "="&amp;C487)=0,R487&amp;S487&amp;T487&amp;U487&amp;V487&amp;W487&amp;X487,"")</f>
        <v/>
      </c>
      <c r="R487" s="8" t="str">
        <f t="shared" si="87"/>
        <v>{"wst_id":"682630",</v>
      </c>
      <c r="S487" s="8" t="str">
        <f t="shared" si="88"/>
        <v>"wst_name":"PRETORIA (IRENE)",</v>
      </c>
      <c r="T487" s="8" t="str">
        <f t="shared" si="89"/>
        <v>"wst_lat":"-25.9169996",</v>
      </c>
      <c r="U487" s="8" t="str">
        <f t="shared" si="90"/>
        <v>"wst_long":"28.2169996",</v>
      </c>
      <c r="V487" s="8" t="str">
        <f t="shared" si="91"/>
        <v>"wst_source":"GSOD",</v>
      </c>
      <c r="W487" s="8" t="str">
        <f t="shared" si="85"/>
        <v>"wst_elev":"1523"</v>
      </c>
      <c r="X487" s="8" t="s">
        <v>939</v>
      </c>
    </row>
    <row r="488" spans="1:24">
      <c r="A488" s="8" t="str">
        <f>IF(COUNTIF($C$1:C487,"="&amp;C488)&gt;0,"",1)</f>
        <v/>
      </c>
      <c r="B488" s="14" t="s">
        <v>365</v>
      </c>
      <c r="C488" s="38" t="s">
        <v>752</v>
      </c>
      <c r="D488" s="14" t="s">
        <v>753</v>
      </c>
      <c r="E488" s="15">
        <v>-26.25</v>
      </c>
      <c r="F488" s="15">
        <v>28.4</v>
      </c>
      <c r="G488" s="14" t="s">
        <v>671</v>
      </c>
      <c r="H488" s="14" t="s">
        <v>680</v>
      </c>
      <c r="I488" s="15">
        <v>1628</v>
      </c>
      <c r="J488" s="8" t="str">
        <f t="shared" si="81"/>
        <v>682674|25 - 50 km</v>
      </c>
      <c r="L488" s="8" t="str">
        <f t="shared" si="82"/>
        <v>682674|25 - 50 km</v>
      </c>
      <c r="M488" s="8" t="str">
        <f t="shared" si="83"/>
        <v>683680|25 - 50 km</v>
      </c>
      <c r="N488" s="8" t="str">
        <f t="shared" si="84"/>
        <v>682674|50 - 100 km</v>
      </c>
      <c r="P488" s="8" t="str">
        <f t="shared" si="86"/>
        <v/>
      </c>
      <c r="Q488" s="8" t="str">
        <f>IF(COUNTIF($C$1:C487, "="&amp;C488)=0,R488&amp;S488&amp;T488&amp;U488&amp;V488&amp;W488&amp;X488,"")</f>
        <v/>
      </c>
      <c r="R488" s="8" t="str">
        <f t="shared" si="87"/>
        <v>{"wst_id":"682674",</v>
      </c>
      <c r="S488" s="8" t="str">
        <f t="shared" si="88"/>
        <v>"wst_name":"SPRINGS",</v>
      </c>
      <c r="T488" s="8" t="str">
        <f t="shared" si="89"/>
        <v>"wst_lat":"-26.25",</v>
      </c>
      <c r="U488" s="8" t="str">
        <f t="shared" si="90"/>
        <v>"wst_long":"28.4",</v>
      </c>
      <c r="V488" s="8" t="str">
        <f t="shared" si="91"/>
        <v>"wst_source":"GSOD",</v>
      </c>
      <c r="W488" s="8" t="str">
        <f t="shared" si="85"/>
        <v>"wst_elev":"1628"</v>
      </c>
      <c r="X488" s="8" t="s">
        <v>939</v>
      </c>
    </row>
    <row r="489" spans="1:24">
      <c r="A489" s="8" t="str">
        <f>IF(COUNTIF($C$1:C488,"="&amp;C489)&gt;0,"",1)</f>
        <v/>
      </c>
      <c r="B489" s="14" t="s">
        <v>365</v>
      </c>
      <c r="C489" s="38" t="s">
        <v>760</v>
      </c>
      <c r="D489" s="14" t="s">
        <v>761</v>
      </c>
      <c r="E489" s="15">
        <v>-26.15</v>
      </c>
      <c r="F489" s="15">
        <v>28.233000400000002</v>
      </c>
      <c r="G489" s="14" t="s">
        <v>671</v>
      </c>
      <c r="H489" s="14" t="s">
        <v>680</v>
      </c>
      <c r="I489" s="15">
        <v>1720</v>
      </c>
      <c r="J489" s="8" t="str">
        <f t="shared" si="81"/>
        <v>683680|25 - 50 km</v>
      </c>
      <c r="L489" s="8" t="str">
        <f t="shared" si="82"/>
        <v>683680|25 - 50 km</v>
      </c>
      <c r="M489" s="8" t="str">
        <f t="shared" si="83"/>
        <v>682674|50 - 100 km</v>
      </c>
      <c r="N489" s="8" t="str">
        <f t="shared" si="84"/>
        <v>683007|50 - 100 km</v>
      </c>
      <c r="P489" s="8" t="str">
        <f t="shared" si="86"/>
        <v/>
      </c>
      <c r="Q489" s="8" t="str">
        <f>IF(COUNTIF($C$1:C488, "="&amp;C489)=0,R489&amp;S489&amp;T489&amp;U489&amp;V489&amp;W489&amp;X489,"")</f>
        <v/>
      </c>
      <c r="R489" s="8" t="str">
        <f t="shared" si="87"/>
        <v>{"wst_id":"683680",</v>
      </c>
      <c r="S489" s="8" t="str">
        <f t="shared" si="88"/>
        <v>"wst_name":"JOHANNESBURG INTNL.",</v>
      </c>
      <c r="T489" s="8" t="str">
        <f t="shared" si="89"/>
        <v>"wst_lat":"-26.15",</v>
      </c>
      <c r="U489" s="8" t="str">
        <f t="shared" si="90"/>
        <v>"wst_long":"28.2330004",</v>
      </c>
      <c r="V489" s="8" t="str">
        <f t="shared" si="91"/>
        <v>"wst_source":"GSOD",</v>
      </c>
      <c r="W489" s="8" t="str">
        <f t="shared" si="85"/>
        <v>"wst_elev":"1720"</v>
      </c>
      <c r="X489" s="8" t="s">
        <v>939</v>
      </c>
    </row>
    <row r="490" spans="1:24">
      <c r="A490" s="8" t="str">
        <f>IF(COUNTIF($C$1:C489,"="&amp;C490)&gt;0,"",1)</f>
        <v/>
      </c>
      <c r="B490" s="14" t="s">
        <v>369</v>
      </c>
      <c r="C490" s="38" t="s">
        <v>752</v>
      </c>
      <c r="D490" s="14" t="s">
        <v>753</v>
      </c>
      <c r="E490" s="15">
        <v>-26.25</v>
      </c>
      <c r="F490" s="15">
        <v>28.4</v>
      </c>
      <c r="G490" s="14" t="s">
        <v>671</v>
      </c>
      <c r="H490" s="14" t="s">
        <v>677</v>
      </c>
      <c r="I490" s="15">
        <v>1628</v>
      </c>
      <c r="J490" s="8" t="str">
        <f t="shared" si="81"/>
        <v>682674|50 - 100 km</v>
      </c>
      <c r="L490" s="8" t="str">
        <f t="shared" si="82"/>
        <v>682674|50 - 100 km</v>
      </c>
      <c r="M490" s="8" t="str">
        <f t="shared" si="83"/>
        <v>683007|50 - 100 km</v>
      </c>
      <c r="N490" s="8" t="str">
        <f t="shared" si="84"/>
        <v>683620|25 - 50 km</v>
      </c>
      <c r="P490" s="8" t="str">
        <f t="shared" si="86"/>
        <v/>
      </c>
      <c r="Q490" s="8" t="str">
        <f>IF(COUNTIF($C$1:C489, "="&amp;C490)=0,R490&amp;S490&amp;T490&amp;U490&amp;V490&amp;W490&amp;X490,"")</f>
        <v/>
      </c>
      <c r="R490" s="8" t="str">
        <f t="shared" si="87"/>
        <v>{"wst_id":"682674",</v>
      </c>
      <c r="S490" s="8" t="str">
        <f t="shared" si="88"/>
        <v>"wst_name":"SPRINGS",</v>
      </c>
      <c r="T490" s="8" t="str">
        <f t="shared" si="89"/>
        <v>"wst_lat":"-26.25",</v>
      </c>
      <c r="U490" s="8" t="str">
        <f t="shared" si="90"/>
        <v>"wst_long":"28.4",</v>
      </c>
      <c r="V490" s="8" t="str">
        <f t="shared" si="91"/>
        <v>"wst_source":"GSOD",</v>
      </c>
      <c r="W490" s="8" t="str">
        <f t="shared" si="85"/>
        <v>"wst_elev":"1628"</v>
      </c>
      <c r="X490" s="8" t="s">
        <v>939</v>
      </c>
    </row>
    <row r="491" spans="1:24">
      <c r="A491" s="8" t="str">
        <f>IF(COUNTIF($C$1:C490,"="&amp;C491)&gt;0,"",1)</f>
        <v/>
      </c>
      <c r="B491" s="14" t="s">
        <v>369</v>
      </c>
      <c r="C491" s="38" t="s">
        <v>754</v>
      </c>
      <c r="D491" s="14" t="s">
        <v>755</v>
      </c>
      <c r="E491" s="15">
        <v>-26.566999599999999</v>
      </c>
      <c r="F491" s="15">
        <v>27.95</v>
      </c>
      <c r="G491" s="14" t="s">
        <v>671</v>
      </c>
      <c r="H491" s="14" t="s">
        <v>677</v>
      </c>
      <c r="I491" s="15">
        <v>1477</v>
      </c>
      <c r="J491" s="8" t="str">
        <f t="shared" si="81"/>
        <v>683007|50 - 100 km</v>
      </c>
      <c r="L491" s="8" t="str">
        <f t="shared" si="82"/>
        <v>683007|50 - 100 km</v>
      </c>
      <c r="M491" s="8" t="str">
        <f t="shared" si="83"/>
        <v>683620|25 - 50 km</v>
      </c>
      <c r="N491" s="8" t="str">
        <f t="shared" si="84"/>
        <v>682674|50 - 100 km</v>
      </c>
      <c r="P491" s="8" t="str">
        <f t="shared" si="86"/>
        <v/>
      </c>
      <c r="Q491" s="8" t="str">
        <f>IF(COUNTIF($C$1:C490, "="&amp;C491)=0,R491&amp;S491&amp;T491&amp;U491&amp;V491&amp;W491&amp;X491,"")</f>
        <v/>
      </c>
      <c r="R491" s="8" t="str">
        <f t="shared" si="87"/>
        <v>{"wst_id":"683007",</v>
      </c>
      <c r="S491" s="8" t="str">
        <f t="shared" si="88"/>
        <v>"wst_name":"VEREENIGING",</v>
      </c>
      <c r="T491" s="8" t="str">
        <f t="shared" si="89"/>
        <v>"wst_lat":"-26.5669996",</v>
      </c>
      <c r="U491" s="8" t="str">
        <f t="shared" si="90"/>
        <v>"wst_long":"27.95",</v>
      </c>
      <c r="V491" s="8" t="str">
        <f t="shared" si="91"/>
        <v>"wst_source":"GSOD",</v>
      </c>
      <c r="W491" s="8" t="str">
        <f t="shared" si="85"/>
        <v>"wst_elev":"1477"</v>
      </c>
      <c r="X491" s="8" t="s">
        <v>939</v>
      </c>
    </row>
    <row r="492" spans="1:24">
      <c r="A492" s="8" t="str">
        <f>IF(COUNTIF($C$1:C491,"="&amp;C492)&gt;0,"",1)</f>
        <v/>
      </c>
      <c r="B492" s="14" t="s">
        <v>369</v>
      </c>
      <c r="C492" s="38" t="s">
        <v>756</v>
      </c>
      <c r="D492" s="14" t="s">
        <v>757</v>
      </c>
      <c r="E492" s="15">
        <v>-27.266999599999998</v>
      </c>
      <c r="F492" s="15">
        <v>28.5</v>
      </c>
      <c r="G492" s="14" t="s">
        <v>671</v>
      </c>
      <c r="H492" s="14" t="s">
        <v>680</v>
      </c>
      <c r="I492" s="15">
        <v>1503</v>
      </c>
      <c r="J492" s="8" t="str">
        <f t="shared" si="81"/>
        <v>683620|25 - 50 km</v>
      </c>
      <c r="L492" s="8" t="str">
        <f t="shared" si="82"/>
        <v>683620|25 - 50 km</v>
      </c>
      <c r="M492" s="8" t="str">
        <f t="shared" si="83"/>
        <v>682674|50 - 100 km</v>
      </c>
      <c r="N492" s="8" t="str">
        <f t="shared" si="84"/>
        <v>683007|50 - 100 km</v>
      </c>
      <c r="P492" s="8" t="str">
        <f t="shared" si="86"/>
        <v/>
      </c>
      <c r="Q492" s="8" t="str">
        <f>IF(COUNTIF($C$1:C491, "="&amp;C492)=0,R492&amp;S492&amp;T492&amp;U492&amp;V492&amp;W492&amp;X492,"")</f>
        <v/>
      </c>
      <c r="R492" s="8" t="str">
        <f t="shared" si="87"/>
        <v>{"wst_id":"683620",</v>
      </c>
      <c r="S492" s="8" t="str">
        <f t="shared" si="88"/>
        <v>"wst_name":"FRANKFORT",</v>
      </c>
      <c r="T492" s="8" t="str">
        <f t="shared" si="89"/>
        <v>"wst_lat":"-27.2669996",</v>
      </c>
      <c r="U492" s="8" t="str">
        <f t="shared" si="90"/>
        <v>"wst_long":"28.5",</v>
      </c>
      <c r="V492" s="8" t="str">
        <f t="shared" si="91"/>
        <v>"wst_source":"GSOD",</v>
      </c>
      <c r="W492" s="8" t="str">
        <f t="shared" si="85"/>
        <v>"wst_elev":"1503"</v>
      </c>
      <c r="X492" s="8" t="s">
        <v>939</v>
      </c>
    </row>
    <row r="493" spans="1:24">
      <c r="A493" s="8" t="str">
        <f>IF(COUNTIF($C$1:C492,"="&amp;C493)&gt;0,"",1)</f>
        <v/>
      </c>
      <c r="B493" s="14" t="s">
        <v>374</v>
      </c>
      <c r="C493" s="38" t="s">
        <v>752</v>
      </c>
      <c r="D493" s="14" t="s">
        <v>753</v>
      </c>
      <c r="E493" s="15">
        <v>-26.25</v>
      </c>
      <c r="F493" s="15">
        <v>28.4</v>
      </c>
      <c r="G493" s="14" t="s">
        <v>671</v>
      </c>
      <c r="H493" s="14" t="s">
        <v>677</v>
      </c>
      <c r="I493" s="15">
        <v>1628</v>
      </c>
      <c r="J493" s="8" t="str">
        <f t="shared" si="81"/>
        <v>682674|50 - 100 km</v>
      </c>
      <c r="L493" s="8" t="str">
        <f t="shared" si="82"/>
        <v>682674|50 - 100 km</v>
      </c>
      <c r="M493" s="8" t="str">
        <f t="shared" si="83"/>
        <v>683007|50 - 100 km</v>
      </c>
      <c r="N493" s="8" t="str">
        <f t="shared" si="84"/>
        <v>683620|25 - 50 km</v>
      </c>
      <c r="P493" s="8" t="str">
        <f t="shared" si="86"/>
        <v/>
      </c>
      <c r="Q493" s="8" t="str">
        <f>IF(COUNTIF($C$1:C492, "="&amp;C493)=0,R493&amp;S493&amp;T493&amp;U493&amp;V493&amp;W493&amp;X493,"")</f>
        <v/>
      </c>
      <c r="R493" s="8" t="str">
        <f t="shared" si="87"/>
        <v>{"wst_id":"682674",</v>
      </c>
      <c r="S493" s="8" t="str">
        <f t="shared" si="88"/>
        <v>"wst_name":"SPRINGS",</v>
      </c>
      <c r="T493" s="8" t="str">
        <f t="shared" si="89"/>
        <v>"wst_lat":"-26.25",</v>
      </c>
      <c r="U493" s="8" t="str">
        <f t="shared" si="90"/>
        <v>"wst_long":"28.4",</v>
      </c>
      <c r="V493" s="8" t="str">
        <f t="shared" si="91"/>
        <v>"wst_source":"GSOD",</v>
      </c>
      <c r="W493" s="8" t="str">
        <f t="shared" si="85"/>
        <v>"wst_elev":"1628"</v>
      </c>
      <c r="X493" s="8" t="s">
        <v>939</v>
      </c>
    </row>
    <row r="494" spans="1:24">
      <c r="A494" s="8" t="str">
        <f>IF(COUNTIF($C$1:C493,"="&amp;C494)&gt;0,"",1)</f>
        <v/>
      </c>
      <c r="B494" s="14" t="s">
        <v>374</v>
      </c>
      <c r="C494" s="38" t="s">
        <v>754</v>
      </c>
      <c r="D494" s="14" t="s">
        <v>755</v>
      </c>
      <c r="E494" s="15">
        <v>-26.566999599999999</v>
      </c>
      <c r="F494" s="15">
        <v>27.95</v>
      </c>
      <c r="G494" s="14" t="s">
        <v>671</v>
      </c>
      <c r="H494" s="14" t="s">
        <v>677</v>
      </c>
      <c r="I494" s="15">
        <v>1477</v>
      </c>
      <c r="J494" s="8" t="str">
        <f t="shared" si="81"/>
        <v>683007|50 - 100 km</v>
      </c>
      <c r="L494" s="8" t="str">
        <f t="shared" si="82"/>
        <v>683007|50 - 100 km</v>
      </c>
      <c r="M494" s="8" t="str">
        <f t="shared" si="83"/>
        <v>683620|25 - 50 km</v>
      </c>
      <c r="N494" s="8" t="str">
        <f t="shared" si="84"/>
        <v>682630|25 - 50 km</v>
      </c>
      <c r="P494" s="8" t="str">
        <f t="shared" si="86"/>
        <v/>
      </c>
      <c r="Q494" s="8" t="str">
        <f>IF(COUNTIF($C$1:C493, "="&amp;C494)=0,R494&amp;S494&amp;T494&amp;U494&amp;V494&amp;W494&amp;X494,"")</f>
        <v/>
      </c>
      <c r="R494" s="8" t="str">
        <f t="shared" si="87"/>
        <v>{"wst_id":"683007",</v>
      </c>
      <c r="S494" s="8" t="str">
        <f t="shared" si="88"/>
        <v>"wst_name":"VEREENIGING",</v>
      </c>
      <c r="T494" s="8" t="str">
        <f t="shared" si="89"/>
        <v>"wst_lat":"-26.5669996",</v>
      </c>
      <c r="U494" s="8" t="str">
        <f t="shared" si="90"/>
        <v>"wst_long":"27.95",</v>
      </c>
      <c r="V494" s="8" t="str">
        <f t="shared" si="91"/>
        <v>"wst_source":"GSOD",</v>
      </c>
      <c r="W494" s="8" t="str">
        <f t="shared" si="85"/>
        <v>"wst_elev":"1477"</v>
      </c>
      <c r="X494" s="8" t="s">
        <v>939</v>
      </c>
    </row>
    <row r="495" spans="1:24">
      <c r="A495" s="8" t="str">
        <f>IF(COUNTIF($C$1:C494,"="&amp;C495)&gt;0,"",1)</f>
        <v/>
      </c>
      <c r="B495" s="14" t="s">
        <v>374</v>
      </c>
      <c r="C495" s="38" t="s">
        <v>756</v>
      </c>
      <c r="D495" s="14" t="s">
        <v>757</v>
      </c>
      <c r="E495" s="15">
        <v>-27.266999599999998</v>
      </c>
      <c r="F495" s="15">
        <v>28.5</v>
      </c>
      <c r="G495" s="14" t="s">
        <v>671</v>
      </c>
      <c r="H495" s="14" t="s">
        <v>680</v>
      </c>
      <c r="I495" s="15">
        <v>1503</v>
      </c>
      <c r="J495" s="8" t="str">
        <f t="shared" si="81"/>
        <v>683620|25 - 50 km</v>
      </c>
      <c r="L495" s="8" t="str">
        <f t="shared" si="82"/>
        <v>683620|25 - 50 km</v>
      </c>
      <c r="M495" s="8" t="str">
        <f t="shared" si="83"/>
        <v>682630|25 - 50 km</v>
      </c>
      <c r="N495" s="8" t="str">
        <f t="shared" si="84"/>
        <v>682674|25 - 50 km</v>
      </c>
      <c r="P495" s="8" t="str">
        <f t="shared" si="86"/>
        <v/>
      </c>
      <c r="Q495" s="8" t="str">
        <f>IF(COUNTIF($C$1:C494, "="&amp;C495)=0,R495&amp;S495&amp;T495&amp;U495&amp;V495&amp;W495&amp;X495,"")</f>
        <v/>
      </c>
      <c r="R495" s="8" t="str">
        <f t="shared" si="87"/>
        <v>{"wst_id":"683620",</v>
      </c>
      <c r="S495" s="8" t="str">
        <f t="shared" si="88"/>
        <v>"wst_name":"FRANKFORT",</v>
      </c>
      <c r="T495" s="8" t="str">
        <f t="shared" si="89"/>
        <v>"wst_lat":"-27.2669996",</v>
      </c>
      <c r="U495" s="8" t="str">
        <f t="shared" si="90"/>
        <v>"wst_long":"28.5",</v>
      </c>
      <c r="V495" s="8" t="str">
        <f t="shared" si="91"/>
        <v>"wst_source":"GSOD",</v>
      </c>
      <c r="W495" s="8" t="str">
        <f t="shared" si="85"/>
        <v>"wst_elev":"1503"</v>
      </c>
      <c r="X495" s="8" t="s">
        <v>939</v>
      </c>
    </row>
    <row r="496" spans="1:24">
      <c r="A496" s="8" t="str">
        <f>IF(COUNTIF($C$1:C495,"="&amp;C496)&gt;0,"",1)</f>
        <v/>
      </c>
      <c r="B496" s="14" t="s">
        <v>377</v>
      </c>
      <c r="C496" s="38" t="s">
        <v>758</v>
      </c>
      <c r="D496" s="14" t="s">
        <v>759</v>
      </c>
      <c r="E496" s="15">
        <v>-25.9169996</v>
      </c>
      <c r="F496" s="15">
        <v>28.216999600000001</v>
      </c>
      <c r="G496" s="14" t="s">
        <v>671</v>
      </c>
      <c r="H496" s="14" t="s">
        <v>680</v>
      </c>
      <c r="I496" s="15">
        <v>1523</v>
      </c>
      <c r="J496" s="8" t="str">
        <f t="shared" si="81"/>
        <v>682630|25 - 50 km</v>
      </c>
      <c r="L496" s="8" t="str">
        <f t="shared" si="82"/>
        <v>682630|25 - 50 km</v>
      </c>
      <c r="M496" s="8" t="str">
        <f t="shared" si="83"/>
        <v>682674|25 - 50 km</v>
      </c>
      <c r="N496" s="8" t="str">
        <f t="shared" si="84"/>
        <v>683680|25 - 50 km</v>
      </c>
      <c r="P496" s="8" t="str">
        <f t="shared" si="86"/>
        <v/>
      </c>
      <c r="Q496" s="8" t="str">
        <f>IF(COUNTIF($C$1:C495, "="&amp;C496)=0,R496&amp;S496&amp;T496&amp;U496&amp;V496&amp;W496&amp;X496,"")</f>
        <v/>
      </c>
      <c r="R496" s="8" t="str">
        <f t="shared" si="87"/>
        <v>{"wst_id":"682630",</v>
      </c>
      <c r="S496" s="8" t="str">
        <f t="shared" si="88"/>
        <v>"wst_name":"PRETORIA (IRENE)",</v>
      </c>
      <c r="T496" s="8" t="str">
        <f t="shared" si="89"/>
        <v>"wst_lat":"-25.9169996",</v>
      </c>
      <c r="U496" s="8" t="str">
        <f t="shared" si="90"/>
        <v>"wst_long":"28.2169996",</v>
      </c>
      <c r="V496" s="8" t="str">
        <f t="shared" si="91"/>
        <v>"wst_source":"GSOD",</v>
      </c>
      <c r="W496" s="8" t="str">
        <f t="shared" si="85"/>
        <v>"wst_elev":"1523"</v>
      </c>
      <c r="X496" s="8" t="s">
        <v>939</v>
      </c>
    </row>
    <row r="497" spans="1:24">
      <c r="A497" s="8" t="str">
        <f>IF(COUNTIF($C$1:C496,"="&amp;C497)&gt;0,"",1)</f>
        <v/>
      </c>
      <c r="B497" s="14" t="s">
        <v>377</v>
      </c>
      <c r="C497" s="38" t="s">
        <v>752</v>
      </c>
      <c r="D497" s="14" t="s">
        <v>753</v>
      </c>
      <c r="E497" s="15">
        <v>-26.25</v>
      </c>
      <c r="F497" s="15">
        <v>28.4</v>
      </c>
      <c r="G497" s="14" t="s">
        <v>671</v>
      </c>
      <c r="H497" s="14" t="s">
        <v>680</v>
      </c>
      <c r="I497" s="15">
        <v>1628</v>
      </c>
      <c r="J497" s="8" t="str">
        <f t="shared" si="81"/>
        <v>682674|25 - 50 km</v>
      </c>
      <c r="L497" s="8" t="str">
        <f t="shared" si="82"/>
        <v>682674|25 - 50 km</v>
      </c>
      <c r="M497" s="8" t="str">
        <f t="shared" si="83"/>
        <v>683680|25 - 50 km</v>
      </c>
      <c r="N497" s="8" t="str">
        <f t="shared" si="84"/>
        <v>682630|25 - 50 km</v>
      </c>
      <c r="P497" s="8" t="str">
        <f t="shared" si="86"/>
        <v/>
      </c>
      <c r="Q497" s="8" t="str">
        <f>IF(COUNTIF($C$1:C496, "="&amp;C497)=0,R497&amp;S497&amp;T497&amp;U497&amp;V497&amp;W497&amp;X497,"")</f>
        <v/>
      </c>
      <c r="R497" s="8" t="str">
        <f t="shared" si="87"/>
        <v>{"wst_id":"682674",</v>
      </c>
      <c r="S497" s="8" t="str">
        <f t="shared" si="88"/>
        <v>"wst_name":"SPRINGS",</v>
      </c>
      <c r="T497" s="8" t="str">
        <f t="shared" si="89"/>
        <v>"wst_lat":"-26.25",</v>
      </c>
      <c r="U497" s="8" t="str">
        <f t="shared" si="90"/>
        <v>"wst_long":"28.4",</v>
      </c>
      <c r="V497" s="8" t="str">
        <f t="shared" si="91"/>
        <v>"wst_source":"GSOD",</v>
      </c>
      <c r="W497" s="8" t="str">
        <f t="shared" si="85"/>
        <v>"wst_elev":"1628"</v>
      </c>
      <c r="X497" s="8" t="s">
        <v>939</v>
      </c>
    </row>
    <row r="498" spans="1:24">
      <c r="A498" s="8" t="str">
        <f>IF(COUNTIF($C$1:C497,"="&amp;C498)&gt;0,"",1)</f>
        <v/>
      </c>
      <c r="B498" s="14" t="s">
        <v>377</v>
      </c>
      <c r="C498" s="38" t="s">
        <v>760</v>
      </c>
      <c r="D498" s="14" t="s">
        <v>761</v>
      </c>
      <c r="E498" s="15">
        <v>-26.15</v>
      </c>
      <c r="F498" s="15">
        <v>28.233000400000002</v>
      </c>
      <c r="G498" s="14" t="s">
        <v>671</v>
      </c>
      <c r="H498" s="14" t="s">
        <v>680</v>
      </c>
      <c r="I498" s="15">
        <v>1720</v>
      </c>
      <c r="J498" s="8" t="str">
        <f t="shared" si="81"/>
        <v>683680|25 - 50 km</v>
      </c>
      <c r="L498" s="8" t="str">
        <f t="shared" si="82"/>
        <v>683680|25 - 50 km</v>
      </c>
      <c r="M498" s="8" t="str">
        <f t="shared" si="83"/>
        <v>682630|25 - 50 km</v>
      </c>
      <c r="N498" s="8" t="str">
        <f t="shared" si="84"/>
        <v>682674|25 - 50 km</v>
      </c>
      <c r="P498" s="8" t="str">
        <f t="shared" si="86"/>
        <v/>
      </c>
      <c r="Q498" s="8" t="str">
        <f>IF(COUNTIF($C$1:C497, "="&amp;C498)=0,R498&amp;S498&amp;T498&amp;U498&amp;V498&amp;W498&amp;X498,"")</f>
        <v/>
      </c>
      <c r="R498" s="8" t="str">
        <f t="shared" si="87"/>
        <v>{"wst_id":"683680",</v>
      </c>
      <c r="S498" s="8" t="str">
        <f t="shared" si="88"/>
        <v>"wst_name":"JOHANNESBURG INTNL.",</v>
      </c>
      <c r="T498" s="8" t="str">
        <f t="shared" si="89"/>
        <v>"wst_lat":"-26.15",</v>
      </c>
      <c r="U498" s="8" t="str">
        <f t="shared" si="90"/>
        <v>"wst_long":"28.2330004",</v>
      </c>
      <c r="V498" s="8" t="str">
        <f t="shared" si="91"/>
        <v>"wst_source":"GSOD",</v>
      </c>
      <c r="W498" s="8" t="str">
        <f t="shared" si="85"/>
        <v>"wst_elev":"1720"</v>
      </c>
      <c r="X498" s="8" t="s">
        <v>939</v>
      </c>
    </row>
    <row r="499" spans="1:24">
      <c r="A499" s="8" t="str">
        <f>IF(COUNTIF($C$1:C498,"="&amp;C499)&gt;0,"",1)</f>
        <v/>
      </c>
      <c r="B499" s="14" t="s">
        <v>381</v>
      </c>
      <c r="C499" s="38" t="s">
        <v>758</v>
      </c>
      <c r="D499" s="14" t="s">
        <v>759</v>
      </c>
      <c r="E499" s="15">
        <v>-25.9169996</v>
      </c>
      <c r="F499" s="15">
        <v>28.216999600000001</v>
      </c>
      <c r="G499" s="14" t="s">
        <v>671</v>
      </c>
      <c r="H499" s="14" t="s">
        <v>680</v>
      </c>
      <c r="I499" s="15">
        <v>1523</v>
      </c>
      <c r="J499" s="8" t="str">
        <f t="shared" si="81"/>
        <v>682630|25 - 50 km</v>
      </c>
      <c r="L499" s="8" t="str">
        <f t="shared" si="82"/>
        <v>682630|25 - 50 km</v>
      </c>
      <c r="M499" s="8" t="str">
        <f t="shared" si="83"/>
        <v>682674|25 - 50 km</v>
      </c>
      <c r="N499" s="8" t="str">
        <f t="shared" si="84"/>
        <v>683680|25 - 50 km</v>
      </c>
      <c r="P499" s="8" t="str">
        <f t="shared" si="86"/>
        <v/>
      </c>
      <c r="Q499" s="8" t="str">
        <f>IF(COUNTIF($C$1:C498, "="&amp;C499)=0,R499&amp;S499&amp;T499&amp;U499&amp;V499&amp;W499&amp;X499,"")</f>
        <v/>
      </c>
      <c r="R499" s="8" t="str">
        <f t="shared" si="87"/>
        <v>{"wst_id":"682630",</v>
      </c>
      <c r="S499" s="8" t="str">
        <f t="shared" si="88"/>
        <v>"wst_name":"PRETORIA (IRENE)",</v>
      </c>
      <c r="T499" s="8" t="str">
        <f t="shared" si="89"/>
        <v>"wst_lat":"-25.9169996",</v>
      </c>
      <c r="U499" s="8" t="str">
        <f t="shared" si="90"/>
        <v>"wst_long":"28.2169996",</v>
      </c>
      <c r="V499" s="8" t="str">
        <f t="shared" si="91"/>
        <v>"wst_source":"GSOD",</v>
      </c>
      <c r="W499" s="8" t="str">
        <f t="shared" si="85"/>
        <v>"wst_elev":"1523"</v>
      </c>
      <c r="X499" s="8" t="s">
        <v>939</v>
      </c>
    </row>
    <row r="500" spans="1:24">
      <c r="A500" s="8" t="str">
        <f>IF(COUNTIF($C$1:C499,"="&amp;C500)&gt;0,"",1)</f>
        <v/>
      </c>
      <c r="B500" s="14" t="s">
        <v>381</v>
      </c>
      <c r="C500" s="38" t="s">
        <v>752</v>
      </c>
      <c r="D500" s="14" t="s">
        <v>753</v>
      </c>
      <c r="E500" s="15">
        <v>-26.25</v>
      </c>
      <c r="F500" s="15">
        <v>28.4</v>
      </c>
      <c r="G500" s="14" t="s">
        <v>671</v>
      </c>
      <c r="H500" s="14" t="s">
        <v>680</v>
      </c>
      <c r="I500" s="15">
        <v>1628</v>
      </c>
      <c r="J500" s="8" t="str">
        <f t="shared" si="81"/>
        <v>682674|25 - 50 km</v>
      </c>
      <c r="L500" s="8" t="str">
        <f t="shared" si="82"/>
        <v>682674|25 - 50 km</v>
      </c>
      <c r="M500" s="8" t="str">
        <f t="shared" si="83"/>
        <v>683680|25 - 50 km</v>
      </c>
      <c r="N500" s="8" t="str">
        <f t="shared" si="84"/>
        <v>682674|50 - 100 km</v>
      </c>
      <c r="P500" s="8" t="str">
        <f t="shared" si="86"/>
        <v/>
      </c>
      <c r="Q500" s="8" t="str">
        <f>IF(COUNTIF($C$1:C499, "="&amp;C500)=0,R500&amp;S500&amp;T500&amp;U500&amp;V500&amp;W500&amp;X500,"")</f>
        <v/>
      </c>
      <c r="R500" s="8" t="str">
        <f t="shared" si="87"/>
        <v>{"wst_id":"682674",</v>
      </c>
      <c r="S500" s="8" t="str">
        <f t="shared" si="88"/>
        <v>"wst_name":"SPRINGS",</v>
      </c>
      <c r="T500" s="8" t="str">
        <f t="shared" si="89"/>
        <v>"wst_lat":"-26.25",</v>
      </c>
      <c r="U500" s="8" t="str">
        <f t="shared" si="90"/>
        <v>"wst_long":"28.4",</v>
      </c>
      <c r="V500" s="8" t="str">
        <f t="shared" si="91"/>
        <v>"wst_source":"GSOD",</v>
      </c>
      <c r="W500" s="8" t="str">
        <f t="shared" si="85"/>
        <v>"wst_elev":"1628"</v>
      </c>
      <c r="X500" s="8" t="s">
        <v>939</v>
      </c>
    </row>
    <row r="501" spans="1:24">
      <c r="A501" s="8" t="str">
        <f>IF(COUNTIF($C$1:C500,"="&amp;C501)&gt;0,"",1)</f>
        <v/>
      </c>
      <c r="B501" s="14" t="s">
        <v>381</v>
      </c>
      <c r="C501" s="38" t="s">
        <v>760</v>
      </c>
      <c r="D501" s="14" t="s">
        <v>761</v>
      </c>
      <c r="E501" s="15">
        <v>-26.15</v>
      </c>
      <c r="F501" s="15">
        <v>28.233000400000002</v>
      </c>
      <c r="G501" s="14" t="s">
        <v>671</v>
      </c>
      <c r="H501" s="14" t="s">
        <v>680</v>
      </c>
      <c r="I501" s="15">
        <v>1720</v>
      </c>
      <c r="J501" s="8" t="str">
        <f t="shared" si="81"/>
        <v>683680|25 - 50 km</v>
      </c>
      <c r="L501" s="8" t="str">
        <f t="shared" si="82"/>
        <v>683680|25 - 50 km</v>
      </c>
      <c r="M501" s="8" t="str">
        <f t="shared" si="83"/>
        <v>682674|50 - 100 km</v>
      </c>
      <c r="N501" s="8" t="str">
        <f t="shared" si="84"/>
        <v>683007|50 - 100 km</v>
      </c>
      <c r="P501" s="8" t="str">
        <f t="shared" si="86"/>
        <v/>
      </c>
      <c r="Q501" s="8" t="str">
        <f>IF(COUNTIF($C$1:C500, "="&amp;C501)=0,R501&amp;S501&amp;T501&amp;U501&amp;V501&amp;W501&amp;X501,"")</f>
        <v/>
      </c>
      <c r="R501" s="8" t="str">
        <f t="shared" si="87"/>
        <v>{"wst_id":"683680",</v>
      </c>
      <c r="S501" s="8" t="str">
        <f t="shared" si="88"/>
        <v>"wst_name":"JOHANNESBURG INTNL.",</v>
      </c>
      <c r="T501" s="8" t="str">
        <f t="shared" si="89"/>
        <v>"wst_lat":"-26.15",</v>
      </c>
      <c r="U501" s="8" t="str">
        <f t="shared" si="90"/>
        <v>"wst_long":"28.2330004",</v>
      </c>
      <c r="V501" s="8" t="str">
        <f t="shared" si="91"/>
        <v>"wst_source":"GSOD",</v>
      </c>
      <c r="W501" s="8" t="str">
        <f t="shared" si="85"/>
        <v>"wst_elev":"1720"</v>
      </c>
      <c r="X501" s="8" t="s">
        <v>939</v>
      </c>
    </row>
    <row r="502" spans="1:24">
      <c r="A502" s="8" t="str">
        <f>IF(COUNTIF($C$1:C501,"="&amp;C502)&gt;0,"",1)</f>
        <v/>
      </c>
      <c r="B502" s="14" t="s">
        <v>384</v>
      </c>
      <c r="C502" s="38" t="s">
        <v>752</v>
      </c>
      <c r="D502" s="14" t="s">
        <v>753</v>
      </c>
      <c r="E502" s="15">
        <v>-26.25</v>
      </c>
      <c r="F502" s="15">
        <v>28.4</v>
      </c>
      <c r="G502" s="14" t="s">
        <v>671</v>
      </c>
      <c r="H502" s="14" t="s">
        <v>677</v>
      </c>
      <c r="I502" s="15">
        <v>1628</v>
      </c>
      <c r="J502" s="8" t="str">
        <f t="shared" si="81"/>
        <v>682674|50 - 100 km</v>
      </c>
      <c r="L502" s="8" t="str">
        <f t="shared" si="82"/>
        <v>682674|50 - 100 km</v>
      </c>
      <c r="M502" s="8" t="str">
        <f t="shared" si="83"/>
        <v>683007|50 - 100 km</v>
      </c>
      <c r="N502" s="8" t="str">
        <f t="shared" si="84"/>
        <v>683620|25 - 50 km</v>
      </c>
      <c r="P502" s="8" t="str">
        <f t="shared" si="86"/>
        <v/>
      </c>
      <c r="Q502" s="8" t="str">
        <f>IF(COUNTIF($C$1:C501, "="&amp;C502)=0,R502&amp;S502&amp;T502&amp;U502&amp;V502&amp;W502&amp;X502,"")</f>
        <v/>
      </c>
      <c r="R502" s="8" t="str">
        <f t="shared" si="87"/>
        <v>{"wst_id":"682674",</v>
      </c>
      <c r="S502" s="8" t="str">
        <f t="shared" si="88"/>
        <v>"wst_name":"SPRINGS",</v>
      </c>
      <c r="T502" s="8" t="str">
        <f t="shared" si="89"/>
        <v>"wst_lat":"-26.25",</v>
      </c>
      <c r="U502" s="8" t="str">
        <f t="shared" si="90"/>
        <v>"wst_long":"28.4",</v>
      </c>
      <c r="V502" s="8" t="str">
        <f t="shared" si="91"/>
        <v>"wst_source":"GSOD",</v>
      </c>
      <c r="W502" s="8" t="str">
        <f t="shared" si="85"/>
        <v>"wst_elev":"1628"</v>
      </c>
      <c r="X502" s="8" t="s">
        <v>939</v>
      </c>
    </row>
    <row r="503" spans="1:24">
      <c r="A503" s="8" t="str">
        <f>IF(COUNTIF($C$1:C502,"="&amp;C503)&gt;0,"",1)</f>
        <v/>
      </c>
      <c r="B503" s="14" t="s">
        <v>384</v>
      </c>
      <c r="C503" s="38" t="s">
        <v>754</v>
      </c>
      <c r="D503" s="14" t="s">
        <v>755</v>
      </c>
      <c r="E503" s="15">
        <v>-26.566999599999999</v>
      </c>
      <c r="F503" s="15">
        <v>27.95</v>
      </c>
      <c r="G503" s="14" t="s">
        <v>671</v>
      </c>
      <c r="H503" s="14" t="s">
        <v>677</v>
      </c>
      <c r="I503" s="15">
        <v>1477</v>
      </c>
      <c r="J503" s="8" t="str">
        <f t="shared" si="81"/>
        <v>683007|50 - 100 km</v>
      </c>
      <c r="L503" s="8" t="str">
        <f t="shared" si="82"/>
        <v>683007|50 - 100 km</v>
      </c>
      <c r="M503" s="8" t="str">
        <f t="shared" si="83"/>
        <v>683620|25 - 50 km</v>
      </c>
      <c r="N503" s="8" t="str">
        <f t="shared" si="84"/>
        <v>682674|50 - 100 km</v>
      </c>
      <c r="P503" s="8" t="str">
        <f t="shared" si="86"/>
        <v/>
      </c>
      <c r="Q503" s="8" t="str">
        <f>IF(COUNTIF($C$1:C502, "="&amp;C503)=0,R503&amp;S503&amp;T503&amp;U503&amp;V503&amp;W503&amp;X503,"")</f>
        <v/>
      </c>
      <c r="R503" s="8" t="str">
        <f t="shared" si="87"/>
        <v>{"wst_id":"683007",</v>
      </c>
      <c r="S503" s="8" t="str">
        <f t="shared" si="88"/>
        <v>"wst_name":"VEREENIGING",</v>
      </c>
      <c r="T503" s="8" t="str">
        <f t="shared" si="89"/>
        <v>"wst_lat":"-26.5669996",</v>
      </c>
      <c r="U503" s="8" t="str">
        <f t="shared" si="90"/>
        <v>"wst_long":"27.95",</v>
      </c>
      <c r="V503" s="8" t="str">
        <f t="shared" si="91"/>
        <v>"wst_source":"GSOD",</v>
      </c>
      <c r="W503" s="8" t="str">
        <f t="shared" si="85"/>
        <v>"wst_elev":"1477"</v>
      </c>
      <c r="X503" s="8" t="s">
        <v>939</v>
      </c>
    </row>
    <row r="504" spans="1:24">
      <c r="A504" s="8" t="str">
        <f>IF(COUNTIF($C$1:C503,"="&amp;C504)&gt;0,"",1)</f>
        <v/>
      </c>
      <c r="B504" s="14" t="s">
        <v>384</v>
      </c>
      <c r="C504" s="38" t="s">
        <v>756</v>
      </c>
      <c r="D504" s="14" t="s">
        <v>757</v>
      </c>
      <c r="E504" s="15">
        <v>-27.266999599999998</v>
      </c>
      <c r="F504" s="15">
        <v>28.5</v>
      </c>
      <c r="G504" s="14" t="s">
        <v>671</v>
      </c>
      <c r="H504" s="14" t="s">
        <v>680</v>
      </c>
      <c r="I504" s="15">
        <v>1503</v>
      </c>
      <c r="J504" s="8" t="str">
        <f t="shared" si="81"/>
        <v>683620|25 - 50 km</v>
      </c>
      <c r="L504" s="8" t="str">
        <f t="shared" si="82"/>
        <v>683620|25 - 50 km</v>
      </c>
      <c r="M504" s="8" t="str">
        <f t="shared" si="83"/>
        <v>682674|50 - 100 km</v>
      </c>
      <c r="N504" s="8" t="str">
        <f t="shared" si="84"/>
        <v>683007|50 - 100 km</v>
      </c>
      <c r="P504" s="8" t="str">
        <f t="shared" si="86"/>
        <v/>
      </c>
      <c r="Q504" s="8" t="str">
        <f>IF(COUNTIF($C$1:C503, "="&amp;C504)=0,R504&amp;S504&amp;T504&amp;U504&amp;V504&amp;W504&amp;X504,"")</f>
        <v/>
      </c>
      <c r="R504" s="8" t="str">
        <f t="shared" si="87"/>
        <v>{"wst_id":"683620",</v>
      </c>
      <c r="S504" s="8" t="str">
        <f t="shared" si="88"/>
        <v>"wst_name":"FRANKFORT",</v>
      </c>
      <c r="T504" s="8" t="str">
        <f t="shared" si="89"/>
        <v>"wst_lat":"-27.2669996",</v>
      </c>
      <c r="U504" s="8" t="str">
        <f t="shared" si="90"/>
        <v>"wst_long":"28.5",</v>
      </c>
      <c r="V504" s="8" t="str">
        <f t="shared" si="91"/>
        <v>"wst_source":"GSOD",</v>
      </c>
      <c r="W504" s="8" t="str">
        <f t="shared" si="85"/>
        <v>"wst_elev":"1503"</v>
      </c>
      <c r="X504" s="8" t="s">
        <v>939</v>
      </c>
    </row>
    <row r="505" spans="1:24">
      <c r="A505" s="8" t="str">
        <f>IF(COUNTIF($C$1:C504,"="&amp;C505)&gt;0,"",1)</f>
        <v/>
      </c>
      <c r="B505" s="14" t="s">
        <v>388</v>
      </c>
      <c r="C505" s="38" t="s">
        <v>752</v>
      </c>
      <c r="D505" s="14" t="s">
        <v>753</v>
      </c>
      <c r="E505" s="15">
        <v>-26.25</v>
      </c>
      <c r="F505" s="15">
        <v>28.4</v>
      </c>
      <c r="G505" s="14" t="s">
        <v>671</v>
      </c>
      <c r="H505" s="14" t="s">
        <v>677</v>
      </c>
      <c r="I505" s="15">
        <v>1628</v>
      </c>
      <c r="J505" s="8" t="str">
        <f t="shared" si="81"/>
        <v>682674|50 - 100 km</v>
      </c>
      <c r="L505" s="8" t="str">
        <f t="shared" si="82"/>
        <v>682674|50 - 100 km</v>
      </c>
      <c r="M505" s="8" t="str">
        <f t="shared" si="83"/>
        <v>683007|50 - 100 km</v>
      </c>
      <c r="N505" s="8" t="str">
        <f t="shared" si="84"/>
        <v>683620|25 - 50 km</v>
      </c>
      <c r="P505" s="8" t="str">
        <f t="shared" si="86"/>
        <v/>
      </c>
      <c r="Q505" s="8" t="str">
        <f>IF(COUNTIF($C$1:C504, "="&amp;C505)=0,R505&amp;S505&amp;T505&amp;U505&amp;V505&amp;W505&amp;X505,"")</f>
        <v/>
      </c>
      <c r="R505" s="8" t="str">
        <f t="shared" si="87"/>
        <v>{"wst_id":"682674",</v>
      </c>
      <c r="S505" s="8" t="str">
        <f t="shared" si="88"/>
        <v>"wst_name":"SPRINGS",</v>
      </c>
      <c r="T505" s="8" t="str">
        <f t="shared" si="89"/>
        <v>"wst_lat":"-26.25",</v>
      </c>
      <c r="U505" s="8" t="str">
        <f t="shared" si="90"/>
        <v>"wst_long":"28.4",</v>
      </c>
      <c r="V505" s="8" t="str">
        <f t="shared" si="91"/>
        <v>"wst_source":"GSOD",</v>
      </c>
      <c r="W505" s="8" t="str">
        <f t="shared" si="85"/>
        <v>"wst_elev":"1628"</v>
      </c>
      <c r="X505" s="8" t="s">
        <v>939</v>
      </c>
    </row>
    <row r="506" spans="1:24">
      <c r="A506" s="8" t="str">
        <f>IF(COUNTIF($C$1:C505,"="&amp;C506)&gt;0,"",1)</f>
        <v/>
      </c>
      <c r="B506" s="14" t="s">
        <v>388</v>
      </c>
      <c r="C506" s="38" t="s">
        <v>754</v>
      </c>
      <c r="D506" s="14" t="s">
        <v>755</v>
      </c>
      <c r="E506" s="15">
        <v>-26.566999599999999</v>
      </c>
      <c r="F506" s="15">
        <v>27.95</v>
      </c>
      <c r="G506" s="14" t="s">
        <v>671</v>
      </c>
      <c r="H506" s="14" t="s">
        <v>677</v>
      </c>
      <c r="I506" s="15">
        <v>1477</v>
      </c>
      <c r="J506" s="8" t="str">
        <f t="shared" si="81"/>
        <v>683007|50 - 100 km</v>
      </c>
      <c r="L506" s="8" t="str">
        <f t="shared" si="82"/>
        <v>683007|50 - 100 km</v>
      </c>
      <c r="M506" s="8" t="str">
        <f t="shared" si="83"/>
        <v>683620|25 - 50 km</v>
      </c>
      <c r="N506" s="8" t="str">
        <f t="shared" si="84"/>
        <v>682674|50 - 100 km</v>
      </c>
      <c r="P506" s="8" t="str">
        <f t="shared" si="86"/>
        <v/>
      </c>
      <c r="Q506" s="8" t="str">
        <f>IF(COUNTIF($C$1:C505, "="&amp;C506)=0,R506&amp;S506&amp;T506&amp;U506&amp;V506&amp;W506&amp;X506,"")</f>
        <v/>
      </c>
      <c r="R506" s="8" t="str">
        <f t="shared" si="87"/>
        <v>{"wst_id":"683007",</v>
      </c>
      <c r="S506" s="8" t="str">
        <f t="shared" si="88"/>
        <v>"wst_name":"VEREENIGING",</v>
      </c>
      <c r="T506" s="8" t="str">
        <f t="shared" si="89"/>
        <v>"wst_lat":"-26.5669996",</v>
      </c>
      <c r="U506" s="8" t="str">
        <f t="shared" si="90"/>
        <v>"wst_long":"27.95",</v>
      </c>
      <c r="V506" s="8" t="str">
        <f t="shared" si="91"/>
        <v>"wst_source":"GSOD",</v>
      </c>
      <c r="W506" s="8" t="str">
        <f t="shared" si="85"/>
        <v>"wst_elev":"1477"</v>
      </c>
      <c r="X506" s="8" t="s">
        <v>939</v>
      </c>
    </row>
    <row r="507" spans="1:24">
      <c r="A507" s="8" t="str">
        <f>IF(COUNTIF($C$1:C506,"="&amp;C507)&gt;0,"",1)</f>
        <v/>
      </c>
      <c r="B507" s="14" t="s">
        <v>388</v>
      </c>
      <c r="C507" s="38" t="s">
        <v>756</v>
      </c>
      <c r="D507" s="14" t="s">
        <v>757</v>
      </c>
      <c r="E507" s="15">
        <v>-27.266999599999998</v>
      </c>
      <c r="F507" s="15">
        <v>28.5</v>
      </c>
      <c r="G507" s="14" t="s">
        <v>671</v>
      </c>
      <c r="H507" s="14" t="s">
        <v>680</v>
      </c>
      <c r="I507" s="15">
        <v>1503</v>
      </c>
      <c r="J507" s="8" t="str">
        <f t="shared" si="81"/>
        <v>683620|25 - 50 km</v>
      </c>
      <c r="L507" s="8" t="str">
        <f t="shared" si="82"/>
        <v>683620|25 - 50 km</v>
      </c>
      <c r="M507" s="8" t="str">
        <f t="shared" si="83"/>
        <v>682674|50 - 100 km</v>
      </c>
      <c r="N507" s="8" t="str">
        <f t="shared" si="84"/>
        <v>683007|50 - 100 km</v>
      </c>
      <c r="P507" s="8" t="str">
        <f t="shared" si="86"/>
        <v/>
      </c>
      <c r="Q507" s="8" t="str">
        <f>IF(COUNTIF($C$1:C506, "="&amp;C507)=0,R507&amp;S507&amp;T507&amp;U507&amp;V507&amp;W507&amp;X507,"")</f>
        <v/>
      </c>
      <c r="R507" s="8" t="str">
        <f t="shared" si="87"/>
        <v>{"wst_id":"683620",</v>
      </c>
      <c r="S507" s="8" t="str">
        <f t="shared" si="88"/>
        <v>"wst_name":"FRANKFORT",</v>
      </c>
      <c r="T507" s="8" t="str">
        <f t="shared" si="89"/>
        <v>"wst_lat":"-27.2669996",</v>
      </c>
      <c r="U507" s="8" t="str">
        <f t="shared" si="90"/>
        <v>"wst_long":"28.5",</v>
      </c>
      <c r="V507" s="8" t="str">
        <f t="shared" si="91"/>
        <v>"wst_source":"GSOD",</v>
      </c>
      <c r="W507" s="8" t="str">
        <f t="shared" si="85"/>
        <v>"wst_elev":"1503"</v>
      </c>
      <c r="X507" s="8" t="s">
        <v>939</v>
      </c>
    </row>
    <row r="508" spans="1:24">
      <c r="A508" s="8" t="str">
        <f>IF(COUNTIF($C$1:C507,"="&amp;C508)&gt;0,"",1)</f>
        <v/>
      </c>
      <c r="B508" s="14" t="s">
        <v>393</v>
      </c>
      <c r="C508" s="38" t="s">
        <v>752</v>
      </c>
      <c r="D508" s="14" t="s">
        <v>753</v>
      </c>
      <c r="E508" s="15">
        <v>-26.25</v>
      </c>
      <c r="F508" s="15">
        <v>28.4</v>
      </c>
      <c r="G508" s="14" t="s">
        <v>671</v>
      </c>
      <c r="H508" s="14" t="s">
        <v>677</v>
      </c>
      <c r="I508" s="15">
        <v>1628</v>
      </c>
      <c r="J508" s="8" t="str">
        <f t="shared" si="81"/>
        <v>682674|50 - 100 km</v>
      </c>
      <c r="L508" s="8" t="str">
        <f t="shared" si="82"/>
        <v>682674|50 - 100 km</v>
      </c>
      <c r="M508" s="8" t="str">
        <f t="shared" si="83"/>
        <v>683007|50 - 100 km</v>
      </c>
      <c r="N508" s="8" t="str">
        <f t="shared" si="84"/>
        <v>683620|25 - 50 km</v>
      </c>
      <c r="P508" s="8" t="str">
        <f t="shared" si="86"/>
        <v/>
      </c>
      <c r="Q508" s="8" t="str">
        <f>IF(COUNTIF($C$1:C507, "="&amp;C508)=0,R508&amp;S508&amp;T508&amp;U508&amp;V508&amp;W508&amp;X508,"")</f>
        <v/>
      </c>
      <c r="R508" s="8" t="str">
        <f t="shared" si="87"/>
        <v>{"wst_id":"682674",</v>
      </c>
      <c r="S508" s="8" t="str">
        <f t="shared" si="88"/>
        <v>"wst_name":"SPRINGS",</v>
      </c>
      <c r="T508" s="8" t="str">
        <f t="shared" si="89"/>
        <v>"wst_lat":"-26.25",</v>
      </c>
      <c r="U508" s="8" t="str">
        <f t="shared" si="90"/>
        <v>"wst_long":"28.4",</v>
      </c>
      <c r="V508" s="8" t="str">
        <f t="shared" si="91"/>
        <v>"wst_source":"GSOD",</v>
      </c>
      <c r="W508" s="8" t="str">
        <f t="shared" si="85"/>
        <v>"wst_elev":"1628"</v>
      </c>
      <c r="X508" s="8" t="s">
        <v>939</v>
      </c>
    </row>
    <row r="509" spans="1:24">
      <c r="A509" s="8" t="str">
        <f>IF(COUNTIF($C$1:C508,"="&amp;C509)&gt;0,"",1)</f>
        <v/>
      </c>
      <c r="B509" s="14" t="s">
        <v>393</v>
      </c>
      <c r="C509" s="38" t="s">
        <v>754</v>
      </c>
      <c r="D509" s="14" t="s">
        <v>755</v>
      </c>
      <c r="E509" s="15">
        <v>-26.566999599999999</v>
      </c>
      <c r="F509" s="15">
        <v>27.95</v>
      </c>
      <c r="G509" s="14" t="s">
        <v>671</v>
      </c>
      <c r="H509" s="14" t="s">
        <v>677</v>
      </c>
      <c r="I509" s="15">
        <v>1477</v>
      </c>
      <c r="J509" s="8" t="str">
        <f t="shared" si="81"/>
        <v>683007|50 - 100 km</v>
      </c>
      <c r="L509" s="8" t="str">
        <f t="shared" si="82"/>
        <v>683007|50 - 100 km</v>
      </c>
      <c r="M509" s="8" t="str">
        <f t="shared" si="83"/>
        <v>683620|25 - 50 km</v>
      </c>
      <c r="N509" s="8" t="str">
        <f t="shared" si="84"/>
        <v>682674|50 - 100 km</v>
      </c>
      <c r="P509" s="8" t="str">
        <f t="shared" si="86"/>
        <v/>
      </c>
      <c r="Q509" s="8" t="str">
        <f>IF(COUNTIF($C$1:C508, "="&amp;C509)=0,R509&amp;S509&amp;T509&amp;U509&amp;V509&amp;W509&amp;X509,"")</f>
        <v/>
      </c>
      <c r="R509" s="8" t="str">
        <f t="shared" si="87"/>
        <v>{"wst_id":"683007",</v>
      </c>
      <c r="S509" s="8" t="str">
        <f t="shared" si="88"/>
        <v>"wst_name":"VEREENIGING",</v>
      </c>
      <c r="T509" s="8" t="str">
        <f t="shared" si="89"/>
        <v>"wst_lat":"-26.5669996",</v>
      </c>
      <c r="U509" s="8" t="str">
        <f t="shared" si="90"/>
        <v>"wst_long":"27.95",</v>
      </c>
      <c r="V509" s="8" t="str">
        <f t="shared" si="91"/>
        <v>"wst_source":"GSOD",</v>
      </c>
      <c r="W509" s="8" t="str">
        <f t="shared" si="85"/>
        <v>"wst_elev":"1477"</v>
      </c>
      <c r="X509" s="8" t="s">
        <v>939</v>
      </c>
    </row>
    <row r="510" spans="1:24">
      <c r="A510" s="8" t="str">
        <f>IF(COUNTIF($C$1:C509,"="&amp;C510)&gt;0,"",1)</f>
        <v/>
      </c>
      <c r="B510" s="14" t="s">
        <v>393</v>
      </c>
      <c r="C510" s="38" t="s">
        <v>756</v>
      </c>
      <c r="D510" s="14" t="s">
        <v>757</v>
      </c>
      <c r="E510" s="15">
        <v>-27.266999599999998</v>
      </c>
      <c r="F510" s="15">
        <v>28.5</v>
      </c>
      <c r="G510" s="14" t="s">
        <v>671</v>
      </c>
      <c r="H510" s="14" t="s">
        <v>680</v>
      </c>
      <c r="I510" s="15">
        <v>1503</v>
      </c>
      <c r="J510" s="8" t="str">
        <f t="shared" si="81"/>
        <v>683620|25 - 50 km</v>
      </c>
      <c r="L510" s="8" t="str">
        <f t="shared" si="82"/>
        <v>683620|25 - 50 km</v>
      </c>
      <c r="M510" s="8" t="str">
        <f t="shared" si="83"/>
        <v>682674|50 - 100 km</v>
      </c>
      <c r="N510" s="8" t="str">
        <f t="shared" si="84"/>
        <v>683007|50 - 100 km</v>
      </c>
      <c r="P510" s="8" t="str">
        <f t="shared" si="86"/>
        <v/>
      </c>
      <c r="Q510" s="8" t="str">
        <f>IF(COUNTIF($C$1:C509, "="&amp;C510)=0,R510&amp;S510&amp;T510&amp;U510&amp;V510&amp;W510&amp;X510,"")</f>
        <v/>
      </c>
      <c r="R510" s="8" t="str">
        <f t="shared" si="87"/>
        <v>{"wst_id":"683620",</v>
      </c>
      <c r="S510" s="8" t="str">
        <f t="shared" si="88"/>
        <v>"wst_name":"FRANKFORT",</v>
      </c>
      <c r="T510" s="8" t="str">
        <f t="shared" si="89"/>
        <v>"wst_lat":"-27.2669996",</v>
      </c>
      <c r="U510" s="8" t="str">
        <f t="shared" si="90"/>
        <v>"wst_long":"28.5",</v>
      </c>
      <c r="V510" s="8" t="str">
        <f t="shared" si="91"/>
        <v>"wst_source":"GSOD",</v>
      </c>
      <c r="W510" s="8" t="str">
        <f t="shared" si="85"/>
        <v>"wst_elev":"1503"</v>
      </c>
      <c r="X510" s="8" t="s">
        <v>939</v>
      </c>
    </row>
    <row r="511" spans="1:24">
      <c r="A511" s="8" t="str">
        <f>IF(COUNTIF($C$1:C510,"="&amp;C511)&gt;0,"",1)</f>
        <v/>
      </c>
      <c r="B511" s="14" t="s">
        <v>395</v>
      </c>
      <c r="C511" s="38" t="s">
        <v>752</v>
      </c>
      <c r="D511" s="14" t="s">
        <v>753</v>
      </c>
      <c r="E511" s="15">
        <v>-26.25</v>
      </c>
      <c r="F511" s="15">
        <v>28.4</v>
      </c>
      <c r="G511" s="14" t="s">
        <v>671</v>
      </c>
      <c r="H511" s="14" t="s">
        <v>677</v>
      </c>
      <c r="I511" s="15">
        <v>1628</v>
      </c>
      <c r="J511" s="8" t="str">
        <f t="shared" si="81"/>
        <v>682674|50 - 100 km</v>
      </c>
      <c r="L511" s="8" t="str">
        <f t="shared" si="82"/>
        <v>682674|50 - 100 km</v>
      </c>
      <c r="M511" s="8" t="str">
        <f t="shared" si="83"/>
        <v>683007|50 - 100 km</v>
      </c>
      <c r="N511" s="8" t="str">
        <f t="shared" si="84"/>
        <v>683620|25 - 50 km</v>
      </c>
      <c r="P511" s="8" t="str">
        <f t="shared" si="86"/>
        <v/>
      </c>
      <c r="Q511" s="8" t="str">
        <f>IF(COUNTIF($C$1:C510, "="&amp;C511)=0,R511&amp;S511&amp;T511&amp;U511&amp;V511&amp;W511&amp;X511,"")</f>
        <v/>
      </c>
      <c r="R511" s="8" t="str">
        <f t="shared" si="87"/>
        <v>{"wst_id":"682674",</v>
      </c>
      <c r="S511" s="8" t="str">
        <f t="shared" si="88"/>
        <v>"wst_name":"SPRINGS",</v>
      </c>
      <c r="T511" s="8" t="str">
        <f t="shared" si="89"/>
        <v>"wst_lat":"-26.25",</v>
      </c>
      <c r="U511" s="8" t="str">
        <f t="shared" si="90"/>
        <v>"wst_long":"28.4",</v>
      </c>
      <c r="V511" s="8" t="str">
        <f t="shared" si="91"/>
        <v>"wst_source":"GSOD",</v>
      </c>
      <c r="W511" s="8" t="str">
        <f t="shared" si="85"/>
        <v>"wst_elev":"1628"</v>
      </c>
      <c r="X511" s="8" t="s">
        <v>939</v>
      </c>
    </row>
    <row r="512" spans="1:24">
      <c r="A512" s="8" t="str">
        <f>IF(COUNTIF($C$1:C511,"="&amp;C512)&gt;0,"",1)</f>
        <v/>
      </c>
      <c r="B512" s="14" t="s">
        <v>395</v>
      </c>
      <c r="C512" s="38" t="s">
        <v>754</v>
      </c>
      <c r="D512" s="14" t="s">
        <v>755</v>
      </c>
      <c r="E512" s="15">
        <v>-26.566999599999999</v>
      </c>
      <c r="F512" s="15">
        <v>27.95</v>
      </c>
      <c r="G512" s="14" t="s">
        <v>671</v>
      </c>
      <c r="H512" s="14" t="s">
        <v>677</v>
      </c>
      <c r="I512" s="15">
        <v>1477</v>
      </c>
      <c r="J512" s="8" t="str">
        <f t="shared" si="81"/>
        <v>683007|50 - 100 km</v>
      </c>
      <c r="L512" s="8" t="str">
        <f t="shared" si="82"/>
        <v>683007|50 - 100 km</v>
      </c>
      <c r="M512" s="8" t="str">
        <f t="shared" si="83"/>
        <v>683620|25 - 50 km</v>
      </c>
      <c r="N512" s="8" t="str">
        <f t="shared" si="84"/>
        <v>682630|25 - 50 km</v>
      </c>
      <c r="P512" s="8" t="str">
        <f t="shared" si="86"/>
        <v/>
      </c>
      <c r="Q512" s="8" t="str">
        <f>IF(COUNTIF($C$1:C511, "="&amp;C512)=0,R512&amp;S512&amp;T512&amp;U512&amp;V512&amp;W512&amp;X512,"")</f>
        <v/>
      </c>
      <c r="R512" s="8" t="str">
        <f t="shared" si="87"/>
        <v>{"wst_id":"683007",</v>
      </c>
      <c r="S512" s="8" t="str">
        <f t="shared" si="88"/>
        <v>"wst_name":"VEREENIGING",</v>
      </c>
      <c r="T512" s="8" t="str">
        <f t="shared" si="89"/>
        <v>"wst_lat":"-26.5669996",</v>
      </c>
      <c r="U512" s="8" t="str">
        <f t="shared" si="90"/>
        <v>"wst_long":"27.95",</v>
      </c>
      <c r="V512" s="8" t="str">
        <f t="shared" si="91"/>
        <v>"wst_source":"GSOD",</v>
      </c>
      <c r="W512" s="8" t="str">
        <f t="shared" si="85"/>
        <v>"wst_elev":"1477"</v>
      </c>
      <c r="X512" s="8" t="s">
        <v>939</v>
      </c>
    </row>
    <row r="513" spans="1:24">
      <c r="A513" s="8" t="str">
        <f>IF(COUNTIF($C$1:C512,"="&amp;C513)&gt;0,"",1)</f>
        <v/>
      </c>
      <c r="B513" s="14" t="s">
        <v>395</v>
      </c>
      <c r="C513" s="38" t="s">
        <v>756</v>
      </c>
      <c r="D513" s="14" t="s">
        <v>757</v>
      </c>
      <c r="E513" s="15">
        <v>-27.266999599999998</v>
      </c>
      <c r="F513" s="15">
        <v>28.5</v>
      </c>
      <c r="G513" s="14" t="s">
        <v>671</v>
      </c>
      <c r="H513" s="14" t="s">
        <v>680</v>
      </c>
      <c r="I513" s="15">
        <v>1503</v>
      </c>
      <c r="J513" s="8" t="str">
        <f t="shared" si="81"/>
        <v>683620|25 - 50 km</v>
      </c>
      <c r="L513" s="8" t="str">
        <f t="shared" si="82"/>
        <v>683620|25 - 50 km</v>
      </c>
      <c r="M513" s="8" t="str">
        <f t="shared" si="83"/>
        <v>682630|25 - 50 km</v>
      </c>
      <c r="N513" s="8" t="str">
        <f t="shared" si="84"/>
        <v>682674|25 - 50 km</v>
      </c>
      <c r="P513" s="8" t="str">
        <f t="shared" si="86"/>
        <v/>
      </c>
      <c r="Q513" s="8" t="str">
        <f>IF(COUNTIF($C$1:C512, "="&amp;C513)=0,R513&amp;S513&amp;T513&amp;U513&amp;V513&amp;W513&amp;X513,"")</f>
        <v/>
      </c>
      <c r="R513" s="8" t="str">
        <f t="shared" si="87"/>
        <v>{"wst_id":"683620",</v>
      </c>
      <c r="S513" s="8" t="str">
        <f t="shared" si="88"/>
        <v>"wst_name":"FRANKFORT",</v>
      </c>
      <c r="T513" s="8" t="str">
        <f t="shared" si="89"/>
        <v>"wst_lat":"-27.2669996",</v>
      </c>
      <c r="U513" s="8" t="str">
        <f t="shared" si="90"/>
        <v>"wst_long":"28.5",</v>
      </c>
      <c r="V513" s="8" t="str">
        <f t="shared" si="91"/>
        <v>"wst_source":"GSOD",</v>
      </c>
      <c r="W513" s="8" t="str">
        <f t="shared" si="85"/>
        <v>"wst_elev":"1503"</v>
      </c>
      <c r="X513" s="8" t="s">
        <v>939</v>
      </c>
    </row>
    <row r="514" spans="1:24">
      <c r="A514" s="8" t="str">
        <f>IF(COUNTIF($C$1:C513,"="&amp;C514)&gt;0,"",1)</f>
        <v/>
      </c>
      <c r="B514" s="14" t="s">
        <v>397</v>
      </c>
      <c r="C514" s="38" t="s">
        <v>758</v>
      </c>
      <c r="D514" s="14" t="s">
        <v>759</v>
      </c>
      <c r="E514" s="15">
        <v>-25.9169996</v>
      </c>
      <c r="F514" s="15">
        <v>28.216999600000001</v>
      </c>
      <c r="G514" s="14" t="s">
        <v>671</v>
      </c>
      <c r="H514" s="14" t="s">
        <v>680</v>
      </c>
      <c r="I514" s="15">
        <v>1523</v>
      </c>
      <c r="J514" s="8" t="str">
        <f t="shared" si="81"/>
        <v>682630|25 - 50 km</v>
      </c>
      <c r="L514" s="8" t="str">
        <f t="shared" si="82"/>
        <v>682630|25 - 50 km</v>
      </c>
      <c r="M514" s="8" t="str">
        <f t="shared" si="83"/>
        <v>682674|25 - 50 km</v>
      </c>
      <c r="N514" s="8" t="str">
        <f t="shared" si="84"/>
        <v>683680|25 - 50 km</v>
      </c>
      <c r="P514" s="8" t="str">
        <f t="shared" si="86"/>
        <v/>
      </c>
      <c r="Q514" s="8" t="str">
        <f>IF(COUNTIF($C$1:C513, "="&amp;C514)=0,R514&amp;S514&amp;T514&amp;U514&amp;V514&amp;W514&amp;X514,"")</f>
        <v/>
      </c>
      <c r="R514" s="8" t="str">
        <f t="shared" si="87"/>
        <v>{"wst_id":"682630",</v>
      </c>
      <c r="S514" s="8" t="str">
        <f t="shared" si="88"/>
        <v>"wst_name":"PRETORIA (IRENE)",</v>
      </c>
      <c r="T514" s="8" t="str">
        <f t="shared" si="89"/>
        <v>"wst_lat":"-25.9169996",</v>
      </c>
      <c r="U514" s="8" t="str">
        <f t="shared" si="90"/>
        <v>"wst_long":"28.2169996",</v>
      </c>
      <c r="V514" s="8" t="str">
        <f t="shared" si="91"/>
        <v>"wst_source":"GSOD",</v>
      </c>
      <c r="W514" s="8" t="str">
        <f t="shared" si="85"/>
        <v>"wst_elev":"1523"</v>
      </c>
      <c r="X514" s="8" t="s">
        <v>939</v>
      </c>
    </row>
    <row r="515" spans="1:24">
      <c r="A515" s="8" t="str">
        <f>IF(COUNTIF($C$1:C514,"="&amp;C515)&gt;0,"",1)</f>
        <v/>
      </c>
      <c r="B515" s="14" t="s">
        <v>397</v>
      </c>
      <c r="C515" s="38" t="s">
        <v>752</v>
      </c>
      <c r="D515" s="14" t="s">
        <v>753</v>
      </c>
      <c r="E515" s="15">
        <v>-26.25</v>
      </c>
      <c r="F515" s="15">
        <v>28.4</v>
      </c>
      <c r="G515" s="14" t="s">
        <v>671</v>
      </c>
      <c r="H515" s="14" t="s">
        <v>680</v>
      </c>
      <c r="I515" s="15">
        <v>1628</v>
      </c>
      <c r="J515" s="8" t="str">
        <f t="shared" si="81"/>
        <v>682674|25 - 50 km</v>
      </c>
      <c r="L515" s="8" t="str">
        <f t="shared" si="82"/>
        <v>682674|25 - 50 km</v>
      </c>
      <c r="M515" s="8" t="str">
        <f t="shared" si="83"/>
        <v>683680|25 - 50 km</v>
      </c>
      <c r="N515" s="8" t="str">
        <f t="shared" si="84"/>
        <v>682630|25 - 50 km</v>
      </c>
      <c r="P515" s="8" t="str">
        <f t="shared" si="86"/>
        <v/>
      </c>
      <c r="Q515" s="8" t="str">
        <f>IF(COUNTIF($C$1:C514, "="&amp;C515)=0,R515&amp;S515&amp;T515&amp;U515&amp;V515&amp;W515&amp;X515,"")</f>
        <v/>
      </c>
      <c r="R515" s="8" t="str">
        <f t="shared" si="87"/>
        <v>{"wst_id":"682674",</v>
      </c>
      <c r="S515" s="8" t="str">
        <f t="shared" si="88"/>
        <v>"wst_name":"SPRINGS",</v>
      </c>
      <c r="T515" s="8" t="str">
        <f t="shared" si="89"/>
        <v>"wst_lat":"-26.25",</v>
      </c>
      <c r="U515" s="8" t="str">
        <f t="shared" si="90"/>
        <v>"wst_long":"28.4",</v>
      </c>
      <c r="V515" s="8" t="str">
        <f t="shared" si="91"/>
        <v>"wst_source":"GSOD",</v>
      </c>
      <c r="W515" s="8" t="str">
        <f t="shared" si="85"/>
        <v>"wst_elev":"1628"</v>
      </c>
      <c r="X515" s="8" t="s">
        <v>939</v>
      </c>
    </row>
    <row r="516" spans="1:24">
      <c r="A516" s="8" t="str">
        <f>IF(COUNTIF($C$1:C515,"="&amp;C516)&gt;0,"",1)</f>
        <v/>
      </c>
      <c r="B516" s="14" t="s">
        <v>397</v>
      </c>
      <c r="C516" s="38" t="s">
        <v>760</v>
      </c>
      <c r="D516" s="14" t="s">
        <v>761</v>
      </c>
      <c r="E516" s="15">
        <v>-26.15</v>
      </c>
      <c r="F516" s="15">
        <v>28.233000400000002</v>
      </c>
      <c r="G516" s="14" t="s">
        <v>671</v>
      </c>
      <c r="H516" s="14" t="s">
        <v>680</v>
      </c>
      <c r="I516" s="15">
        <v>1720</v>
      </c>
      <c r="J516" s="8" t="str">
        <f t="shared" ref="J516:J525" si="92">CONCATENATE(C516,"|",H516)</f>
        <v>683680|25 - 50 km</v>
      </c>
      <c r="L516" s="8" t="str">
        <f t="shared" ref="L516:L525" si="93">CONCATENATE(C516,"|",H516)</f>
        <v>683680|25 - 50 km</v>
      </c>
      <c r="M516" s="8" t="str">
        <f t="shared" ref="M516:M525" si="94">CONCATENATE(C517,"|",H517)</f>
        <v>682630|25 - 50 km</v>
      </c>
      <c r="N516" s="8" t="str">
        <f t="shared" ref="N516:N579" si="95">CONCATENATE(C518,"|",H518)</f>
        <v>682674|25 - 50 km</v>
      </c>
      <c r="P516" s="8" t="str">
        <f t="shared" si="86"/>
        <v/>
      </c>
      <c r="Q516" s="8" t="str">
        <f>IF(COUNTIF($C$1:C515, "="&amp;C516)=0,R516&amp;S516&amp;T516&amp;U516&amp;V516&amp;W516&amp;X516,"")</f>
        <v/>
      </c>
      <c r="R516" s="8" t="str">
        <f t="shared" si="87"/>
        <v>{"wst_id":"683680",</v>
      </c>
      <c r="S516" s="8" t="str">
        <f t="shared" si="88"/>
        <v>"wst_name":"JOHANNESBURG INTNL.",</v>
      </c>
      <c r="T516" s="8" t="str">
        <f t="shared" si="89"/>
        <v>"wst_lat":"-26.15",</v>
      </c>
      <c r="U516" s="8" t="str">
        <f t="shared" si="90"/>
        <v>"wst_long":"28.2330004",</v>
      </c>
      <c r="V516" s="8" t="str">
        <f t="shared" si="91"/>
        <v>"wst_source":"GSOD",</v>
      </c>
      <c r="W516" s="8" t="str">
        <f t="shared" si="85"/>
        <v>"wst_elev":"1720"</v>
      </c>
      <c r="X516" s="8" t="s">
        <v>939</v>
      </c>
    </row>
    <row r="517" spans="1:24">
      <c r="A517" s="8" t="str">
        <f>IF(COUNTIF($C$1:C516,"="&amp;C517)&gt;0,"",1)</f>
        <v/>
      </c>
      <c r="B517" s="14" t="s">
        <v>401</v>
      </c>
      <c r="C517" s="38" t="s">
        <v>758</v>
      </c>
      <c r="D517" s="14" t="s">
        <v>759</v>
      </c>
      <c r="E517" s="15">
        <v>-25.9169996</v>
      </c>
      <c r="F517" s="15">
        <v>28.216999600000001</v>
      </c>
      <c r="G517" s="14" t="s">
        <v>671</v>
      </c>
      <c r="H517" s="14" t="s">
        <v>680</v>
      </c>
      <c r="I517" s="15">
        <v>1523</v>
      </c>
      <c r="J517" s="8" t="str">
        <f t="shared" si="92"/>
        <v>682630|25 - 50 km</v>
      </c>
      <c r="L517" s="8" t="str">
        <f t="shared" si="93"/>
        <v>682630|25 - 50 km</v>
      </c>
      <c r="M517" s="8" t="str">
        <f t="shared" si="94"/>
        <v>682674|25 - 50 km</v>
      </c>
      <c r="N517" s="8" t="str">
        <f t="shared" si="95"/>
        <v>683680|25 - 50 km</v>
      </c>
      <c r="P517" s="8" t="str">
        <f t="shared" si="86"/>
        <v/>
      </c>
      <c r="Q517" s="8" t="str">
        <f>IF(COUNTIF($C$1:C516, "="&amp;C517)=0,R517&amp;S517&amp;T517&amp;U517&amp;V517&amp;W517&amp;X517,"")</f>
        <v/>
      </c>
      <c r="R517" s="8" t="str">
        <f t="shared" si="87"/>
        <v>{"wst_id":"682630",</v>
      </c>
      <c r="S517" s="8" t="str">
        <f t="shared" si="88"/>
        <v>"wst_name":"PRETORIA (IRENE)",</v>
      </c>
      <c r="T517" s="8" t="str">
        <f t="shared" si="89"/>
        <v>"wst_lat":"-25.9169996",</v>
      </c>
      <c r="U517" s="8" t="str">
        <f t="shared" si="90"/>
        <v>"wst_long":"28.2169996",</v>
      </c>
      <c r="V517" s="8" t="str">
        <f t="shared" si="91"/>
        <v>"wst_source":"GSOD",</v>
      </c>
      <c r="W517" s="8" t="str">
        <f t="shared" ref="W517:W525" si="96">IF(I517&lt;&gt;"", """"&amp;LOWER(I$3) &amp;""":"""&amp;I517&amp;"""", "")</f>
        <v>"wst_elev":"1523"</v>
      </c>
      <c r="X517" s="8" t="s">
        <v>939</v>
      </c>
    </row>
    <row r="518" spans="1:24">
      <c r="A518" s="8" t="str">
        <f>IF(COUNTIF($C$1:C517,"="&amp;C518)&gt;0,"",1)</f>
        <v/>
      </c>
      <c r="B518" s="14" t="s">
        <v>401</v>
      </c>
      <c r="C518" s="38" t="s">
        <v>752</v>
      </c>
      <c r="D518" s="14" t="s">
        <v>753</v>
      </c>
      <c r="E518" s="15">
        <v>-26.25</v>
      </c>
      <c r="F518" s="15">
        <v>28.4</v>
      </c>
      <c r="G518" s="14" t="s">
        <v>671</v>
      </c>
      <c r="H518" s="14" t="s">
        <v>680</v>
      </c>
      <c r="I518" s="15">
        <v>1628</v>
      </c>
      <c r="J518" s="8" t="str">
        <f t="shared" si="92"/>
        <v>682674|25 - 50 km</v>
      </c>
      <c r="L518" s="8" t="str">
        <f t="shared" si="93"/>
        <v>682674|25 - 50 km</v>
      </c>
      <c r="M518" s="8" t="str">
        <f t="shared" si="94"/>
        <v>683680|25 - 50 km</v>
      </c>
      <c r="N518" s="8" t="str">
        <f t="shared" si="95"/>
        <v>682630|25 - 50 km</v>
      </c>
      <c r="P518" s="8" t="str">
        <f t="shared" ref="P518:P525" si="97">IF(Q518&lt;&gt;"", ",", "")</f>
        <v/>
      </c>
      <c r="Q518" s="8" t="str">
        <f>IF(COUNTIF($C$1:C517, "="&amp;C518)=0,R518&amp;S518&amp;T518&amp;U518&amp;V518&amp;W518&amp;X518,"")</f>
        <v/>
      </c>
      <c r="R518" s="8" t="str">
        <f t="shared" ref="R518:R525" si="98">"{"&amp;IF(C518&lt;&gt;"", """"&amp;LOWER(C$3) &amp;""":"""&amp;C518&amp;""",", "")</f>
        <v>{"wst_id":"682674",</v>
      </c>
      <c r="S518" s="8" t="str">
        <f t="shared" ref="S518:S525" si="99">IF(D518&lt;&gt;"", """"&amp;LOWER(D$3) &amp;""":"""&amp;D518&amp;""",", "")</f>
        <v>"wst_name":"SPRINGS",</v>
      </c>
      <c r="T518" s="8" t="str">
        <f t="shared" ref="T518:T525" si="100">IF(E518&lt;&gt;"", """"&amp;LOWER(E$3) &amp;""":"""&amp;E518&amp;""",", "")</f>
        <v>"wst_lat":"-26.25",</v>
      </c>
      <c r="U518" s="8" t="str">
        <f t="shared" ref="U518:U525" si="101">IF(F518&lt;&gt;"", """"&amp;LOWER(F$3) &amp;""":"""&amp;F518&amp;""",", "")</f>
        <v>"wst_long":"28.4",</v>
      </c>
      <c r="V518" s="8" t="str">
        <f t="shared" ref="V518:V525" si="102">IF(G518&lt;&gt;"", """"&amp;LOWER(G$3) &amp;""":"""&amp;G518&amp;""",", "")</f>
        <v>"wst_source":"GSOD",</v>
      </c>
      <c r="W518" s="8" t="str">
        <f t="shared" si="96"/>
        <v>"wst_elev":"1628"</v>
      </c>
      <c r="X518" s="8" t="s">
        <v>939</v>
      </c>
    </row>
    <row r="519" spans="1:24">
      <c r="A519" s="8" t="str">
        <f>IF(COUNTIF($C$1:C518,"="&amp;C519)&gt;0,"",1)</f>
        <v/>
      </c>
      <c r="B519" s="14" t="s">
        <v>401</v>
      </c>
      <c r="C519" s="38" t="s">
        <v>760</v>
      </c>
      <c r="D519" s="14" t="s">
        <v>761</v>
      </c>
      <c r="E519" s="15">
        <v>-26.15</v>
      </c>
      <c r="F519" s="15">
        <v>28.233000400000002</v>
      </c>
      <c r="G519" s="14" t="s">
        <v>671</v>
      </c>
      <c r="H519" s="14" t="s">
        <v>680</v>
      </c>
      <c r="I519" s="15">
        <v>1720</v>
      </c>
      <c r="J519" s="8" t="str">
        <f t="shared" si="92"/>
        <v>683680|25 - 50 km</v>
      </c>
      <c r="L519" s="8" t="str">
        <f t="shared" si="93"/>
        <v>683680|25 - 50 km</v>
      </c>
      <c r="M519" s="8" t="str">
        <f t="shared" si="94"/>
        <v>682630|25 - 50 km</v>
      </c>
      <c r="N519" s="8" t="str">
        <f t="shared" si="95"/>
        <v>682674|25 - 50 km</v>
      </c>
      <c r="P519" s="8" t="str">
        <f t="shared" si="97"/>
        <v/>
      </c>
      <c r="Q519" s="8" t="str">
        <f>IF(COUNTIF($C$1:C518, "="&amp;C519)=0,R519&amp;S519&amp;T519&amp;U519&amp;V519&amp;W519&amp;X519,"")</f>
        <v/>
      </c>
      <c r="R519" s="8" t="str">
        <f t="shared" si="98"/>
        <v>{"wst_id":"683680",</v>
      </c>
      <c r="S519" s="8" t="str">
        <f t="shared" si="99"/>
        <v>"wst_name":"JOHANNESBURG INTNL.",</v>
      </c>
      <c r="T519" s="8" t="str">
        <f t="shared" si="100"/>
        <v>"wst_lat":"-26.15",</v>
      </c>
      <c r="U519" s="8" t="str">
        <f t="shared" si="101"/>
        <v>"wst_long":"28.2330004",</v>
      </c>
      <c r="V519" s="8" t="str">
        <f t="shared" si="102"/>
        <v>"wst_source":"GSOD",</v>
      </c>
      <c r="W519" s="8" t="str">
        <f t="shared" si="96"/>
        <v>"wst_elev":"1720"</v>
      </c>
      <c r="X519" s="8" t="s">
        <v>939</v>
      </c>
    </row>
    <row r="520" spans="1:24">
      <c r="A520" s="8" t="str">
        <f>IF(COUNTIF($C$1:C519,"="&amp;C520)&gt;0,"",1)</f>
        <v/>
      </c>
      <c r="B520" s="14" t="s">
        <v>405</v>
      </c>
      <c r="C520" s="38" t="s">
        <v>758</v>
      </c>
      <c r="D520" s="14" t="s">
        <v>759</v>
      </c>
      <c r="E520" s="15">
        <v>-25.9169996</v>
      </c>
      <c r="F520" s="15">
        <v>28.216999600000001</v>
      </c>
      <c r="G520" s="14" t="s">
        <v>671</v>
      </c>
      <c r="H520" s="14" t="s">
        <v>680</v>
      </c>
      <c r="I520" s="15">
        <v>1523</v>
      </c>
      <c r="J520" s="8" t="str">
        <f t="shared" si="92"/>
        <v>682630|25 - 50 km</v>
      </c>
      <c r="L520" s="8" t="str">
        <f t="shared" si="93"/>
        <v>682630|25 - 50 km</v>
      </c>
      <c r="M520" s="8" t="str">
        <f t="shared" si="94"/>
        <v>682674|25 - 50 km</v>
      </c>
      <c r="N520" s="8" t="str">
        <f t="shared" si="95"/>
        <v>683680|25 - 50 km</v>
      </c>
      <c r="P520" s="8" t="str">
        <f t="shared" si="97"/>
        <v/>
      </c>
      <c r="Q520" s="8" t="str">
        <f>IF(COUNTIF($C$1:C519, "="&amp;C520)=0,R520&amp;S520&amp;T520&amp;U520&amp;V520&amp;W520&amp;X520,"")</f>
        <v/>
      </c>
      <c r="R520" s="8" t="str">
        <f t="shared" si="98"/>
        <v>{"wst_id":"682630",</v>
      </c>
      <c r="S520" s="8" t="str">
        <f t="shared" si="99"/>
        <v>"wst_name":"PRETORIA (IRENE)",</v>
      </c>
      <c r="T520" s="8" t="str">
        <f t="shared" si="100"/>
        <v>"wst_lat":"-25.9169996",</v>
      </c>
      <c r="U520" s="8" t="str">
        <f t="shared" si="101"/>
        <v>"wst_long":"28.2169996",</v>
      </c>
      <c r="V520" s="8" t="str">
        <f t="shared" si="102"/>
        <v>"wst_source":"GSOD",</v>
      </c>
      <c r="W520" s="8" t="str">
        <f t="shared" si="96"/>
        <v>"wst_elev":"1523"</v>
      </c>
      <c r="X520" s="8" t="s">
        <v>939</v>
      </c>
    </row>
    <row r="521" spans="1:24">
      <c r="A521" s="8" t="str">
        <f>IF(COUNTIF($C$1:C520,"="&amp;C521)&gt;0,"",1)</f>
        <v/>
      </c>
      <c r="B521" s="14" t="s">
        <v>405</v>
      </c>
      <c r="C521" s="38" t="s">
        <v>752</v>
      </c>
      <c r="D521" s="14" t="s">
        <v>753</v>
      </c>
      <c r="E521" s="15">
        <v>-26.25</v>
      </c>
      <c r="F521" s="15">
        <v>28.4</v>
      </c>
      <c r="G521" s="14" t="s">
        <v>671</v>
      </c>
      <c r="H521" s="14" t="s">
        <v>680</v>
      </c>
      <c r="I521" s="15">
        <v>1628</v>
      </c>
      <c r="J521" s="8" t="str">
        <f t="shared" si="92"/>
        <v>682674|25 - 50 km</v>
      </c>
      <c r="L521" s="8" t="str">
        <f t="shared" si="93"/>
        <v>682674|25 - 50 km</v>
      </c>
      <c r="M521" s="8" t="str">
        <f t="shared" si="94"/>
        <v>683680|25 - 50 km</v>
      </c>
      <c r="N521" s="8" t="str">
        <f t="shared" si="95"/>
        <v>682630|25 - 50 km</v>
      </c>
      <c r="P521" s="8" t="str">
        <f t="shared" si="97"/>
        <v/>
      </c>
      <c r="Q521" s="8" t="str">
        <f>IF(COUNTIF($C$1:C520, "="&amp;C521)=0,R521&amp;S521&amp;T521&amp;U521&amp;V521&amp;W521&amp;X521,"")</f>
        <v/>
      </c>
      <c r="R521" s="8" t="str">
        <f t="shared" si="98"/>
        <v>{"wst_id":"682674",</v>
      </c>
      <c r="S521" s="8" t="str">
        <f t="shared" si="99"/>
        <v>"wst_name":"SPRINGS",</v>
      </c>
      <c r="T521" s="8" t="str">
        <f t="shared" si="100"/>
        <v>"wst_lat":"-26.25",</v>
      </c>
      <c r="U521" s="8" t="str">
        <f t="shared" si="101"/>
        <v>"wst_long":"28.4",</v>
      </c>
      <c r="V521" s="8" t="str">
        <f t="shared" si="102"/>
        <v>"wst_source":"GSOD",</v>
      </c>
      <c r="W521" s="8" t="str">
        <f t="shared" si="96"/>
        <v>"wst_elev":"1628"</v>
      </c>
      <c r="X521" s="8" t="s">
        <v>939</v>
      </c>
    </row>
    <row r="522" spans="1:24">
      <c r="A522" s="8" t="str">
        <f>IF(COUNTIF($C$1:C521,"="&amp;C522)&gt;0,"",1)</f>
        <v/>
      </c>
      <c r="B522" s="14" t="s">
        <v>405</v>
      </c>
      <c r="C522" s="38" t="s">
        <v>760</v>
      </c>
      <c r="D522" s="14" t="s">
        <v>761</v>
      </c>
      <c r="E522" s="15">
        <v>-26.15</v>
      </c>
      <c r="F522" s="15">
        <v>28.233000400000002</v>
      </c>
      <c r="G522" s="14" t="s">
        <v>671</v>
      </c>
      <c r="H522" s="14" t="s">
        <v>680</v>
      </c>
      <c r="I522" s="15">
        <v>1720</v>
      </c>
      <c r="J522" s="8" t="str">
        <f t="shared" si="92"/>
        <v>683680|25 - 50 km</v>
      </c>
      <c r="L522" s="8" t="str">
        <f t="shared" si="93"/>
        <v>683680|25 - 50 km</v>
      </c>
      <c r="M522" s="8" t="str">
        <f t="shared" si="94"/>
        <v>682630|25 - 50 km</v>
      </c>
      <c r="N522" s="8" t="str">
        <f t="shared" si="95"/>
        <v>682674|25 - 50 km</v>
      </c>
      <c r="P522" s="8" t="str">
        <f t="shared" si="97"/>
        <v/>
      </c>
      <c r="Q522" s="8" t="str">
        <f>IF(COUNTIF($C$1:C521, "="&amp;C522)=0,R522&amp;S522&amp;T522&amp;U522&amp;V522&amp;W522&amp;X522,"")</f>
        <v/>
      </c>
      <c r="R522" s="8" t="str">
        <f t="shared" si="98"/>
        <v>{"wst_id":"683680",</v>
      </c>
      <c r="S522" s="8" t="str">
        <f t="shared" si="99"/>
        <v>"wst_name":"JOHANNESBURG INTNL.",</v>
      </c>
      <c r="T522" s="8" t="str">
        <f t="shared" si="100"/>
        <v>"wst_lat":"-26.15",</v>
      </c>
      <c r="U522" s="8" t="str">
        <f t="shared" si="101"/>
        <v>"wst_long":"28.2330004",</v>
      </c>
      <c r="V522" s="8" t="str">
        <f t="shared" si="102"/>
        <v>"wst_source":"GSOD",</v>
      </c>
      <c r="W522" s="8" t="str">
        <f t="shared" si="96"/>
        <v>"wst_elev":"1720"</v>
      </c>
      <c r="X522" s="8" t="s">
        <v>939</v>
      </c>
    </row>
    <row r="523" spans="1:24">
      <c r="A523" s="8" t="str">
        <f>IF(COUNTIF($C$1:C522,"="&amp;C523)&gt;0,"",1)</f>
        <v/>
      </c>
      <c r="B523" s="14" t="s">
        <v>406</v>
      </c>
      <c r="C523" s="38" t="s">
        <v>758</v>
      </c>
      <c r="D523" s="14" t="s">
        <v>759</v>
      </c>
      <c r="E523" s="15">
        <v>-25.9169996</v>
      </c>
      <c r="F523" s="15">
        <v>28.216999600000001</v>
      </c>
      <c r="G523" s="14" t="s">
        <v>671</v>
      </c>
      <c r="H523" s="14" t="s">
        <v>680</v>
      </c>
      <c r="I523" s="15">
        <v>1523</v>
      </c>
      <c r="J523" s="8" t="str">
        <f t="shared" si="92"/>
        <v>682630|25 - 50 km</v>
      </c>
      <c r="L523" s="8" t="str">
        <f t="shared" si="93"/>
        <v>682630|25 - 50 km</v>
      </c>
      <c r="M523" s="8" t="str">
        <f t="shared" si="94"/>
        <v>682674|25 - 50 km</v>
      </c>
      <c r="N523" s="8" t="str">
        <f t="shared" si="95"/>
        <v>683680|25 - 50 km</v>
      </c>
      <c r="P523" s="8" t="str">
        <f t="shared" si="97"/>
        <v/>
      </c>
      <c r="Q523" s="8" t="str">
        <f>IF(COUNTIF($C$1:C522, "="&amp;C523)=0,R523&amp;S523&amp;T523&amp;U523&amp;V523&amp;W523&amp;X523,"")</f>
        <v/>
      </c>
      <c r="R523" s="8" t="str">
        <f t="shared" si="98"/>
        <v>{"wst_id":"682630",</v>
      </c>
      <c r="S523" s="8" t="str">
        <f t="shared" si="99"/>
        <v>"wst_name":"PRETORIA (IRENE)",</v>
      </c>
      <c r="T523" s="8" t="str">
        <f t="shared" si="100"/>
        <v>"wst_lat":"-25.9169996",</v>
      </c>
      <c r="U523" s="8" t="str">
        <f t="shared" si="101"/>
        <v>"wst_long":"28.2169996",</v>
      </c>
      <c r="V523" s="8" t="str">
        <f t="shared" si="102"/>
        <v>"wst_source":"GSOD",</v>
      </c>
      <c r="W523" s="8" t="str">
        <f t="shared" si="96"/>
        <v>"wst_elev":"1523"</v>
      </c>
      <c r="X523" s="8" t="s">
        <v>939</v>
      </c>
    </row>
    <row r="524" spans="1:24">
      <c r="A524" s="8" t="str">
        <f>IF(COUNTIF($C$1:C523,"="&amp;C524)&gt;0,"",1)</f>
        <v/>
      </c>
      <c r="B524" s="14" t="s">
        <v>406</v>
      </c>
      <c r="C524" s="38" t="s">
        <v>752</v>
      </c>
      <c r="D524" s="14" t="s">
        <v>753</v>
      </c>
      <c r="E524" s="15">
        <v>-26.25</v>
      </c>
      <c r="F524" s="15">
        <v>28.4</v>
      </c>
      <c r="G524" s="14" t="s">
        <v>671</v>
      </c>
      <c r="H524" s="14" t="s">
        <v>680</v>
      </c>
      <c r="I524" s="15">
        <v>1628</v>
      </c>
      <c r="J524" s="8" t="str">
        <f t="shared" si="92"/>
        <v>682674|25 - 50 km</v>
      </c>
      <c r="L524" s="8" t="str">
        <f t="shared" si="93"/>
        <v>682674|25 - 50 km</v>
      </c>
      <c r="M524" s="8" t="str">
        <f t="shared" si="94"/>
        <v>683680|25 - 50 km</v>
      </c>
      <c r="N524" s="8" t="str">
        <f t="shared" si="95"/>
        <v>|</v>
      </c>
      <c r="P524" s="8" t="str">
        <f t="shared" si="97"/>
        <v/>
      </c>
      <c r="Q524" s="8" t="str">
        <f>IF(COUNTIF($C$1:C523, "="&amp;C524)=0,R524&amp;S524&amp;T524&amp;U524&amp;V524&amp;W524&amp;X524,"")</f>
        <v/>
      </c>
      <c r="R524" s="8" t="str">
        <f t="shared" si="98"/>
        <v>{"wst_id":"682674",</v>
      </c>
      <c r="S524" s="8" t="str">
        <f t="shared" si="99"/>
        <v>"wst_name":"SPRINGS",</v>
      </c>
      <c r="T524" s="8" t="str">
        <f t="shared" si="100"/>
        <v>"wst_lat":"-26.25",</v>
      </c>
      <c r="U524" s="8" t="str">
        <f t="shared" si="101"/>
        <v>"wst_long":"28.4",</v>
      </c>
      <c r="V524" s="8" t="str">
        <f t="shared" si="102"/>
        <v>"wst_source":"GSOD",</v>
      </c>
      <c r="W524" s="8" t="str">
        <f t="shared" si="96"/>
        <v>"wst_elev":"1628"</v>
      </c>
      <c r="X524" s="8" t="s">
        <v>939</v>
      </c>
    </row>
    <row r="525" spans="1:24">
      <c r="A525" s="8" t="str">
        <f>IF(COUNTIF($C$1:C524,"="&amp;C525)&gt;0,"",1)</f>
        <v/>
      </c>
      <c r="B525" s="14" t="s">
        <v>406</v>
      </c>
      <c r="C525" s="38" t="s">
        <v>760</v>
      </c>
      <c r="D525" s="14" t="s">
        <v>761</v>
      </c>
      <c r="E525" s="15">
        <v>-26.15</v>
      </c>
      <c r="F525" s="15">
        <v>28.233000400000002</v>
      </c>
      <c r="G525" s="14" t="s">
        <v>671</v>
      </c>
      <c r="H525" s="14" t="s">
        <v>680</v>
      </c>
      <c r="I525" s="15">
        <v>1720</v>
      </c>
      <c r="J525" s="8" t="str">
        <f t="shared" si="92"/>
        <v>683680|25 - 50 km</v>
      </c>
      <c r="L525" s="8" t="str">
        <f t="shared" si="93"/>
        <v>683680|25 - 50 km</v>
      </c>
      <c r="M525" s="8" t="str">
        <f t="shared" si="94"/>
        <v>|</v>
      </c>
      <c r="N525" s="8" t="str">
        <f t="shared" si="95"/>
        <v>|</v>
      </c>
      <c r="P525" s="8" t="str">
        <f t="shared" si="97"/>
        <v/>
      </c>
      <c r="Q525" s="8" t="str">
        <f>IF(COUNTIF($C$1:C524, "="&amp;C525)=0,R525&amp;S525&amp;T525&amp;U525&amp;V525&amp;W525&amp;X525,"")</f>
        <v/>
      </c>
      <c r="R525" s="8" t="str">
        <f t="shared" si="98"/>
        <v>{"wst_id":"683680",</v>
      </c>
      <c r="S525" s="8" t="str">
        <f t="shared" si="99"/>
        <v>"wst_name":"JOHANNESBURG INTNL.",</v>
      </c>
      <c r="T525" s="8" t="str">
        <f t="shared" si="100"/>
        <v>"wst_lat":"-26.15",</v>
      </c>
      <c r="U525" s="8" t="str">
        <f t="shared" si="101"/>
        <v>"wst_long":"28.2330004",</v>
      </c>
      <c r="V525" s="8" t="str">
        <f t="shared" si="102"/>
        <v>"wst_source":"GSOD",</v>
      </c>
      <c r="W525" s="8" t="str">
        <f t="shared" si="96"/>
        <v>"wst_elev":"1720"</v>
      </c>
      <c r="X525" s="8" t="s">
        <v>939</v>
      </c>
    </row>
    <row r="526" spans="1:24">
      <c r="P526" s="8" t="s">
        <v>934</v>
      </c>
    </row>
  </sheetData>
  <sortState ref="B4:N525">
    <sortCondition ref="B5:B525"/>
    <sortCondition ref="C5:C52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M265"/>
  <sheetViews>
    <sheetView tabSelected="1" topLeftCell="K4" zoomScale="130" zoomScaleNormal="130" workbookViewId="0">
      <selection activeCell="V4" sqref="V4:X265"/>
    </sheetView>
  </sheetViews>
  <sheetFormatPr defaultColWidth="9.109375" defaultRowHeight="10.199999999999999" outlineLevelCol="1"/>
  <cols>
    <col min="1" max="1" width="9.109375" style="11"/>
    <col min="2" max="2" width="13.6640625" style="11" bestFit="1" customWidth="1"/>
    <col min="3" max="3" width="13.5546875" style="11" bestFit="1" customWidth="1"/>
    <col min="4" max="4" width="13.5546875" style="12" customWidth="1" outlineLevel="1"/>
    <col min="5" max="5" width="8" style="11" customWidth="1" outlineLevel="1"/>
    <col min="6" max="6" width="4.6640625" style="11" customWidth="1" outlineLevel="1"/>
    <col min="7" max="7" width="6" style="11" customWidth="1" outlineLevel="1"/>
    <col min="8" max="8" width="5.88671875" style="11" customWidth="1" outlineLevel="1"/>
    <col min="9" max="9" width="5" style="11" customWidth="1" outlineLevel="1"/>
    <col min="10" max="10" width="10.44140625" style="11" customWidth="1" outlineLevel="1"/>
    <col min="11" max="11" width="6.109375" style="11" customWidth="1" outlineLevel="1"/>
    <col min="12" max="12" width="5" style="11" customWidth="1" outlineLevel="1"/>
    <col min="13" max="13" width="6.109375" style="11" customWidth="1" outlineLevel="1"/>
    <col min="14" max="14" width="4.5546875" style="11" customWidth="1" outlineLevel="1"/>
    <col min="15" max="15" width="5.88671875" style="11" customWidth="1" outlineLevel="1"/>
    <col min="16" max="17" width="5.5546875" style="11" customWidth="1" outlineLevel="1"/>
    <col min="18" max="19" width="5.109375" style="11" customWidth="1" outlineLevel="1"/>
    <col min="20" max="20" width="12.109375" style="11" bestFit="1" customWidth="1" outlineLevel="1"/>
    <col min="21" max="21" width="15" style="11" customWidth="1" outlineLevel="1"/>
    <col min="22" max="22" width="4.44140625" style="11" customWidth="1"/>
    <col min="23" max="24" width="8.21875" style="11" customWidth="1"/>
    <col min="25" max="16384" width="9.109375" style="11"/>
  </cols>
  <sheetData>
    <row r="1" spans="1:39" s="10" customFormat="1">
      <c r="A1" s="10" t="s">
        <v>892</v>
      </c>
      <c r="B1" s="16" t="s">
        <v>0</v>
      </c>
      <c r="C1" s="16" t="s">
        <v>44</v>
      </c>
      <c r="D1" s="16" t="s">
        <v>762</v>
      </c>
      <c r="E1" s="16" t="s">
        <v>763</v>
      </c>
      <c r="F1" s="18" t="s">
        <v>764</v>
      </c>
      <c r="G1" s="18" t="s">
        <v>765</v>
      </c>
      <c r="H1" s="18" t="s">
        <v>766</v>
      </c>
      <c r="I1" s="18" t="s">
        <v>767</v>
      </c>
      <c r="J1" s="18" t="s">
        <v>768</v>
      </c>
      <c r="K1" s="18" t="s">
        <v>769</v>
      </c>
      <c r="L1" s="18" t="s">
        <v>770</v>
      </c>
      <c r="M1" s="18" t="s">
        <v>771</v>
      </c>
      <c r="N1" s="18" t="s">
        <v>772</v>
      </c>
      <c r="O1" s="18" t="s">
        <v>773</v>
      </c>
      <c r="P1" s="18" t="s">
        <v>774</v>
      </c>
      <c r="Q1" s="18" t="s">
        <v>775</v>
      </c>
      <c r="R1" s="18" t="s">
        <v>776</v>
      </c>
      <c r="S1" s="1"/>
      <c r="T1" s="1"/>
      <c r="U1" s="1"/>
    </row>
    <row r="2" spans="1:39" s="10" customFormat="1">
      <c r="A2" s="10" t="s">
        <v>892</v>
      </c>
      <c r="B2" s="4"/>
      <c r="C2" s="4"/>
      <c r="D2" s="5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39" s="10" customFormat="1">
      <c r="A3" s="10" t="s">
        <v>891</v>
      </c>
      <c r="B3" s="4" t="s">
        <v>0</v>
      </c>
      <c r="C3" s="4" t="s">
        <v>44</v>
      </c>
      <c r="D3" s="5" t="s">
        <v>926</v>
      </c>
      <c r="E3" s="4" t="s">
        <v>763</v>
      </c>
      <c r="F3" s="1" t="s">
        <v>764</v>
      </c>
      <c r="G3" s="1" t="s">
        <v>765</v>
      </c>
      <c r="H3" s="1" t="s">
        <v>766</v>
      </c>
      <c r="I3" s="1" t="s">
        <v>767</v>
      </c>
      <c r="J3" s="1" t="s">
        <v>768</v>
      </c>
      <c r="K3" s="1" t="s">
        <v>769</v>
      </c>
      <c r="L3" s="1" t="s">
        <v>770</v>
      </c>
      <c r="M3" s="1" t="s">
        <v>771</v>
      </c>
      <c r="N3" s="1" t="s">
        <v>772</v>
      </c>
      <c r="O3" s="1" t="s">
        <v>773</v>
      </c>
      <c r="P3" s="1" t="s">
        <v>774</v>
      </c>
      <c r="Q3" s="1" t="s">
        <v>775</v>
      </c>
      <c r="R3" s="1" t="s">
        <v>776</v>
      </c>
      <c r="S3" s="1"/>
      <c r="T3" s="1"/>
      <c r="U3" s="1"/>
    </row>
    <row r="4" spans="1:39">
      <c r="B4" s="17" t="s">
        <v>407</v>
      </c>
      <c r="C4" s="17" t="s">
        <v>418</v>
      </c>
      <c r="D4" s="17" t="s">
        <v>777</v>
      </c>
      <c r="E4" s="17" t="s">
        <v>778</v>
      </c>
      <c r="F4" s="18">
        <v>36</v>
      </c>
      <c r="G4" s="17"/>
      <c r="H4" s="18">
        <v>31</v>
      </c>
      <c r="I4" s="18">
        <v>61</v>
      </c>
      <c r="J4" s="18">
        <v>2.5</v>
      </c>
      <c r="K4" s="18">
        <v>9.17</v>
      </c>
      <c r="L4" s="18">
        <v>5.5</v>
      </c>
      <c r="M4" s="18">
        <v>6.7</v>
      </c>
      <c r="N4" s="18">
        <v>0</v>
      </c>
      <c r="O4" s="18">
        <v>8</v>
      </c>
      <c r="P4" s="18">
        <v>32.9</v>
      </c>
      <c r="Q4" s="17"/>
      <c r="R4" s="18">
        <v>20.399999999999999</v>
      </c>
      <c r="S4" s="1"/>
      <c r="T4" s="43" t="str">
        <f>VLOOKUP(B4,Experiment!DF:DX,19,FALSE)</f>
        <v>183901:913872</v>
      </c>
      <c r="U4" s="1" t="str">
        <f>T4&amp;"_"&amp;D4</f>
        <v>183901:913872_183901:2289413</v>
      </c>
      <c r="V4" s="11" t="s">
        <v>936</v>
      </c>
      <c r="W4" s="11" t="str">
        <f>IF(COUNTIF($T$1:T3, "="&amp;T4)=0,VLOOKUP(B4,Experiment!DF:DG,2,FALSE)&amp;"""soilLayer"":[", "")</f>
        <v>{"sltx":"SICL","sl_source":"SSURGO, Texture Component","soil_id":"183901:913872","soil_name":"Drummer","sl_system":"USDA_NRCS","classification":"Fine-silty, mixed, superactive, mesic Typic Endoaquolls","soil_elev":"218","sl_slope":"0.5","salb":"0.09","drainage":"Poorly drained","soilLayer":[</v>
      </c>
      <c r="X4" s="11" t="str">
        <f>IF(COUNTIF($U$1:U3, "="&amp;U4)=0,Y4&amp;Z4&amp;AA4&amp;AB4&amp;AC4&amp;AD4&amp;AE4&amp;AF4&amp;AG4&amp;AH4&amp;AI4&amp;AJ4&amp;AJ4&amp;AK4&amp;AL4&amp;AM4,"")</f>
        <v>{"mon_soilhorizonid":"183901:2289413","slmh":"H1","sllb":"36","slcly":"31","slsil":"61","slcf":"2.5","sksat":"9.17","sloc":"5.5","slphw":"6.7","sllt":"0","slsnd":"8","slsnd":"8","slfc1":"32.9","slwp":"20.4"}</v>
      </c>
      <c r="Y4" s="11" t="str">
        <f>"{"&amp;IF(D4&lt;&gt;"", """"&amp;LOWER(D$3) &amp;""":"""&amp;D4&amp;""",", "")</f>
        <v>{"mon_soilhorizonid":"183901:2289413",</v>
      </c>
      <c r="Z4" s="11" t="str">
        <f>IF(E4&lt;&gt;"", """"&amp;LOWER(E$3) &amp;""":"""&amp;E4&amp;""",", "")</f>
        <v>"slmh":"H1",</v>
      </c>
      <c r="AA4" s="11" t="str">
        <f t="shared" ref="AA4" si="0">IF(F4&lt;&gt;"", """"&amp;LOWER(F$3) &amp;""":"""&amp;F4&amp;""",", "")</f>
        <v>"sllb":"36",</v>
      </c>
      <c r="AB4" s="11" t="str">
        <f t="shared" ref="AB4" si="1">IF(G4&lt;&gt;"", """"&amp;LOWER(G$3) &amp;""":"""&amp;G4&amp;""",", "")</f>
        <v/>
      </c>
      <c r="AC4" s="11" t="str">
        <f t="shared" ref="AC4" si="2">IF(H4&lt;&gt;"", """"&amp;LOWER(H$3) &amp;""":"""&amp;H4&amp;""",", "")</f>
        <v>"slcly":"31",</v>
      </c>
      <c r="AD4" s="11" t="str">
        <f t="shared" ref="AD4" si="3">IF(I4&lt;&gt;"", """"&amp;LOWER(I$3) &amp;""":"""&amp;I4&amp;""",", "")</f>
        <v>"slsil":"61",</v>
      </c>
      <c r="AE4" s="11" t="str">
        <f t="shared" ref="AE4" si="4">IF(J4&lt;&gt;"", """"&amp;LOWER(J$3) &amp;""":"""&amp;J4&amp;""",", "")</f>
        <v>"slcf":"2.5",</v>
      </c>
      <c r="AF4" s="11" t="str">
        <f t="shared" ref="AF4" si="5">IF(K4&lt;&gt;"", """"&amp;LOWER(K$3) &amp;""":"""&amp;K4&amp;""",", "")</f>
        <v>"sksat":"9.17",</v>
      </c>
      <c r="AG4" s="11" t="str">
        <f t="shared" ref="AG4" si="6">IF(L4&lt;&gt;"", """"&amp;LOWER(L$3) &amp;""":"""&amp;L4&amp;""",", "")</f>
        <v>"sloc":"5.5",</v>
      </c>
      <c r="AH4" s="11" t="str">
        <f t="shared" ref="AH4" si="7">IF(M4&lt;&gt;"", """"&amp;LOWER(M$3) &amp;""":"""&amp;M4&amp;""",", "")</f>
        <v>"slphw":"6.7",</v>
      </c>
      <c r="AI4" s="11" t="str">
        <f t="shared" ref="AI4" si="8">IF(N4&lt;&gt;"", """"&amp;LOWER(N$3) &amp;""":"""&amp;N4&amp;""",", "")</f>
        <v>"sllt":"0",</v>
      </c>
      <c r="AJ4" s="11" t="str">
        <f t="shared" ref="AJ4" si="9">IF(O4&lt;&gt;"", """"&amp;LOWER(O$3) &amp;""":"""&amp;O4&amp;""",", "")</f>
        <v>"slsnd":"8",</v>
      </c>
      <c r="AK4" s="11" t="str">
        <f t="shared" ref="AK4" si="10">IF(P4&lt;&gt;"", """"&amp;LOWER(P$3) &amp;""":"""&amp;P4&amp;""",", "")</f>
        <v>"slfc1":"32.9",</v>
      </c>
      <c r="AL4" s="11" t="str">
        <f t="shared" ref="AL4" si="11">IF(Q4&lt;&gt;"", """"&amp;LOWER(Q$3) &amp;""":"""&amp;Q4&amp;""",", "")</f>
        <v/>
      </c>
      <c r="AM4" s="11" t="str">
        <f>IF(R4&lt;&gt;"", """"&amp;LOWER(R$3) &amp;""":"""&amp;R4&amp;"""}", "")</f>
        <v>"slwp":"20.4"}</v>
      </c>
    </row>
    <row r="5" spans="1:39">
      <c r="B5" s="17" t="s">
        <v>407</v>
      </c>
      <c r="C5" s="17" t="s">
        <v>418</v>
      </c>
      <c r="D5" s="17" t="s">
        <v>779</v>
      </c>
      <c r="E5" s="17" t="s">
        <v>780</v>
      </c>
      <c r="F5" s="18">
        <v>104</v>
      </c>
      <c r="G5" s="17"/>
      <c r="H5" s="18">
        <v>28</v>
      </c>
      <c r="I5" s="18">
        <v>64</v>
      </c>
      <c r="J5" s="18">
        <v>2.5</v>
      </c>
      <c r="K5" s="18">
        <v>9.17</v>
      </c>
      <c r="L5" s="18">
        <v>1.25</v>
      </c>
      <c r="M5" s="18">
        <v>6.7</v>
      </c>
      <c r="N5" s="18">
        <v>36</v>
      </c>
      <c r="O5" s="18">
        <v>8</v>
      </c>
      <c r="P5" s="18">
        <v>30.3</v>
      </c>
      <c r="Q5" s="17"/>
      <c r="R5" s="18">
        <v>16.2</v>
      </c>
      <c r="S5" s="1"/>
      <c r="T5" s="43" t="str">
        <f>VLOOKUP(B5,Experiment!DF:DX,19,FALSE)</f>
        <v>183901:913872</v>
      </c>
      <c r="U5" s="1" t="str">
        <f t="shared" ref="U5:U68" si="12">T5&amp;"_"&amp;D5</f>
        <v>183901:913872_183901:2289414</v>
      </c>
      <c r="V5" s="11" t="str">
        <f>IF(W5&lt;&gt;"","]},",IF(X5&lt;&gt;"", ",",""))</f>
        <v>,</v>
      </c>
      <c r="W5" s="11" t="str">
        <f>IF(COUNTIF($T$1:T4, "="&amp;T5)=0,VLOOKUP(B5,Experiment!DF:DG,2,FALSE)&amp;"""soilLayer"":[", "")</f>
        <v/>
      </c>
      <c r="X5" s="11" t="str">
        <f>IF(COUNTIF($U$1:U4, "="&amp;U5)=0,Y5&amp;Z5&amp;AA5&amp;AB5&amp;AC5&amp;AD5&amp;AE5&amp;AF5&amp;AG5&amp;AH5&amp;AI5&amp;AJ5&amp;AJ5&amp;AK5&amp;AL5&amp;AM5,"")</f>
        <v>{"mon_soilhorizonid":"183901:2289414","slmh":"H2","sllb":"104","slcly":"28","slsil":"64","slcf":"2.5","sksat":"9.17","sloc":"1.25","slphw":"6.7","sllt":"36","slsnd":"8","slsnd":"8","slfc1":"30.3","slwp":"16.2"}</v>
      </c>
      <c r="Y5" s="11" t="str">
        <f t="shared" ref="Y5:Y68" si="13">"{"&amp;IF(D5&lt;&gt;"", """"&amp;LOWER(D$3) &amp;""":"""&amp;D5&amp;""",", "")</f>
        <v>{"mon_soilhorizonid":"183901:2289414",</v>
      </c>
      <c r="Z5" s="11" t="str">
        <f t="shared" ref="Z5:Z68" si="14">IF(E5&lt;&gt;"", """"&amp;LOWER(E$3) &amp;""":"""&amp;E5&amp;""",", "")</f>
        <v>"slmh":"H2",</v>
      </c>
      <c r="AA5" s="11" t="str">
        <f t="shared" ref="AA5:AA68" si="15">IF(F5&lt;&gt;"", """"&amp;LOWER(F$3) &amp;""":"""&amp;F5&amp;""",", "")</f>
        <v>"sllb":"104",</v>
      </c>
      <c r="AB5" s="11" t="str">
        <f t="shared" ref="AB5:AB68" si="16">IF(G5&lt;&gt;"", """"&amp;LOWER(G$3) &amp;""":"""&amp;G5&amp;""",", "")</f>
        <v/>
      </c>
      <c r="AC5" s="11" t="str">
        <f t="shared" ref="AC5:AC68" si="17">IF(H5&lt;&gt;"", """"&amp;LOWER(H$3) &amp;""":"""&amp;H5&amp;""",", "")</f>
        <v>"slcly":"28",</v>
      </c>
      <c r="AD5" s="11" t="str">
        <f t="shared" ref="AD5:AD68" si="18">IF(I5&lt;&gt;"", """"&amp;LOWER(I$3) &amp;""":"""&amp;I5&amp;""",", "")</f>
        <v>"slsil":"64",</v>
      </c>
      <c r="AE5" s="11" t="str">
        <f t="shared" ref="AE5:AE68" si="19">IF(J5&lt;&gt;"", """"&amp;LOWER(J$3) &amp;""":"""&amp;J5&amp;""",", "")</f>
        <v>"slcf":"2.5",</v>
      </c>
      <c r="AF5" s="11" t="str">
        <f t="shared" ref="AF5:AF68" si="20">IF(K5&lt;&gt;"", """"&amp;LOWER(K$3) &amp;""":"""&amp;K5&amp;""",", "")</f>
        <v>"sksat":"9.17",</v>
      </c>
      <c r="AG5" s="11" t="str">
        <f t="shared" ref="AG5:AG68" si="21">IF(L5&lt;&gt;"", """"&amp;LOWER(L$3) &amp;""":"""&amp;L5&amp;""",", "")</f>
        <v>"sloc":"1.25",</v>
      </c>
      <c r="AH5" s="11" t="str">
        <f t="shared" ref="AH5:AH68" si="22">IF(M5&lt;&gt;"", """"&amp;LOWER(M$3) &amp;""":"""&amp;M5&amp;""",", "")</f>
        <v>"slphw":"6.7",</v>
      </c>
      <c r="AI5" s="11" t="str">
        <f t="shared" ref="AI5:AI68" si="23">IF(N5&lt;&gt;"", """"&amp;LOWER(N$3) &amp;""":"""&amp;N5&amp;""",", "")</f>
        <v>"sllt":"36",</v>
      </c>
      <c r="AJ5" s="11" t="str">
        <f t="shared" ref="AJ5:AJ68" si="24">IF(O5&lt;&gt;"", """"&amp;LOWER(O$3) &amp;""":"""&amp;O5&amp;""",", "")</f>
        <v>"slsnd":"8",</v>
      </c>
      <c r="AK5" s="11" t="str">
        <f t="shared" ref="AK5:AK68" si="25">IF(P5&lt;&gt;"", """"&amp;LOWER(P$3) &amp;""":"""&amp;P5&amp;""",", "")</f>
        <v>"slfc1":"30.3",</v>
      </c>
      <c r="AL5" s="11" t="str">
        <f t="shared" ref="AL5:AL68" si="26">IF(Q5&lt;&gt;"", """"&amp;LOWER(Q$3) &amp;""":"""&amp;Q5&amp;""",", "")</f>
        <v/>
      </c>
      <c r="AM5" s="11" t="str">
        <f t="shared" ref="AM5:AM68" si="27">IF(R5&lt;&gt;"", """"&amp;LOWER(R$3) &amp;""":"""&amp;R5&amp;"""}", "")</f>
        <v>"slwp":"16.2"}</v>
      </c>
    </row>
    <row r="6" spans="1:39">
      <c r="B6" s="17" t="s">
        <v>407</v>
      </c>
      <c r="C6" s="17" t="s">
        <v>418</v>
      </c>
      <c r="D6" s="17" t="s">
        <v>781</v>
      </c>
      <c r="E6" s="17" t="s">
        <v>782</v>
      </c>
      <c r="F6" s="18">
        <v>119</v>
      </c>
      <c r="G6" s="17"/>
      <c r="H6" s="18">
        <v>24</v>
      </c>
      <c r="I6" s="18">
        <v>41</v>
      </c>
      <c r="J6" s="18">
        <v>4.8543689319999999</v>
      </c>
      <c r="K6" s="18">
        <v>9.17</v>
      </c>
      <c r="L6" s="18">
        <v>0.35</v>
      </c>
      <c r="M6" s="18">
        <v>7.3</v>
      </c>
      <c r="N6" s="18">
        <v>104</v>
      </c>
      <c r="O6" s="18">
        <v>35</v>
      </c>
      <c r="P6" s="18">
        <v>27.9</v>
      </c>
      <c r="Q6" s="17"/>
      <c r="R6" s="18">
        <v>13.6</v>
      </c>
      <c r="S6" s="1"/>
      <c r="T6" s="43" t="str">
        <f>VLOOKUP(B6,Experiment!DF:DX,19,FALSE)</f>
        <v>183901:913872</v>
      </c>
      <c r="U6" s="1" t="str">
        <f t="shared" si="12"/>
        <v>183901:913872_183901:2289415</v>
      </c>
      <c r="V6" s="11" t="str">
        <f t="shared" ref="V6:V69" si="28">IF(W6&lt;&gt;"","]},",IF(X6&lt;&gt;"", ",",""))</f>
        <v>,</v>
      </c>
      <c r="W6" s="11" t="str">
        <f>IF(COUNTIF($T$1:T5, "="&amp;T6)=0,VLOOKUP(B6,Experiment!DF:DG,2,FALSE)&amp;"""soilLayer"":[", "")</f>
        <v/>
      </c>
      <c r="X6" s="11" t="str">
        <f>IF(COUNTIF($U$1:U5, "="&amp;U6)=0,Y6&amp;Z6&amp;AA6&amp;AB6&amp;AC6&amp;AD6&amp;AE6&amp;AF6&amp;AG6&amp;AH6&amp;AI6&amp;AJ6&amp;AJ6&amp;AK6&amp;AL6&amp;AM6,"")</f>
        <v>{"mon_soilhorizonid":"183901:2289415","slmh":"H3","sllb":"119","slcly":"24","slsil":"41","slcf":"4.854368932","sksat":"9.17","sloc":"0.35","slphw":"7.3","sllt":"104","slsnd":"35","slsnd":"35","slfc1":"27.9","slwp":"13.6"}</v>
      </c>
      <c r="Y6" s="11" t="str">
        <f t="shared" si="13"/>
        <v>{"mon_soilhorizonid":"183901:2289415",</v>
      </c>
      <c r="Z6" s="11" t="str">
        <f t="shared" si="14"/>
        <v>"slmh":"H3",</v>
      </c>
      <c r="AA6" s="11" t="str">
        <f t="shared" si="15"/>
        <v>"sllb":"119",</v>
      </c>
      <c r="AB6" s="11" t="str">
        <f t="shared" si="16"/>
        <v/>
      </c>
      <c r="AC6" s="11" t="str">
        <f t="shared" si="17"/>
        <v>"slcly":"24",</v>
      </c>
      <c r="AD6" s="11" t="str">
        <f t="shared" si="18"/>
        <v>"slsil":"41",</v>
      </c>
      <c r="AE6" s="11" t="str">
        <f t="shared" si="19"/>
        <v>"slcf":"4.854368932",</v>
      </c>
      <c r="AF6" s="11" t="str">
        <f t="shared" si="20"/>
        <v>"sksat":"9.17",</v>
      </c>
      <c r="AG6" s="11" t="str">
        <f t="shared" si="21"/>
        <v>"sloc":"0.35",</v>
      </c>
      <c r="AH6" s="11" t="str">
        <f t="shared" si="22"/>
        <v>"slphw":"7.3",</v>
      </c>
      <c r="AI6" s="11" t="str">
        <f t="shared" si="23"/>
        <v>"sllt":"104",</v>
      </c>
      <c r="AJ6" s="11" t="str">
        <f t="shared" si="24"/>
        <v>"slsnd":"35",</v>
      </c>
      <c r="AK6" s="11" t="str">
        <f t="shared" si="25"/>
        <v>"slfc1":"27.9",</v>
      </c>
      <c r="AL6" s="11" t="str">
        <f t="shared" si="26"/>
        <v/>
      </c>
      <c r="AM6" s="11" t="str">
        <f t="shared" si="27"/>
        <v>"slwp":"13.6"}</v>
      </c>
    </row>
    <row r="7" spans="1:39">
      <c r="B7" s="17" t="s">
        <v>407</v>
      </c>
      <c r="C7" s="17" t="s">
        <v>418</v>
      </c>
      <c r="D7" s="17" t="s">
        <v>783</v>
      </c>
      <c r="E7" s="17" t="s">
        <v>784</v>
      </c>
      <c r="F7" s="18">
        <v>152</v>
      </c>
      <c r="G7" s="17"/>
      <c r="H7" s="18">
        <v>21</v>
      </c>
      <c r="I7" s="18">
        <v>31</v>
      </c>
      <c r="J7" s="18">
        <v>10.67961165</v>
      </c>
      <c r="K7" s="18">
        <v>23.29</v>
      </c>
      <c r="L7" s="18">
        <v>0.1</v>
      </c>
      <c r="M7" s="18">
        <v>7.5</v>
      </c>
      <c r="N7" s="18">
        <v>119</v>
      </c>
      <c r="O7" s="18">
        <v>48</v>
      </c>
      <c r="P7" s="18">
        <v>21.4</v>
      </c>
      <c r="Q7" s="17">
        <v>24.7</v>
      </c>
      <c r="R7" s="18">
        <v>13.5</v>
      </c>
      <c r="S7" s="1"/>
      <c r="T7" s="43" t="str">
        <f>VLOOKUP(B7,Experiment!DF:DX,19,FALSE)</f>
        <v>183901:913872</v>
      </c>
      <c r="U7" s="1" t="str">
        <f t="shared" si="12"/>
        <v>183901:913872_183901:2289416</v>
      </c>
      <c r="V7" s="11" t="str">
        <f t="shared" si="28"/>
        <v>,</v>
      </c>
      <c r="W7" s="11" t="str">
        <f>IF(COUNTIF($T$1:T6, "="&amp;T7)=0,VLOOKUP(B7,Experiment!DF:DG,2,FALSE)&amp;"""soilLayer"":[", "")</f>
        <v/>
      </c>
      <c r="X7" s="11" t="str">
        <f>IF(COUNTIF($U$1:U6, "="&amp;U7)=0,Y7&amp;Z7&amp;AA7&amp;AB7&amp;AC7&amp;AD7&amp;AE7&amp;AF7&amp;AG7&amp;AH7&amp;AI7&amp;AJ7&amp;AJ7&amp;AK7&amp;AL7&amp;AM7,"")</f>
        <v>{"mon_soilhorizonid":"183901:2289416","slmh":"H4","sllb":"152","slcly":"21","slsil":"31","slcf":"10.67961165","sksat":"23.29","sloc":"0.1","slphw":"7.5","sllt":"119","slsnd":"48","slsnd":"48","slfc1":"21.4","slfc2":"24.7","slwp":"13.5"}</v>
      </c>
      <c r="Y7" s="11" t="str">
        <f t="shared" si="13"/>
        <v>{"mon_soilhorizonid":"183901:2289416",</v>
      </c>
      <c r="Z7" s="11" t="str">
        <f t="shared" si="14"/>
        <v>"slmh":"H4",</v>
      </c>
      <c r="AA7" s="11" t="str">
        <f t="shared" si="15"/>
        <v>"sllb":"152",</v>
      </c>
      <c r="AB7" s="11" t="str">
        <f t="shared" si="16"/>
        <v/>
      </c>
      <c r="AC7" s="11" t="str">
        <f t="shared" si="17"/>
        <v>"slcly":"21",</v>
      </c>
      <c r="AD7" s="11" t="str">
        <f t="shared" si="18"/>
        <v>"slsil":"31",</v>
      </c>
      <c r="AE7" s="11" t="str">
        <f t="shared" si="19"/>
        <v>"slcf":"10.67961165",</v>
      </c>
      <c r="AF7" s="11" t="str">
        <f t="shared" si="20"/>
        <v>"sksat":"23.29",</v>
      </c>
      <c r="AG7" s="11" t="str">
        <f t="shared" si="21"/>
        <v>"sloc":"0.1",</v>
      </c>
      <c r="AH7" s="11" t="str">
        <f t="shared" si="22"/>
        <v>"slphw":"7.5",</v>
      </c>
      <c r="AI7" s="11" t="str">
        <f t="shared" si="23"/>
        <v>"sllt":"119",</v>
      </c>
      <c r="AJ7" s="11" t="str">
        <f t="shared" si="24"/>
        <v>"slsnd":"48",</v>
      </c>
      <c r="AK7" s="11" t="str">
        <f t="shared" si="25"/>
        <v>"slfc1":"21.4",</v>
      </c>
      <c r="AL7" s="11" t="str">
        <f t="shared" si="26"/>
        <v>"slfc2":"24.7",</v>
      </c>
      <c r="AM7" s="11" t="str">
        <f t="shared" si="27"/>
        <v>"slwp":"13.5"}</v>
      </c>
    </row>
    <row r="8" spans="1:39">
      <c r="B8" s="17" t="s">
        <v>423</v>
      </c>
      <c r="C8" s="17" t="s">
        <v>418</v>
      </c>
      <c r="D8" s="17" t="s">
        <v>777</v>
      </c>
      <c r="E8" s="17" t="s">
        <v>778</v>
      </c>
      <c r="F8" s="18">
        <v>36</v>
      </c>
      <c r="G8" s="17"/>
      <c r="H8" s="18">
        <v>31</v>
      </c>
      <c r="I8" s="18">
        <v>61</v>
      </c>
      <c r="J8" s="18">
        <v>2.5</v>
      </c>
      <c r="K8" s="18">
        <v>9.17</v>
      </c>
      <c r="L8" s="18">
        <v>5.5</v>
      </c>
      <c r="M8" s="18">
        <v>6.7</v>
      </c>
      <c r="N8" s="18">
        <v>0</v>
      </c>
      <c r="O8" s="18">
        <v>8</v>
      </c>
      <c r="P8" s="18">
        <v>32.9</v>
      </c>
      <c r="Q8" s="17"/>
      <c r="R8" s="18">
        <v>20.399999999999999</v>
      </c>
      <c r="S8" s="1"/>
      <c r="T8" s="43" t="str">
        <f>VLOOKUP(B8,Experiment!DF:DX,19,FALSE)</f>
        <v>183901:913872</v>
      </c>
      <c r="U8" s="1" t="str">
        <f t="shared" si="12"/>
        <v>183901:913872_183901:2289413</v>
      </c>
      <c r="V8" s="11" t="str">
        <f t="shared" si="28"/>
        <v/>
      </c>
      <c r="W8" s="11" t="str">
        <f>IF(COUNTIF($T$1:T7, "="&amp;T8)=0,VLOOKUP(B8,Experiment!DF:DG,2,FALSE)&amp;"""soilLayer"":[", "")</f>
        <v/>
      </c>
      <c r="X8" s="11" t="str">
        <f>IF(COUNTIF($U$1:U7, "="&amp;U8)=0,Y8&amp;Z8&amp;AA8&amp;AB8&amp;AC8&amp;AD8&amp;AE8&amp;AF8&amp;AG8&amp;AH8&amp;AI8&amp;AJ8&amp;AJ8&amp;AK8&amp;AL8&amp;AM8,"")</f>
        <v/>
      </c>
      <c r="Y8" s="11" t="str">
        <f t="shared" si="13"/>
        <v>{"mon_soilhorizonid":"183901:2289413",</v>
      </c>
      <c r="Z8" s="11" t="str">
        <f t="shared" si="14"/>
        <v>"slmh":"H1",</v>
      </c>
      <c r="AA8" s="11" t="str">
        <f t="shared" si="15"/>
        <v>"sllb":"36",</v>
      </c>
      <c r="AB8" s="11" t="str">
        <f t="shared" si="16"/>
        <v/>
      </c>
      <c r="AC8" s="11" t="str">
        <f t="shared" si="17"/>
        <v>"slcly":"31",</v>
      </c>
      <c r="AD8" s="11" t="str">
        <f t="shared" si="18"/>
        <v>"slsil":"61",</v>
      </c>
      <c r="AE8" s="11" t="str">
        <f t="shared" si="19"/>
        <v>"slcf":"2.5",</v>
      </c>
      <c r="AF8" s="11" t="str">
        <f t="shared" si="20"/>
        <v>"sksat":"9.17",</v>
      </c>
      <c r="AG8" s="11" t="str">
        <f t="shared" si="21"/>
        <v>"sloc":"5.5",</v>
      </c>
      <c r="AH8" s="11" t="str">
        <f t="shared" si="22"/>
        <v>"slphw":"6.7",</v>
      </c>
      <c r="AI8" s="11" t="str">
        <f t="shared" si="23"/>
        <v>"sllt":"0",</v>
      </c>
      <c r="AJ8" s="11" t="str">
        <f t="shared" si="24"/>
        <v>"slsnd":"8",</v>
      </c>
      <c r="AK8" s="11" t="str">
        <f t="shared" si="25"/>
        <v>"slfc1":"32.9",</v>
      </c>
      <c r="AL8" s="11" t="str">
        <f t="shared" si="26"/>
        <v/>
      </c>
      <c r="AM8" s="11" t="str">
        <f t="shared" si="27"/>
        <v>"slwp":"20.4"}</v>
      </c>
    </row>
    <row r="9" spans="1:39">
      <c r="B9" s="17" t="s">
        <v>423</v>
      </c>
      <c r="C9" s="17" t="s">
        <v>418</v>
      </c>
      <c r="D9" s="17" t="s">
        <v>779</v>
      </c>
      <c r="E9" s="17" t="s">
        <v>780</v>
      </c>
      <c r="F9" s="18">
        <v>104</v>
      </c>
      <c r="G9" s="17"/>
      <c r="H9" s="18">
        <v>28</v>
      </c>
      <c r="I9" s="18">
        <v>64</v>
      </c>
      <c r="J9" s="18">
        <v>2.5</v>
      </c>
      <c r="K9" s="18">
        <v>9.17</v>
      </c>
      <c r="L9" s="18">
        <v>1.25</v>
      </c>
      <c r="M9" s="18">
        <v>6.7</v>
      </c>
      <c r="N9" s="18">
        <v>36</v>
      </c>
      <c r="O9" s="18">
        <v>8</v>
      </c>
      <c r="P9" s="18">
        <v>30.3</v>
      </c>
      <c r="Q9" s="17"/>
      <c r="R9" s="18">
        <v>16.2</v>
      </c>
      <c r="S9" s="1"/>
      <c r="T9" s="43" t="str">
        <f>VLOOKUP(B9,Experiment!DF:DX,19,FALSE)</f>
        <v>183901:913872</v>
      </c>
      <c r="U9" s="1" t="str">
        <f t="shared" si="12"/>
        <v>183901:913872_183901:2289414</v>
      </c>
      <c r="V9" s="11" t="str">
        <f t="shared" si="28"/>
        <v/>
      </c>
      <c r="W9" s="11" t="str">
        <f>IF(COUNTIF($T$1:T8, "="&amp;T9)=0,VLOOKUP(B9,Experiment!DF:DG,2,FALSE)&amp;"""soilLayer"":[", "")</f>
        <v/>
      </c>
      <c r="X9" s="11" t="str">
        <f>IF(COUNTIF($U$1:U8, "="&amp;U9)=0,Y9&amp;Z9&amp;AA9&amp;AB9&amp;AC9&amp;AD9&amp;AE9&amp;AF9&amp;AG9&amp;AH9&amp;AI9&amp;AJ9&amp;AJ9&amp;AK9&amp;AL9&amp;AM9,"")</f>
        <v/>
      </c>
      <c r="Y9" s="11" t="str">
        <f t="shared" si="13"/>
        <v>{"mon_soilhorizonid":"183901:2289414",</v>
      </c>
      <c r="Z9" s="11" t="str">
        <f t="shared" si="14"/>
        <v>"slmh":"H2",</v>
      </c>
      <c r="AA9" s="11" t="str">
        <f t="shared" si="15"/>
        <v>"sllb":"104",</v>
      </c>
      <c r="AB9" s="11" t="str">
        <f t="shared" si="16"/>
        <v/>
      </c>
      <c r="AC9" s="11" t="str">
        <f t="shared" si="17"/>
        <v>"slcly":"28",</v>
      </c>
      <c r="AD9" s="11" t="str">
        <f t="shared" si="18"/>
        <v>"slsil":"64",</v>
      </c>
      <c r="AE9" s="11" t="str">
        <f t="shared" si="19"/>
        <v>"slcf":"2.5",</v>
      </c>
      <c r="AF9" s="11" t="str">
        <f t="shared" si="20"/>
        <v>"sksat":"9.17",</v>
      </c>
      <c r="AG9" s="11" t="str">
        <f t="shared" si="21"/>
        <v>"sloc":"1.25",</v>
      </c>
      <c r="AH9" s="11" t="str">
        <f t="shared" si="22"/>
        <v>"slphw":"6.7",</v>
      </c>
      <c r="AI9" s="11" t="str">
        <f t="shared" si="23"/>
        <v>"sllt":"36",</v>
      </c>
      <c r="AJ9" s="11" t="str">
        <f t="shared" si="24"/>
        <v>"slsnd":"8",</v>
      </c>
      <c r="AK9" s="11" t="str">
        <f t="shared" si="25"/>
        <v>"slfc1":"30.3",</v>
      </c>
      <c r="AL9" s="11" t="str">
        <f t="shared" si="26"/>
        <v/>
      </c>
      <c r="AM9" s="11" t="str">
        <f t="shared" si="27"/>
        <v>"slwp":"16.2"}</v>
      </c>
    </row>
    <row r="10" spans="1:39">
      <c r="B10" s="17" t="s">
        <v>423</v>
      </c>
      <c r="C10" s="17" t="s">
        <v>418</v>
      </c>
      <c r="D10" s="17" t="s">
        <v>781</v>
      </c>
      <c r="E10" s="17" t="s">
        <v>782</v>
      </c>
      <c r="F10" s="18">
        <v>119</v>
      </c>
      <c r="G10" s="17"/>
      <c r="H10" s="18">
        <v>24</v>
      </c>
      <c r="I10" s="18">
        <v>41</v>
      </c>
      <c r="J10" s="18">
        <v>4.8543689319999999</v>
      </c>
      <c r="K10" s="18">
        <v>9.17</v>
      </c>
      <c r="L10" s="18">
        <v>0.35</v>
      </c>
      <c r="M10" s="18">
        <v>7.3</v>
      </c>
      <c r="N10" s="18">
        <v>104</v>
      </c>
      <c r="O10" s="18">
        <v>35</v>
      </c>
      <c r="P10" s="18">
        <v>27.9</v>
      </c>
      <c r="Q10" s="17"/>
      <c r="R10" s="18">
        <v>13.6</v>
      </c>
      <c r="S10" s="1"/>
      <c r="T10" s="43" t="str">
        <f>VLOOKUP(B10,Experiment!DF:DX,19,FALSE)</f>
        <v>183901:913872</v>
      </c>
      <c r="U10" s="1" t="str">
        <f t="shared" si="12"/>
        <v>183901:913872_183901:2289415</v>
      </c>
      <c r="V10" s="11" t="str">
        <f t="shared" si="28"/>
        <v/>
      </c>
      <c r="W10" s="11" t="str">
        <f>IF(COUNTIF($T$1:T9, "="&amp;T10)=0,VLOOKUP(B10,Experiment!DF:DG,2,FALSE)&amp;"""soilLayer"":[", "")</f>
        <v/>
      </c>
      <c r="X10" s="11" t="str">
        <f>IF(COUNTIF($U$1:U9, "="&amp;U10)=0,Y10&amp;Z10&amp;AA10&amp;AB10&amp;AC10&amp;AD10&amp;AE10&amp;AF10&amp;AG10&amp;AH10&amp;AI10&amp;AJ10&amp;AJ10&amp;AK10&amp;AL10&amp;AM10,"")</f>
        <v/>
      </c>
      <c r="Y10" s="11" t="str">
        <f t="shared" si="13"/>
        <v>{"mon_soilhorizonid":"183901:2289415",</v>
      </c>
      <c r="Z10" s="11" t="str">
        <f t="shared" si="14"/>
        <v>"slmh":"H3",</v>
      </c>
      <c r="AA10" s="11" t="str">
        <f t="shared" si="15"/>
        <v>"sllb":"119",</v>
      </c>
      <c r="AB10" s="11" t="str">
        <f t="shared" si="16"/>
        <v/>
      </c>
      <c r="AC10" s="11" t="str">
        <f t="shared" si="17"/>
        <v>"slcly":"24",</v>
      </c>
      <c r="AD10" s="11" t="str">
        <f t="shared" si="18"/>
        <v>"slsil":"41",</v>
      </c>
      <c r="AE10" s="11" t="str">
        <f t="shared" si="19"/>
        <v>"slcf":"4.854368932",</v>
      </c>
      <c r="AF10" s="11" t="str">
        <f t="shared" si="20"/>
        <v>"sksat":"9.17",</v>
      </c>
      <c r="AG10" s="11" t="str">
        <f t="shared" si="21"/>
        <v>"sloc":"0.35",</v>
      </c>
      <c r="AH10" s="11" t="str">
        <f t="shared" si="22"/>
        <v>"slphw":"7.3",</v>
      </c>
      <c r="AI10" s="11" t="str">
        <f t="shared" si="23"/>
        <v>"sllt":"104",</v>
      </c>
      <c r="AJ10" s="11" t="str">
        <f t="shared" si="24"/>
        <v>"slsnd":"35",</v>
      </c>
      <c r="AK10" s="11" t="str">
        <f t="shared" si="25"/>
        <v>"slfc1":"27.9",</v>
      </c>
      <c r="AL10" s="11" t="str">
        <f t="shared" si="26"/>
        <v/>
      </c>
      <c r="AM10" s="11" t="str">
        <f t="shared" si="27"/>
        <v>"slwp":"13.6"}</v>
      </c>
    </row>
    <row r="11" spans="1:39">
      <c r="B11" s="17" t="s">
        <v>423</v>
      </c>
      <c r="C11" s="17" t="s">
        <v>418</v>
      </c>
      <c r="D11" s="17" t="s">
        <v>783</v>
      </c>
      <c r="E11" s="17" t="s">
        <v>784</v>
      </c>
      <c r="F11" s="18">
        <v>152</v>
      </c>
      <c r="G11" s="17"/>
      <c r="H11" s="18">
        <v>21</v>
      </c>
      <c r="I11" s="18">
        <v>31</v>
      </c>
      <c r="J11" s="18">
        <v>10.67961165</v>
      </c>
      <c r="K11" s="18">
        <v>23.29</v>
      </c>
      <c r="L11" s="18">
        <v>0.1</v>
      </c>
      <c r="M11" s="18">
        <v>7.5</v>
      </c>
      <c r="N11" s="18">
        <v>119</v>
      </c>
      <c r="O11" s="18">
        <v>48</v>
      </c>
      <c r="P11" s="18">
        <v>21.4</v>
      </c>
      <c r="Q11" s="17">
        <v>24.7</v>
      </c>
      <c r="R11" s="18">
        <v>13.5</v>
      </c>
      <c r="S11" s="1"/>
      <c r="T11" s="43" t="str">
        <f>VLOOKUP(B11,Experiment!DF:DX,19,FALSE)</f>
        <v>183901:913872</v>
      </c>
      <c r="U11" s="1" t="str">
        <f t="shared" si="12"/>
        <v>183901:913872_183901:2289416</v>
      </c>
      <c r="V11" s="11" t="str">
        <f t="shared" si="28"/>
        <v/>
      </c>
      <c r="W11" s="11" t="str">
        <f>IF(COUNTIF($T$1:T10, "="&amp;T11)=0,VLOOKUP(B11,Experiment!DF:DG,2,FALSE)&amp;"""soilLayer"":[", "")</f>
        <v/>
      </c>
      <c r="X11" s="11" t="str">
        <f>IF(COUNTIF($U$1:U10, "="&amp;U11)=0,Y11&amp;Z11&amp;AA11&amp;AB11&amp;AC11&amp;AD11&amp;AE11&amp;AF11&amp;AG11&amp;AH11&amp;AI11&amp;AJ11&amp;AJ11&amp;AK11&amp;AL11&amp;AM11,"")</f>
        <v/>
      </c>
      <c r="Y11" s="11" t="str">
        <f t="shared" si="13"/>
        <v>{"mon_soilhorizonid":"183901:2289416",</v>
      </c>
      <c r="Z11" s="11" t="str">
        <f t="shared" si="14"/>
        <v>"slmh":"H4",</v>
      </c>
      <c r="AA11" s="11" t="str">
        <f t="shared" si="15"/>
        <v>"sllb":"152",</v>
      </c>
      <c r="AB11" s="11" t="str">
        <f t="shared" si="16"/>
        <v/>
      </c>
      <c r="AC11" s="11" t="str">
        <f t="shared" si="17"/>
        <v>"slcly":"21",</v>
      </c>
      <c r="AD11" s="11" t="str">
        <f t="shared" si="18"/>
        <v>"slsil":"31",</v>
      </c>
      <c r="AE11" s="11" t="str">
        <f t="shared" si="19"/>
        <v>"slcf":"10.67961165",</v>
      </c>
      <c r="AF11" s="11" t="str">
        <f t="shared" si="20"/>
        <v>"sksat":"23.29",</v>
      </c>
      <c r="AG11" s="11" t="str">
        <f t="shared" si="21"/>
        <v>"sloc":"0.1",</v>
      </c>
      <c r="AH11" s="11" t="str">
        <f t="shared" si="22"/>
        <v>"slphw":"7.5",</v>
      </c>
      <c r="AI11" s="11" t="str">
        <f t="shared" si="23"/>
        <v>"sllt":"119",</v>
      </c>
      <c r="AJ11" s="11" t="str">
        <f t="shared" si="24"/>
        <v>"slsnd":"48",</v>
      </c>
      <c r="AK11" s="11" t="str">
        <f t="shared" si="25"/>
        <v>"slfc1":"21.4",</v>
      </c>
      <c r="AL11" s="11" t="str">
        <f t="shared" si="26"/>
        <v>"slfc2":"24.7",</v>
      </c>
      <c r="AM11" s="11" t="str">
        <f t="shared" si="27"/>
        <v>"slwp":"13.5"}</v>
      </c>
    </row>
    <row r="12" spans="1:39">
      <c r="B12" s="17" t="s">
        <v>424</v>
      </c>
      <c r="C12" s="17" t="s">
        <v>431</v>
      </c>
      <c r="D12" s="17" t="s">
        <v>785</v>
      </c>
      <c r="E12" s="17" t="s">
        <v>786</v>
      </c>
      <c r="F12" s="18">
        <v>33</v>
      </c>
      <c r="G12" s="17"/>
      <c r="H12" s="18">
        <v>23</v>
      </c>
      <c r="I12" s="18">
        <v>45</v>
      </c>
      <c r="J12" s="18">
        <v>2.5</v>
      </c>
      <c r="K12" s="18">
        <v>9.17</v>
      </c>
      <c r="L12" s="18">
        <v>6</v>
      </c>
      <c r="M12" s="18">
        <v>7.9</v>
      </c>
      <c r="N12" s="18">
        <v>0</v>
      </c>
      <c r="O12" s="18">
        <v>32</v>
      </c>
      <c r="P12" s="18">
        <v>33.6</v>
      </c>
      <c r="Q12" s="17"/>
      <c r="R12" s="18">
        <v>21.7</v>
      </c>
      <c r="S12" s="1"/>
      <c r="T12" s="43" t="str">
        <f>VLOOKUP(B12,Experiment!DF:DX,19,FALSE)</f>
        <v>937038:278382</v>
      </c>
      <c r="U12" s="1" t="str">
        <f t="shared" si="12"/>
        <v>937038:278382_937038:669336</v>
      </c>
      <c r="V12" s="11" t="str">
        <f t="shared" si="28"/>
        <v>]},</v>
      </c>
      <c r="W12" s="11" t="str">
        <f>IF(COUNTIF($T$1:T11, "="&amp;T12)=0,VLOOKUP(B12,Experiment!DF:DG,2,FALSE)&amp;"""soilLayer"":[", "")</f>
        <v>{"sltx":"SICL","sl_source":"SSURGO, Dominant Component","soil_id":"937038:278382","soil_name":"Normandy","sl_system":"USDA_NRCS","classification":"Fine-loamy, mixed, superactive, calcareous, mesic Fluvaquentic Endoaquolls","sl_slope":"0.5","salb":"0.09","drainage":"Poorly drained","soilLayer":[</v>
      </c>
      <c r="X12" s="11" t="str">
        <f>IF(COUNTIF($U$1:U11, "="&amp;U12)=0,Y12&amp;Z12&amp;AA12&amp;AB12&amp;AC12&amp;AD12&amp;AE12&amp;AF12&amp;AG12&amp;AH12&amp;AI12&amp;AJ12&amp;AJ12&amp;AK12&amp;AL12&amp;AM12,"")</f>
        <v>{"mon_soilhorizonid":"937038:669336","slmh":"A","sllb":"33","slcly":"23","slsil":"45","slcf":"2.5","sksat":"9.17","sloc":"6","slphw":"7.9","sllt":"0","slsnd":"32","slsnd":"32","slfc1":"33.6","slwp":"21.7"}</v>
      </c>
      <c r="Y12" s="11" t="str">
        <f t="shared" si="13"/>
        <v>{"mon_soilhorizonid":"937038:669336",</v>
      </c>
      <c r="Z12" s="11" t="str">
        <f t="shared" si="14"/>
        <v>"slmh":"A",</v>
      </c>
      <c r="AA12" s="11" t="str">
        <f t="shared" si="15"/>
        <v>"sllb":"33",</v>
      </c>
      <c r="AB12" s="11" t="str">
        <f t="shared" si="16"/>
        <v/>
      </c>
      <c r="AC12" s="11" t="str">
        <f t="shared" si="17"/>
        <v>"slcly":"23",</v>
      </c>
      <c r="AD12" s="11" t="str">
        <f t="shared" si="18"/>
        <v>"slsil":"45",</v>
      </c>
      <c r="AE12" s="11" t="str">
        <f t="shared" si="19"/>
        <v>"slcf":"2.5",</v>
      </c>
      <c r="AF12" s="11" t="str">
        <f t="shared" si="20"/>
        <v>"sksat":"9.17",</v>
      </c>
      <c r="AG12" s="11" t="str">
        <f t="shared" si="21"/>
        <v>"sloc":"6",</v>
      </c>
      <c r="AH12" s="11" t="str">
        <f t="shared" si="22"/>
        <v>"slphw":"7.9",</v>
      </c>
      <c r="AI12" s="11" t="str">
        <f t="shared" si="23"/>
        <v>"sllt":"0",</v>
      </c>
      <c r="AJ12" s="11" t="str">
        <f t="shared" si="24"/>
        <v>"slsnd":"32",</v>
      </c>
      <c r="AK12" s="11" t="str">
        <f t="shared" si="25"/>
        <v>"slfc1":"33.6",</v>
      </c>
      <c r="AL12" s="11" t="str">
        <f t="shared" si="26"/>
        <v/>
      </c>
      <c r="AM12" s="11" t="str">
        <f t="shared" si="27"/>
        <v>"slwp":"21.7"}</v>
      </c>
    </row>
    <row r="13" spans="1:39">
      <c r="B13" s="17" t="s">
        <v>424</v>
      </c>
      <c r="C13" s="17" t="s">
        <v>431</v>
      </c>
      <c r="D13" s="17" t="s">
        <v>787</v>
      </c>
      <c r="E13" s="17" t="s">
        <v>788</v>
      </c>
      <c r="F13" s="18">
        <v>137</v>
      </c>
      <c r="G13" s="17"/>
      <c r="H13" s="18">
        <v>25</v>
      </c>
      <c r="I13" s="18">
        <v>55</v>
      </c>
      <c r="J13" s="18">
        <v>5</v>
      </c>
      <c r="K13" s="18">
        <v>9.17</v>
      </c>
      <c r="L13" s="18">
        <v>1.25</v>
      </c>
      <c r="M13" s="18">
        <v>7.9</v>
      </c>
      <c r="N13" s="18">
        <v>33</v>
      </c>
      <c r="O13" s="18">
        <v>20</v>
      </c>
      <c r="P13" s="18">
        <v>29.5</v>
      </c>
      <c r="Q13" s="17"/>
      <c r="R13" s="18">
        <v>15.5</v>
      </c>
      <c r="S13" s="1"/>
      <c r="T13" s="43" t="str">
        <f>VLOOKUP(B13,Experiment!DF:DX,19,FALSE)</f>
        <v>937038:278382</v>
      </c>
      <c r="U13" s="1" t="str">
        <f t="shared" si="12"/>
        <v>937038:278382_937038:669337</v>
      </c>
      <c r="V13" s="11" t="str">
        <f t="shared" si="28"/>
        <v>,</v>
      </c>
      <c r="W13" s="11" t="str">
        <f>IF(COUNTIF($T$1:T12, "="&amp;T13)=0,VLOOKUP(B13,Experiment!DF:DG,2,FALSE)&amp;"""soilLayer"":[", "")</f>
        <v/>
      </c>
      <c r="X13" s="11" t="str">
        <f>IF(COUNTIF($U$1:U12, "="&amp;U13)=0,Y13&amp;Z13&amp;AA13&amp;AB13&amp;AC13&amp;AD13&amp;AE13&amp;AF13&amp;AG13&amp;AH13&amp;AI13&amp;AJ13&amp;AJ13&amp;AK13&amp;AL13&amp;AM13,"")</f>
        <v>{"mon_soilhorizonid":"937038:669337","slmh":"Bg","sllb":"137","slcly":"25","slsil":"55","slcf":"5","sksat":"9.17","sloc":"1.25","slphw":"7.9","sllt":"33","slsnd":"20","slsnd":"20","slfc1":"29.5","slwp":"15.5"}</v>
      </c>
      <c r="Y13" s="11" t="str">
        <f t="shared" si="13"/>
        <v>{"mon_soilhorizonid":"937038:669337",</v>
      </c>
      <c r="Z13" s="11" t="str">
        <f t="shared" si="14"/>
        <v>"slmh":"Bg",</v>
      </c>
      <c r="AA13" s="11" t="str">
        <f t="shared" si="15"/>
        <v>"sllb":"137",</v>
      </c>
      <c r="AB13" s="11" t="str">
        <f t="shared" si="16"/>
        <v/>
      </c>
      <c r="AC13" s="11" t="str">
        <f t="shared" si="17"/>
        <v>"slcly":"25",</v>
      </c>
      <c r="AD13" s="11" t="str">
        <f t="shared" si="18"/>
        <v>"slsil":"55",</v>
      </c>
      <c r="AE13" s="11" t="str">
        <f t="shared" si="19"/>
        <v>"slcf":"5",</v>
      </c>
      <c r="AF13" s="11" t="str">
        <f t="shared" si="20"/>
        <v>"sksat":"9.17",</v>
      </c>
      <c r="AG13" s="11" t="str">
        <f t="shared" si="21"/>
        <v>"sloc":"1.25",</v>
      </c>
      <c r="AH13" s="11" t="str">
        <f t="shared" si="22"/>
        <v>"slphw":"7.9",</v>
      </c>
      <c r="AI13" s="11" t="str">
        <f t="shared" si="23"/>
        <v>"sllt":"33",</v>
      </c>
      <c r="AJ13" s="11" t="str">
        <f t="shared" si="24"/>
        <v>"slsnd":"20",</v>
      </c>
      <c r="AK13" s="11" t="str">
        <f t="shared" si="25"/>
        <v>"slfc1":"29.5",</v>
      </c>
      <c r="AL13" s="11" t="str">
        <f t="shared" si="26"/>
        <v/>
      </c>
      <c r="AM13" s="11" t="str">
        <f t="shared" si="27"/>
        <v>"slwp":"15.5"}</v>
      </c>
    </row>
    <row r="14" spans="1:39">
      <c r="B14" s="17" t="s">
        <v>424</v>
      </c>
      <c r="C14" s="17" t="s">
        <v>431</v>
      </c>
      <c r="D14" s="17" t="s">
        <v>789</v>
      </c>
      <c r="E14" s="17" t="s">
        <v>790</v>
      </c>
      <c r="F14" s="18">
        <v>152</v>
      </c>
      <c r="G14" s="17"/>
      <c r="H14" s="18">
        <v>3</v>
      </c>
      <c r="I14" s="18">
        <v>2</v>
      </c>
      <c r="J14" s="18">
        <v>9</v>
      </c>
      <c r="K14" s="18">
        <v>91.74</v>
      </c>
      <c r="L14" s="18">
        <v>0.25</v>
      </c>
      <c r="M14" s="18">
        <v>7.9</v>
      </c>
      <c r="N14" s="18">
        <v>137</v>
      </c>
      <c r="O14" s="18">
        <v>95</v>
      </c>
      <c r="P14" s="18">
        <v>8.5</v>
      </c>
      <c r="Q14" s="17">
        <v>12.4</v>
      </c>
      <c r="R14" s="18">
        <v>2.5</v>
      </c>
      <c r="S14" s="1"/>
      <c r="T14" s="43" t="str">
        <f>VLOOKUP(B14,Experiment!DF:DX,19,FALSE)</f>
        <v>937038:278382</v>
      </c>
      <c r="U14" s="1" t="str">
        <f t="shared" si="12"/>
        <v>937038:278382_937038:669338</v>
      </c>
      <c r="V14" s="11" t="str">
        <f t="shared" si="28"/>
        <v>,</v>
      </c>
      <c r="W14" s="11" t="str">
        <f>IF(COUNTIF($T$1:T13, "="&amp;T14)=0,VLOOKUP(B14,Experiment!DF:DG,2,FALSE)&amp;"""soilLayer"":[", "")</f>
        <v/>
      </c>
      <c r="X14" s="11" t="str">
        <f>IF(COUNTIF($U$1:U13, "="&amp;U14)=0,Y14&amp;Z14&amp;AA14&amp;AB14&amp;AC14&amp;AD14&amp;AE14&amp;AF14&amp;AG14&amp;AH14&amp;AI14&amp;AJ14&amp;AJ14&amp;AK14&amp;AL14&amp;AM14,"")</f>
        <v>{"mon_soilhorizonid":"937038:669338","slmh":"Cg","sllb":"152","slcly":"3","slsil":"2","slcf":"9","sksat":"91.74","sloc":"0.25","slphw":"7.9","sllt":"137","slsnd":"95","slsnd":"95","slfc1":"8.5","slfc2":"12.4","slwp":"2.5"}</v>
      </c>
      <c r="Y14" s="11" t="str">
        <f t="shared" si="13"/>
        <v>{"mon_soilhorizonid":"937038:669338",</v>
      </c>
      <c r="Z14" s="11" t="str">
        <f t="shared" si="14"/>
        <v>"slmh":"Cg",</v>
      </c>
      <c r="AA14" s="11" t="str">
        <f t="shared" si="15"/>
        <v>"sllb":"152",</v>
      </c>
      <c r="AB14" s="11" t="str">
        <f t="shared" si="16"/>
        <v/>
      </c>
      <c r="AC14" s="11" t="str">
        <f t="shared" si="17"/>
        <v>"slcly":"3",</v>
      </c>
      <c r="AD14" s="11" t="str">
        <f t="shared" si="18"/>
        <v>"slsil":"2",</v>
      </c>
      <c r="AE14" s="11" t="str">
        <f t="shared" si="19"/>
        <v>"slcf":"9",</v>
      </c>
      <c r="AF14" s="11" t="str">
        <f t="shared" si="20"/>
        <v>"sksat":"91.74",</v>
      </c>
      <c r="AG14" s="11" t="str">
        <f t="shared" si="21"/>
        <v>"sloc":"0.25",</v>
      </c>
      <c r="AH14" s="11" t="str">
        <f t="shared" si="22"/>
        <v>"slphw":"7.9",</v>
      </c>
      <c r="AI14" s="11" t="str">
        <f t="shared" si="23"/>
        <v>"sllt":"137",</v>
      </c>
      <c r="AJ14" s="11" t="str">
        <f t="shared" si="24"/>
        <v>"slsnd":"95",</v>
      </c>
      <c r="AK14" s="11" t="str">
        <f t="shared" si="25"/>
        <v>"slfc1":"8.5",</v>
      </c>
      <c r="AL14" s="11" t="str">
        <f t="shared" si="26"/>
        <v>"slfc2":"12.4",</v>
      </c>
      <c r="AM14" s="11" t="str">
        <f t="shared" si="27"/>
        <v>"slwp":"2.5"}</v>
      </c>
    </row>
    <row r="15" spans="1:39">
      <c r="B15" s="17" t="s">
        <v>434</v>
      </c>
      <c r="C15" s="17" t="s">
        <v>431</v>
      </c>
      <c r="D15" s="17" t="s">
        <v>785</v>
      </c>
      <c r="E15" s="17" t="s">
        <v>786</v>
      </c>
      <c r="F15" s="18">
        <v>33</v>
      </c>
      <c r="G15" s="17"/>
      <c r="H15" s="18">
        <v>23</v>
      </c>
      <c r="I15" s="18">
        <v>45</v>
      </c>
      <c r="J15" s="18">
        <v>2.5</v>
      </c>
      <c r="K15" s="18">
        <v>9.17</v>
      </c>
      <c r="L15" s="18">
        <v>6</v>
      </c>
      <c r="M15" s="18">
        <v>7.9</v>
      </c>
      <c r="N15" s="18">
        <v>0</v>
      </c>
      <c r="O15" s="18">
        <v>32</v>
      </c>
      <c r="P15" s="18">
        <v>33.6</v>
      </c>
      <c r="Q15" s="17"/>
      <c r="R15" s="18">
        <v>21.7</v>
      </c>
      <c r="S15" s="1"/>
      <c r="T15" s="43" t="str">
        <f>VLOOKUP(B15,Experiment!DF:DX,19,FALSE)</f>
        <v>937038:278382</v>
      </c>
      <c r="U15" s="1" t="str">
        <f t="shared" si="12"/>
        <v>937038:278382_937038:669336</v>
      </c>
      <c r="V15" s="11" t="str">
        <f t="shared" si="28"/>
        <v/>
      </c>
      <c r="W15" s="11" t="str">
        <f>IF(COUNTIF($T$1:T14, "="&amp;T15)=0,VLOOKUP(B15,Experiment!DF:DG,2,FALSE)&amp;"""soilLayer"":[", "")</f>
        <v/>
      </c>
      <c r="X15" s="11" t="str">
        <f>IF(COUNTIF($U$1:U14, "="&amp;U15)=0,Y15&amp;Z15&amp;AA15&amp;AB15&amp;AC15&amp;AD15&amp;AE15&amp;AF15&amp;AG15&amp;AH15&amp;AI15&amp;AJ15&amp;AJ15&amp;AK15&amp;AL15&amp;AM15,"")</f>
        <v/>
      </c>
      <c r="Y15" s="11" t="str">
        <f t="shared" si="13"/>
        <v>{"mon_soilhorizonid":"937038:669336",</v>
      </c>
      <c r="Z15" s="11" t="str">
        <f t="shared" si="14"/>
        <v>"slmh":"A",</v>
      </c>
      <c r="AA15" s="11" t="str">
        <f t="shared" si="15"/>
        <v>"sllb":"33",</v>
      </c>
      <c r="AB15" s="11" t="str">
        <f t="shared" si="16"/>
        <v/>
      </c>
      <c r="AC15" s="11" t="str">
        <f t="shared" si="17"/>
        <v>"slcly":"23",</v>
      </c>
      <c r="AD15" s="11" t="str">
        <f t="shared" si="18"/>
        <v>"slsil":"45",</v>
      </c>
      <c r="AE15" s="11" t="str">
        <f t="shared" si="19"/>
        <v>"slcf":"2.5",</v>
      </c>
      <c r="AF15" s="11" t="str">
        <f t="shared" si="20"/>
        <v>"sksat":"9.17",</v>
      </c>
      <c r="AG15" s="11" t="str">
        <f t="shared" si="21"/>
        <v>"sloc":"6",</v>
      </c>
      <c r="AH15" s="11" t="str">
        <f t="shared" si="22"/>
        <v>"slphw":"7.9",</v>
      </c>
      <c r="AI15" s="11" t="str">
        <f t="shared" si="23"/>
        <v>"sllt":"0",</v>
      </c>
      <c r="AJ15" s="11" t="str">
        <f t="shared" si="24"/>
        <v>"slsnd":"32",</v>
      </c>
      <c r="AK15" s="11" t="str">
        <f t="shared" si="25"/>
        <v>"slfc1":"33.6",</v>
      </c>
      <c r="AL15" s="11" t="str">
        <f t="shared" si="26"/>
        <v/>
      </c>
      <c r="AM15" s="11" t="str">
        <f t="shared" si="27"/>
        <v>"slwp":"21.7"}</v>
      </c>
    </row>
    <row r="16" spans="1:39">
      <c r="B16" s="17" t="s">
        <v>434</v>
      </c>
      <c r="C16" s="17" t="s">
        <v>431</v>
      </c>
      <c r="D16" s="17" t="s">
        <v>787</v>
      </c>
      <c r="E16" s="17" t="s">
        <v>788</v>
      </c>
      <c r="F16" s="18">
        <v>137</v>
      </c>
      <c r="G16" s="17"/>
      <c r="H16" s="18">
        <v>25</v>
      </c>
      <c r="I16" s="18">
        <v>55</v>
      </c>
      <c r="J16" s="18">
        <v>5</v>
      </c>
      <c r="K16" s="18">
        <v>9.17</v>
      </c>
      <c r="L16" s="18">
        <v>1.25</v>
      </c>
      <c r="M16" s="18">
        <v>7.9</v>
      </c>
      <c r="N16" s="18">
        <v>33</v>
      </c>
      <c r="O16" s="18">
        <v>20</v>
      </c>
      <c r="P16" s="18">
        <v>29.5</v>
      </c>
      <c r="Q16" s="17"/>
      <c r="R16" s="18">
        <v>15.5</v>
      </c>
      <c r="S16" s="1"/>
      <c r="T16" s="43" t="str">
        <f>VLOOKUP(B16,Experiment!DF:DX,19,FALSE)</f>
        <v>937038:278382</v>
      </c>
      <c r="U16" s="1" t="str">
        <f t="shared" si="12"/>
        <v>937038:278382_937038:669337</v>
      </c>
      <c r="V16" s="11" t="str">
        <f t="shared" si="28"/>
        <v/>
      </c>
      <c r="W16" s="11" t="str">
        <f>IF(COUNTIF($T$1:T15, "="&amp;T16)=0,VLOOKUP(B16,Experiment!DF:DG,2,FALSE)&amp;"""soilLayer"":[", "")</f>
        <v/>
      </c>
      <c r="X16" s="11" t="str">
        <f>IF(COUNTIF($U$1:U15, "="&amp;U16)=0,Y16&amp;Z16&amp;AA16&amp;AB16&amp;AC16&amp;AD16&amp;AE16&amp;AF16&amp;AG16&amp;AH16&amp;AI16&amp;AJ16&amp;AJ16&amp;AK16&amp;AL16&amp;AM16,"")</f>
        <v/>
      </c>
      <c r="Y16" s="11" t="str">
        <f t="shared" si="13"/>
        <v>{"mon_soilhorizonid":"937038:669337",</v>
      </c>
      <c r="Z16" s="11" t="str">
        <f t="shared" si="14"/>
        <v>"slmh":"Bg",</v>
      </c>
      <c r="AA16" s="11" t="str">
        <f t="shared" si="15"/>
        <v>"sllb":"137",</v>
      </c>
      <c r="AB16" s="11" t="str">
        <f t="shared" si="16"/>
        <v/>
      </c>
      <c r="AC16" s="11" t="str">
        <f t="shared" si="17"/>
        <v>"slcly":"25",</v>
      </c>
      <c r="AD16" s="11" t="str">
        <f t="shared" si="18"/>
        <v>"slsil":"55",</v>
      </c>
      <c r="AE16" s="11" t="str">
        <f t="shared" si="19"/>
        <v>"slcf":"5",</v>
      </c>
      <c r="AF16" s="11" t="str">
        <f t="shared" si="20"/>
        <v>"sksat":"9.17",</v>
      </c>
      <c r="AG16" s="11" t="str">
        <f t="shared" si="21"/>
        <v>"sloc":"1.25",</v>
      </c>
      <c r="AH16" s="11" t="str">
        <f t="shared" si="22"/>
        <v>"slphw":"7.9",</v>
      </c>
      <c r="AI16" s="11" t="str">
        <f t="shared" si="23"/>
        <v>"sllt":"33",</v>
      </c>
      <c r="AJ16" s="11" t="str">
        <f t="shared" si="24"/>
        <v>"slsnd":"20",</v>
      </c>
      <c r="AK16" s="11" t="str">
        <f t="shared" si="25"/>
        <v>"slfc1":"29.5",</v>
      </c>
      <c r="AL16" s="11" t="str">
        <f t="shared" si="26"/>
        <v/>
      </c>
      <c r="AM16" s="11" t="str">
        <f t="shared" si="27"/>
        <v>"slwp":"15.5"}</v>
      </c>
    </row>
    <row r="17" spans="2:39">
      <c r="B17" s="17" t="s">
        <v>434</v>
      </c>
      <c r="C17" s="17" t="s">
        <v>431</v>
      </c>
      <c r="D17" s="17" t="s">
        <v>789</v>
      </c>
      <c r="E17" s="17" t="s">
        <v>790</v>
      </c>
      <c r="F17" s="18">
        <v>152</v>
      </c>
      <c r="G17" s="17"/>
      <c r="H17" s="18">
        <v>3</v>
      </c>
      <c r="I17" s="18">
        <v>2</v>
      </c>
      <c r="J17" s="18">
        <v>9</v>
      </c>
      <c r="K17" s="18">
        <v>91.74</v>
      </c>
      <c r="L17" s="18">
        <v>0.25</v>
      </c>
      <c r="M17" s="18">
        <v>7.9</v>
      </c>
      <c r="N17" s="18">
        <v>137</v>
      </c>
      <c r="O17" s="18">
        <v>95</v>
      </c>
      <c r="P17" s="18">
        <v>8.5</v>
      </c>
      <c r="Q17" s="17">
        <v>12.4</v>
      </c>
      <c r="R17" s="18">
        <v>2.5</v>
      </c>
      <c r="S17" s="1"/>
      <c r="T17" s="43" t="str">
        <f>VLOOKUP(B17,Experiment!DF:DX,19,FALSE)</f>
        <v>937038:278382</v>
      </c>
      <c r="U17" s="1" t="str">
        <f t="shared" si="12"/>
        <v>937038:278382_937038:669338</v>
      </c>
      <c r="V17" s="11" t="str">
        <f t="shared" si="28"/>
        <v/>
      </c>
      <c r="W17" s="11" t="str">
        <f>IF(COUNTIF($T$1:T16, "="&amp;T17)=0,VLOOKUP(B17,Experiment!DF:DG,2,FALSE)&amp;"""soilLayer"":[", "")</f>
        <v/>
      </c>
      <c r="X17" s="11" t="str">
        <f>IF(COUNTIF($U$1:U16, "="&amp;U17)=0,Y17&amp;Z17&amp;AA17&amp;AB17&amp;AC17&amp;AD17&amp;AE17&amp;AF17&amp;AG17&amp;AH17&amp;AI17&amp;AJ17&amp;AJ17&amp;AK17&amp;AL17&amp;AM17,"")</f>
        <v/>
      </c>
      <c r="Y17" s="11" t="str">
        <f t="shared" si="13"/>
        <v>{"mon_soilhorizonid":"937038:669338",</v>
      </c>
      <c r="Z17" s="11" t="str">
        <f t="shared" si="14"/>
        <v>"slmh":"Cg",</v>
      </c>
      <c r="AA17" s="11" t="str">
        <f t="shared" si="15"/>
        <v>"sllb":"152",</v>
      </c>
      <c r="AB17" s="11" t="str">
        <f t="shared" si="16"/>
        <v/>
      </c>
      <c r="AC17" s="11" t="str">
        <f t="shared" si="17"/>
        <v>"slcly":"3",</v>
      </c>
      <c r="AD17" s="11" t="str">
        <f t="shared" si="18"/>
        <v>"slsil":"2",</v>
      </c>
      <c r="AE17" s="11" t="str">
        <f t="shared" si="19"/>
        <v>"slcf":"9",</v>
      </c>
      <c r="AF17" s="11" t="str">
        <f t="shared" si="20"/>
        <v>"sksat":"91.74",</v>
      </c>
      <c r="AG17" s="11" t="str">
        <f t="shared" si="21"/>
        <v>"sloc":"0.25",</v>
      </c>
      <c r="AH17" s="11" t="str">
        <f t="shared" si="22"/>
        <v>"slphw":"7.9",</v>
      </c>
      <c r="AI17" s="11" t="str">
        <f t="shared" si="23"/>
        <v>"sllt":"137",</v>
      </c>
      <c r="AJ17" s="11" t="str">
        <f t="shared" si="24"/>
        <v>"slsnd":"95",</v>
      </c>
      <c r="AK17" s="11" t="str">
        <f t="shared" si="25"/>
        <v>"slfc1":"8.5",</v>
      </c>
      <c r="AL17" s="11" t="str">
        <f t="shared" si="26"/>
        <v>"slfc2":"12.4",</v>
      </c>
      <c r="AM17" s="11" t="str">
        <f t="shared" si="27"/>
        <v>"slwp":"2.5"}</v>
      </c>
    </row>
    <row r="18" spans="2:39">
      <c r="B18" s="17" t="s">
        <v>435</v>
      </c>
      <c r="C18" s="17" t="s">
        <v>442</v>
      </c>
      <c r="D18" s="17" t="s">
        <v>791</v>
      </c>
      <c r="E18" s="17" t="s">
        <v>778</v>
      </c>
      <c r="F18" s="18">
        <v>36</v>
      </c>
      <c r="G18" s="17"/>
      <c r="H18" s="18">
        <v>22</v>
      </c>
      <c r="I18" s="18">
        <v>74</v>
      </c>
      <c r="J18" s="18">
        <v>0</v>
      </c>
      <c r="K18" s="18">
        <v>9.17</v>
      </c>
      <c r="L18" s="18">
        <v>3.5</v>
      </c>
      <c r="M18" s="18">
        <v>6.4</v>
      </c>
      <c r="N18" s="18">
        <v>0</v>
      </c>
      <c r="O18" s="18">
        <v>4</v>
      </c>
      <c r="P18" s="18">
        <v>30</v>
      </c>
      <c r="Q18" s="17"/>
      <c r="R18" s="18">
        <v>15.3</v>
      </c>
      <c r="S18" s="1"/>
      <c r="T18" s="43" t="str">
        <f>VLOOKUP(B18,Experiment!DF:DX,19,FALSE)</f>
        <v>1144320:264973</v>
      </c>
      <c r="U18" s="1" t="str">
        <f t="shared" si="12"/>
        <v>1144320:264973_1144320:637262</v>
      </c>
      <c r="V18" s="11" t="str">
        <f t="shared" si="28"/>
        <v>]},</v>
      </c>
      <c r="W18" s="11" t="str">
        <f>IF(COUNTIF($T$1:T17, "="&amp;T18)=0,VLOOKUP(B18,Experiment!DF:DG,2,FALSE)&amp;"""soilLayer"":[", "")</f>
        <v>{"sltx":"SIL","sl_source":"SSURGO, Texture Component","soil_id":"1144320:264973","soil_name":"Osco","sl_system":"USDA_NRCS","classification":"Fine-silty, mixed, superactive, mesic Typic Argiudolls","soil_elev":"229","sl_slope":"3.5","salb":"0.23","drainage":"Well drained","soilLayer":[</v>
      </c>
      <c r="X18" s="11" t="str">
        <f>IF(COUNTIF($U$1:U17, "="&amp;U18)=0,Y18&amp;Z18&amp;AA18&amp;AB18&amp;AC18&amp;AD18&amp;AE18&amp;AF18&amp;AG18&amp;AH18&amp;AI18&amp;AJ18&amp;AJ18&amp;AK18&amp;AL18&amp;AM18,"")</f>
        <v>{"mon_soilhorizonid":"1144320:637262","slmh":"H1","sllb":"36","slcly":"22","slsil":"74","slcf":"0","sksat":"9.17","sloc":"3.5","slphw":"6.4","sllt":"0","slsnd":"4","slsnd":"4","slfc1":"30","slwp":"15.3"}</v>
      </c>
      <c r="Y18" s="11" t="str">
        <f t="shared" si="13"/>
        <v>{"mon_soilhorizonid":"1144320:637262",</v>
      </c>
      <c r="Z18" s="11" t="str">
        <f t="shared" si="14"/>
        <v>"slmh":"H1",</v>
      </c>
      <c r="AA18" s="11" t="str">
        <f t="shared" si="15"/>
        <v>"sllb":"36",</v>
      </c>
      <c r="AB18" s="11" t="str">
        <f t="shared" si="16"/>
        <v/>
      </c>
      <c r="AC18" s="11" t="str">
        <f t="shared" si="17"/>
        <v>"slcly":"22",</v>
      </c>
      <c r="AD18" s="11" t="str">
        <f t="shared" si="18"/>
        <v>"slsil":"74",</v>
      </c>
      <c r="AE18" s="11" t="str">
        <f t="shared" si="19"/>
        <v>"slcf":"0",</v>
      </c>
      <c r="AF18" s="11" t="str">
        <f t="shared" si="20"/>
        <v>"sksat":"9.17",</v>
      </c>
      <c r="AG18" s="11" t="str">
        <f t="shared" si="21"/>
        <v>"sloc":"3.5",</v>
      </c>
      <c r="AH18" s="11" t="str">
        <f t="shared" si="22"/>
        <v>"slphw":"6.4",</v>
      </c>
      <c r="AI18" s="11" t="str">
        <f t="shared" si="23"/>
        <v>"sllt":"0",</v>
      </c>
      <c r="AJ18" s="11" t="str">
        <f t="shared" si="24"/>
        <v>"slsnd":"4",</v>
      </c>
      <c r="AK18" s="11" t="str">
        <f t="shared" si="25"/>
        <v>"slfc1":"30",</v>
      </c>
      <c r="AL18" s="11" t="str">
        <f t="shared" si="26"/>
        <v/>
      </c>
      <c r="AM18" s="11" t="str">
        <f t="shared" si="27"/>
        <v>"slwp":"15.3"}</v>
      </c>
    </row>
    <row r="19" spans="2:39">
      <c r="B19" s="17" t="s">
        <v>435</v>
      </c>
      <c r="C19" s="17" t="s">
        <v>442</v>
      </c>
      <c r="D19" s="17" t="s">
        <v>792</v>
      </c>
      <c r="E19" s="17" t="s">
        <v>780</v>
      </c>
      <c r="F19" s="18">
        <v>140</v>
      </c>
      <c r="G19" s="17"/>
      <c r="H19" s="18">
        <v>31</v>
      </c>
      <c r="I19" s="18">
        <v>65</v>
      </c>
      <c r="J19" s="18">
        <v>0</v>
      </c>
      <c r="K19" s="18">
        <v>9.17</v>
      </c>
      <c r="L19" s="18">
        <v>0.5</v>
      </c>
      <c r="M19" s="18">
        <v>5.4</v>
      </c>
      <c r="N19" s="18">
        <v>36</v>
      </c>
      <c r="O19" s="18">
        <v>4</v>
      </c>
      <c r="P19" s="18">
        <v>31.1</v>
      </c>
      <c r="Q19" s="17"/>
      <c r="R19" s="18">
        <v>17.100000000000001</v>
      </c>
      <c r="S19" s="1"/>
      <c r="T19" s="43" t="str">
        <f>VLOOKUP(B19,Experiment!DF:DX,19,FALSE)</f>
        <v>1144320:264973</v>
      </c>
      <c r="U19" s="1" t="str">
        <f t="shared" si="12"/>
        <v>1144320:264973_1144320:637263</v>
      </c>
      <c r="V19" s="11" t="str">
        <f t="shared" si="28"/>
        <v>,</v>
      </c>
      <c r="W19" s="11" t="str">
        <f>IF(COUNTIF($T$1:T18, "="&amp;T19)=0,VLOOKUP(B19,Experiment!DF:DG,2,FALSE)&amp;"""soilLayer"":[", "")</f>
        <v/>
      </c>
      <c r="X19" s="11" t="str">
        <f>IF(COUNTIF($U$1:U18, "="&amp;U19)=0,Y19&amp;Z19&amp;AA19&amp;AB19&amp;AC19&amp;AD19&amp;AE19&amp;AF19&amp;AG19&amp;AH19&amp;AI19&amp;AJ19&amp;AJ19&amp;AK19&amp;AL19&amp;AM19,"")</f>
        <v>{"mon_soilhorizonid":"1144320:637263","slmh":"H2","sllb":"140","slcly":"31","slsil":"65","slcf":"0","sksat":"9.17","sloc":"0.5","slphw":"5.4","sllt":"36","slsnd":"4","slsnd":"4","slfc1":"31.1","slwp":"17.1"}</v>
      </c>
      <c r="Y19" s="11" t="str">
        <f t="shared" si="13"/>
        <v>{"mon_soilhorizonid":"1144320:637263",</v>
      </c>
      <c r="Z19" s="11" t="str">
        <f t="shared" si="14"/>
        <v>"slmh":"H2",</v>
      </c>
      <c r="AA19" s="11" t="str">
        <f t="shared" si="15"/>
        <v>"sllb":"140",</v>
      </c>
      <c r="AB19" s="11" t="str">
        <f t="shared" si="16"/>
        <v/>
      </c>
      <c r="AC19" s="11" t="str">
        <f t="shared" si="17"/>
        <v>"slcly":"31",</v>
      </c>
      <c r="AD19" s="11" t="str">
        <f t="shared" si="18"/>
        <v>"slsil":"65",</v>
      </c>
      <c r="AE19" s="11" t="str">
        <f t="shared" si="19"/>
        <v>"slcf":"0",</v>
      </c>
      <c r="AF19" s="11" t="str">
        <f t="shared" si="20"/>
        <v>"sksat":"9.17",</v>
      </c>
      <c r="AG19" s="11" t="str">
        <f t="shared" si="21"/>
        <v>"sloc":"0.5",</v>
      </c>
      <c r="AH19" s="11" t="str">
        <f t="shared" si="22"/>
        <v>"slphw":"5.4",</v>
      </c>
      <c r="AI19" s="11" t="str">
        <f t="shared" si="23"/>
        <v>"sllt":"36",</v>
      </c>
      <c r="AJ19" s="11" t="str">
        <f t="shared" si="24"/>
        <v>"slsnd":"4",</v>
      </c>
      <c r="AK19" s="11" t="str">
        <f t="shared" si="25"/>
        <v>"slfc1":"31.1",</v>
      </c>
      <c r="AL19" s="11" t="str">
        <f t="shared" si="26"/>
        <v/>
      </c>
      <c r="AM19" s="11" t="str">
        <f t="shared" si="27"/>
        <v>"slwp":"17.1"}</v>
      </c>
    </row>
    <row r="20" spans="2:39">
      <c r="B20" s="17" t="s">
        <v>435</v>
      </c>
      <c r="C20" s="17" t="s">
        <v>442</v>
      </c>
      <c r="D20" s="17" t="s">
        <v>793</v>
      </c>
      <c r="E20" s="17" t="s">
        <v>782</v>
      </c>
      <c r="F20" s="18">
        <v>152</v>
      </c>
      <c r="G20" s="17"/>
      <c r="H20" s="18">
        <v>24</v>
      </c>
      <c r="I20" s="18">
        <v>72</v>
      </c>
      <c r="J20" s="18">
        <v>0</v>
      </c>
      <c r="K20" s="18">
        <v>9.17</v>
      </c>
      <c r="L20" s="18">
        <v>0.25</v>
      </c>
      <c r="M20" s="18">
        <v>6</v>
      </c>
      <c r="N20" s="18">
        <v>140</v>
      </c>
      <c r="O20" s="18">
        <v>4</v>
      </c>
      <c r="P20" s="18">
        <v>28.7</v>
      </c>
      <c r="Q20" s="17"/>
      <c r="R20" s="18">
        <v>13.6</v>
      </c>
      <c r="S20" s="1"/>
      <c r="T20" s="43" t="str">
        <f>VLOOKUP(B20,Experiment!DF:DX,19,FALSE)</f>
        <v>1144320:264973</v>
      </c>
      <c r="U20" s="1" t="str">
        <f t="shared" si="12"/>
        <v>1144320:264973_1144320:637264</v>
      </c>
      <c r="V20" s="11" t="str">
        <f t="shared" si="28"/>
        <v>,</v>
      </c>
      <c r="W20" s="11" t="str">
        <f>IF(COUNTIF($T$1:T19, "="&amp;T20)=0,VLOOKUP(B20,Experiment!DF:DG,2,FALSE)&amp;"""soilLayer"":[", "")</f>
        <v/>
      </c>
      <c r="X20" s="11" t="str">
        <f>IF(COUNTIF($U$1:U19, "="&amp;U20)=0,Y20&amp;Z20&amp;AA20&amp;AB20&amp;AC20&amp;AD20&amp;AE20&amp;AF20&amp;AG20&amp;AH20&amp;AI20&amp;AJ20&amp;AJ20&amp;AK20&amp;AL20&amp;AM20,"")</f>
        <v>{"mon_soilhorizonid":"1144320:637264","slmh":"H3","sllb":"152","slcly":"24","slsil":"72","slcf":"0","sksat":"9.17","sloc":"0.25","slphw":"6","sllt":"140","slsnd":"4","slsnd":"4","slfc1":"28.7","slwp":"13.6"}</v>
      </c>
      <c r="Y20" s="11" t="str">
        <f t="shared" si="13"/>
        <v>{"mon_soilhorizonid":"1144320:637264",</v>
      </c>
      <c r="Z20" s="11" t="str">
        <f t="shared" si="14"/>
        <v>"slmh":"H3",</v>
      </c>
      <c r="AA20" s="11" t="str">
        <f t="shared" si="15"/>
        <v>"sllb":"152",</v>
      </c>
      <c r="AB20" s="11" t="str">
        <f t="shared" si="16"/>
        <v/>
      </c>
      <c r="AC20" s="11" t="str">
        <f t="shared" si="17"/>
        <v>"slcly":"24",</v>
      </c>
      <c r="AD20" s="11" t="str">
        <f t="shared" si="18"/>
        <v>"slsil":"72",</v>
      </c>
      <c r="AE20" s="11" t="str">
        <f t="shared" si="19"/>
        <v>"slcf":"0",</v>
      </c>
      <c r="AF20" s="11" t="str">
        <f t="shared" si="20"/>
        <v>"sksat":"9.17",</v>
      </c>
      <c r="AG20" s="11" t="str">
        <f t="shared" si="21"/>
        <v>"sloc":"0.25",</v>
      </c>
      <c r="AH20" s="11" t="str">
        <f t="shared" si="22"/>
        <v>"slphw":"6",</v>
      </c>
      <c r="AI20" s="11" t="str">
        <f t="shared" si="23"/>
        <v>"sllt":"140",</v>
      </c>
      <c r="AJ20" s="11" t="str">
        <f t="shared" si="24"/>
        <v>"slsnd":"4",</v>
      </c>
      <c r="AK20" s="11" t="str">
        <f t="shared" si="25"/>
        <v>"slfc1":"28.7",</v>
      </c>
      <c r="AL20" s="11" t="str">
        <f t="shared" si="26"/>
        <v/>
      </c>
      <c r="AM20" s="11" t="str">
        <f t="shared" si="27"/>
        <v>"slwp":"13.6"}</v>
      </c>
    </row>
    <row r="21" spans="2:39">
      <c r="B21" s="17" t="s">
        <v>446</v>
      </c>
      <c r="C21" s="17" t="s">
        <v>453</v>
      </c>
      <c r="D21" s="17" t="s">
        <v>794</v>
      </c>
      <c r="E21" s="17" t="s">
        <v>795</v>
      </c>
      <c r="F21" s="18">
        <v>18</v>
      </c>
      <c r="G21" s="17"/>
      <c r="H21" s="18">
        <v>21</v>
      </c>
      <c r="I21" s="18">
        <v>37.4</v>
      </c>
      <c r="J21" s="18">
        <v>2.403846154</v>
      </c>
      <c r="K21" s="18">
        <v>9</v>
      </c>
      <c r="L21" s="18">
        <v>3.5</v>
      </c>
      <c r="M21" s="18">
        <v>6.5</v>
      </c>
      <c r="N21" s="18">
        <v>0</v>
      </c>
      <c r="O21" s="18">
        <v>41.6</v>
      </c>
      <c r="P21" s="18">
        <v>29.7</v>
      </c>
      <c r="Q21" s="17"/>
      <c r="R21" s="18">
        <v>16</v>
      </c>
      <c r="S21" s="1"/>
      <c r="T21" s="43" t="str">
        <f>VLOOKUP(B21,Experiment!DF:DX,19,FALSE)</f>
        <v>403016:543040</v>
      </c>
      <c r="U21" s="1" t="str">
        <f t="shared" si="12"/>
        <v>403016:543040_403016:5214661</v>
      </c>
      <c r="V21" s="11" t="str">
        <f t="shared" si="28"/>
        <v>]},</v>
      </c>
      <c r="W21" s="11" t="str">
        <f>IF(COUNTIF($T$1:T20, "="&amp;T21)=0,VLOOKUP(B21,Experiment!DF:DG,2,FALSE)&amp;"""soilLayer"":[", "")</f>
        <v>{"sltx":"SICL","sl_source":"SSURGO, Dominant Component","soil_id":"403016:543040","soil_name":"Clarion","sl_system":"USDA_NRCS","classification":"Fine-loamy, mixed, superactive, mesic Typic Hapludolls","soil_elev":"374","sl_slope":"4","salb":"0.09","drainage":"Well drained","soilLayer":[</v>
      </c>
      <c r="X21" s="11" t="str">
        <f>IF(COUNTIF($U$1:U20, "="&amp;U21)=0,Y21&amp;Z21&amp;AA21&amp;AB21&amp;AC21&amp;AD21&amp;AE21&amp;AF21&amp;AG21&amp;AH21&amp;AI21&amp;AJ21&amp;AJ21&amp;AK21&amp;AL21&amp;AM21,"")</f>
        <v>{"mon_soilhorizonid":"403016:5214661","slmh":"Ap","sllb":"18","slcly":"21","slsil":"37.4","slcf":"2.403846154","sksat":"9","sloc":"3.5","slphw":"6.5","sllt":"0","slsnd":"41.6","slsnd":"41.6","slfc1":"29.7","slwp":"16"}</v>
      </c>
      <c r="Y21" s="11" t="str">
        <f t="shared" si="13"/>
        <v>{"mon_soilhorizonid":"403016:5214661",</v>
      </c>
      <c r="Z21" s="11" t="str">
        <f t="shared" si="14"/>
        <v>"slmh":"Ap",</v>
      </c>
      <c r="AA21" s="11" t="str">
        <f t="shared" si="15"/>
        <v>"sllb":"18",</v>
      </c>
      <c r="AB21" s="11" t="str">
        <f t="shared" si="16"/>
        <v/>
      </c>
      <c r="AC21" s="11" t="str">
        <f t="shared" si="17"/>
        <v>"slcly":"21",</v>
      </c>
      <c r="AD21" s="11" t="str">
        <f t="shared" si="18"/>
        <v>"slsil":"37.4",</v>
      </c>
      <c r="AE21" s="11" t="str">
        <f t="shared" si="19"/>
        <v>"slcf":"2.403846154",</v>
      </c>
      <c r="AF21" s="11" t="str">
        <f t="shared" si="20"/>
        <v>"sksat":"9",</v>
      </c>
      <c r="AG21" s="11" t="str">
        <f t="shared" si="21"/>
        <v>"sloc":"3.5",</v>
      </c>
      <c r="AH21" s="11" t="str">
        <f t="shared" si="22"/>
        <v>"slphw":"6.5",</v>
      </c>
      <c r="AI21" s="11" t="str">
        <f t="shared" si="23"/>
        <v>"sllt":"0",</v>
      </c>
      <c r="AJ21" s="11" t="str">
        <f t="shared" si="24"/>
        <v>"slsnd":"41.6",</v>
      </c>
      <c r="AK21" s="11" t="str">
        <f t="shared" si="25"/>
        <v>"slfc1":"29.7",</v>
      </c>
      <c r="AL21" s="11" t="str">
        <f t="shared" si="26"/>
        <v/>
      </c>
      <c r="AM21" s="11" t="str">
        <f t="shared" si="27"/>
        <v>"slwp":"16"}</v>
      </c>
    </row>
    <row r="22" spans="2:39">
      <c r="B22" s="17" t="s">
        <v>446</v>
      </c>
      <c r="C22" s="17" t="s">
        <v>453</v>
      </c>
      <c r="D22" s="17" t="s">
        <v>796</v>
      </c>
      <c r="E22" s="17" t="s">
        <v>797</v>
      </c>
      <c r="F22" s="18">
        <v>46</v>
      </c>
      <c r="G22" s="17"/>
      <c r="H22" s="18">
        <v>21</v>
      </c>
      <c r="I22" s="18">
        <v>37.4</v>
      </c>
      <c r="J22" s="18">
        <v>2.403846154</v>
      </c>
      <c r="K22" s="18">
        <v>9</v>
      </c>
      <c r="L22" s="18">
        <v>2.5</v>
      </c>
      <c r="M22" s="18">
        <v>6.5</v>
      </c>
      <c r="N22" s="18">
        <v>18</v>
      </c>
      <c r="O22" s="18">
        <v>41.6</v>
      </c>
      <c r="P22" s="18">
        <v>28.9</v>
      </c>
      <c r="Q22" s="17"/>
      <c r="R22" s="18">
        <v>14.7</v>
      </c>
      <c r="S22" s="1"/>
      <c r="T22" s="43" t="str">
        <f>VLOOKUP(B22,Experiment!DF:DX,19,FALSE)</f>
        <v>403016:543040</v>
      </c>
      <c r="U22" s="1" t="str">
        <f t="shared" si="12"/>
        <v>403016:543040_403016:5214662</v>
      </c>
      <c r="V22" s="11" t="str">
        <f t="shared" si="28"/>
        <v>,</v>
      </c>
      <c r="W22" s="11" t="str">
        <f>IF(COUNTIF($T$1:T21, "="&amp;T22)=0,VLOOKUP(B22,Experiment!DF:DG,2,FALSE)&amp;"""soilLayer"":[", "")</f>
        <v/>
      </c>
      <c r="X22" s="11" t="str">
        <f>IF(COUNTIF($U$1:U21, "="&amp;U22)=0,Y22&amp;Z22&amp;AA22&amp;AB22&amp;AC22&amp;AD22&amp;AE22&amp;AF22&amp;AG22&amp;AH22&amp;AI22&amp;AJ22&amp;AJ22&amp;AK22&amp;AL22&amp;AM22,"")</f>
        <v>{"mon_soilhorizonid":"403016:5214662","slmh":"A1,A2","sllb":"46","slcly":"21","slsil":"37.4","slcf":"2.403846154","sksat":"9","sloc":"2.5","slphw":"6.5","sllt":"18","slsnd":"41.6","slsnd":"41.6","slfc1":"28.9","slwp":"14.7"}</v>
      </c>
      <c r="Y22" s="11" t="str">
        <f t="shared" si="13"/>
        <v>{"mon_soilhorizonid":"403016:5214662",</v>
      </c>
      <c r="Z22" s="11" t="str">
        <f t="shared" si="14"/>
        <v>"slmh":"A1,A2",</v>
      </c>
      <c r="AA22" s="11" t="str">
        <f t="shared" si="15"/>
        <v>"sllb":"46",</v>
      </c>
      <c r="AB22" s="11" t="str">
        <f t="shared" si="16"/>
        <v/>
      </c>
      <c r="AC22" s="11" t="str">
        <f t="shared" si="17"/>
        <v>"slcly":"21",</v>
      </c>
      <c r="AD22" s="11" t="str">
        <f t="shared" si="18"/>
        <v>"slsil":"37.4",</v>
      </c>
      <c r="AE22" s="11" t="str">
        <f t="shared" si="19"/>
        <v>"slcf":"2.403846154",</v>
      </c>
      <c r="AF22" s="11" t="str">
        <f t="shared" si="20"/>
        <v>"sksat":"9",</v>
      </c>
      <c r="AG22" s="11" t="str">
        <f t="shared" si="21"/>
        <v>"sloc":"2.5",</v>
      </c>
      <c r="AH22" s="11" t="str">
        <f t="shared" si="22"/>
        <v>"slphw":"6.5",</v>
      </c>
      <c r="AI22" s="11" t="str">
        <f t="shared" si="23"/>
        <v>"sllt":"18",</v>
      </c>
      <c r="AJ22" s="11" t="str">
        <f t="shared" si="24"/>
        <v>"slsnd":"41.6",</v>
      </c>
      <c r="AK22" s="11" t="str">
        <f t="shared" si="25"/>
        <v>"slfc1":"28.9",</v>
      </c>
      <c r="AL22" s="11" t="str">
        <f t="shared" si="26"/>
        <v/>
      </c>
      <c r="AM22" s="11" t="str">
        <f t="shared" si="27"/>
        <v>"slwp":"14.7"}</v>
      </c>
    </row>
    <row r="23" spans="2:39">
      <c r="B23" s="17" t="s">
        <v>446</v>
      </c>
      <c r="C23" s="17" t="s">
        <v>453</v>
      </c>
      <c r="D23" s="17" t="s">
        <v>798</v>
      </c>
      <c r="E23" s="17" t="s">
        <v>799</v>
      </c>
      <c r="F23" s="18">
        <v>91</v>
      </c>
      <c r="G23" s="17"/>
      <c r="H23" s="18">
        <v>26</v>
      </c>
      <c r="I23" s="18">
        <v>36.6</v>
      </c>
      <c r="J23" s="18">
        <v>7.211538462</v>
      </c>
      <c r="K23" s="18">
        <v>9</v>
      </c>
      <c r="L23" s="18">
        <v>0.75</v>
      </c>
      <c r="M23" s="18">
        <v>6.7</v>
      </c>
      <c r="N23" s="18">
        <v>46</v>
      </c>
      <c r="O23" s="18">
        <v>37.4</v>
      </c>
      <c r="P23" s="18">
        <v>29.3</v>
      </c>
      <c r="Q23" s="17"/>
      <c r="R23" s="18">
        <v>16.5</v>
      </c>
      <c r="S23" s="1"/>
      <c r="T23" s="43" t="str">
        <f>VLOOKUP(B23,Experiment!DF:DX,19,FALSE)</f>
        <v>403016:543040</v>
      </c>
      <c r="U23" s="1" t="str">
        <f t="shared" si="12"/>
        <v>403016:543040_403016:5214663</v>
      </c>
      <c r="V23" s="11" t="str">
        <f t="shared" si="28"/>
        <v>,</v>
      </c>
      <c r="W23" s="11" t="str">
        <f>IF(COUNTIF($T$1:T22, "="&amp;T23)=0,VLOOKUP(B23,Experiment!DF:DG,2,FALSE)&amp;"""soilLayer"":[", "")</f>
        <v/>
      </c>
      <c r="X23" s="11" t="str">
        <f>IF(COUNTIF($U$1:U22, "="&amp;U23)=0,Y23&amp;Z23&amp;AA23&amp;AB23&amp;AC23&amp;AD23&amp;AE23&amp;AF23&amp;AG23&amp;AH23&amp;AI23&amp;AJ23&amp;AJ23&amp;AK23&amp;AL23&amp;AM23,"")</f>
        <v>{"mon_soilhorizonid":"403016:5214663","slmh":"Bw1,Bw2","sllb":"91","slcly":"26","slsil":"36.6","slcf":"7.211538462","sksat":"9","sloc":"0.75","slphw":"6.7","sllt":"46","slsnd":"37.4","slsnd":"37.4","slfc1":"29.3","slwp":"16.5"}</v>
      </c>
      <c r="Y23" s="11" t="str">
        <f t="shared" si="13"/>
        <v>{"mon_soilhorizonid":"403016:5214663",</v>
      </c>
      <c r="Z23" s="11" t="str">
        <f t="shared" si="14"/>
        <v>"slmh":"Bw1,Bw2",</v>
      </c>
      <c r="AA23" s="11" t="str">
        <f t="shared" si="15"/>
        <v>"sllb":"91",</v>
      </c>
      <c r="AB23" s="11" t="str">
        <f t="shared" si="16"/>
        <v/>
      </c>
      <c r="AC23" s="11" t="str">
        <f t="shared" si="17"/>
        <v>"slcly":"26",</v>
      </c>
      <c r="AD23" s="11" t="str">
        <f t="shared" si="18"/>
        <v>"slsil":"36.6",</v>
      </c>
      <c r="AE23" s="11" t="str">
        <f t="shared" si="19"/>
        <v>"slcf":"7.211538462",</v>
      </c>
      <c r="AF23" s="11" t="str">
        <f t="shared" si="20"/>
        <v>"sksat":"9",</v>
      </c>
      <c r="AG23" s="11" t="str">
        <f t="shared" si="21"/>
        <v>"sloc":"0.75",</v>
      </c>
      <c r="AH23" s="11" t="str">
        <f t="shared" si="22"/>
        <v>"slphw":"6.7",</v>
      </c>
      <c r="AI23" s="11" t="str">
        <f t="shared" si="23"/>
        <v>"sllt":"46",</v>
      </c>
      <c r="AJ23" s="11" t="str">
        <f t="shared" si="24"/>
        <v>"slsnd":"37.4",</v>
      </c>
      <c r="AK23" s="11" t="str">
        <f t="shared" si="25"/>
        <v>"slfc1":"29.3",</v>
      </c>
      <c r="AL23" s="11" t="str">
        <f t="shared" si="26"/>
        <v/>
      </c>
      <c r="AM23" s="11" t="str">
        <f t="shared" si="27"/>
        <v>"slwp":"16.5"}</v>
      </c>
    </row>
    <row r="24" spans="2:39">
      <c r="B24" s="17" t="s">
        <v>446</v>
      </c>
      <c r="C24" s="17" t="s">
        <v>453</v>
      </c>
      <c r="D24" s="17" t="s">
        <v>800</v>
      </c>
      <c r="E24" s="17" t="s">
        <v>801</v>
      </c>
      <c r="F24" s="18">
        <v>152</v>
      </c>
      <c r="G24" s="17"/>
      <c r="H24" s="18">
        <v>17</v>
      </c>
      <c r="I24" s="18">
        <v>39.700000000000003</v>
      </c>
      <c r="J24" s="18">
        <v>7.211538462</v>
      </c>
      <c r="K24" s="18">
        <v>9</v>
      </c>
      <c r="L24" s="18">
        <v>0.25</v>
      </c>
      <c r="M24" s="18">
        <v>7.9</v>
      </c>
      <c r="N24" s="18">
        <v>91</v>
      </c>
      <c r="O24" s="18">
        <v>43.3</v>
      </c>
      <c r="P24" s="18">
        <v>25</v>
      </c>
      <c r="Q24" s="17"/>
      <c r="R24" s="18">
        <v>10.5</v>
      </c>
      <c r="S24" s="1"/>
      <c r="T24" s="43" t="str">
        <f>VLOOKUP(B24,Experiment!DF:DX,19,FALSE)</f>
        <v>403016:543040</v>
      </c>
      <c r="U24" s="1" t="str">
        <f t="shared" si="12"/>
        <v>403016:543040_403016:5214664</v>
      </c>
      <c r="V24" s="11" t="str">
        <f t="shared" si="28"/>
        <v>,</v>
      </c>
      <c r="W24" s="11" t="str">
        <f>IF(COUNTIF($T$1:T23, "="&amp;T24)=0,VLOOKUP(B24,Experiment!DF:DG,2,FALSE)&amp;"""soilLayer"":[", "")</f>
        <v/>
      </c>
      <c r="X24" s="11" t="str">
        <f>IF(COUNTIF($U$1:U23, "="&amp;U24)=0,Y24&amp;Z24&amp;AA24&amp;AB24&amp;AC24&amp;AD24&amp;AE24&amp;AF24&amp;AG24&amp;AH24&amp;AI24&amp;AJ24&amp;AJ24&amp;AK24&amp;AL24&amp;AM24,"")</f>
        <v>{"mon_soilhorizonid":"403016:5214664","slmh":"C1,C2","sllb":"152","slcly":"17","slsil":"39.7","slcf":"7.211538462","sksat":"9","sloc":"0.25","slphw":"7.9","sllt":"91","slsnd":"43.3","slsnd":"43.3","slfc1":"25","slwp":"10.5"}</v>
      </c>
      <c r="Y24" s="11" t="str">
        <f t="shared" si="13"/>
        <v>{"mon_soilhorizonid":"403016:5214664",</v>
      </c>
      <c r="Z24" s="11" t="str">
        <f t="shared" si="14"/>
        <v>"slmh":"C1,C2",</v>
      </c>
      <c r="AA24" s="11" t="str">
        <f t="shared" si="15"/>
        <v>"sllb":"152",</v>
      </c>
      <c r="AB24" s="11" t="str">
        <f t="shared" si="16"/>
        <v/>
      </c>
      <c r="AC24" s="11" t="str">
        <f t="shared" si="17"/>
        <v>"slcly":"17",</v>
      </c>
      <c r="AD24" s="11" t="str">
        <f t="shared" si="18"/>
        <v>"slsil":"39.7",</v>
      </c>
      <c r="AE24" s="11" t="str">
        <f t="shared" si="19"/>
        <v>"slcf":"7.211538462",</v>
      </c>
      <c r="AF24" s="11" t="str">
        <f t="shared" si="20"/>
        <v>"sksat":"9",</v>
      </c>
      <c r="AG24" s="11" t="str">
        <f t="shared" si="21"/>
        <v>"sloc":"0.25",</v>
      </c>
      <c r="AH24" s="11" t="str">
        <f t="shared" si="22"/>
        <v>"slphw":"7.9",</v>
      </c>
      <c r="AI24" s="11" t="str">
        <f t="shared" si="23"/>
        <v>"sllt":"91",</v>
      </c>
      <c r="AJ24" s="11" t="str">
        <f t="shared" si="24"/>
        <v>"slsnd":"43.3",</v>
      </c>
      <c r="AK24" s="11" t="str">
        <f t="shared" si="25"/>
        <v>"slfc1":"25",</v>
      </c>
      <c r="AL24" s="11" t="str">
        <f t="shared" si="26"/>
        <v/>
      </c>
      <c r="AM24" s="11" t="str">
        <f t="shared" si="27"/>
        <v>"slwp":"10.5"}</v>
      </c>
    </row>
    <row r="25" spans="2:39">
      <c r="B25" s="17" t="s">
        <v>456</v>
      </c>
      <c r="C25" s="17" t="s">
        <v>453</v>
      </c>
      <c r="D25" s="17" t="s">
        <v>794</v>
      </c>
      <c r="E25" s="17" t="s">
        <v>795</v>
      </c>
      <c r="F25" s="18">
        <v>18</v>
      </c>
      <c r="G25" s="17"/>
      <c r="H25" s="18">
        <v>21</v>
      </c>
      <c r="I25" s="18">
        <v>37.4</v>
      </c>
      <c r="J25" s="18">
        <v>2.403846154</v>
      </c>
      <c r="K25" s="18">
        <v>9</v>
      </c>
      <c r="L25" s="18">
        <v>3.5</v>
      </c>
      <c r="M25" s="18">
        <v>6.5</v>
      </c>
      <c r="N25" s="18">
        <v>0</v>
      </c>
      <c r="O25" s="18">
        <v>41.6</v>
      </c>
      <c r="P25" s="18">
        <v>29.7</v>
      </c>
      <c r="Q25" s="17"/>
      <c r="R25" s="18">
        <v>16</v>
      </c>
      <c r="S25" s="1"/>
      <c r="T25" s="43" t="str">
        <f>VLOOKUP(B25,Experiment!DF:DX,19,FALSE)</f>
        <v>403016:543040</v>
      </c>
      <c r="U25" s="1" t="str">
        <f t="shared" si="12"/>
        <v>403016:543040_403016:5214661</v>
      </c>
      <c r="V25" s="11" t="str">
        <f t="shared" si="28"/>
        <v/>
      </c>
      <c r="W25" s="11" t="str">
        <f>IF(COUNTIF($T$1:T24, "="&amp;T25)=0,VLOOKUP(B25,Experiment!DF:DG,2,FALSE)&amp;"""soilLayer"":[", "")</f>
        <v/>
      </c>
      <c r="X25" s="11" t="str">
        <f>IF(COUNTIF($U$1:U24, "="&amp;U25)=0,Y25&amp;Z25&amp;AA25&amp;AB25&amp;AC25&amp;AD25&amp;AE25&amp;AF25&amp;AG25&amp;AH25&amp;AI25&amp;AJ25&amp;AJ25&amp;AK25&amp;AL25&amp;AM25,"")</f>
        <v/>
      </c>
      <c r="Y25" s="11" t="str">
        <f t="shared" si="13"/>
        <v>{"mon_soilhorizonid":"403016:5214661",</v>
      </c>
      <c r="Z25" s="11" t="str">
        <f t="shared" si="14"/>
        <v>"slmh":"Ap",</v>
      </c>
      <c r="AA25" s="11" t="str">
        <f t="shared" si="15"/>
        <v>"sllb":"18",</v>
      </c>
      <c r="AB25" s="11" t="str">
        <f t="shared" si="16"/>
        <v/>
      </c>
      <c r="AC25" s="11" t="str">
        <f t="shared" si="17"/>
        <v>"slcly":"21",</v>
      </c>
      <c r="AD25" s="11" t="str">
        <f t="shared" si="18"/>
        <v>"slsil":"37.4",</v>
      </c>
      <c r="AE25" s="11" t="str">
        <f t="shared" si="19"/>
        <v>"slcf":"2.403846154",</v>
      </c>
      <c r="AF25" s="11" t="str">
        <f t="shared" si="20"/>
        <v>"sksat":"9",</v>
      </c>
      <c r="AG25" s="11" t="str">
        <f t="shared" si="21"/>
        <v>"sloc":"3.5",</v>
      </c>
      <c r="AH25" s="11" t="str">
        <f t="shared" si="22"/>
        <v>"slphw":"6.5",</v>
      </c>
      <c r="AI25" s="11" t="str">
        <f t="shared" si="23"/>
        <v>"sllt":"0",</v>
      </c>
      <c r="AJ25" s="11" t="str">
        <f t="shared" si="24"/>
        <v>"slsnd":"41.6",</v>
      </c>
      <c r="AK25" s="11" t="str">
        <f t="shared" si="25"/>
        <v>"slfc1":"29.7",</v>
      </c>
      <c r="AL25" s="11" t="str">
        <f t="shared" si="26"/>
        <v/>
      </c>
      <c r="AM25" s="11" t="str">
        <f t="shared" si="27"/>
        <v>"slwp":"16"}</v>
      </c>
    </row>
    <row r="26" spans="2:39">
      <c r="B26" s="17" t="s">
        <v>456</v>
      </c>
      <c r="C26" s="17" t="s">
        <v>453</v>
      </c>
      <c r="D26" s="17" t="s">
        <v>796</v>
      </c>
      <c r="E26" s="17" t="s">
        <v>797</v>
      </c>
      <c r="F26" s="18">
        <v>46</v>
      </c>
      <c r="G26" s="17"/>
      <c r="H26" s="18">
        <v>21</v>
      </c>
      <c r="I26" s="18">
        <v>37.4</v>
      </c>
      <c r="J26" s="18">
        <v>2.403846154</v>
      </c>
      <c r="K26" s="18">
        <v>9</v>
      </c>
      <c r="L26" s="18">
        <v>2.5</v>
      </c>
      <c r="M26" s="18">
        <v>6.5</v>
      </c>
      <c r="N26" s="18">
        <v>18</v>
      </c>
      <c r="O26" s="18">
        <v>41.6</v>
      </c>
      <c r="P26" s="18">
        <v>28.9</v>
      </c>
      <c r="Q26" s="17"/>
      <c r="R26" s="18">
        <v>14.7</v>
      </c>
      <c r="S26" s="1"/>
      <c r="T26" s="43" t="str">
        <f>VLOOKUP(B26,Experiment!DF:DX,19,FALSE)</f>
        <v>403016:543040</v>
      </c>
      <c r="U26" s="1" t="str">
        <f t="shared" si="12"/>
        <v>403016:543040_403016:5214662</v>
      </c>
      <c r="V26" s="11" t="str">
        <f t="shared" si="28"/>
        <v/>
      </c>
      <c r="W26" s="11" t="str">
        <f>IF(COUNTIF($T$1:T25, "="&amp;T26)=0,VLOOKUP(B26,Experiment!DF:DG,2,FALSE)&amp;"""soilLayer"":[", "")</f>
        <v/>
      </c>
      <c r="X26" s="11" t="str">
        <f>IF(COUNTIF($U$1:U25, "="&amp;U26)=0,Y26&amp;Z26&amp;AA26&amp;AB26&amp;AC26&amp;AD26&amp;AE26&amp;AF26&amp;AG26&amp;AH26&amp;AI26&amp;AJ26&amp;AJ26&amp;AK26&amp;AL26&amp;AM26,"")</f>
        <v/>
      </c>
      <c r="Y26" s="11" t="str">
        <f t="shared" si="13"/>
        <v>{"mon_soilhorizonid":"403016:5214662",</v>
      </c>
      <c r="Z26" s="11" t="str">
        <f t="shared" si="14"/>
        <v>"slmh":"A1,A2",</v>
      </c>
      <c r="AA26" s="11" t="str">
        <f t="shared" si="15"/>
        <v>"sllb":"46",</v>
      </c>
      <c r="AB26" s="11" t="str">
        <f t="shared" si="16"/>
        <v/>
      </c>
      <c r="AC26" s="11" t="str">
        <f t="shared" si="17"/>
        <v>"slcly":"21",</v>
      </c>
      <c r="AD26" s="11" t="str">
        <f t="shared" si="18"/>
        <v>"slsil":"37.4",</v>
      </c>
      <c r="AE26" s="11" t="str">
        <f t="shared" si="19"/>
        <v>"slcf":"2.403846154",</v>
      </c>
      <c r="AF26" s="11" t="str">
        <f t="shared" si="20"/>
        <v>"sksat":"9",</v>
      </c>
      <c r="AG26" s="11" t="str">
        <f t="shared" si="21"/>
        <v>"sloc":"2.5",</v>
      </c>
      <c r="AH26" s="11" t="str">
        <f t="shared" si="22"/>
        <v>"slphw":"6.5",</v>
      </c>
      <c r="AI26" s="11" t="str">
        <f t="shared" si="23"/>
        <v>"sllt":"18",</v>
      </c>
      <c r="AJ26" s="11" t="str">
        <f t="shared" si="24"/>
        <v>"slsnd":"41.6",</v>
      </c>
      <c r="AK26" s="11" t="str">
        <f t="shared" si="25"/>
        <v>"slfc1":"28.9",</v>
      </c>
      <c r="AL26" s="11" t="str">
        <f t="shared" si="26"/>
        <v/>
      </c>
      <c r="AM26" s="11" t="str">
        <f t="shared" si="27"/>
        <v>"slwp":"14.7"}</v>
      </c>
    </row>
    <row r="27" spans="2:39">
      <c r="B27" s="17" t="s">
        <v>456</v>
      </c>
      <c r="C27" s="17" t="s">
        <v>453</v>
      </c>
      <c r="D27" s="17" t="s">
        <v>798</v>
      </c>
      <c r="E27" s="17" t="s">
        <v>799</v>
      </c>
      <c r="F27" s="18">
        <v>91</v>
      </c>
      <c r="G27" s="17"/>
      <c r="H27" s="18">
        <v>26</v>
      </c>
      <c r="I27" s="18">
        <v>36.6</v>
      </c>
      <c r="J27" s="18">
        <v>7.211538462</v>
      </c>
      <c r="K27" s="18">
        <v>9</v>
      </c>
      <c r="L27" s="18">
        <v>0.75</v>
      </c>
      <c r="M27" s="18">
        <v>6.7</v>
      </c>
      <c r="N27" s="18">
        <v>46</v>
      </c>
      <c r="O27" s="18">
        <v>37.4</v>
      </c>
      <c r="P27" s="18">
        <v>29.3</v>
      </c>
      <c r="Q27" s="17"/>
      <c r="R27" s="18">
        <v>16.5</v>
      </c>
      <c r="S27" s="1"/>
      <c r="T27" s="43" t="str">
        <f>VLOOKUP(B27,Experiment!DF:DX,19,FALSE)</f>
        <v>403016:543040</v>
      </c>
      <c r="U27" s="1" t="str">
        <f t="shared" si="12"/>
        <v>403016:543040_403016:5214663</v>
      </c>
      <c r="V27" s="11" t="str">
        <f t="shared" si="28"/>
        <v/>
      </c>
      <c r="W27" s="11" t="str">
        <f>IF(COUNTIF($T$1:T26, "="&amp;T27)=0,VLOOKUP(B27,Experiment!DF:DG,2,FALSE)&amp;"""soilLayer"":[", "")</f>
        <v/>
      </c>
      <c r="X27" s="11" t="str">
        <f>IF(COUNTIF($U$1:U26, "="&amp;U27)=0,Y27&amp;Z27&amp;AA27&amp;AB27&amp;AC27&amp;AD27&amp;AE27&amp;AF27&amp;AG27&amp;AH27&amp;AI27&amp;AJ27&amp;AJ27&amp;AK27&amp;AL27&amp;AM27,"")</f>
        <v/>
      </c>
      <c r="Y27" s="11" t="str">
        <f t="shared" si="13"/>
        <v>{"mon_soilhorizonid":"403016:5214663",</v>
      </c>
      <c r="Z27" s="11" t="str">
        <f t="shared" si="14"/>
        <v>"slmh":"Bw1,Bw2",</v>
      </c>
      <c r="AA27" s="11" t="str">
        <f t="shared" si="15"/>
        <v>"sllb":"91",</v>
      </c>
      <c r="AB27" s="11" t="str">
        <f t="shared" si="16"/>
        <v/>
      </c>
      <c r="AC27" s="11" t="str">
        <f t="shared" si="17"/>
        <v>"slcly":"26",</v>
      </c>
      <c r="AD27" s="11" t="str">
        <f t="shared" si="18"/>
        <v>"slsil":"36.6",</v>
      </c>
      <c r="AE27" s="11" t="str">
        <f t="shared" si="19"/>
        <v>"slcf":"7.211538462",</v>
      </c>
      <c r="AF27" s="11" t="str">
        <f t="shared" si="20"/>
        <v>"sksat":"9",</v>
      </c>
      <c r="AG27" s="11" t="str">
        <f t="shared" si="21"/>
        <v>"sloc":"0.75",</v>
      </c>
      <c r="AH27" s="11" t="str">
        <f t="shared" si="22"/>
        <v>"slphw":"6.7",</v>
      </c>
      <c r="AI27" s="11" t="str">
        <f t="shared" si="23"/>
        <v>"sllt":"46",</v>
      </c>
      <c r="AJ27" s="11" t="str">
        <f t="shared" si="24"/>
        <v>"slsnd":"37.4",</v>
      </c>
      <c r="AK27" s="11" t="str">
        <f t="shared" si="25"/>
        <v>"slfc1":"29.3",</v>
      </c>
      <c r="AL27" s="11" t="str">
        <f t="shared" si="26"/>
        <v/>
      </c>
      <c r="AM27" s="11" t="str">
        <f t="shared" si="27"/>
        <v>"slwp":"16.5"}</v>
      </c>
    </row>
    <row r="28" spans="2:39">
      <c r="B28" s="17" t="s">
        <v>456</v>
      </c>
      <c r="C28" s="17" t="s">
        <v>453</v>
      </c>
      <c r="D28" s="17" t="s">
        <v>800</v>
      </c>
      <c r="E28" s="17" t="s">
        <v>801</v>
      </c>
      <c r="F28" s="18">
        <v>152</v>
      </c>
      <c r="G28" s="17"/>
      <c r="H28" s="18">
        <v>17</v>
      </c>
      <c r="I28" s="18">
        <v>39.700000000000003</v>
      </c>
      <c r="J28" s="18">
        <v>7.211538462</v>
      </c>
      <c r="K28" s="18">
        <v>9</v>
      </c>
      <c r="L28" s="18">
        <v>0.25</v>
      </c>
      <c r="M28" s="18">
        <v>7.9</v>
      </c>
      <c r="N28" s="18">
        <v>91</v>
      </c>
      <c r="O28" s="18">
        <v>43.3</v>
      </c>
      <c r="P28" s="18">
        <v>25</v>
      </c>
      <c r="Q28" s="17"/>
      <c r="R28" s="18">
        <v>10.5</v>
      </c>
      <c r="S28" s="1"/>
      <c r="T28" s="43" t="str">
        <f>VLOOKUP(B28,Experiment!DF:DX,19,FALSE)</f>
        <v>403016:543040</v>
      </c>
      <c r="U28" s="1" t="str">
        <f t="shared" si="12"/>
        <v>403016:543040_403016:5214664</v>
      </c>
      <c r="V28" s="11" t="str">
        <f t="shared" si="28"/>
        <v/>
      </c>
      <c r="W28" s="11" t="str">
        <f>IF(COUNTIF($T$1:T27, "="&amp;T28)=0,VLOOKUP(B28,Experiment!DF:DG,2,FALSE)&amp;"""soilLayer"":[", "")</f>
        <v/>
      </c>
      <c r="X28" s="11" t="str">
        <f>IF(COUNTIF($U$1:U27, "="&amp;U28)=0,Y28&amp;Z28&amp;AA28&amp;AB28&amp;AC28&amp;AD28&amp;AE28&amp;AF28&amp;AG28&amp;AH28&amp;AI28&amp;AJ28&amp;AJ28&amp;AK28&amp;AL28&amp;AM28,"")</f>
        <v/>
      </c>
      <c r="Y28" s="11" t="str">
        <f t="shared" si="13"/>
        <v>{"mon_soilhorizonid":"403016:5214664",</v>
      </c>
      <c r="Z28" s="11" t="str">
        <f t="shared" si="14"/>
        <v>"slmh":"C1,C2",</v>
      </c>
      <c r="AA28" s="11" t="str">
        <f t="shared" si="15"/>
        <v>"sllb":"152",</v>
      </c>
      <c r="AB28" s="11" t="str">
        <f t="shared" si="16"/>
        <v/>
      </c>
      <c r="AC28" s="11" t="str">
        <f t="shared" si="17"/>
        <v>"slcly":"17",</v>
      </c>
      <c r="AD28" s="11" t="str">
        <f t="shared" si="18"/>
        <v>"slsil":"39.7",</v>
      </c>
      <c r="AE28" s="11" t="str">
        <f t="shared" si="19"/>
        <v>"slcf":"7.211538462",</v>
      </c>
      <c r="AF28" s="11" t="str">
        <f t="shared" si="20"/>
        <v>"sksat":"9",</v>
      </c>
      <c r="AG28" s="11" t="str">
        <f t="shared" si="21"/>
        <v>"sloc":"0.25",</v>
      </c>
      <c r="AH28" s="11" t="str">
        <f t="shared" si="22"/>
        <v>"slphw":"7.9",</v>
      </c>
      <c r="AI28" s="11" t="str">
        <f t="shared" si="23"/>
        <v>"sllt":"91",</v>
      </c>
      <c r="AJ28" s="11" t="str">
        <f t="shared" si="24"/>
        <v>"slsnd":"43.3",</v>
      </c>
      <c r="AK28" s="11" t="str">
        <f t="shared" si="25"/>
        <v>"slfc1":"25",</v>
      </c>
      <c r="AL28" s="11" t="str">
        <f t="shared" si="26"/>
        <v/>
      </c>
      <c r="AM28" s="11" t="str">
        <f t="shared" si="27"/>
        <v>"slwp":"10.5"}</v>
      </c>
    </row>
    <row r="29" spans="2:39">
      <c r="B29" s="17" t="s">
        <v>457</v>
      </c>
      <c r="C29" s="17" t="s">
        <v>453</v>
      </c>
      <c r="D29" s="17" t="s">
        <v>794</v>
      </c>
      <c r="E29" s="17" t="s">
        <v>795</v>
      </c>
      <c r="F29" s="18">
        <v>18</v>
      </c>
      <c r="G29" s="17"/>
      <c r="H29" s="18">
        <v>21</v>
      </c>
      <c r="I29" s="18">
        <v>37.4</v>
      </c>
      <c r="J29" s="18">
        <v>2.403846154</v>
      </c>
      <c r="K29" s="18">
        <v>9</v>
      </c>
      <c r="L29" s="18">
        <v>3.5</v>
      </c>
      <c r="M29" s="18">
        <v>6.5</v>
      </c>
      <c r="N29" s="18">
        <v>0</v>
      </c>
      <c r="O29" s="18">
        <v>41.6</v>
      </c>
      <c r="P29" s="18">
        <v>29.7</v>
      </c>
      <c r="Q29" s="17"/>
      <c r="R29" s="18">
        <v>16</v>
      </c>
      <c r="S29" s="1"/>
      <c r="T29" s="43" t="str">
        <f>VLOOKUP(B29,Experiment!DF:DX,19,FALSE)</f>
        <v>403016:543040</v>
      </c>
      <c r="U29" s="1" t="str">
        <f t="shared" si="12"/>
        <v>403016:543040_403016:5214661</v>
      </c>
      <c r="V29" s="11" t="str">
        <f t="shared" si="28"/>
        <v/>
      </c>
      <c r="W29" s="11" t="str">
        <f>IF(COUNTIF($T$1:T28, "="&amp;T29)=0,VLOOKUP(B29,Experiment!DF:DG,2,FALSE)&amp;"""soilLayer"":[", "")</f>
        <v/>
      </c>
      <c r="X29" s="11" t="str">
        <f>IF(COUNTIF($U$1:U28, "="&amp;U29)=0,Y29&amp;Z29&amp;AA29&amp;AB29&amp;AC29&amp;AD29&amp;AE29&amp;AF29&amp;AG29&amp;AH29&amp;AI29&amp;AJ29&amp;AJ29&amp;AK29&amp;AL29&amp;AM29,"")</f>
        <v/>
      </c>
      <c r="Y29" s="11" t="str">
        <f t="shared" si="13"/>
        <v>{"mon_soilhorizonid":"403016:5214661",</v>
      </c>
      <c r="Z29" s="11" t="str">
        <f t="shared" si="14"/>
        <v>"slmh":"Ap",</v>
      </c>
      <c r="AA29" s="11" t="str">
        <f t="shared" si="15"/>
        <v>"sllb":"18",</v>
      </c>
      <c r="AB29" s="11" t="str">
        <f t="shared" si="16"/>
        <v/>
      </c>
      <c r="AC29" s="11" t="str">
        <f t="shared" si="17"/>
        <v>"slcly":"21",</v>
      </c>
      <c r="AD29" s="11" t="str">
        <f t="shared" si="18"/>
        <v>"slsil":"37.4",</v>
      </c>
      <c r="AE29" s="11" t="str">
        <f t="shared" si="19"/>
        <v>"slcf":"2.403846154",</v>
      </c>
      <c r="AF29" s="11" t="str">
        <f t="shared" si="20"/>
        <v>"sksat":"9",</v>
      </c>
      <c r="AG29" s="11" t="str">
        <f t="shared" si="21"/>
        <v>"sloc":"3.5",</v>
      </c>
      <c r="AH29" s="11" t="str">
        <f t="shared" si="22"/>
        <v>"slphw":"6.5",</v>
      </c>
      <c r="AI29" s="11" t="str">
        <f t="shared" si="23"/>
        <v>"sllt":"0",</v>
      </c>
      <c r="AJ29" s="11" t="str">
        <f t="shared" si="24"/>
        <v>"slsnd":"41.6",</v>
      </c>
      <c r="AK29" s="11" t="str">
        <f t="shared" si="25"/>
        <v>"slfc1":"29.7",</v>
      </c>
      <c r="AL29" s="11" t="str">
        <f t="shared" si="26"/>
        <v/>
      </c>
      <c r="AM29" s="11" t="str">
        <f t="shared" si="27"/>
        <v>"slwp":"16"}</v>
      </c>
    </row>
    <row r="30" spans="2:39">
      <c r="B30" s="17" t="s">
        <v>457</v>
      </c>
      <c r="C30" s="17" t="s">
        <v>453</v>
      </c>
      <c r="D30" s="17" t="s">
        <v>796</v>
      </c>
      <c r="E30" s="17" t="s">
        <v>797</v>
      </c>
      <c r="F30" s="18">
        <v>46</v>
      </c>
      <c r="G30" s="17"/>
      <c r="H30" s="18">
        <v>21</v>
      </c>
      <c r="I30" s="18">
        <v>37.4</v>
      </c>
      <c r="J30" s="18">
        <v>2.403846154</v>
      </c>
      <c r="K30" s="18">
        <v>9</v>
      </c>
      <c r="L30" s="18">
        <v>2.5</v>
      </c>
      <c r="M30" s="18">
        <v>6.5</v>
      </c>
      <c r="N30" s="18">
        <v>18</v>
      </c>
      <c r="O30" s="18">
        <v>41.6</v>
      </c>
      <c r="P30" s="18">
        <v>28.9</v>
      </c>
      <c r="Q30" s="17"/>
      <c r="R30" s="18">
        <v>14.7</v>
      </c>
      <c r="S30" s="1"/>
      <c r="T30" s="43" t="str">
        <f>VLOOKUP(B30,Experiment!DF:DX,19,FALSE)</f>
        <v>403016:543040</v>
      </c>
      <c r="U30" s="1" t="str">
        <f t="shared" si="12"/>
        <v>403016:543040_403016:5214662</v>
      </c>
      <c r="V30" s="11" t="str">
        <f t="shared" si="28"/>
        <v/>
      </c>
      <c r="W30" s="11" t="str">
        <f>IF(COUNTIF($T$1:T29, "="&amp;T30)=0,VLOOKUP(B30,Experiment!DF:DG,2,FALSE)&amp;"""soilLayer"":[", "")</f>
        <v/>
      </c>
      <c r="X30" s="11" t="str">
        <f>IF(COUNTIF($U$1:U29, "="&amp;U30)=0,Y30&amp;Z30&amp;AA30&amp;AB30&amp;AC30&amp;AD30&amp;AE30&amp;AF30&amp;AG30&amp;AH30&amp;AI30&amp;AJ30&amp;AJ30&amp;AK30&amp;AL30&amp;AM30,"")</f>
        <v/>
      </c>
      <c r="Y30" s="11" t="str">
        <f t="shared" si="13"/>
        <v>{"mon_soilhorizonid":"403016:5214662",</v>
      </c>
      <c r="Z30" s="11" t="str">
        <f t="shared" si="14"/>
        <v>"slmh":"A1,A2",</v>
      </c>
      <c r="AA30" s="11" t="str">
        <f t="shared" si="15"/>
        <v>"sllb":"46",</v>
      </c>
      <c r="AB30" s="11" t="str">
        <f t="shared" si="16"/>
        <v/>
      </c>
      <c r="AC30" s="11" t="str">
        <f t="shared" si="17"/>
        <v>"slcly":"21",</v>
      </c>
      <c r="AD30" s="11" t="str">
        <f t="shared" si="18"/>
        <v>"slsil":"37.4",</v>
      </c>
      <c r="AE30" s="11" t="str">
        <f t="shared" si="19"/>
        <v>"slcf":"2.403846154",</v>
      </c>
      <c r="AF30" s="11" t="str">
        <f t="shared" si="20"/>
        <v>"sksat":"9",</v>
      </c>
      <c r="AG30" s="11" t="str">
        <f t="shared" si="21"/>
        <v>"sloc":"2.5",</v>
      </c>
      <c r="AH30" s="11" t="str">
        <f t="shared" si="22"/>
        <v>"slphw":"6.5",</v>
      </c>
      <c r="AI30" s="11" t="str">
        <f t="shared" si="23"/>
        <v>"sllt":"18",</v>
      </c>
      <c r="AJ30" s="11" t="str">
        <f t="shared" si="24"/>
        <v>"slsnd":"41.6",</v>
      </c>
      <c r="AK30" s="11" t="str">
        <f t="shared" si="25"/>
        <v>"slfc1":"28.9",</v>
      </c>
      <c r="AL30" s="11" t="str">
        <f t="shared" si="26"/>
        <v/>
      </c>
      <c r="AM30" s="11" t="str">
        <f t="shared" si="27"/>
        <v>"slwp":"14.7"}</v>
      </c>
    </row>
    <row r="31" spans="2:39">
      <c r="B31" s="17" t="s">
        <v>457</v>
      </c>
      <c r="C31" s="17" t="s">
        <v>453</v>
      </c>
      <c r="D31" s="17" t="s">
        <v>798</v>
      </c>
      <c r="E31" s="17" t="s">
        <v>799</v>
      </c>
      <c r="F31" s="18">
        <v>91</v>
      </c>
      <c r="G31" s="17"/>
      <c r="H31" s="18">
        <v>26</v>
      </c>
      <c r="I31" s="18">
        <v>36.6</v>
      </c>
      <c r="J31" s="18">
        <v>7.211538462</v>
      </c>
      <c r="K31" s="18">
        <v>9</v>
      </c>
      <c r="L31" s="18">
        <v>0.75</v>
      </c>
      <c r="M31" s="18">
        <v>6.7</v>
      </c>
      <c r="N31" s="18">
        <v>46</v>
      </c>
      <c r="O31" s="18">
        <v>37.4</v>
      </c>
      <c r="P31" s="18">
        <v>29.3</v>
      </c>
      <c r="Q31" s="17"/>
      <c r="R31" s="18">
        <v>16.5</v>
      </c>
      <c r="S31" s="1"/>
      <c r="T31" s="43" t="str">
        <f>VLOOKUP(B31,Experiment!DF:DX,19,FALSE)</f>
        <v>403016:543040</v>
      </c>
      <c r="U31" s="1" t="str">
        <f t="shared" si="12"/>
        <v>403016:543040_403016:5214663</v>
      </c>
      <c r="V31" s="11" t="str">
        <f t="shared" si="28"/>
        <v/>
      </c>
      <c r="W31" s="11" t="str">
        <f>IF(COUNTIF($T$1:T30, "="&amp;T31)=0,VLOOKUP(B31,Experiment!DF:DG,2,FALSE)&amp;"""soilLayer"":[", "")</f>
        <v/>
      </c>
      <c r="X31" s="11" t="str">
        <f>IF(COUNTIF($U$1:U30, "="&amp;U31)=0,Y31&amp;Z31&amp;AA31&amp;AB31&amp;AC31&amp;AD31&amp;AE31&amp;AF31&amp;AG31&amp;AH31&amp;AI31&amp;AJ31&amp;AJ31&amp;AK31&amp;AL31&amp;AM31,"")</f>
        <v/>
      </c>
      <c r="Y31" s="11" t="str">
        <f t="shared" si="13"/>
        <v>{"mon_soilhorizonid":"403016:5214663",</v>
      </c>
      <c r="Z31" s="11" t="str">
        <f t="shared" si="14"/>
        <v>"slmh":"Bw1,Bw2",</v>
      </c>
      <c r="AA31" s="11" t="str">
        <f t="shared" si="15"/>
        <v>"sllb":"91",</v>
      </c>
      <c r="AB31" s="11" t="str">
        <f t="shared" si="16"/>
        <v/>
      </c>
      <c r="AC31" s="11" t="str">
        <f t="shared" si="17"/>
        <v>"slcly":"26",</v>
      </c>
      <c r="AD31" s="11" t="str">
        <f t="shared" si="18"/>
        <v>"slsil":"36.6",</v>
      </c>
      <c r="AE31" s="11" t="str">
        <f t="shared" si="19"/>
        <v>"slcf":"7.211538462",</v>
      </c>
      <c r="AF31" s="11" t="str">
        <f t="shared" si="20"/>
        <v>"sksat":"9",</v>
      </c>
      <c r="AG31" s="11" t="str">
        <f t="shared" si="21"/>
        <v>"sloc":"0.75",</v>
      </c>
      <c r="AH31" s="11" t="str">
        <f t="shared" si="22"/>
        <v>"slphw":"6.7",</v>
      </c>
      <c r="AI31" s="11" t="str">
        <f t="shared" si="23"/>
        <v>"sllt":"46",</v>
      </c>
      <c r="AJ31" s="11" t="str">
        <f t="shared" si="24"/>
        <v>"slsnd":"37.4",</v>
      </c>
      <c r="AK31" s="11" t="str">
        <f t="shared" si="25"/>
        <v>"slfc1":"29.3",</v>
      </c>
      <c r="AL31" s="11" t="str">
        <f t="shared" si="26"/>
        <v/>
      </c>
      <c r="AM31" s="11" t="str">
        <f t="shared" si="27"/>
        <v>"slwp":"16.5"}</v>
      </c>
    </row>
    <row r="32" spans="2:39">
      <c r="B32" s="17" t="s">
        <v>457</v>
      </c>
      <c r="C32" s="17" t="s">
        <v>453</v>
      </c>
      <c r="D32" s="17" t="s">
        <v>800</v>
      </c>
      <c r="E32" s="17" t="s">
        <v>801</v>
      </c>
      <c r="F32" s="18">
        <v>152</v>
      </c>
      <c r="G32" s="17"/>
      <c r="H32" s="18">
        <v>17</v>
      </c>
      <c r="I32" s="18">
        <v>39.700000000000003</v>
      </c>
      <c r="J32" s="18">
        <v>7.211538462</v>
      </c>
      <c r="K32" s="18">
        <v>9</v>
      </c>
      <c r="L32" s="18">
        <v>0.25</v>
      </c>
      <c r="M32" s="18">
        <v>7.9</v>
      </c>
      <c r="N32" s="18">
        <v>91</v>
      </c>
      <c r="O32" s="18">
        <v>43.3</v>
      </c>
      <c r="P32" s="18">
        <v>25</v>
      </c>
      <c r="Q32" s="17"/>
      <c r="R32" s="18">
        <v>10.5</v>
      </c>
      <c r="S32" s="1"/>
      <c r="T32" s="43" t="str">
        <f>VLOOKUP(B32,Experiment!DF:DX,19,FALSE)</f>
        <v>403016:543040</v>
      </c>
      <c r="U32" s="1" t="str">
        <f t="shared" si="12"/>
        <v>403016:543040_403016:5214664</v>
      </c>
      <c r="V32" s="11" t="str">
        <f t="shared" si="28"/>
        <v/>
      </c>
      <c r="W32" s="11" t="str">
        <f>IF(COUNTIF($T$1:T31, "="&amp;T32)=0,VLOOKUP(B32,Experiment!DF:DG,2,FALSE)&amp;"""soilLayer"":[", "")</f>
        <v/>
      </c>
      <c r="X32" s="11" t="str">
        <f>IF(COUNTIF($U$1:U31, "="&amp;U32)=0,Y32&amp;Z32&amp;AA32&amp;AB32&amp;AC32&amp;AD32&amp;AE32&amp;AF32&amp;AG32&amp;AH32&amp;AI32&amp;AJ32&amp;AJ32&amp;AK32&amp;AL32&amp;AM32,"")</f>
        <v/>
      </c>
      <c r="Y32" s="11" t="str">
        <f t="shared" si="13"/>
        <v>{"mon_soilhorizonid":"403016:5214664",</v>
      </c>
      <c r="Z32" s="11" t="str">
        <f t="shared" si="14"/>
        <v>"slmh":"C1,C2",</v>
      </c>
      <c r="AA32" s="11" t="str">
        <f t="shared" si="15"/>
        <v>"sllb":"152",</v>
      </c>
      <c r="AB32" s="11" t="str">
        <f t="shared" si="16"/>
        <v/>
      </c>
      <c r="AC32" s="11" t="str">
        <f t="shared" si="17"/>
        <v>"slcly":"17",</v>
      </c>
      <c r="AD32" s="11" t="str">
        <f t="shared" si="18"/>
        <v>"slsil":"39.7",</v>
      </c>
      <c r="AE32" s="11" t="str">
        <f t="shared" si="19"/>
        <v>"slcf":"7.211538462",</v>
      </c>
      <c r="AF32" s="11" t="str">
        <f t="shared" si="20"/>
        <v>"sksat":"9",</v>
      </c>
      <c r="AG32" s="11" t="str">
        <f t="shared" si="21"/>
        <v>"sloc":"0.25",</v>
      </c>
      <c r="AH32" s="11" t="str">
        <f t="shared" si="22"/>
        <v>"slphw":"7.9",</v>
      </c>
      <c r="AI32" s="11" t="str">
        <f t="shared" si="23"/>
        <v>"sllt":"91",</v>
      </c>
      <c r="AJ32" s="11" t="str">
        <f t="shared" si="24"/>
        <v>"slsnd":"43.3",</v>
      </c>
      <c r="AK32" s="11" t="str">
        <f t="shared" si="25"/>
        <v>"slfc1":"25",</v>
      </c>
      <c r="AL32" s="11" t="str">
        <f t="shared" si="26"/>
        <v/>
      </c>
      <c r="AM32" s="11" t="str">
        <f t="shared" si="27"/>
        <v>"slwp":"10.5"}</v>
      </c>
    </row>
    <row r="33" spans="2:39">
      <c r="B33" s="17" t="s">
        <v>460</v>
      </c>
      <c r="C33" s="17" t="s">
        <v>453</v>
      </c>
      <c r="D33" s="17" t="s">
        <v>794</v>
      </c>
      <c r="E33" s="17" t="s">
        <v>795</v>
      </c>
      <c r="F33" s="18">
        <v>18</v>
      </c>
      <c r="G33" s="17"/>
      <c r="H33" s="18">
        <v>21</v>
      </c>
      <c r="I33" s="18">
        <v>37.4</v>
      </c>
      <c r="J33" s="18">
        <v>2.403846154</v>
      </c>
      <c r="K33" s="18">
        <v>9</v>
      </c>
      <c r="L33" s="18">
        <v>3.5</v>
      </c>
      <c r="M33" s="18">
        <v>6.5</v>
      </c>
      <c r="N33" s="18">
        <v>0</v>
      </c>
      <c r="O33" s="18">
        <v>41.6</v>
      </c>
      <c r="P33" s="18">
        <v>29.7</v>
      </c>
      <c r="Q33" s="17"/>
      <c r="R33" s="18">
        <v>16</v>
      </c>
      <c r="S33" s="1"/>
      <c r="T33" s="43" t="str">
        <f>VLOOKUP(B33,Experiment!DF:DX,19,FALSE)</f>
        <v>403016:543040</v>
      </c>
      <c r="U33" s="1" t="str">
        <f t="shared" si="12"/>
        <v>403016:543040_403016:5214661</v>
      </c>
      <c r="V33" s="11" t="str">
        <f t="shared" si="28"/>
        <v/>
      </c>
      <c r="W33" s="11" t="str">
        <f>IF(COUNTIF($T$1:T32, "="&amp;T33)=0,VLOOKUP(B33,Experiment!DF:DG,2,FALSE)&amp;"""soilLayer"":[", "")</f>
        <v/>
      </c>
      <c r="X33" s="11" t="str">
        <f>IF(COUNTIF($U$1:U32, "="&amp;U33)=0,Y33&amp;Z33&amp;AA33&amp;AB33&amp;AC33&amp;AD33&amp;AE33&amp;AF33&amp;AG33&amp;AH33&amp;AI33&amp;AJ33&amp;AJ33&amp;AK33&amp;AL33&amp;AM33,"")</f>
        <v/>
      </c>
      <c r="Y33" s="11" t="str">
        <f t="shared" si="13"/>
        <v>{"mon_soilhorizonid":"403016:5214661",</v>
      </c>
      <c r="Z33" s="11" t="str">
        <f t="shared" si="14"/>
        <v>"slmh":"Ap",</v>
      </c>
      <c r="AA33" s="11" t="str">
        <f t="shared" si="15"/>
        <v>"sllb":"18",</v>
      </c>
      <c r="AB33" s="11" t="str">
        <f t="shared" si="16"/>
        <v/>
      </c>
      <c r="AC33" s="11" t="str">
        <f t="shared" si="17"/>
        <v>"slcly":"21",</v>
      </c>
      <c r="AD33" s="11" t="str">
        <f t="shared" si="18"/>
        <v>"slsil":"37.4",</v>
      </c>
      <c r="AE33" s="11" t="str">
        <f t="shared" si="19"/>
        <v>"slcf":"2.403846154",</v>
      </c>
      <c r="AF33" s="11" t="str">
        <f t="shared" si="20"/>
        <v>"sksat":"9",</v>
      </c>
      <c r="AG33" s="11" t="str">
        <f t="shared" si="21"/>
        <v>"sloc":"3.5",</v>
      </c>
      <c r="AH33" s="11" t="str">
        <f t="shared" si="22"/>
        <v>"slphw":"6.5",</v>
      </c>
      <c r="AI33" s="11" t="str">
        <f t="shared" si="23"/>
        <v>"sllt":"0",</v>
      </c>
      <c r="AJ33" s="11" t="str">
        <f t="shared" si="24"/>
        <v>"slsnd":"41.6",</v>
      </c>
      <c r="AK33" s="11" t="str">
        <f t="shared" si="25"/>
        <v>"slfc1":"29.7",</v>
      </c>
      <c r="AL33" s="11" t="str">
        <f t="shared" si="26"/>
        <v/>
      </c>
      <c r="AM33" s="11" t="str">
        <f t="shared" si="27"/>
        <v>"slwp":"16"}</v>
      </c>
    </row>
    <row r="34" spans="2:39">
      <c r="B34" s="17" t="s">
        <v>460</v>
      </c>
      <c r="C34" s="17" t="s">
        <v>453</v>
      </c>
      <c r="D34" s="17" t="s">
        <v>796</v>
      </c>
      <c r="E34" s="17" t="s">
        <v>797</v>
      </c>
      <c r="F34" s="18">
        <v>46</v>
      </c>
      <c r="G34" s="17"/>
      <c r="H34" s="18">
        <v>21</v>
      </c>
      <c r="I34" s="18">
        <v>37.4</v>
      </c>
      <c r="J34" s="18">
        <v>2.403846154</v>
      </c>
      <c r="K34" s="18">
        <v>9</v>
      </c>
      <c r="L34" s="18">
        <v>2.5</v>
      </c>
      <c r="M34" s="18">
        <v>6.5</v>
      </c>
      <c r="N34" s="18">
        <v>18</v>
      </c>
      <c r="O34" s="18">
        <v>41.6</v>
      </c>
      <c r="P34" s="18">
        <v>28.9</v>
      </c>
      <c r="Q34" s="18"/>
      <c r="R34" s="18">
        <v>14.7</v>
      </c>
      <c r="S34" s="1"/>
      <c r="T34" s="43" t="str">
        <f>VLOOKUP(B34,Experiment!DF:DX,19,FALSE)</f>
        <v>403016:543040</v>
      </c>
      <c r="U34" s="1" t="str">
        <f t="shared" si="12"/>
        <v>403016:543040_403016:5214662</v>
      </c>
      <c r="V34" s="11" t="str">
        <f t="shared" si="28"/>
        <v/>
      </c>
      <c r="W34" s="11" t="str">
        <f>IF(COUNTIF($T$1:T33, "="&amp;T34)=0,VLOOKUP(B34,Experiment!DF:DG,2,FALSE)&amp;"""soilLayer"":[", "")</f>
        <v/>
      </c>
      <c r="X34" s="11" t="str">
        <f>IF(COUNTIF($U$1:U33, "="&amp;U34)=0,Y34&amp;Z34&amp;AA34&amp;AB34&amp;AC34&amp;AD34&amp;AE34&amp;AF34&amp;AG34&amp;AH34&amp;AI34&amp;AJ34&amp;AJ34&amp;AK34&amp;AL34&amp;AM34,"")</f>
        <v/>
      </c>
      <c r="Y34" s="11" t="str">
        <f t="shared" si="13"/>
        <v>{"mon_soilhorizonid":"403016:5214662",</v>
      </c>
      <c r="Z34" s="11" t="str">
        <f t="shared" si="14"/>
        <v>"slmh":"A1,A2",</v>
      </c>
      <c r="AA34" s="11" t="str">
        <f t="shared" si="15"/>
        <v>"sllb":"46",</v>
      </c>
      <c r="AB34" s="11" t="str">
        <f t="shared" si="16"/>
        <v/>
      </c>
      <c r="AC34" s="11" t="str">
        <f t="shared" si="17"/>
        <v>"slcly":"21",</v>
      </c>
      <c r="AD34" s="11" t="str">
        <f t="shared" si="18"/>
        <v>"slsil":"37.4",</v>
      </c>
      <c r="AE34" s="11" t="str">
        <f t="shared" si="19"/>
        <v>"slcf":"2.403846154",</v>
      </c>
      <c r="AF34" s="11" t="str">
        <f t="shared" si="20"/>
        <v>"sksat":"9",</v>
      </c>
      <c r="AG34" s="11" t="str">
        <f t="shared" si="21"/>
        <v>"sloc":"2.5",</v>
      </c>
      <c r="AH34" s="11" t="str">
        <f t="shared" si="22"/>
        <v>"slphw":"6.5",</v>
      </c>
      <c r="AI34" s="11" t="str">
        <f t="shared" si="23"/>
        <v>"sllt":"18",</v>
      </c>
      <c r="AJ34" s="11" t="str">
        <f t="shared" si="24"/>
        <v>"slsnd":"41.6",</v>
      </c>
      <c r="AK34" s="11" t="str">
        <f t="shared" si="25"/>
        <v>"slfc1":"28.9",</v>
      </c>
      <c r="AL34" s="11" t="str">
        <f t="shared" si="26"/>
        <v/>
      </c>
      <c r="AM34" s="11" t="str">
        <f t="shared" si="27"/>
        <v>"slwp":"14.7"}</v>
      </c>
    </row>
    <row r="35" spans="2:39">
      <c r="B35" s="17" t="s">
        <v>460</v>
      </c>
      <c r="C35" s="17" t="s">
        <v>453</v>
      </c>
      <c r="D35" s="17" t="s">
        <v>798</v>
      </c>
      <c r="E35" s="17" t="s">
        <v>799</v>
      </c>
      <c r="F35" s="18">
        <v>91</v>
      </c>
      <c r="G35" s="17"/>
      <c r="H35" s="18">
        <v>26</v>
      </c>
      <c r="I35" s="18">
        <v>36.6</v>
      </c>
      <c r="J35" s="18">
        <v>7.211538462</v>
      </c>
      <c r="K35" s="18">
        <v>9</v>
      </c>
      <c r="L35" s="18">
        <v>0.75</v>
      </c>
      <c r="M35" s="18">
        <v>6.7</v>
      </c>
      <c r="N35" s="18">
        <v>46</v>
      </c>
      <c r="O35" s="18">
        <v>37.4</v>
      </c>
      <c r="P35" s="18">
        <v>29.3</v>
      </c>
      <c r="Q35" s="17"/>
      <c r="R35" s="18">
        <v>16.5</v>
      </c>
      <c r="S35" s="1"/>
      <c r="T35" s="43" t="str">
        <f>VLOOKUP(B35,Experiment!DF:DX,19,FALSE)</f>
        <v>403016:543040</v>
      </c>
      <c r="U35" s="1" t="str">
        <f t="shared" si="12"/>
        <v>403016:543040_403016:5214663</v>
      </c>
      <c r="V35" s="11" t="str">
        <f t="shared" si="28"/>
        <v/>
      </c>
      <c r="W35" s="11" t="str">
        <f>IF(COUNTIF($T$1:T34, "="&amp;T35)=0,VLOOKUP(B35,Experiment!DF:DG,2,FALSE)&amp;"""soilLayer"":[", "")</f>
        <v/>
      </c>
      <c r="X35" s="11" t="str">
        <f>IF(COUNTIF($U$1:U34, "="&amp;U35)=0,Y35&amp;Z35&amp;AA35&amp;AB35&amp;AC35&amp;AD35&amp;AE35&amp;AF35&amp;AG35&amp;AH35&amp;AI35&amp;AJ35&amp;AJ35&amp;AK35&amp;AL35&amp;AM35,"")</f>
        <v/>
      </c>
      <c r="Y35" s="11" t="str">
        <f t="shared" si="13"/>
        <v>{"mon_soilhorizonid":"403016:5214663",</v>
      </c>
      <c r="Z35" s="11" t="str">
        <f t="shared" si="14"/>
        <v>"slmh":"Bw1,Bw2",</v>
      </c>
      <c r="AA35" s="11" t="str">
        <f t="shared" si="15"/>
        <v>"sllb":"91",</v>
      </c>
      <c r="AB35" s="11" t="str">
        <f t="shared" si="16"/>
        <v/>
      </c>
      <c r="AC35" s="11" t="str">
        <f t="shared" si="17"/>
        <v>"slcly":"26",</v>
      </c>
      <c r="AD35" s="11" t="str">
        <f t="shared" si="18"/>
        <v>"slsil":"36.6",</v>
      </c>
      <c r="AE35" s="11" t="str">
        <f t="shared" si="19"/>
        <v>"slcf":"7.211538462",</v>
      </c>
      <c r="AF35" s="11" t="str">
        <f t="shared" si="20"/>
        <v>"sksat":"9",</v>
      </c>
      <c r="AG35" s="11" t="str">
        <f t="shared" si="21"/>
        <v>"sloc":"0.75",</v>
      </c>
      <c r="AH35" s="11" t="str">
        <f t="shared" si="22"/>
        <v>"slphw":"6.7",</v>
      </c>
      <c r="AI35" s="11" t="str">
        <f t="shared" si="23"/>
        <v>"sllt":"46",</v>
      </c>
      <c r="AJ35" s="11" t="str">
        <f t="shared" si="24"/>
        <v>"slsnd":"37.4",</v>
      </c>
      <c r="AK35" s="11" t="str">
        <f t="shared" si="25"/>
        <v>"slfc1":"29.3",</v>
      </c>
      <c r="AL35" s="11" t="str">
        <f t="shared" si="26"/>
        <v/>
      </c>
      <c r="AM35" s="11" t="str">
        <f t="shared" si="27"/>
        <v>"slwp":"16.5"}</v>
      </c>
    </row>
    <row r="36" spans="2:39">
      <c r="B36" s="17" t="s">
        <v>460</v>
      </c>
      <c r="C36" s="17" t="s">
        <v>453</v>
      </c>
      <c r="D36" s="17" t="s">
        <v>800</v>
      </c>
      <c r="E36" s="17" t="s">
        <v>801</v>
      </c>
      <c r="F36" s="18">
        <v>152</v>
      </c>
      <c r="G36" s="17"/>
      <c r="H36" s="18">
        <v>17</v>
      </c>
      <c r="I36" s="18">
        <v>39.700000000000003</v>
      </c>
      <c r="J36" s="18">
        <v>7.211538462</v>
      </c>
      <c r="K36" s="18">
        <v>9</v>
      </c>
      <c r="L36" s="18">
        <v>0.25</v>
      </c>
      <c r="M36" s="18">
        <v>7.9</v>
      </c>
      <c r="N36" s="18">
        <v>91</v>
      </c>
      <c r="O36" s="18">
        <v>43.3</v>
      </c>
      <c r="P36" s="18">
        <v>25</v>
      </c>
      <c r="Q36" s="17"/>
      <c r="R36" s="18">
        <v>10.5</v>
      </c>
      <c r="S36" s="1"/>
      <c r="T36" s="43" t="str">
        <f>VLOOKUP(B36,Experiment!DF:DX,19,FALSE)</f>
        <v>403016:543040</v>
      </c>
      <c r="U36" s="1" t="str">
        <f t="shared" si="12"/>
        <v>403016:543040_403016:5214664</v>
      </c>
      <c r="V36" s="11" t="str">
        <f t="shared" si="28"/>
        <v/>
      </c>
      <c r="W36" s="11" t="str">
        <f>IF(COUNTIF($T$1:T35, "="&amp;T36)=0,VLOOKUP(B36,Experiment!DF:DG,2,FALSE)&amp;"""soilLayer"":[", "")</f>
        <v/>
      </c>
      <c r="X36" s="11" t="str">
        <f>IF(COUNTIF($U$1:U35, "="&amp;U36)=0,Y36&amp;Z36&amp;AA36&amp;AB36&amp;AC36&amp;AD36&amp;AE36&amp;AF36&amp;AG36&amp;AH36&amp;AI36&amp;AJ36&amp;AJ36&amp;AK36&amp;AL36&amp;AM36,"")</f>
        <v/>
      </c>
      <c r="Y36" s="11" t="str">
        <f t="shared" si="13"/>
        <v>{"mon_soilhorizonid":"403016:5214664",</v>
      </c>
      <c r="Z36" s="11" t="str">
        <f t="shared" si="14"/>
        <v>"slmh":"C1,C2",</v>
      </c>
      <c r="AA36" s="11" t="str">
        <f t="shared" si="15"/>
        <v>"sllb":"152",</v>
      </c>
      <c r="AB36" s="11" t="str">
        <f t="shared" si="16"/>
        <v/>
      </c>
      <c r="AC36" s="11" t="str">
        <f t="shared" si="17"/>
        <v>"slcly":"17",</v>
      </c>
      <c r="AD36" s="11" t="str">
        <f t="shared" si="18"/>
        <v>"slsil":"39.7",</v>
      </c>
      <c r="AE36" s="11" t="str">
        <f t="shared" si="19"/>
        <v>"slcf":"7.211538462",</v>
      </c>
      <c r="AF36" s="11" t="str">
        <f t="shared" si="20"/>
        <v>"sksat":"9",</v>
      </c>
      <c r="AG36" s="11" t="str">
        <f t="shared" si="21"/>
        <v>"sloc":"0.25",</v>
      </c>
      <c r="AH36" s="11" t="str">
        <f t="shared" si="22"/>
        <v>"slphw":"7.9",</v>
      </c>
      <c r="AI36" s="11" t="str">
        <f t="shared" si="23"/>
        <v>"sllt":"91",</v>
      </c>
      <c r="AJ36" s="11" t="str">
        <f t="shared" si="24"/>
        <v>"slsnd":"43.3",</v>
      </c>
      <c r="AK36" s="11" t="str">
        <f t="shared" si="25"/>
        <v>"slfc1":"25",</v>
      </c>
      <c r="AL36" s="11" t="str">
        <f t="shared" si="26"/>
        <v/>
      </c>
      <c r="AM36" s="11" t="str">
        <f t="shared" si="27"/>
        <v>"slwp":"10.5"}</v>
      </c>
    </row>
    <row r="37" spans="2:39">
      <c r="B37" s="17" t="s">
        <v>461</v>
      </c>
      <c r="C37" s="17" t="s">
        <v>467</v>
      </c>
      <c r="D37" s="17" t="s">
        <v>802</v>
      </c>
      <c r="E37" s="17" t="s">
        <v>795</v>
      </c>
      <c r="F37" s="18">
        <v>18</v>
      </c>
      <c r="G37" s="17"/>
      <c r="H37" s="18">
        <v>21</v>
      </c>
      <c r="I37" s="18">
        <v>37.4</v>
      </c>
      <c r="J37" s="18">
        <v>2.403846154</v>
      </c>
      <c r="K37" s="18">
        <v>9</v>
      </c>
      <c r="L37" s="18">
        <v>3.5</v>
      </c>
      <c r="M37" s="18">
        <v>6.5</v>
      </c>
      <c r="N37" s="18">
        <v>0</v>
      </c>
      <c r="O37" s="18">
        <v>41.6</v>
      </c>
      <c r="P37" s="18">
        <v>29.7</v>
      </c>
      <c r="Q37" s="17"/>
      <c r="R37" s="18">
        <v>16</v>
      </c>
      <c r="S37" s="1"/>
      <c r="T37" s="43" t="str">
        <f>VLOOKUP(B37,Experiment!DF:DX,19,FALSE)</f>
        <v>403017:543041</v>
      </c>
      <c r="U37" s="1" t="str">
        <f t="shared" si="12"/>
        <v>403017:543041_403017:5214665</v>
      </c>
      <c r="V37" s="11" t="str">
        <f t="shared" si="28"/>
        <v>]},</v>
      </c>
      <c r="W37" s="11" t="str">
        <f>IF(COUNTIF($T$1:T36, "="&amp;T37)=0,VLOOKUP(B37,Experiment!DF:DG,2,FALSE)&amp;"""soilLayer"":[", "")</f>
        <v>{"sltx":"SICL","sl_source":"SSURGO, Dominant Component","soil_id":"403017:543041","soil_name":"Clarion","sl_system":"USDA_NRCS","classification":"Fine-loamy, mixed, superactive, mesic Typic Hapludolls","soil_elev":"374","sl_slope":"7","salb":"0.09","drainage":"Well drained","soilLayer":[</v>
      </c>
      <c r="X37" s="11" t="str">
        <f>IF(COUNTIF($U$1:U36, "="&amp;U37)=0,Y37&amp;Z37&amp;AA37&amp;AB37&amp;AC37&amp;AD37&amp;AE37&amp;AF37&amp;AG37&amp;AH37&amp;AI37&amp;AJ37&amp;AJ37&amp;AK37&amp;AL37&amp;AM37,"")</f>
        <v>{"mon_soilhorizonid":"403017:5214665","slmh":"Ap","sllb":"18","slcly":"21","slsil":"37.4","slcf":"2.403846154","sksat":"9","sloc":"3.5","slphw":"6.5","sllt":"0","slsnd":"41.6","slsnd":"41.6","slfc1":"29.7","slwp":"16"}</v>
      </c>
      <c r="Y37" s="11" t="str">
        <f t="shared" si="13"/>
        <v>{"mon_soilhorizonid":"403017:5214665",</v>
      </c>
      <c r="Z37" s="11" t="str">
        <f t="shared" si="14"/>
        <v>"slmh":"Ap",</v>
      </c>
      <c r="AA37" s="11" t="str">
        <f t="shared" si="15"/>
        <v>"sllb":"18",</v>
      </c>
      <c r="AB37" s="11" t="str">
        <f t="shared" si="16"/>
        <v/>
      </c>
      <c r="AC37" s="11" t="str">
        <f t="shared" si="17"/>
        <v>"slcly":"21",</v>
      </c>
      <c r="AD37" s="11" t="str">
        <f t="shared" si="18"/>
        <v>"slsil":"37.4",</v>
      </c>
      <c r="AE37" s="11" t="str">
        <f t="shared" si="19"/>
        <v>"slcf":"2.403846154",</v>
      </c>
      <c r="AF37" s="11" t="str">
        <f t="shared" si="20"/>
        <v>"sksat":"9",</v>
      </c>
      <c r="AG37" s="11" t="str">
        <f t="shared" si="21"/>
        <v>"sloc":"3.5",</v>
      </c>
      <c r="AH37" s="11" t="str">
        <f t="shared" si="22"/>
        <v>"slphw":"6.5",</v>
      </c>
      <c r="AI37" s="11" t="str">
        <f t="shared" si="23"/>
        <v>"sllt":"0",</v>
      </c>
      <c r="AJ37" s="11" t="str">
        <f t="shared" si="24"/>
        <v>"slsnd":"41.6",</v>
      </c>
      <c r="AK37" s="11" t="str">
        <f t="shared" si="25"/>
        <v>"slfc1":"29.7",</v>
      </c>
      <c r="AL37" s="11" t="str">
        <f t="shared" si="26"/>
        <v/>
      </c>
      <c r="AM37" s="11" t="str">
        <f t="shared" si="27"/>
        <v>"slwp":"16"}</v>
      </c>
    </row>
    <row r="38" spans="2:39">
      <c r="B38" s="17" t="s">
        <v>461</v>
      </c>
      <c r="C38" s="17" t="s">
        <v>467</v>
      </c>
      <c r="D38" s="17" t="s">
        <v>803</v>
      </c>
      <c r="E38" s="17" t="s">
        <v>797</v>
      </c>
      <c r="F38" s="18">
        <v>46</v>
      </c>
      <c r="G38" s="17"/>
      <c r="H38" s="18">
        <v>21</v>
      </c>
      <c r="I38" s="18">
        <v>37.4</v>
      </c>
      <c r="J38" s="18">
        <v>2.403846154</v>
      </c>
      <c r="K38" s="18">
        <v>9</v>
      </c>
      <c r="L38" s="18">
        <v>2.5</v>
      </c>
      <c r="M38" s="18">
        <v>6.5</v>
      </c>
      <c r="N38" s="18">
        <v>18</v>
      </c>
      <c r="O38" s="18">
        <v>41.6</v>
      </c>
      <c r="P38" s="18">
        <v>28.9</v>
      </c>
      <c r="Q38" s="17"/>
      <c r="R38" s="18">
        <v>14.7</v>
      </c>
      <c r="S38" s="1"/>
      <c r="T38" s="43" t="str">
        <f>VLOOKUP(B38,Experiment!DF:DX,19,FALSE)</f>
        <v>403017:543041</v>
      </c>
      <c r="U38" s="1" t="str">
        <f t="shared" si="12"/>
        <v>403017:543041_403017:5214666</v>
      </c>
      <c r="V38" s="11" t="str">
        <f t="shared" si="28"/>
        <v>,</v>
      </c>
      <c r="W38" s="11" t="str">
        <f>IF(COUNTIF($T$1:T37, "="&amp;T38)=0,VLOOKUP(B38,Experiment!DF:DG,2,FALSE)&amp;"""soilLayer"":[", "")</f>
        <v/>
      </c>
      <c r="X38" s="11" t="str">
        <f>IF(COUNTIF($U$1:U37, "="&amp;U38)=0,Y38&amp;Z38&amp;AA38&amp;AB38&amp;AC38&amp;AD38&amp;AE38&amp;AF38&amp;AG38&amp;AH38&amp;AI38&amp;AJ38&amp;AJ38&amp;AK38&amp;AL38&amp;AM38,"")</f>
        <v>{"mon_soilhorizonid":"403017:5214666","slmh":"A1,A2","sllb":"46","slcly":"21","slsil":"37.4","slcf":"2.403846154","sksat":"9","sloc":"2.5","slphw":"6.5","sllt":"18","slsnd":"41.6","slsnd":"41.6","slfc1":"28.9","slwp":"14.7"}</v>
      </c>
      <c r="Y38" s="11" t="str">
        <f t="shared" si="13"/>
        <v>{"mon_soilhorizonid":"403017:5214666",</v>
      </c>
      <c r="Z38" s="11" t="str">
        <f t="shared" si="14"/>
        <v>"slmh":"A1,A2",</v>
      </c>
      <c r="AA38" s="11" t="str">
        <f t="shared" si="15"/>
        <v>"sllb":"46",</v>
      </c>
      <c r="AB38" s="11" t="str">
        <f t="shared" si="16"/>
        <v/>
      </c>
      <c r="AC38" s="11" t="str">
        <f t="shared" si="17"/>
        <v>"slcly":"21",</v>
      </c>
      <c r="AD38" s="11" t="str">
        <f t="shared" si="18"/>
        <v>"slsil":"37.4",</v>
      </c>
      <c r="AE38" s="11" t="str">
        <f t="shared" si="19"/>
        <v>"slcf":"2.403846154",</v>
      </c>
      <c r="AF38" s="11" t="str">
        <f t="shared" si="20"/>
        <v>"sksat":"9",</v>
      </c>
      <c r="AG38" s="11" t="str">
        <f t="shared" si="21"/>
        <v>"sloc":"2.5",</v>
      </c>
      <c r="AH38" s="11" t="str">
        <f t="shared" si="22"/>
        <v>"slphw":"6.5",</v>
      </c>
      <c r="AI38" s="11" t="str">
        <f t="shared" si="23"/>
        <v>"sllt":"18",</v>
      </c>
      <c r="AJ38" s="11" t="str">
        <f t="shared" si="24"/>
        <v>"slsnd":"41.6",</v>
      </c>
      <c r="AK38" s="11" t="str">
        <f t="shared" si="25"/>
        <v>"slfc1":"28.9",</v>
      </c>
      <c r="AL38" s="11" t="str">
        <f t="shared" si="26"/>
        <v/>
      </c>
      <c r="AM38" s="11" t="str">
        <f t="shared" si="27"/>
        <v>"slwp":"14.7"}</v>
      </c>
    </row>
    <row r="39" spans="2:39">
      <c r="B39" s="17" t="s">
        <v>461</v>
      </c>
      <c r="C39" s="17" t="s">
        <v>467</v>
      </c>
      <c r="D39" s="17" t="s">
        <v>804</v>
      </c>
      <c r="E39" s="17" t="s">
        <v>799</v>
      </c>
      <c r="F39" s="18">
        <v>91</v>
      </c>
      <c r="G39" s="17"/>
      <c r="H39" s="18">
        <v>26</v>
      </c>
      <c r="I39" s="18">
        <v>36.6</v>
      </c>
      <c r="J39" s="18">
        <v>7.211538462</v>
      </c>
      <c r="K39" s="18">
        <v>9</v>
      </c>
      <c r="L39" s="18">
        <v>0.75</v>
      </c>
      <c r="M39" s="18">
        <v>6.7</v>
      </c>
      <c r="N39" s="18">
        <v>46</v>
      </c>
      <c r="O39" s="18">
        <v>37.4</v>
      </c>
      <c r="P39" s="18">
        <v>29.3</v>
      </c>
      <c r="Q39" s="17"/>
      <c r="R39" s="18">
        <v>16.5</v>
      </c>
      <c r="S39" s="1"/>
      <c r="T39" s="43" t="str">
        <f>VLOOKUP(B39,Experiment!DF:DX,19,FALSE)</f>
        <v>403017:543041</v>
      </c>
      <c r="U39" s="1" t="str">
        <f t="shared" si="12"/>
        <v>403017:543041_403017:5214667</v>
      </c>
      <c r="V39" s="11" t="str">
        <f t="shared" si="28"/>
        <v>,</v>
      </c>
      <c r="W39" s="11" t="str">
        <f>IF(COUNTIF($T$1:T38, "="&amp;T39)=0,VLOOKUP(B39,Experiment!DF:DG,2,FALSE)&amp;"""soilLayer"":[", "")</f>
        <v/>
      </c>
      <c r="X39" s="11" t="str">
        <f>IF(COUNTIF($U$1:U38, "="&amp;U39)=0,Y39&amp;Z39&amp;AA39&amp;AB39&amp;AC39&amp;AD39&amp;AE39&amp;AF39&amp;AG39&amp;AH39&amp;AI39&amp;AJ39&amp;AJ39&amp;AK39&amp;AL39&amp;AM39,"")</f>
        <v>{"mon_soilhorizonid":"403017:5214667","slmh":"Bw1,Bw2","sllb":"91","slcly":"26","slsil":"36.6","slcf":"7.211538462","sksat":"9","sloc":"0.75","slphw":"6.7","sllt":"46","slsnd":"37.4","slsnd":"37.4","slfc1":"29.3","slwp":"16.5"}</v>
      </c>
      <c r="Y39" s="11" t="str">
        <f t="shared" si="13"/>
        <v>{"mon_soilhorizonid":"403017:5214667",</v>
      </c>
      <c r="Z39" s="11" t="str">
        <f t="shared" si="14"/>
        <v>"slmh":"Bw1,Bw2",</v>
      </c>
      <c r="AA39" s="11" t="str">
        <f t="shared" si="15"/>
        <v>"sllb":"91",</v>
      </c>
      <c r="AB39" s="11" t="str">
        <f t="shared" si="16"/>
        <v/>
      </c>
      <c r="AC39" s="11" t="str">
        <f t="shared" si="17"/>
        <v>"slcly":"26",</v>
      </c>
      <c r="AD39" s="11" t="str">
        <f t="shared" si="18"/>
        <v>"slsil":"36.6",</v>
      </c>
      <c r="AE39" s="11" t="str">
        <f t="shared" si="19"/>
        <v>"slcf":"7.211538462",</v>
      </c>
      <c r="AF39" s="11" t="str">
        <f t="shared" si="20"/>
        <v>"sksat":"9",</v>
      </c>
      <c r="AG39" s="11" t="str">
        <f t="shared" si="21"/>
        <v>"sloc":"0.75",</v>
      </c>
      <c r="AH39" s="11" t="str">
        <f t="shared" si="22"/>
        <v>"slphw":"6.7",</v>
      </c>
      <c r="AI39" s="11" t="str">
        <f t="shared" si="23"/>
        <v>"sllt":"46",</v>
      </c>
      <c r="AJ39" s="11" t="str">
        <f t="shared" si="24"/>
        <v>"slsnd":"37.4",</v>
      </c>
      <c r="AK39" s="11" t="str">
        <f t="shared" si="25"/>
        <v>"slfc1":"29.3",</v>
      </c>
      <c r="AL39" s="11" t="str">
        <f t="shared" si="26"/>
        <v/>
      </c>
      <c r="AM39" s="11" t="str">
        <f t="shared" si="27"/>
        <v>"slwp":"16.5"}</v>
      </c>
    </row>
    <row r="40" spans="2:39">
      <c r="B40" s="17" t="s">
        <v>461</v>
      </c>
      <c r="C40" s="17" t="s">
        <v>467</v>
      </c>
      <c r="D40" s="17" t="s">
        <v>805</v>
      </c>
      <c r="E40" s="17" t="s">
        <v>801</v>
      </c>
      <c r="F40" s="18">
        <v>152</v>
      </c>
      <c r="G40" s="17"/>
      <c r="H40" s="18">
        <v>17</v>
      </c>
      <c r="I40" s="18">
        <v>39.700000000000003</v>
      </c>
      <c r="J40" s="18">
        <v>7.211538462</v>
      </c>
      <c r="K40" s="18">
        <v>9</v>
      </c>
      <c r="L40" s="18">
        <v>0.25</v>
      </c>
      <c r="M40" s="18">
        <v>7.9</v>
      </c>
      <c r="N40" s="18">
        <v>91</v>
      </c>
      <c r="O40" s="18">
        <v>43.3</v>
      </c>
      <c r="P40" s="18">
        <v>25</v>
      </c>
      <c r="Q40" s="17"/>
      <c r="R40" s="18">
        <v>10.5</v>
      </c>
      <c r="S40" s="1"/>
      <c r="T40" s="43" t="str">
        <f>VLOOKUP(B40,Experiment!DF:DX,19,FALSE)</f>
        <v>403017:543041</v>
      </c>
      <c r="U40" s="1" t="str">
        <f t="shared" si="12"/>
        <v>403017:543041_403017:5214668</v>
      </c>
      <c r="V40" s="11" t="str">
        <f t="shared" si="28"/>
        <v>,</v>
      </c>
      <c r="W40" s="11" t="str">
        <f>IF(COUNTIF($T$1:T39, "="&amp;T40)=0,VLOOKUP(B40,Experiment!DF:DG,2,FALSE)&amp;"""soilLayer"":[", "")</f>
        <v/>
      </c>
      <c r="X40" s="11" t="str">
        <f>IF(COUNTIF($U$1:U39, "="&amp;U40)=0,Y40&amp;Z40&amp;AA40&amp;AB40&amp;AC40&amp;AD40&amp;AE40&amp;AF40&amp;AG40&amp;AH40&amp;AI40&amp;AJ40&amp;AJ40&amp;AK40&amp;AL40&amp;AM40,"")</f>
        <v>{"mon_soilhorizonid":"403017:5214668","slmh":"C1,C2","sllb":"152","slcly":"17","slsil":"39.7","slcf":"7.211538462","sksat":"9","sloc":"0.25","slphw":"7.9","sllt":"91","slsnd":"43.3","slsnd":"43.3","slfc1":"25","slwp":"10.5"}</v>
      </c>
      <c r="Y40" s="11" t="str">
        <f t="shared" si="13"/>
        <v>{"mon_soilhorizonid":"403017:5214668",</v>
      </c>
      <c r="Z40" s="11" t="str">
        <f t="shared" si="14"/>
        <v>"slmh":"C1,C2",</v>
      </c>
      <c r="AA40" s="11" t="str">
        <f t="shared" si="15"/>
        <v>"sllb":"152",</v>
      </c>
      <c r="AB40" s="11" t="str">
        <f t="shared" si="16"/>
        <v/>
      </c>
      <c r="AC40" s="11" t="str">
        <f t="shared" si="17"/>
        <v>"slcly":"17",</v>
      </c>
      <c r="AD40" s="11" t="str">
        <f t="shared" si="18"/>
        <v>"slsil":"39.7",</v>
      </c>
      <c r="AE40" s="11" t="str">
        <f t="shared" si="19"/>
        <v>"slcf":"7.211538462",</v>
      </c>
      <c r="AF40" s="11" t="str">
        <f t="shared" si="20"/>
        <v>"sksat":"9",</v>
      </c>
      <c r="AG40" s="11" t="str">
        <f t="shared" si="21"/>
        <v>"sloc":"0.25",</v>
      </c>
      <c r="AH40" s="11" t="str">
        <f t="shared" si="22"/>
        <v>"slphw":"7.9",</v>
      </c>
      <c r="AI40" s="11" t="str">
        <f t="shared" si="23"/>
        <v>"sllt":"91",</v>
      </c>
      <c r="AJ40" s="11" t="str">
        <f t="shared" si="24"/>
        <v>"slsnd":"43.3",</v>
      </c>
      <c r="AK40" s="11" t="str">
        <f t="shared" si="25"/>
        <v>"slfc1":"25",</v>
      </c>
      <c r="AL40" s="11" t="str">
        <f t="shared" si="26"/>
        <v/>
      </c>
      <c r="AM40" s="11" t="str">
        <f t="shared" si="27"/>
        <v>"slwp":"10.5"}</v>
      </c>
    </row>
    <row r="41" spans="2:39">
      <c r="B41" s="17" t="s">
        <v>468</v>
      </c>
      <c r="C41" s="17" t="s">
        <v>473</v>
      </c>
      <c r="D41" s="17" t="s">
        <v>806</v>
      </c>
      <c r="E41" s="17" t="s">
        <v>795</v>
      </c>
      <c r="F41" s="18">
        <v>18</v>
      </c>
      <c r="G41" s="17"/>
      <c r="H41" s="18">
        <v>21</v>
      </c>
      <c r="I41" s="18">
        <v>37.4</v>
      </c>
      <c r="J41" s="18">
        <v>2.403846154</v>
      </c>
      <c r="K41" s="18">
        <v>9</v>
      </c>
      <c r="L41" s="18">
        <v>3.5</v>
      </c>
      <c r="M41" s="18">
        <v>6.5</v>
      </c>
      <c r="N41" s="18">
        <v>0</v>
      </c>
      <c r="O41" s="18">
        <v>41.6</v>
      </c>
      <c r="P41" s="18">
        <v>29.7</v>
      </c>
      <c r="Q41" s="17"/>
      <c r="R41" s="18">
        <v>16</v>
      </c>
      <c r="S41" s="1"/>
      <c r="T41" s="43" t="str">
        <f>VLOOKUP(B41,Experiment!DF:DX,19,FALSE)</f>
        <v>412834:560959</v>
      </c>
      <c r="U41" s="1" t="str">
        <f t="shared" si="12"/>
        <v>412834:560959_412834:5215517</v>
      </c>
      <c r="V41" s="11" t="str">
        <f t="shared" si="28"/>
        <v>]},</v>
      </c>
      <c r="W41" s="11" t="str">
        <f>IF(COUNTIF($T$1:T40, "="&amp;T41)=0,VLOOKUP(B41,Experiment!DF:DG,2,FALSE)&amp;"""soilLayer"":[", "")</f>
        <v>{"sltx":"SICL","sl_source":"SSURGO, Dominant Component","soil_id":"412834:560959","soil_name":"Clarion","sl_system":"USDA_NRCS","classification":"Fine-loamy, mixed, superactive, mesic Typic Hapludolls","soil_elev":"374","sl_slope":"4","salb":"0.09","drainage":"Well drained","soilLayer":[</v>
      </c>
      <c r="X41" s="11" t="str">
        <f>IF(COUNTIF($U$1:U40, "="&amp;U41)=0,Y41&amp;Z41&amp;AA41&amp;AB41&amp;AC41&amp;AD41&amp;AE41&amp;AF41&amp;AG41&amp;AH41&amp;AI41&amp;AJ41&amp;AJ41&amp;AK41&amp;AL41&amp;AM41,"")</f>
        <v>{"mon_soilhorizonid":"412834:5215517","slmh":"Ap","sllb":"18","slcly":"21","slsil":"37.4","slcf":"2.403846154","sksat":"9","sloc":"3.5","slphw":"6.5","sllt":"0","slsnd":"41.6","slsnd":"41.6","slfc1":"29.7","slwp":"16"}</v>
      </c>
      <c r="Y41" s="11" t="str">
        <f t="shared" si="13"/>
        <v>{"mon_soilhorizonid":"412834:5215517",</v>
      </c>
      <c r="Z41" s="11" t="str">
        <f t="shared" si="14"/>
        <v>"slmh":"Ap",</v>
      </c>
      <c r="AA41" s="11" t="str">
        <f t="shared" si="15"/>
        <v>"sllb":"18",</v>
      </c>
      <c r="AB41" s="11" t="str">
        <f t="shared" si="16"/>
        <v/>
      </c>
      <c r="AC41" s="11" t="str">
        <f t="shared" si="17"/>
        <v>"slcly":"21",</v>
      </c>
      <c r="AD41" s="11" t="str">
        <f t="shared" si="18"/>
        <v>"slsil":"37.4",</v>
      </c>
      <c r="AE41" s="11" t="str">
        <f t="shared" si="19"/>
        <v>"slcf":"2.403846154",</v>
      </c>
      <c r="AF41" s="11" t="str">
        <f t="shared" si="20"/>
        <v>"sksat":"9",</v>
      </c>
      <c r="AG41" s="11" t="str">
        <f t="shared" si="21"/>
        <v>"sloc":"3.5",</v>
      </c>
      <c r="AH41" s="11" t="str">
        <f t="shared" si="22"/>
        <v>"slphw":"6.5",</v>
      </c>
      <c r="AI41" s="11" t="str">
        <f t="shared" si="23"/>
        <v>"sllt":"0",</v>
      </c>
      <c r="AJ41" s="11" t="str">
        <f t="shared" si="24"/>
        <v>"slsnd":"41.6",</v>
      </c>
      <c r="AK41" s="11" t="str">
        <f t="shared" si="25"/>
        <v>"slfc1":"29.7",</v>
      </c>
      <c r="AL41" s="11" t="str">
        <f t="shared" si="26"/>
        <v/>
      </c>
      <c r="AM41" s="11" t="str">
        <f t="shared" si="27"/>
        <v>"slwp":"16"}</v>
      </c>
    </row>
    <row r="42" spans="2:39">
      <c r="B42" s="17" t="s">
        <v>468</v>
      </c>
      <c r="C42" s="17" t="s">
        <v>473</v>
      </c>
      <c r="D42" s="17" t="s">
        <v>807</v>
      </c>
      <c r="E42" s="17" t="s">
        <v>797</v>
      </c>
      <c r="F42" s="18">
        <v>46</v>
      </c>
      <c r="G42" s="17"/>
      <c r="H42" s="18">
        <v>21</v>
      </c>
      <c r="I42" s="18">
        <v>37.4</v>
      </c>
      <c r="J42" s="18">
        <v>2.403846154</v>
      </c>
      <c r="K42" s="18">
        <v>9</v>
      </c>
      <c r="L42" s="18">
        <v>2.5</v>
      </c>
      <c r="M42" s="18">
        <v>6.5</v>
      </c>
      <c r="N42" s="18">
        <v>18</v>
      </c>
      <c r="O42" s="18">
        <v>41.6</v>
      </c>
      <c r="P42" s="18">
        <v>28.9</v>
      </c>
      <c r="Q42" s="17"/>
      <c r="R42" s="18">
        <v>14.7</v>
      </c>
      <c r="S42" s="1"/>
      <c r="T42" s="43" t="str">
        <f>VLOOKUP(B42,Experiment!DF:DX,19,FALSE)</f>
        <v>412834:560959</v>
      </c>
      <c r="U42" s="1" t="str">
        <f t="shared" si="12"/>
        <v>412834:560959_412834:5215518</v>
      </c>
      <c r="V42" s="11" t="str">
        <f t="shared" si="28"/>
        <v>,</v>
      </c>
      <c r="W42" s="11" t="str">
        <f>IF(COUNTIF($T$1:T41, "="&amp;T42)=0,VLOOKUP(B42,Experiment!DF:DG,2,FALSE)&amp;"""soilLayer"":[", "")</f>
        <v/>
      </c>
      <c r="X42" s="11" t="str">
        <f>IF(COUNTIF($U$1:U41, "="&amp;U42)=0,Y42&amp;Z42&amp;AA42&amp;AB42&amp;AC42&amp;AD42&amp;AE42&amp;AF42&amp;AG42&amp;AH42&amp;AI42&amp;AJ42&amp;AJ42&amp;AK42&amp;AL42&amp;AM42,"")</f>
        <v>{"mon_soilhorizonid":"412834:5215518","slmh":"A1,A2","sllb":"46","slcly":"21","slsil":"37.4","slcf":"2.403846154","sksat":"9","sloc":"2.5","slphw":"6.5","sllt":"18","slsnd":"41.6","slsnd":"41.6","slfc1":"28.9","slwp":"14.7"}</v>
      </c>
      <c r="Y42" s="11" t="str">
        <f t="shared" si="13"/>
        <v>{"mon_soilhorizonid":"412834:5215518",</v>
      </c>
      <c r="Z42" s="11" t="str">
        <f t="shared" si="14"/>
        <v>"slmh":"A1,A2",</v>
      </c>
      <c r="AA42" s="11" t="str">
        <f t="shared" si="15"/>
        <v>"sllb":"46",</v>
      </c>
      <c r="AB42" s="11" t="str">
        <f t="shared" si="16"/>
        <v/>
      </c>
      <c r="AC42" s="11" t="str">
        <f t="shared" si="17"/>
        <v>"slcly":"21",</v>
      </c>
      <c r="AD42" s="11" t="str">
        <f t="shared" si="18"/>
        <v>"slsil":"37.4",</v>
      </c>
      <c r="AE42" s="11" t="str">
        <f t="shared" si="19"/>
        <v>"slcf":"2.403846154",</v>
      </c>
      <c r="AF42" s="11" t="str">
        <f t="shared" si="20"/>
        <v>"sksat":"9",</v>
      </c>
      <c r="AG42" s="11" t="str">
        <f t="shared" si="21"/>
        <v>"sloc":"2.5",</v>
      </c>
      <c r="AH42" s="11" t="str">
        <f t="shared" si="22"/>
        <v>"slphw":"6.5",</v>
      </c>
      <c r="AI42" s="11" t="str">
        <f t="shared" si="23"/>
        <v>"sllt":"18",</v>
      </c>
      <c r="AJ42" s="11" t="str">
        <f t="shared" si="24"/>
        <v>"slsnd":"41.6",</v>
      </c>
      <c r="AK42" s="11" t="str">
        <f t="shared" si="25"/>
        <v>"slfc1":"28.9",</v>
      </c>
      <c r="AL42" s="11" t="str">
        <f t="shared" si="26"/>
        <v/>
      </c>
      <c r="AM42" s="11" t="str">
        <f t="shared" si="27"/>
        <v>"slwp":"14.7"}</v>
      </c>
    </row>
    <row r="43" spans="2:39">
      <c r="B43" s="17" t="s">
        <v>468</v>
      </c>
      <c r="C43" s="17" t="s">
        <v>473</v>
      </c>
      <c r="D43" s="17" t="s">
        <v>808</v>
      </c>
      <c r="E43" s="17" t="s">
        <v>799</v>
      </c>
      <c r="F43" s="18">
        <v>91</v>
      </c>
      <c r="G43" s="17"/>
      <c r="H43" s="18">
        <v>26</v>
      </c>
      <c r="I43" s="18">
        <v>36.6</v>
      </c>
      <c r="J43" s="18">
        <v>7.211538462</v>
      </c>
      <c r="K43" s="18">
        <v>9</v>
      </c>
      <c r="L43" s="18">
        <v>0.75</v>
      </c>
      <c r="M43" s="18">
        <v>6.7</v>
      </c>
      <c r="N43" s="18">
        <v>46</v>
      </c>
      <c r="O43" s="18">
        <v>37.4</v>
      </c>
      <c r="P43" s="18">
        <v>29.3</v>
      </c>
      <c r="Q43" s="17"/>
      <c r="R43" s="18">
        <v>16.5</v>
      </c>
      <c r="S43" s="1"/>
      <c r="T43" s="43" t="str">
        <f>VLOOKUP(B43,Experiment!DF:DX,19,FALSE)</f>
        <v>412834:560959</v>
      </c>
      <c r="U43" s="1" t="str">
        <f t="shared" si="12"/>
        <v>412834:560959_412834:5215519</v>
      </c>
      <c r="V43" s="11" t="str">
        <f t="shared" si="28"/>
        <v>,</v>
      </c>
      <c r="W43" s="11" t="str">
        <f>IF(COUNTIF($T$1:T42, "="&amp;T43)=0,VLOOKUP(B43,Experiment!DF:DG,2,FALSE)&amp;"""soilLayer"":[", "")</f>
        <v/>
      </c>
      <c r="X43" s="11" t="str">
        <f>IF(COUNTIF($U$1:U42, "="&amp;U43)=0,Y43&amp;Z43&amp;AA43&amp;AB43&amp;AC43&amp;AD43&amp;AE43&amp;AF43&amp;AG43&amp;AH43&amp;AI43&amp;AJ43&amp;AJ43&amp;AK43&amp;AL43&amp;AM43,"")</f>
        <v>{"mon_soilhorizonid":"412834:5215519","slmh":"Bw1,Bw2","sllb":"91","slcly":"26","slsil":"36.6","slcf":"7.211538462","sksat":"9","sloc":"0.75","slphw":"6.7","sllt":"46","slsnd":"37.4","slsnd":"37.4","slfc1":"29.3","slwp":"16.5"}</v>
      </c>
      <c r="Y43" s="11" t="str">
        <f t="shared" si="13"/>
        <v>{"mon_soilhorizonid":"412834:5215519",</v>
      </c>
      <c r="Z43" s="11" t="str">
        <f t="shared" si="14"/>
        <v>"slmh":"Bw1,Bw2",</v>
      </c>
      <c r="AA43" s="11" t="str">
        <f t="shared" si="15"/>
        <v>"sllb":"91",</v>
      </c>
      <c r="AB43" s="11" t="str">
        <f t="shared" si="16"/>
        <v/>
      </c>
      <c r="AC43" s="11" t="str">
        <f t="shared" si="17"/>
        <v>"slcly":"26",</v>
      </c>
      <c r="AD43" s="11" t="str">
        <f t="shared" si="18"/>
        <v>"slsil":"36.6",</v>
      </c>
      <c r="AE43" s="11" t="str">
        <f t="shared" si="19"/>
        <v>"slcf":"7.211538462",</v>
      </c>
      <c r="AF43" s="11" t="str">
        <f t="shared" si="20"/>
        <v>"sksat":"9",</v>
      </c>
      <c r="AG43" s="11" t="str">
        <f t="shared" si="21"/>
        <v>"sloc":"0.75",</v>
      </c>
      <c r="AH43" s="11" t="str">
        <f t="shared" si="22"/>
        <v>"slphw":"6.7",</v>
      </c>
      <c r="AI43" s="11" t="str">
        <f t="shared" si="23"/>
        <v>"sllt":"46",</v>
      </c>
      <c r="AJ43" s="11" t="str">
        <f t="shared" si="24"/>
        <v>"slsnd":"37.4",</v>
      </c>
      <c r="AK43" s="11" t="str">
        <f t="shared" si="25"/>
        <v>"slfc1":"29.3",</v>
      </c>
      <c r="AL43" s="11" t="str">
        <f t="shared" si="26"/>
        <v/>
      </c>
      <c r="AM43" s="11" t="str">
        <f t="shared" si="27"/>
        <v>"slwp":"16.5"}</v>
      </c>
    </row>
    <row r="44" spans="2:39">
      <c r="B44" s="17" t="s">
        <v>468</v>
      </c>
      <c r="C44" s="17" t="s">
        <v>473</v>
      </c>
      <c r="D44" s="17" t="s">
        <v>809</v>
      </c>
      <c r="E44" s="17" t="s">
        <v>801</v>
      </c>
      <c r="F44" s="18">
        <v>152</v>
      </c>
      <c r="G44" s="17"/>
      <c r="H44" s="18">
        <v>17</v>
      </c>
      <c r="I44" s="18">
        <v>39.700000000000003</v>
      </c>
      <c r="J44" s="18">
        <v>7.211538462</v>
      </c>
      <c r="K44" s="18">
        <v>9</v>
      </c>
      <c r="L44" s="18">
        <v>0.25</v>
      </c>
      <c r="M44" s="18">
        <v>7.9</v>
      </c>
      <c r="N44" s="18">
        <v>91</v>
      </c>
      <c r="O44" s="18">
        <v>43.3</v>
      </c>
      <c r="P44" s="18">
        <v>25</v>
      </c>
      <c r="Q44" s="17"/>
      <c r="R44" s="18">
        <v>10.5</v>
      </c>
      <c r="S44" s="1"/>
      <c r="T44" s="43" t="str">
        <f>VLOOKUP(B44,Experiment!DF:DX,19,FALSE)</f>
        <v>412834:560959</v>
      </c>
      <c r="U44" s="1" t="str">
        <f t="shared" si="12"/>
        <v>412834:560959_412834:5215520</v>
      </c>
      <c r="V44" s="11" t="str">
        <f t="shared" si="28"/>
        <v>,</v>
      </c>
      <c r="W44" s="11" t="str">
        <f>IF(COUNTIF($T$1:T43, "="&amp;T44)=0,VLOOKUP(B44,Experiment!DF:DG,2,FALSE)&amp;"""soilLayer"":[", "")</f>
        <v/>
      </c>
      <c r="X44" s="11" t="str">
        <f>IF(COUNTIF($U$1:U43, "="&amp;U44)=0,Y44&amp;Z44&amp;AA44&amp;AB44&amp;AC44&amp;AD44&amp;AE44&amp;AF44&amp;AG44&amp;AH44&amp;AI44&amp;AJ44&amp;AJ44&amp;AK44&amp;AL44&amp;AM44,"")</f>
        <v>{"mon_soilhorizonid":"412834:5215520","slmh":"C1,C2","sllb":"152","slcly":"17","slsil":"39.7","slcf":"7.211538462","sksat":"9","sloc":"0.25","slphw":"7.9","sllt":"91","slsnd":"43.3","slsnd":"43.3","slfc1":"25","slwp":"10.5"}</v>
      </c>
      <c r="Y44" s="11" t="str">
        <f t="shared" si="13"/>
        <v>{"mon_soilhorizonid":"412834:5215520",</v>
      </c>
      <c r="Z44" s="11" t="str">
        <f t="shared" si="14"/>
        <v>"slmh":"C1,C2",</v>
      </c>
      <c r="AA44" s="11" t="str">
        <f t="shared" si="15"/>
        <v>"sllb":"152",</v>
      </c>
      <c r="AB44" s="11" t="str">
        <f t="shared" si="16"/>
        <v/>
      </c>
      <c r="AC44" s="11" t="str">
        <f t="shared" si="17"/>
        <v>"slcly":"17",</v>
      </c>
      <c r="AD44" s="11" t="str">
        <f t="shared" si="18"/>
        <v>"slsil":"39.7",</v>
      </c>
      <c r="AE44" s="11" t="str">
        <f t="shared" si="19"/>
        <v>"slcf":"7.211538462",</v>
      </c>
      <c r="AF44" s="11" t="str">
        <f t="shared" si="20"/>
        <v>"sksat":"9",</v>
      </c>
      <c r="AG44" s="11" t="str">
        <f t="shared" si="21"/>
        <v>"sloc":"0.25",</v>
      </c>
      <c r="AH44" s="11" t="str">
        <f t="shared" si="22"/>
        <v>"slphw":"7.9",</v>
      </c>
      <c r="AI44" s="11" t="str">
        <f t="shared" si="23"/>
        <v>"sllt":"91",</v>
      </c>
      <c r="AJ44" s="11" t="str">
        <f t="shared" si="24"/>
        <v>"slsnd":"43.3",</v>
      </c>
      <c r="AK44" s="11" t="str">
        <f t="shared" si="25"/>
        <v>"slfc1":"25",</v>
      </c>
      <c r="AL44" s="11" t="str">
        <f t="shared" si="26"/>
        <v/>
      </c>
      <c r="AM44" s="11" t="str">
        <f t="shared" si="27"/>
        <v>"slwp":"10.5"}</v>
      </c>
    </row>
    <row r="45" spans="2:39">
      <c r="B45" s="17" t="s">
        <v>474</v>
      </c>
      <c r="C45" s="17" t="s">
        <v>473</v>
      </c>
      <c r="D45" s="17" t="s">
        <v>806</v>
      </c>
      <c r="E45" s="17" t="s">
        <v>795</v>
      </c>
      <c r="F45" s="18">
        <v>18</v>
      </c>
      <c r="G45" s="17"/>
      <c r="H45" s="18">
        <v>21</v>
      </c>
      <c r="I45" s="18">
        <v>37.4</v>
      </c>
      <c r="J45" s="18">
        <v>2.403846154</v>
      </c>
      <c r="K45" s="18">
        <v>9</v>
      </c>
      <c r="L45" s="18">
        <v>3.5</v>
      </c>
      <c r="M45" s="18">
        <v>6.5</v>
      </c>
      <c r="N45" s="18">
        <v>0</v>
      </c>
      <c r="O45" s="18">
        <v>41.6</v>
      </c>
      <c r="P45" s="18">
        <v>29.7</v>
      </c>
      <c r="Q45" s="17"/>
      <c r="R45" s="18">
        <v>16</v>
      </c>
      <c r="S45" s="1"/>
      <c r="T45" s="43" t="str">
        <f>VLOOKUP(B45,Experiment!DF:DX,19,FALSE)</f>
        <v>412834:560959</v>
      </c>
      <c r="U45" s="1" t="str">
        <f t="shared" si="12"/>
        <v>412834:560959_412834:5215517</v>
      </c>
      <c r="V45" s="11" t="str">
        <f t="shared" si="28"/>
        <v/>
      </c>
      <c r="W45" s="11" t="str">
        <f>IF(COUNTIF($T$1:T44, "="&amp;T45)=0,VLOOKUP(B45,Experiment!DF:DG,2,FALSE)&amp;"""soilLayer"":[", "")</f>
        <v/>
      </c>
      <c r="X45" s="11" t="str">
        <f>IF(COUNTIF($U$1:U44, "="&amp;U45)=0,Y45&amp;Z45&amp;AA45&amp;AB45&amp;AC45&amp;AD45&amp;AE45&amp;AF45&amp;AG45&amp;AH45&amp;AI45&amp;AJ45&amp;AJ45&amp;AK45&amp;AL45&amp;AM45,"")</f>
        <v/>
      </c>
      <c r="Y45" s="11" t="str">
        <f t="shared" si="13"/>
        <v>{"mon_soilhorizonid":"412834:5215517",</v>
      </c>
      <c r="Z45" s="11" t="str">
        <f t="shared" si="14"/>
        <v>"slmh":"Ap",</v>
      </c>
      <c r="AA45" s="11" t="str">
        <f t="shared" si="15"/>
        <v>"sllb":"18",</v>
      </c>
      <c r="AB45" s="11" t="str">
        <f t="shared" si="16"/>
        <v/>
      </c>
      <c r="AC45" s="11" t="str">
        <f t="shared" si="17"/>
        <v>"slcly":"21",</v>
      </c>
      <c r="AD45" s="11" t="str">
        <f t="shared" si="18"/>
        <v>"slsil":"37.4",</v>
      </c>
      <c r="AE45" s="11" t="str">
        <f t="shared" si="19"/>
        <v>"slcf":"2.403846154",</v>
      </c>
      <c r="AF45" s="11" t="str">
        <f t="shared" si="20"/>
        <v>"sksat":"9",</v>
      </c>
      <c r="AG45" s="11" t="str">
        <f t="shared" si="21"/>
        <v>"sloc":"3.5",</v>
      </c>
      <c r="AH45" s="11" t="str">
        <f t="shared" si="22"/>
        <v>"slphw":"6.5",</v>
      </c>
      <c r="AI45" s="11" t="str">
        <f t="shared" si="23"/>
        <v>"sllt":"0",</v>
      </c>
      <c r="AJ45" s="11" t="str">
        <f t="shared" si="24"/>
        <v>"slsnd":"41.6",</v>
      </c>
      <c r="AK45" s="11" t="str">
        <f t="shared" si="25"/>
        <v>"slfc1":"29.7",</v>
      </c>
      <c r="AL45" s="11" t="str">
        <f t="shared" si="26"/>
        <v/>
      </c>
      <c r="AM45" s="11" t="str">
        <f t="shared" si="27"/>
        <v>"slwp":"16"}</v>
      </c>
    </row>
    <row r="46" spans="2:39">
      <c r="B46" s="17" t="s">
        <v>474</v>
      </c>
      <c r="C46" s="17" t="s">
        <v>473</v>
      </c>
      <c r="D46" s="17" t="s">
        <v>807</v>
      </c>
      <c r="E46" s="17" t="s">
        <v>797</v>
      </c>
      <c r="F46" s="18">
        <v>46</v>
      </c>
      <c r="G46" s="17"/>
      <c r="H46" s="18">
        <v>21</v>
      </c>
      <c r="I46" s="18">
        <v>37.4</v>
      </c>
      <c r="J46" s="18">
        <v>2.403846154</v>
      </c>
      <c r="K46" s="18">
        <v>9</v>
      </c>
      <c r="L46" s="18">
        <v>2.5</v>
      </c>
      <c r="M46" s="18">
        <v>6.5</v>
      </c>
      <c r="N46" s="18">
        <v>18</v>
      </c>
      <c r="O46" s="18">
        <v>41.6</v>
      </c>
      <c r="P46" s="18">
        <v>28.9</v>
      </c>
      <c r="Q46" s="17"/>
      <c r="R46" s="18">
        <v>14.7</v>
      </c>
      <c r="S46" s="1"/>
      <c r="T46" s="43" t="str">
        <f>VLOOKUP(B46,Experiment!DF:DX,19,FALSE)</f>
        <v>412834:560959</v>
      </c>
      <c r="U46" s="1" t="str">
        <f t="shared" si="12"/>
        <v>412834:560959_412834:5215518</v>
      </c>
      <c r="V46" s="11" t="str">
        <f t="shared" si="28"/>
        <v/>
      </c>
      <c r="W46" s="11" t="str">
        <f>IF(COUNTIF($T$1:T45, "="&amp;T46)=0,VLOOKUP(B46,Experiment!DF:DG,2,FALSE)&amp;"""soilLayer"":[", "")</f>
        <v/>
      </c>
      <c r="X46" s="11" t="str">
        <f>IF(COUNTIF($U$1:U45, "="&amp;U46)=0,Y46&amp;Z46&amp;AA46&amp;AB46&amp;AC46&amp;AD46&amp;AE46&amp;AF46&amp;AG46&amp;AH46&amp;AI46&amp;AJ46&amp;AJ46&amp;AK46&amp;AL46&amp;AM46,"")</f>
        <v/>
      </c>
      <c r="Y46" s="11" t="str">
        <f t="shared" si="13"/>
        <v>{"mon_soilhorizonid":"412834:5215518",</v>
      </c>
      <c r="Z46" s="11" t="str">
        <f t="shared" si="14"/>
        <v>"slmh":"A1,A2",</v>
      </c>
      <c r="AA46" s="11" t="str">
        <f t="shared" si="15"/>
        <v>"sllb":"46",</v>
      </c>
      <c r="AB46" s="11" t="str">
        <f t="shared" si="16"/>
        <v/>
      </c>
      <c r="AC46" s="11" t="str">
        <f t="shared" si="17"/>
        <v>"slcly":"21",</v>
      </c>
      <c r="AD46" s="11" t="str">
        <f t="shared" si="18"/>
        <v>"slsil":"37.4",</v>
      </c>
      <c r="AE46" s="11" t="str">
        <f t="shared" si="19"/>
        <v>"slcf":"2.403846154",</v>
      </c>
      <c r="AF46" s="11" t="str">
        <f t="shared" si="20"/>
        <v>"sksat":"9",</v>
      </c>
      <c r="AG46" s="11" t="str">
        <f t="shared" si="21"/>
        <v>"sloc":"2.5",</v>
      </c>
      <c r="AH46" s="11" t="str">
        <f t="shared" si="22"/>
        <v>"slphw":"6.5",</v>
      </c>
      <c r="AI46" s="11" t="str">
        <f t="shared" si="23"/>
        <v>"sllt":"18",</v>
      </c>
      <c r="AJ46" s="11" t="str">
        <f t="shared" si="24"/>
        <v>"slsnd":"41.6",</v>
      </c>
      <c r="AK46" s="11" t="str">
        <f t="shared" si="25"/>
        <v>"slfc1":"28.9",</v>
      </c>
      <c r="AL46" s="11" t="str">
        <f t="shared" si="26"/>
        <v/>
      </c>
      <c r="AM46" s="11" t="str">
        <f t="shared" si="27"/>
        <v>"slwp":"14.7"}</v>
      </c>
    </row>
    <row r="47" spans="2:39">
      <c r="B47" s="17" t="s">
        <v>474</v>
      </c>
      <c r="C47" s="17" t="s">
        <v>473</v>
      </c>
      <c r="D47" s="17" t="s">
        <v>808</v>
      </c>
      <c r="E47" s="17" t="s">
        <v>799</v>
      </c>
      <c r="F47" s="18">
        <v>91</v>
      </c>
      <c r="G47" s="17"/>
      <c r="H47" s="18">
        <v>26</v>
      </c>
      <c r="I47" s="18">
        <v>36.6</v>
      </c>
      <c r="J47" s="18">
        <v>7.211538462</v>
      </c>
      <c r="K47" s="18">
        <v>9</v>
      </c>
      <c r="L47" s="18">
        <v>0.75</v>
      </c>
      <c r="M47" s="18">
        <v>6.7</v>
      </c>
      <c r="N47" s="18">
        <v>46</v>
      </c>
      <c r="O47" s="18">
        <v>37.4</v>
      </c>
      <c r="P47" s="18">
        <v>29.3</v>
      </c>
      <c r="Q47" s="17"/>
      <c r="R47" s="18">
        <v>16.5</v>
      </c>
      <c r="S47" s="1"/>
      <c r="T47" s="43" t="str">
        <f>VLOOKUP(B47,Experiment!DF:DX,19,FALSE)</f>
        <v>412834:560959</v>
      </c>
      <c r="U47" s="1" t="str">
        <f t="shared" si="12"/>
        <v>412834:560959_412834:5215519</v>
      </c>
      <c r="V47" s="11" t="str">
        <f t="shared" si="28"/>
        <v/>
      </c>
      <c r="W47" s="11" t="str">
        <f>IF(COUNTIF($T$1:T46, "="&amp;T47)=0,VLOOKUP(B47,Experiment!DF:DG,2,FALSE)&amp;"""soilLayer"":[", "")</f>
        <v/>
      </c>
      <c r="X47" s="11" t="str">
        <f>IF(COUNTIF($U$1:U46, "="&amp;U47)=0,Y47&amp;Z47&amp;AA47&amp;AB47&amp;AC47&amp;AD47&amp;AE47&amp;AF47&amp;AG47&amp;AH47&amp;AI47&amp;AJ47&amp;AJ47&amp;AK47&amp;AL47&amp;AM47,"")</f>
        <v/>
      </c>
      <c r="Y47" s="11" t="str">
        <f t="shared" si="13"/>
        <v>{"mon_soilhorizonid":"412834:5215519",</v>
      </c>
      <c r="Z47" s="11" t="str">
        <f t="shared" si="14"/>
        <v>"slmh":"Bw1,Bw2",</v>
      </c>
      <c r="AA47" s="11" t="str">
        <f t="shared" si="15"/>
        <v>"sllb":"91",</v>
      </c>
      <c r="AB47" s="11" t="str">
        <f t="shared" si="16"/>
        <v/>
      </c>
      <c r="AC47" s="11" t="str">
        <f t="shared" si="17"/>
        <v>"slcly":"26",</v>
      </c>
      <c r="AD47" s="11" t="str">
        <f t="shared" si="18"/>
        <v>"slsil":"36.6",</v>
      </c>
      <c r="AE47" s="11" t="str">
        <f t="shared" si="19"/>
        <v>"slcf":"7.211538462",</v>
      </c>
      <c r="AF47" s="11" t="str">
        <f t="shared" si="20"/>
        <v>"sksat":"9",</v>
      </c>
      <c r="AG47" s="11" t="str">
        <f t="shared" si="21"/>
        <v>"sloc":"0.75",</v>
      </c>
      <c r="AH47" s="11" t="str">
        <f t="shared" si="22"/>
        <v>"slphw":"6.7",</v>
      </c>
      <c r="AI47" s="11" t="str">
        <f t="shared" si="23"/>
        <v>"sllt":"46",</v>
      </c>
      <c r="AJ47" s="11" t="str">
        <f t="shared" si="24"/>
        <v>"slsnd":"37.4",</v>
      </c>
      <c r="AK47" s="11" t="str">
        <f t="shared" si="25"/>
        <v>"slfc1":"29.3",</v>
      </c>
      <c r="AL47" s="11" t="str">
        <f t="shared" si="26"/>
        <v/>
      </c>
      <c r="AM47" s="11" t="str">
        <f t="shared" si="27"/>
        <v>"slwp":"16.5"}</v>
      </c>
    </row>
    <row r="48" spans="2:39">
      <c r="B48" s="17" t="s">
        <v>474</v>
      </c>
      <c r="C48" s="17" t="s">
        <v>473</v>
      </c>
      <c r="D48" s="17" t="s">
        <v>809</v>
      </c>
      <c r="E48" s="17" t="s">
        <v>801</v>
      </c>
      <c r="F48" s="18">
        <v>152</v>
      </c>
      <c r="G48" s="17"/>
      <c r="H48" s="18">
        <v>17</v>
      </c>
      <c r="I48" s="18">
        <v>39.700000000000003</v>
      </c>
      <c r="J48" s="18">
        <v>7.211538462</v>
      </c>
      <c r="K48" s="18">
        <v>9</v>
      </c>
      <c r="L48" s="18">
        <v>0.25</v>
      </c>
      <c r="M48" s="18">
        <v>7.9</v>
      </c>
      <c r="N48" s="18">
        <v>91</v>
      </c>
      <c r="O48" s="18">
        <v>43.3</v>
      </c>
      <c r="P48" s="18">
        <v>25</v>
      </c>
      <c r="Q48" s="17"/>
      <c r="R48" s="18">
        <v>10.5</v>
      </c>
      <c r="S48" s="1"/>
      <c r="T48" s="43" t="str">
        <f>VLOOKUP(B48,Experiment!DF:DX,19,FALSE)</f>
        <v>412834:560959</v>
      </c>
      <c r="U48" s="1" t="str">
        <f t="shared" si="12"/>
        <v>412834:560959_412834:5215520</v>
      </c>
      <c r="V48" s="11" t="str">
        <f t="shared" si="28"/>
        <v/>
      </c>
      <c r="W48" s="11" t="str">
        <f>IF(COUNTIF($T$1:T47, "="&amp;T48)=0,VLOOKUP(B48,Experiment!DF:DG,2,FALSE)&amp;"""soilLayer"":[", "")</f>
        <v/>
      </c>
      <c r="X48" s="11" t="str">
        <f>IF(COUNTIF($U$1:U47, "="&amp;U48)=0,Y48&amp;Z48&amp;AA48&amp;AB48&amp;AC48&amp;AD48&amp;AE48&amp;AF48&amp;AG48&amp;AH48&amp;AI48&amp;AJ48&amp;AJ48&amp;AK48&amp;AL48&amp;AM48,"")</f>
        <v/>
      </c>
      <c r="Y48" s="11" t="str">
        <f t="shared" si="13"/>
        <v>{"mon_soilhorizonid":"412834:5215520",</v>
      </c>
      <c r="Z48" s="11" t="str">
        <f t="shared" si="14"/>
        <v>"slmh":"C1,C2",</v>
      </c>
      <c r="AA48" s="11" t="str">
        <f t="shared" si="15"/>
        <v>"sllb":"152",</v>
      </c>
      <c r="AB48" s="11" t="str">
        <f t="shared" si="16"/>
        <v/>
      </c>
      <c r="AC48" s="11" t="str">
        <f t="shared" si="17"/>
        <v>"slcly":"17",</v>
      </c>
      <c r="AD48" s="11" t="str">
        <f t="shared" si="18"/>
        <v>"slsil":"39.7",</v>
      </c>
      <c r="AE48" s="11" t="str">
        <f t="shared" si="19"/>
        <v>"slcf":"7.211538462",</v>
      </c>
      <c r="AF48" s="11" t="str">
        <f t="shared" si="20"/>
        <v>"sksat":"9",</v>
      </c>
      <c r="AG48" s="11" t="str">
        <f t="shared" si="21"/>
        <v>"sloc":"0.25",</v>
      </c>
      <c r="AH48" s="11" t="str">
        <f t="shared" si="22"/>
        <v>"slphw":"7.9",</v>
      </c>
      <c r="AI48" s="11" t="str">
        <f t="shared" si="23"/>
        <v>"sllt":"91",</v>
      </c>
      <c r="AJ48" s="11" t="str">
        <f t="shared" si="24"/>
        <v>"slsnd":"43.3",</v>
      </c>
      <c r="AK48" s="11" t="str">
        <f t="shared" si="25"/>
        <v>"slfc1":"25",</v>
      </c>
      <c r="AL48" s="11" t="str">
        <f t="shared" si="26"/>
        <v/>
      </c>
      <c r="AM48" s="11" t="str">
        <f t="shared" si="27"/>
        <v>"slwp":"10.5"}</v>
      </c>
    </row>
    <row r="49" spans="2:39">
      <c r="B49" s="17" t="s">
        <v>475</v>
      </c>
      <c r="C49" s="17" t="s">
        <v>473</v>
      </c>
      <c r="D49" s="17" t="s">
        <v>806</v>
      </c>
      <c r="E49" s="17" t="s">
        <v>795</v>
      </c>
      <c r="F49" s="18">
        <v>18</v>
      </c>
      <c r="G49" s="17"/>
      <c r="H49" s="18">
        <v>21</v>
      </c>
      <c r="I49" s="18">
        <v>37.4</v>
      </c>
      <c r="J49" s="18">
        <v>2.403846154</v>
      </c>
      <c r="K49" s="18">
        <v>9</v>
      </c>
      <c r="L49" s="18">
        <v>3.5</v>
      </c>
      <c r="M49" s="18">
        <v>6.5</v>
      </c>
      <c r="N49" s="18">
        <v>0</v>
      </c>
      <c r="O49" s="18">
        <v>41.6</v>
      </c>
      <c r="P49" s="18">
        <v>29.7</v>
      </c>
      <c r="Q49" s="17"/>
      <c r="R49" s="18">
        <v>16</v>
      </c>
      <c r="S49" s="1"/>
      <c r="T49" s="43" t="str">
        <f>VLOOKUP(B49,Experiment!DF:DX,19,FALSE)</f>
        <v>412834:560959</v>
      </c>
      <c r="U49" s="1" t="str">
        <f t="shared" si="12"/>
        <v>412834:560959_412834:5215517</v>
      </c>
      <c r="V49" s="11" t="str">
        <f t="shared" si="28"/>
        <v/>
      </c>
      <c r="W49" s="11" t="str">
        <f>IF(COUNTIF($T$1:T48, "="&amp;T49)=0,VLOOKUP(B49,Experiment!DF:DG,2,FALSE)&amp;"""soilLayer"":[", "")</f>
        <v/>
      </c>
      <c r="X49" s="11" t="str">
        <f>IF(COUNTIF($U$1:U48, "="&amp;U49)=0,Y49&amp;Z49&amp;AA49&amp;AB49&amp;AC49&amp;AD49&amp;AE49&amp;AF49&amp;AG49&amp;AH49&amp;AI49&amp;AJ49&amp;AJ49&amp;AK49&amp;AL49&amp;AM49,"")</f>
        <v/>
      </c>
      <c r="Y49" s="11" t="str">
        <f t="shared" si="13"/>
        <v>{"mon_soilhorizonid":"412834:5215517",</v>
      </c>
      <c r="Z49" s="11" t="str">
        <f t="shared" si="14"/>
        <v>"slmh":"Ap",</v>
      </c>
      <c r="AA49" s="11" t="str">
        <f t="shared" si="15"/>
        <v>"sllb":"18",</v>
      </c>
      <c r="AB49" s="11" t="str">
        <f t="shared" si="16"/>
        <v/>
      </c>
      <c r="AC49" s="11" t="str">
        <f t="shared" si="17"/>
        <v>"slcly":"21",</v>
      </c>
      <c r="AD49" s="11" t="str">
        <f t="shared" si="18"/>
        <v>"slsil":"37.4",</v>
      </c>
      <c r="AE49" s="11" t="str">
        <f t="shared" si="19"/>
        <v>"slcf":"2.403846154",</v>
      </c>
      <c r="AF49" s="11" t="str">
        <f t="shared" si="20"/>
        <v>"sksat":"9",</v>
      </c>
      <c r="AG49" s="11" t="str">
        <f t="shared" si="21"/>
        <v>"sloc":"3.5",</v>
      </c>
      <c r="AH49" s="11" t="str">
        <f t="shared" si="22"/>
        <v>"slphw":"6.5",</v>
      </c>
      <c r="AI49" s="11" t="str">
        <f t="shared" si="23"/>
        <v>"sllt":"0",</v>
      </c>
      <c r="AJ49" s="11" t="str">
        <f t="shared" si="24"/>
        <v>"slsnd":"41.6",</v>
      </c>
      <c r="AK49" s="11" t="str">
        <f t="shared" si="25"/>
        <v>"slfc1":"29.7",</v>
      </c>
      <c r="AL49" s="11" t="str">
        <f t="shared" si="26"/>
        <v/>
      </c>
      <c r="AM49" s="11" t="str">
        <f t="shared" si="27"/>
        <v>"slwp":"16"}</v>
      </c>
    </row>
    <row r="50" spans="2:39">
      <c r="B50" s="17" t="s">
        <v>475</v>
      </c>
      <c r="C50" s="17" t="s">
        <v>473</v>
      </c>
      <c r="D50" s="17" t="s">
        <v>807</v>
      </c>
      <c r="E50" s="17" t="s">
        <v>797</v>
      </c>
      <c r="F50" s="18">
        <v>46</v>
      </c>
      <c r="G50" s="17"/>
      <c r="H50" s="18">
        <v>21</v>
      </c>
      <c r="I50" s="18">
        <v>37.4</v>
      </c>
      <c r="J50" s="18">
        <v>2.403846154</v>
      </c>
      <c r="K50" s="18">
        <v>9</v>
      </c>
      <c r="L50" s="18">
        <v>2.5</v>
      </c>
      <c r="M50" s="18">
        <v>6.5</v>
      </c>
      <c r="N50" s="18">
        <v>18</v>
      </c>
      <c r="O50" s="18">
        <v>41.6</v>
      </c>
      <c r="P50" s="18">
        <v>28.9</v>
      </c>
      <c r="Q50" s="17"/>
      <c r="R50" s="18">
        <v>14.7</v>
      </c>
      <c r="S50" s="1"/>
      <c r="T50" s="43" t="str">
        <f>VLOOKUP(B50,Experiment!DF:DX,19,FALSE)</f>
        <v>412834:560959</v>
      </c>
      <c r="U50" s="1" t="str">
        <f t="shared" si="12"/>
        <v>412834:560959_412834:5215518</v>
      </c>
      <c r="V50" s="11" t="str">
        <f t="shared" si="28"/>
        <v/>
      </c>
      <c r="W50" s="11" t="str">
        <f>IF(COUNTIF($T$1:T49, "="&amp;T50)=0,VLOOKUP(B50,Experiment!DF:DG,2,FALSE)&amp;"""soilLayer"":[", "")</f>
        <v/>
      </c>
      <c r="X50" s="11" t="str">
        <f>IF(COUNTIF($U$1:U49, "="&amp;U50)=0,Y50&amp;Z50&amp;AA50&amp;AB50&amp;AC50&amp;AD50&amp;AE50&amp;AF50&amp;AG50&amp;AH50&amp;AI50&amp;AJ50&amp;AJ50&amp;AK50&amp;AL50&amp;AM50,"")</f>
        <v/>
      </c>
      <c r="Y50" s="11" t="str">
        <f t="shared" si="13"/>
        <v>{"mon_soilhorizonid":"412834:5215518",</v>
      </c>
      <c r="Z50" s="11" t="str">
        <f t="shared" si="14"/>
        <v>"slmh":"A1,A2",</v>
      </c>
      <c r="AA50" s="11" t="str">
        <f t="shared" si="15"/>
        <v>"sllb":"46",</v>
      </c>
      <c r="AB50" s="11" t="str">
        <f t="shared" si="16"/>
        <v/>
      </c>
      <c r="AC50" s="11" t="str">
        <f t="shared" si="17"/>
        <v>"slcly":"21",</v>
      </c>
      <c r="AD50" s="11" t="str">
        <f t="shared" si="18"/>
        <v>"slsil":"37.4",</v>
      </c>
      <c r="AE50" s="11" t="str">
        <f t="shared" si="19"/>
        <v>"slcf":"2.403846154",</v>
      </c>
      <c r="AF50" s="11" t="str">
        <f t="shared" si="20"/>
        <v>"sksat":"9",</v>
      </c>
      <c r="AG50" s="11" t="str">
        <f t="shared" si="21"/>
        <v>"sloc":"2.5",</v>
      </c>
      <c r="AH50" s="11" t="str">
        <f t="shared" si="22"/>
        <v>"slphw":"6.5",</v>
      </c>
      <c r="AI50" s="11" t="str">
        <f t="shared" si="23"/>
        <v>"sllt":"18",</v>
      </c>
      <c r="AJ50" s="11" t="str">
        <f t="shared" si="24"/>
        <v>"slsnd":"41.6",</v>
      </c>
      <c r="AK50" s="11" t="str">
        <f t="shared" si="25"/>
        <v>"slfc1":"28.9",</v>
      </c>
      <c r="AL50" s="11" t="str">
        <f t="shared" si="26"/>
        <v/>
      </c>
      <c r="AM50" s="11" t="str">
        <f t="shared" si="27"/>
        <v>"slwp":"14.7"}</v>
      </c>
    </row>
    <row r="51" spans="2:39">
      <c r="B51" s="17" t="s">
        <v>475</v>
      </c>
      <c r="C51" s="17" t="s">
        <v>473</v>
      </c>
      <c r="D51" s="17" t="s">
        <v>808</v>
      </c>
      <c r="E51" s="17" t="s">
        <v>799</v>
      </c>
      <c r="F51" s="18">
        <v>91</v>
      </c>
      <c r="G51" s="17"/>
      <c r="H51" s="18">
        <v>26</v>
      </c>
      <c r="I51" s="18">
        <v>36.6</v>
      </c>
      <c r="J51" s="18">
        <v>7.211538462</v>
      </c>
      <c r="K51" s="18">
        <v>9</v>
      </c>
      <c r="L51" s="18">
        <v>0.75</v>
      </c>
      <c r="M51" s="18">
        <v>6.7</v>
      </c>
      <c r="N51" s="18">
        <v>46</v>
      </c>
      <c r="O51" s="18">
        <v>37.4</v>
      </c>
      <c r="P51" s="18">
        <v>29.3</v>
      </c>
      <c r="Q51" s="17"/>
      <c r="R51" s="18">
        <v>16.5</v>
      </c>
      <c r="S51" s="1"/>
      <c r="T51" s="43" t="str">
        <f>VLOOKUP(B51,Experiment!DF:DX,19,FALSE)</f>
        <v>412834:560959</v>
      </c>
      <c r="U51" s="1" t="str">
        <f t="shared" si="12"/>
        <v>412834:560959_412834:5215519</v>
      </c>
      <c r="V51" s="11" t="str">
        <f t="shared" si="28"/>
        <v/>
      </c>
      <c r="W51" s="11" t="str">
        <f>IF(COUNTIF($T$1:T50, "="&amp;T51)=0,VLOOKUP(B51,Experiment!DF:DG,2,FALSE)&amp;"""soilLayer"":[", "")</f>
        <v/>
      </c>
      <c r="X51" s="11" t="str">
        <f>IF(COUNTIF($U$1:U50, "="&amp;U51)=0,Y51&amp;Z51&amp;AA51&amp;AB51&amp;AC51&amp;AD51&amp;AE51&amp;AF51&amp;AG51&amp;AH51&amp;AI51&amp;AJ51&amp;AJ51&amp;AK51&amp;AL51&amp;AM51,"")</f>
        <v/>
      </c>
      <c r="Y51" s="11" t="str">
        <f t="shared" si="13"/>
        <v>{"mon_soilhorizonid":"412834:5215519",</v>
      </c>
      <c r="Z51" s="11" t="str">
        <f t="shared" si="14"/>
        <v>"slmh":"Bw1,Bw2",</v>
      </c>
      <c r="AA51" s="11" t="str">
        <f t="shared" si="15"/>
        <v>"sllb":"91",</v>
      </c>
      <c r="AB51" s="11" t="str">
        <f t="shared" si="16"/>
        <v/>
      </c>
      <c r="AC51" s="11" t="str">
        <f t="shared" si="17"/>
        <v>"slcly":"26",</v>
      </c>
      <c r="AD51" s="11" t="str">
        <f t="shared" si="18"/>
        <v>"slsil":"36.6",</v>
      </c>
      <c r="AE51" s="11" t="str">
        <f t="shared" si="19"/>
        <v>"slcf":"7.211538462",</v>
      </c>
      <c r="AF51" s="11" t="str">
        <f t="shared" si="20"/>
        <v>"sksat":"9",</v>
      </c>
      <c r="AG51" s="11" t="str">
        <f t="shared" si="21"/>
        <v>"sloc":"0.75",</v>
      </c>
      <c r="AH51" s="11" t="str">
        <f t="shared" si="22"/>
        <v>"slphw":"6.7",</v>
      </c>
      <c r="AI51" s="11" t="str">
        <f t="shared" si="23"/>
        <v>"sllt":"46",</v>
      </c>
      <c r="AJ51" s="11" t="str">
        <f t="shared" si="24"/>
        <v>"slsnd":"37.4",</v>
      </c>
      <c r="AK51" s="11" t="str">
        <f t="shared" si="25"/>
        <v>"slfc1":"29.3",</v>
      </c>
      <c r="AL51" s="11" t="str">
        <f t="shared" si="26"/>
        <v/>
      </c>
      <c r="AM51" s="11" t="str">
        <f t="shared" si="27"/>
        <v>"slwp":"16.5"}</v>
      </c>
    </row>
    <row r="52" spans="2:39">
      <c r="B52" s="17" t="s">
        <v>475</v>
      </c>
      <c r="C52" s="17" t="s">
        <v>473</v>
      </c>
      <c r="D52" s="17" t="s">
        <v>809</v>
      </c>
      <c r="E52" s="17" t="s">
        <v>801</v>
      </c>
      <c r="F52" s="18">
        <v>152</v>
      </c>
      <c r="G52" s="17"/>
      <c r="H52" s="18">
        <v>17</v>
      </c>
      <c r="I52" s="18">
        <v>39.700000000000003</v>
      </c>
      <c r="J52" s="18">
        <v>7.211538462</v>
      </c>
      <c r="K52" s="18">
        <v>9</v>
      </c>
      <c r="L52" s="18">
        <v>0.25</v>
      </c>
      <c r="M52" s="18">
        <v>7.9</v>
      </c>
      <c r="N52" s="18">
        <v>91</v>
      </c>
      <c r="O52" s="18">
        <v>43.3</v>
      </c>
      <c r="P52" s="18">
        <v>25</v>
      </c>
      <c r="Q52" s="17"/>
      <c r="R52" s="18">
        <v>10.5</v>
      </c>
      <c r="S52" s="1"/>
      <c r="T52" s="43" t="str">
        <f>VLOOKUP(B52,Experiment!DF:DX,19,FALSE)</f>
        <v>412834:560959</v>
      </c>
      <c r="U52" s="1" t="str">
        <f t="shared" si="12"/>
        <v>412834:560959_412834:5215520</v>
      </c>
      <c r="V52" s="11" t="str">
        <f t="shared" si="28"/>
        <v/>
      </c>
      <c r="W52" s="11" t="str">
        <f>IF(COUNTIF($T$1:T51, "="&amp;T52)=0,VLOOKUP(B52,Experiment!DF:DG,2,FALSE)&amp;"""soilLayer"":[", "")</f>
        <v/>
      </c>
      <c r="X52" s="11" t="str">
        <f>IF(COUNTIF($U$1:U51, "="&amp;U52)=0,Y52&amp;Z52&amp;AA52&amp;AB52&amp;AC52&amp;AD52&amp;AE52&amp;AF52&amp;AG52&amp;AH52&amp;AI52&amp;AJ52&amp;AJ52&amp;AK52&amp;AL52&amp;AM52,"")</f>
        <v/>
      </c>
      <c r="Y52" s="11" t="str">
        <f t="shared" si="13"/>
        <v>{"mon_soilhorizonid":"412834:5215520",</v>
      </c>
      <c r="Z52" s="11" t="str">
        <f t="shared" si="14"/>
        <v>"slmh":"C1,C2",</v>
      </c>
      <c r="AA52" s="11" t="str">
        <f t="shared" si="15"/>
        <v>"sllb":"152",</v>
      </c>
      <c r="AB52" s="11" t="str">
        <f t="shared" si="16"/>
        <v/>
      </c>
      <c r="AC52" s="11" t="str">
        <f t="shared" si="17"/>
        <v>"slcly":"17",</v>
      </c>
      <c r="AD52" s="11" t="str">
        <f t="shared" si="18"/>
        <v>"slsil":"39.7",</v>
      </c>
      <c r="AE52" s="11" t="str">
        <f t="shared" si="19"/>
        <v>"slcf":"7.211538462",</v>
      </c>
      <c r="AF52" s="11" t="str">
        <f t="shared" si="20"/>
        <v>"sksat":"9",</v>
      </c>
      <c r="AG52" s="11" t="str">
        <f t="shared" si="21"/>
        <v>"sloc":"0.25",</v>
      </c>
      <c r="AH52" s="11" t="str">
        <f t="shared" si="22"/>
        <v>"slphw":"7.9",</v>
      </c>
      <c r="AI52" s="11" t="str">
        <f t="shared" si="23"/>
        <v>"sllt":"91",</v>
      </c>
      <c r="AJ52" s="11" t="str">
        <f t="shared" si="24"/>
        <v>"slsnd":"43.3",</v>
      </c>
      <c r="AK52" s="11" t="str">
        <f t="shared" si="25"/>
        <v>"slfc1":"25",</v>
      </c>
      <c r="AL52" s="11" t="str">
        <f t="shared" si="26"/>
        <v/>
      </c>
      <c r="AM52" s="11" t="str">
        <f t="shared" si="27"/>
        <v>"slwp":"10.5"}</v>
      </c>
    </row>
    <row r="53" spans="2:39">
      <c r="B53" s="17" t="s">
        <v>477</v>
      </c>
      <c r="C53" s="17" t="s">
        <v>473</v>
      </c>
      <c r="D53" s="17" t="s">
        <v>806</v>
      </c>
      <c r="E53" s="17" t="s">
        <v>795</v>
      </c>
      <c r="F53" s="18">
        <v>18</v>
      </c>
      <c r="G53" s="17"/>
      <c r="H53" s="18">
        <v>21</v>
      </c>
      <c r="I53" s="18">
        <v>37.4</v>
      </c>
      <c r="J53" s="18">
        <v>2.403846154</v>
      </c>
      <c r="K53" s="18">
        <v>9</v>
      </c>
      <c r="L53" s="18">
        <v>3.5</v>
      </c>
      <c r="M53" s="18">
        <v>6.5</v>
      </c>
      <c r="N53" s="18">
        <v>0</v>
      </c>
      <c r="O53" s="18">
        <v>41.6</v>
      </c>
      <c r="P53" s="18">
        <v>29.7</v>
      </c>
      <c r="Q53" s="17"/>
      <c r="R53" s="18">
        <v>16</v>
      </c>
      <c r="S53" s="1"/>
      <c r="T53" s="43" t="str">
        <f>VLOOKUP(B53,Experiment!DF:DX,19,FALSE)</f>
        <v>412834:560959</v>
      </c>
      <c r="U53" s="1" t="str">
        <f t="shared" si="12"/>
        <v>412834:560959_412834:5215517</v>
      </c>
      <c r="V53" s="11" t="str">
        <f t="shared" si="28"/>
        <v/>
      </c>
      <c r="W53" s="11" t="str">
        <f>IF(COUNTIF($T$1:T52, "="&amp;T53)=0,VLOOKUP(B53,Experiment!DF:DG,2,FALSE)&amp;"""soilLayer"":[", "")</f>
        <v/>
      </c>
      <c r="X53" s="11" t="str">
        <f>IF(COUNTIF($U$1:U52, "="&amp;U53)=0,Y53&amp;Z53&amp;AA53&amp;AB53&amp;AC53&amp;AD53&amp;AE53&amp;AF53&amp;AG53&amp;AH53&amp;AI53&amp;AJ53&amp;AJ53&amp;AK53&amp;AL53&amp;AM53,"")</f>
        <v/>
      </c>
      <c r="Y53" s="11" t="str">
        <f t="shared" si="13"/>
        <v>{"mon_soilhorizonid":"412834:5215517",</v>
      </c>
      <c r="Z53" s="11" t="str">
        <f t="shared" si="14"/>
        <v>"slmh":"Ap",</v>
      </c>
      <c r="AA53" s="11" t="str">
        <f t="shared" si="15"/>
        <v>"sllb":"18",</v>
      </c>
      <c r="AB53" s="11" t="str">
        <f t="shared" si="16"/>
        <v/>
      </c>
      <c r="AC53" s="11" t="str">
        <f t="shared" si="17"/>
        <v>"slcly":"21",</v>
      </c>
      <c r="AD53" s="11" t="str">
        <f t="shared" si="18"/>
        <v>"slsil":"37.4",</v>
      </c>
      <c r="AE53" s="11" t="str">
        <f t="shared" si="19"/>
        <v>"slcf":"2.403846154",</v>
      </c>
      <c r="AF53" s="11" t="str">
        <f t="shared" si="20"/>
        <v>"sksat":"9",</v>
      </c>
      <c r="AG53" s="11" t="str">
        <f t="shared" si="21"/>
        <v>"sloc":"3.5",</v>
      </c>
      <c r="AH53" s="11" t="str">
        <f t="shared" si="22"/>
        <v>"slphw":"6.5",</v>
      </c>
      <c r="AI53" s="11" t="str">
        <f t="shared" si="23"/>
        <v>"sllt":"0",</v>
      </c>
      <c r="AJ53" s="11" t="str">
        <f t="shared" si="24"/>
        <v>"slsnd":"41.6",</v>
      </c>
      <c r="AK53" s="11" t="str">
        <f t="shared" si="25"/>
        <v>"slfc1":"29.7",</v>
      </c>
      <c r="AL53" s="11" t="str">
        <f t="shared" si="26"/>
        <v/>
      </c>
      <c r="AM53" s="11" t="str">
        <f t="shared" si="27"/>
        <v>"slwp":"16"}</v>
      </c>
    </row>
    <row r="54" spans="2:39">
      <c r="B54" s="17" t="s">
        <v>477</v>
      </c>
      <c r="C54" s="17" t="s">
        <v>473</v>
      </c>
      <c r="D54" s="17" t="s">
        <v>807</v>
      </c>
      <c r="E54" s="17" t="s">
        <v>797</v>
      </c>
      <c r="F54" s="18">
        <v>46</v>
      </c>
      <c r="G54" s="17"/>
      <c r="H54" s="18">
        <v>21</v>
      </c>
      <c r="I54" s="18">
        <v>37.4</v>
      </c>
      <c r="J54" s="18">
        <v>2.403846154</v>
      </c>
      <c r="K54" s="18">
        <v>9</v>
      </c>
      <c r="L54" s="18">
        <v>2.5</v>
      </c>
      <c r="M54" s="18">
        <v>6.5</v>
      </c>
      <c r="N54" s="18">
        <v>18</v>
      </c>
      <c r="O54" s="18">
        <v>41.6</v>
      </c>
      <c r="P54" s="18">
        <v>28.9</v>
      </c>
      <c r="Q54" s="17"/>
      <c r="R54" s="18">
        <v>14.7</v>
      </c>
      <c r="S54" s="1"/>
      <c r="T54" s="43" t="str">
        <f>VLOOKUP(B54,Experiment!DF:DX,19,FALSE)</f>
        <v>412834:560959</v>
      </c>
      <c r="U54" s="1" t="str">
        <f t="shared" si="12"/>
        <v>412834:560959_412834:5215518</v>
      </c>
      <c r="V54" s="11" t="str">
        <f t="shared" si="28"/>
        <v/>
      </c>
      <c r="W54" s="11" t="str">
        <f>IF(COUNTIF($T$1:T53, "="&amp;T54)=0,VLOOKUP(B54,Experiment!DF:DG,2,FALSE)&amp;"""soilLayer"":[", "")</f>
        <v/>
      </c>
      <c r="X54" s="11" t="str">
        <f>IF(COUNTIF($U$1:U53, "="&amp;U54)=0,Y54&amp;Z54&amp;AA54&amp;AB54&amp;AC54&amp;AD54&amp;AE54&amp;AF54&amp;AG54&amp;AH54&amp;AI54&amp;AJ54&amp;AJ54&amp;AK54&amp;AL54&amp;AM54,"")</f>
        <v/>
      </c>
      <c r="Y54" s="11" t="str">
        <f t="shared" si="13"/>
        <v>{"mon_soilhorizonid":"412834:5215518",</v>
      </c>
      <c r="Z54" s="11" t="str">
        <f t="shared" si="14"/>
        <v>"slmh":"A1,A2",</v>
      </c>
      <c r="AA54" s="11" t="str">
        <f t="shared" si="15"/>
        <v>"sllb":"46",</v>
      </c>
      <c r="AB54" s="11" t="str">
        <f t="shared" si="16"/>
        <v/>
      </c>
      <c r="AC54" s="11" t="str">
        <f t="shared" si="17"/>
        <v>"slcly":"21",</v>
      </c>
      <c r="AD54" s="11" t="str">
        <f t="shared" si="18"/>
        <v>"slsil":"37.4",</v>
      </c>
      <c r="AE54" s="11" t="str">
        <f t="shared" si="19"/>
        <v>"slcf":"2.403846154",</v>
      </c>
      <c r="AF54" s="11" t="str">
        <f t="shared" si="20"/>
        <v>"sksat":"9",</v>
      </c>
      <c r="AG54" s="11" t="str">
        <f t="shared" si="21"/>
        <v>"sloc":"2.5",</v>
      </c>
      <c r="AH54" s="11" t="str">
        <f t="shared" si="22"/>
        <v>"slphw":"6.5",</v>
      </c>
      <c r="AI54" s="11" t="str">
        <f t="shared" si="23"/>
        <v>"sllt":"18",</v>
      </c>
      <c r="AJ54" s="11" t="str">
        <f t="shared" si="24"/>
        <v>"slsnd":"41.6",</v>
      </c>
      <c r="AK54" s="11" t="str">
        <f t="shared" si="25"/>
        <v>"slfc1":"28.9",</v>
      </c>
      <c r="AL54" s="11" t="str">
        <f t="shared" si="26"/>
        <v/>
      </c>
      <c r="AM54" s="11" t="str">
        <f t="shared" si="27"/>
        <v>"slwp":"14.7"}</v>
      </c>
    </row>
    <row r="55" spans="2:39">
      <c r="B55" s="17" t="s">
        <v>477</v>
      </c>
      <c r="C55" s="17" t="s">
        <v>473</v>
      </c>
      <c r="D55" s="17" t="s">
        <v>808</v>
      </c>
      <c r="E55" s="17" t="s">
        <v>799</v>
      </c>
      <c r="F55" s="18">
        <v>91</v>
      </c>
      <c r="G55" s="17"/>
      <c r="H55" s="18">
        <v>26</v>
      </c>
      <c r="I55" s="18">
        <v>36.6</v>
      </c>
      <c r="J55" s="18">
        <v>7.211538462</v>
      </c>
      <c r="K55" s="18">
        <v>9</v>
      </c>
      <c r="L55" s="18">
        <v>0.75</v>
      </c>
      <c r="M55" s="18">
        <v>6.7</v>
      </c>
      <c r="N55" s="18">
        <v>46</v>
      </c>
      <c r="O55" s="18">
        <v>37.4</v>
      </c>
      <c r="P55" s="18">
        <v>29.3</v>
      </c>
      <c r="Q55" s="17"/>
      <c r="R55" s="18">
        <v>16.5</v>
      </c>
      <c r="S55" s="1"/>
      <c r="T55" s="43" t="str">
        <f>VLOOKUP(B55,Experiment!DF:DX,19,FALSE)</f>
        <v>412834:560959</v>
      </c>
      <c r="U55" s="1" t="str">
        <f t="shared" si="12"/>
        <v>412834:560959_412834:5215519</v>
      </c>
      <c r="V55" s="11" t="str">
        <f t="shared" si="28"/>
        <v/>
      </c>
      <c r="W55" s="11" t="str">
        <f>IF(COUNTIF($T$1:T54, "="&amp;T55)=0,VLOOKUP(B55,Experiment!DF:DG,2,FALSE)&amp;"""soilLayer"":[", "")</f>
        <v/>
      </c>
      <c r="X55" s="11" t="str">
        <f>IF(COUNTIF($U$1:U54, "="&amp;U55)=0,Y55&amp;Z55&amp;AA55&amp;AB55&amp;AC55&amp;AD55&amp;AE55&amp;AF55&amp;AG55&amp;AH55&amp;AI55&amp;AJ55&amp;AJ55&amp;AK55&amp;AL55&amp;AM55,"")</f>
        <v/>
      </c>
      <c r="Y55" s="11" t="str">
        <f t="shared" si="13"/>
        <v>{"mon_soilhorizonid":"412834:5215519",</v>
      </c>
      <c r="Z55" s="11" t="str">
        <f t="shared" si="14"/>
        <v>"slmh":"Bw1,Bw2",</v>
      </c>
      <c r="AA55" s="11" t="str">
        <f t="shared" si="15"/>
        <v>"sllb":"91",</v>
      </c>
      <c r="AB55" s="11" t="str">
        <f t="shared" si="16"/>
        <v/>
      </c>
      <c r="AC55" s="11" t="str">
        <f t="shared" si="17"/>
        <v>"slcly":"26",</v>
      </c>
      <c r="AD55" s="11" t="str">
        <f t="shared" si="18"/>
        <v>"slsil":"36.6",</v>
      </c>
      <c r="AE55" s="11" t="str">
        <f t="shared" si="19"/>
        <v>"slcf":"7.211538462",</v>
      </c>
      <c r="AF55" s="11" t="str">
        <f t="shared" si="20"/>
        <v>"sksat":"9",</v>
      </c>
      <c r="AG55" s="11" t="str">
        <f t="shared" si="21"/>
        <v>"sloc":"0.75",</v>
      </c>
      <c r="AH55" s="11" t="str">
        <f t="shared" si="22"/>
        <v>"slphw":"6.7",</v>
      </c>
      <c r="AI55" s="11" t="str">
        <f t="shared" si="23"/>
        <v>"sllt":"46",</v>
      </c>
      <c r="AJ55" s="11" t="str">
        <f t="shared" si="24"/>
        <v>"slsnd":"37.4",</v>
      </c>
      <c r="AK55" s="11" t="str">
        <f t="shared" si="25"/>
        <v>"slfc1":"29.3",</v>
      </c>
      <c r="AL55" s="11" t="str">
        <f t="shared" si="26"/>
        <v/>
      </c>
      <c r="AM55" s="11" t="str">
        <f t="shared" si="27"/>
        <v>"slwp":"16.5"}</v>
      </c>
    </row>
    <row r="56" spans="2:39">
      <c r="B56" s="17" t="s">
        <v>477</v>
      </c>
      <c r="C56" s="17" t="s">
        <v>473</v>
      </c>
      <c r="D56" s="17" t="s">
        <v>809</v>
      </c>
      <c r="E56" s="17" t="s">
        <v>801</v>
      </c>
      <c r="F56" s="18">
        <v>152</v>
      </c>
      <c r="G56" s="17"/>
      <c r="H56" s="18">
        <v>17</v>
      </c>
      <c r="I56" s="18">
        <v>39.700000000000003</v>
      </c>
      <c r="J56" s="18">
        <v>7.211538462</v>
      </c>
      <c r="K56" s="18">
        <v>9</v>
      </c>
      <c r="L56" s="18">
        <v>0.25</v>
      </c>
      <c r="M56" s="18">
        <v>7.9</v>
      </c>
      <c r="N56" s="18">
        <v>91</v>
      </c>
      <c r="O56" s="18">
        <v>43.3</v>
      </c>
      <c r="P56" s="18">
        <v>25</v>
      </c>
      <c r="Q56" s="17"/>
      <c r="R56" s="18">
        <v>10.5</v>
      </c>
      <c r="S56" s="1"/>
      <c r="T56" s="43" t="str">
        <f>VLOOKUP(B56,Experiment!DF:DX,19,FALSE)</f>
        <v>412834:560959</v>
      </c>
      <c r="U56" s="1" t="str">
        <f t="shared" si="12"/>
        <v>412834:560959_412834:5215520</v>
      </c>
      <c r="V56" s="11" t="str">
        <f t="shared" si="28"/>
        <v/>
      </c>
      <c r="W56" s="11" t="str">
        <f>IF(COUNTIF($T$1:T55, "="&amp;T56)=0,VLOOKUP(B56,Experiment!DF:DG,2,FALSE)&amp;"""soilLayer"":[", "")</f>
        <v/>
      </c>
      <c r="X56" s="11" t="str">
        <f>IF(COUNTIF($U$1:U55, "="&amp;U56)=0,Y56&amp;Z56&amp;AA56&amp;AB56&amp;AC56&amp;AD56&amp;AE56&amp;AF56&amp;AG56&amp;AH56&amp;AI56&amp;AJ56&amp;AJ56&amp;AK56&amp;AL56&amp;AM56,"")</f>
        <v/>
      </c>
      <c r="Y56" s="11" t="str">
        <f t="shared" si="13"/>
        <v>{"mon_soilhorizonid":"412834:5215520",</v>
      </c>
      <c r="Z56" s="11" t="str">
        <f t="shared" si="14"/>
        <v>"slmh":"C1,C2",</v>
      </c>
      <c r="AA56" s="11" t="str">
        <f t="shared" si="15"/>
        <v>"sllb":"152",</v>
      </c>
      <c r="AB56" s="11" t="str">
        <f t="shared" si="16"/>
        <v/>
      </c>
      <c r="AC56" s="11" t="str">
        <f t="shared" si="17"/>
        <v>"slcly":"17",</v>
      </c>
      <c r="AD56" s="11" t="str">
        <f t="shared" si="18"/>
        <v>"slsil":"39.7",</v>
      </c>
      <c r="AE56" s="11" t="str">
        <f t="shared" si="19"/>
        <v>"slcf":"7.211538462",</v>
      </c>
      <c r="AF56" s="11" t="str">
        <f t="shared" si="20"/>
        <v>"sksat":"9",</v>
      </c>
      <c r="AG56" s="11" t="str">
        <f t="shared" si="21"/>
        <v>"sloc":"0.25",</v>
      </c>
      <c r="AH56" s="11" t="str">
        <f t="shared" si="22"/>
        <v>"slphw":"7.9",</v>
      </c>
      <c r="AI56" s="11" t="str">
        <f t="shared" si="23"/>
        <v>"sllt":"91",</v>
      </c>
      <c r="AJ56" s="11" t="str">
        <f t="shared" si="24"/>
        <v>"slsnd":"43.3",</v>
      </c>
      <c r="AK56" s="11" t="str">
        <f t="shared" si="25"/>
        <v>"slfc1":"25",</v>
      </c>
      <c r="AL56" s="11" t="str">
        <f t="shared" si="26"/>
        <v/>
      </c>
      <c r="AM56" s="11" t="str">
        <f t="shared" si="27"/>
        <v>"slwp":"10.5"}</v>
      </c>
    </row>
    <row r="57" spans="2:39">
      <c r="B57" s="17" t="s">
        <v>480</v>
      </c>
      <c r="C57" s="17" t="s">
        <v>473</v>
      </c>
      <c r="D57" s="17" t="s">
        <v>806</v>
      </c>
      <c r="E57" s="17" t="s">
        <v>795</v>
      </c>
      <c r="F57" s="18">
        <v>18</v>
      </c>
      <c r="G57" s="17"/>
      <c r="H57" s="18">
        <v>21</v>
      </c>
      <c r="I57" s="18">
        <v>37.4</v>
      </c>
      <c r="J57" s="18">
        <v>2.403846154</v>
      </c>
      <c r="K57" s="18">
        <v>9</v>
      </c>
      <c r="L57" s="18">
        <v>3.5</v>
      </c>
      <c r="M57" s="18">
        <v>6.5</v>
      </c>
      <c r="N57" s="18">
        <v>0</v>
      </c>
      <c r="O57" s="18">
        <v>41.6</v>
      </c>
      <c r="P57" s="18">
        <v>29.7</v>
      </c>
      <c r="Q57" s="17"/>
      <c r="R57" s="18">
        <v>16</v>
      </c>
      <c r="S57" s="1"/>
      <c r="T57" s="43" t="str">
        <f>VLOOKUP(B57,Experiment!DF:DX,19,FALSE)</f>
        <v>412834:560959</v>
      </c>
      <c r="U57" s="1" t="str">
        <f t="shared" si="12"/>
        <v>412834:560959_412834:5215517</v>
      </c>
      <c r="V57" s="11" t="str">
        <f t="shared" si="28"/>
        <v/>
      </c>
      <c r="W57" s="11" t="str">
        <f>IF(COUNTIF($T$1:T56, "="&amp;T57)=0,VLOOKUP(B57,Experiment!DF:DG,2,FALSE)&amp;"""soilLayer"":[", "")</f>
        <v/>
      </c>
      <c r="X57" s="11" t="str">
        <f>IF(COUNTIF($U$1:U56, "="&amp;U57)=0,Y57&amp;Z57&amp;AA57&amp;AB57&amp;AC57&amp;AD57&amp;AE57&amp;AF57&amp;AG57&amp;AH57&amp;AI57&amp;AJ57&amp;AJ57&amp;AK57&amp;AL57&amp;AM57,"")</f>
        <v/>
      </c>
      <c r="Y57" s="11" t="str">
        <f t="shared" si="13"/>
        <v>{"mon_soilhorizonid":"412834:5215517",</v>
      </c>
      <c r="Z57" s="11" t="str">
        <f t="shared" si="14"/>
        <v>"slmh":"Ap",</v>
      </c>
      <c r="AA57" s="11" t="str">
        <f t="shared" si="15"/>
        <v>"sllb":"18",</v>
      </c>
      <c r="AB57" s="11" t="str">
        <f t="shared" si="16"/>
        <v/>
      </c>
      <c r="AC57" s="11" t="str">
        <f t="shared" si="17"/>
        <v>"slcly":"21",</v>
      </c>
      <c r="AD57" s="11" t="str">
        <f t="shared" si="18"/>
        <v>"slsil":"37.4",</v>
      </c>
      <c r="AE57" s="11" t="str">
        <f t="shared" si="19"/>
        <v>"slcf":"2.403846154",</v>
      </c>
      <c r="AF57" s="11" t="str">
        <f t="shared" si="20"/>
        <v>"sksat":"9",</v>
      </c>
      <c r="AG57" s="11" t="str">
        <f t="shared" si="21"/>
        <v>"sloc":"3.5",</v>
      </c>
      <c r="AH57" s="11" t="str">
        <f t="shared" si="22"/>
        <v>"slphw":"6.5",</v>
      </c>
      <c r="AI57" s="11" t="str">
        <f t="shared" si="23"/>
        <v>"sllt":"0",</v>
      </c>
      <c r="AJ57" s="11" t="str">
        <f t="shared" si="24"/>
        <v>"slsnd":"41.6",</v>
      </c>
      <c r="AK57" s="11" t="str">
        <f t="shared" si="25"/>
        <v>"slfc1":"29.7",</v>
      </c>
      <c r="AL57" s="11" t="str">
        <f t="shared" si="26"/>
        <v/>
      </c>
      <c r="AM57" s="11" t="str">
        <f t="shared" si="27"/>
        <v>"slwp":"16"}</v>
      </c>
    </row>
    <row r="58" spans="2:39">
      <c r="B58" s="17" t="s">
        <v>480</v>
      </c>
      <c r="C58" s="17" t="s">
        <v>473</v>
      </c>
      <c r="D58" s="17" t="s">
        <v>807</v>
      </c>
      <c r="E58" s="17" t="s">
        <v>797</v>
      </c>
      <c r="F58" s="18">
        <v>46</v>
      </c>
      <c r="G58" s="17"/>
      <c r="H58" s="18">
        <v>21</v>
      </c>
      <c r="I58" s="18">
        <v>37.4</v>
      </c>
      <c r="J58" s="18">
        <v>2.403846154</v>
      </c>
      <c r="K58" s="18">
        <v>9</v>
      </c>
      <c r="L58" s="18">
        <v>2.5</v>
      </c>
      <c r="M58" s="18">
        <v>6.5</v>
      </c>
      <c r="N58" s="18">
        <v>18</v>
      </c>
      <c r="O58" s="18">
        <v>41.6</v>
      </c>
      <c r="P58" s="18">
        <v>28.9</v>
      </c>
      <c r="Q58" s="17"/>
      <c r="R58" s="18">
        <v>14.7</v>
      </c>
      <c r="S58" s="1"/>
      <c r="T58" s="43" t="str">
        <f>VLOOKUP(B58,Experiment!DF:DX,19,FALSE)</f>
        <v>412834:560959</v>
      </c>
      <c r="U58" s="1" t="str">
        <f t="shared" si="12"/>
        <v>412834:560959_412834:5215518</v>
      </c>
      <c r="V58" s="11" t="str">
        <f t="shared" si="28"/>
        <v/>
      </c>
      <c r="W58" s="11" t="str">
        <f>IF(COUNTIF($T$1:T57, "="&amp;T58)=0,VLOOKUP(B58,Experiment!DF:DG,2,FALSE)&amp;"""soilLayer"":[", "")</f>
        <v/>
      </c>
      <c r="X58" s="11" t="str">
        <f>IF(COUNTIF($U$1:U57, "="&amp;U58)=0,Y58&amp;Z58&amp;AA58&amp;AB58&amp;AC58&amp;AD58&amp;AE58&amp;AF58&amp;AG58&amp;AH58&amp;AI58&amp;AJ58&amp;AJ58&amp;AK58&amp;AL58&amp;AM58,"")</f>
        <v/>
      </c>
      <c r="Y58" s="11" t="str">
        <f t="shared" si="13"/>
        <v>{"mon_soilhorizonid":"412834:5215518",</v>
      </c>
      <c r="Z58" s="11" t="str">
        <f t="shared" si="14"/>
        <v>"slmh":"A1,A2",</v>
      </c>
      <c r="AA58" s="11" t="str">
        <f t="shared" si="15"/>
        <v>"sllb":"46",</v>
      </c>
      <c r="AB58" s="11" t="str">
        <f t="shared" si="16"/>
        <v/>
      </c>
      <c r="AC58" s="11" t="str">
        <f t="shared" si="17"/>
        <v>"slcly":"21",</v>
      </c>
      <c r="AD58" s="11" t="str">
        <f t="shared" si="18"/>
        <v>"slsil":"37.4",</v>
      </c>
      <c r="AE58" s="11" t="str">
        <f t="shared" si="19"/>
        <v>"slcf":"2.403846154",</v>
      </c>
      <c r="AF58" s="11" t="str">
        <f t="shared" si="20"/>
        <v>"sksat":"9",</v>
      </c>
      <c r="AG58" s="11" t="str">
        <f t="shared" si="21"/>
        <v>"sloc":"2.5",</v>
      </c>
      <c r="AH58" s="11" t="str">
        <f t="shared" si="22"/>
        <v>"slphw":"6.5",</v>
      </c>
      <c r="AI58" s="11" t="str">
        <f t="shared" si="23"/>
        <v>"sllt":"18",</v>
      </c>
      <c r="AJ58" s="11" t="str">
        <f t="shared" si="24"/>
        <v>"slsnd":"41.6",</v>
      </c>
      <c r="AK58" s="11" t="str">
        <f t="shared" si="25"/>
        <v>"slfc1":"28.9",</v>
      </c>
      <c r="AL58" s="11" t="str">
        <f t="shared" si="26"/>
        <v/>
      </c>
      <c r="AM58" s="11" t="str">
        <f t="shared" si="27"/>
        <v>"slwp":"14.7"}</v>
      </c>
    </row>
    <row r="59" spans="2:39">
      <c r="B59" s="17" t="s">
        <v>480</v>
      </c>
      <c r="C59" s="17" t="s">
        <v>473</v>
      </c>
      <c r="D59" s="17" t="s">
        <v>808</v>
      </c>
      <c r="E59" s="17" t="s">
        <v>799</v>
      </c>
      <c r="F59" s="18">
        <v>91</v>
      </c>
      <c r="G59" s="17"/>
      <c r="H59" s="18">
        <v>26</v>
      </c>
      <c r="I59" s="18">
        <v>36.6</v>
      </c>
      <c r="J59" s="18">
        <v>7.211538462</v>
      </c>
      <c r="K59" s="18">
        <v>9</v>
      </c>
      <c r="L59" s="18">
        <v>0.75</v>
      </c>
      <c r="M59" s="18">
        <v>6.7</v>
      </c>
      <c r="N59" s="18">
        <v>46</v>
      </c>
      <c r="O59" s="18">
        <v>37.4</v>
      </c>
      <c r="P59" s="18">
        <v>29.3</v>
      </c>
      <c r="Q59" s="17"/>
      <c r="R59" s="18">
        <v>16.5</v>
      </c>
      <c r="S59" s="1"/>
      <c r="T59" s="43" t="str">
        <f>VLOOKUP(B59,Experiment!DF:DX,19,FALSE)</f>
        <v>412834:560959</v>
      </c>
      <c r="U59" s="1" t="str">
        <f t="shared" si="12"/>
        <v>412834:560959_412834:5215519</v>
      </c>
      <c r="V59" s="11" t="str">
        <f t="shared" si="28"/>
        <v/>
      </c>
      <c r="W59" s="11" t="str">
        <f>IF(COUNTIF($T$1:T58, "="&amp;T59)=0,VLOOKUP(B59,Experiment!DF:DG,2,FALSE)&amp;"""soilLayer"":[", "")</f>
        <v/>
      </c>
      <c r="X59" s="11" t="str">
        <f>IF(COUNTIF($U$1:U58, "="&amp;U59)=0,Y59&amp;Z59&amp;AA59&amp;AB59&amp;AC59&amp;AD59&amp;AE59&amp;AF59&amp;AG59&amp;AH59&amp;AI59&amp;AJ59&amp;AJ59&amp;AK59&amp;AL59&amp;AM59,"")</f>
        <v/>
      </c>
      <c r="Y59" s="11" t="str">
        <f t="shared" si="13"/>
        <v>{"mon_soilhorizonid":"412834:5215519",</v>
      </c>
      <c r="Z59" s="11" t="str">
        <f t="shared" si="14"/>
        <v>"slmh":"Bw1,Bw2",</v>
      </c>
      <c r="AA59" s="11" t="str">
        <f t="shared" si="15"/>
        <v>"sllb":"91",</v>
      </c>
      <c r="AB59" s="11" t="str">
        <f t="shared" si="16"/>
        <v/>
      </c>
      <c r="AC59" s="11" t="str">
        <f t="shared" si="17"/>
        <v>"slcly":"26",</v>
      </c>
      <c r="AD59" s="11" t="str">
        <f t="shared" si="18"/>
        <v>"slsil":"36.6",</v>
      </c>
      <c r="AE59" s="11" t="str">
        <f t="shared" si="19"/>
        <v>"slcf":"7.211538462",</v>
      </c>
      <c r="AF59" s="11" t="str">
        <f t="shared" si="20"/>
        <v>"sksat":"9",</v>
      </c>
      <c r="AG59" s="11" t="str">
        <f t="shared" si="21"/>
        <v>"sloc":"0.75",</v>
      </c>
      <c r="AH59" s="11" t="str">
        <f t="shared" si="22"/>
        <v>"slphw":"6.7",</v>
      </c>
      <c r="AI59" s="11" t="str">
        <f t="shared" si="23"/>
        <v>"sllt":"46",</v>
      </c>
      <c r="AJ59" s="11" t="str">
        <f t="shared" si="24"/>
        <v>"slsnd":"37.4",</v>
      </c>
      <c r="AK59" s="11" t="str">
        <f t="shared" si="25"/>
        <v>"slfc1":"29.3",</v>
      </c>
      <c r="AL59" s="11" t="str">
        <f t="shared" si="26"/>
        <v/>
      </c>
      <c r="AM59" s="11" t="str">
        <f t="shared" si="27"/>
        <v>"slwp":"16.5"}</v>
      </c>
    </row>
    <row r="60" spans="2:39">
      <c r="B60" s="17" t="s">
        <v>480</v>
      </c>
      <c r="C60" s="17" t="s">
        <v>473</v>
      </c>
      <c r="D60" s="17" t="s">
        <v>809</v>
      </c>
      <c r="E60" s="17" t="s">
        <v>801</v>
      </c>
      <c r="F60" s="18">
        <v>152</v>
      </c>
      <c r="G60" s="17"/>
      <c r="H60" s="18">
        <v>17</v>
      </c>
      <c r="I60" s="18">
        <v>39.700000000000003</v>
      </c>
      <c r="J60" s="18">
        <v>7.211538462</v>
      </c>
      <c r="K60" s="18">
        <v>9</v>
      </c>
      <c r="L60" s="18">
        <v>0.25</v>
      </c>
      <c r="M60" s="18">
        <v>7.9</v>
      </c>
      <c r="N60" s="18">
        <v>91</v>
      </c>
      <c r="O60" s="18">
        <v>43.3</v>
      </c>
      <c r="P60" s="18">
        <v>25</v>
      </c>
      <c r="Q60" s="17"/>
      <c r="R60" s="18">
        <v>10.5</v>
      </c>
      <c r="S60" s="1"/>
      <c r="T60" s="43" t="str">
        <f>VLOOKUP(B60,Experiment!DF:DX,19,FALSE)</f>
        <v>412834:560959</v>
      </c>
      <c r="U60" s="1" t="str">
        <f t="shared" si="12"/>
        <v>412834:560959_412834:5215520</v>
      </c>
      <c r="V60" s="11" t="str">
        <f t="shared" si="28"/>
        <v/>
      </c>
      <c r="W60" s="11" t="str">
        <f>IF(COUNTIF($T$1:T59, "="&amp;T60)=0,VLOOKUP(B60,Experiment!DF:DG,2,FALSE)&amp;"""soilLayer"":[", "")</f>
        <v/>
      </c>
      <c r="X60" s="11" t="str">
        <f>IF(COUNTIF($U$1:U59, "="&amp;U60)=0,Y60&amp;Z60&amp;AA60&amp;AB60&amp;AC60&amp;AD60&amp;AE60&amp;AF60&amp;AG60&amp;AH60&amp;AI60&amp;AJ60&amp;AJ60&amp;AK60&amp;AL60&amp;AM60,"")</f>
        <v/>
      </c>
      <c r="Y60" s="11" t="str">
        <f t="shared" si="13"/>
        <v>{"mon_soilhorizonid":"412834:5215520",</v>
      </c>
      <c r="Z60" s="11" t="str">
        <f t="shared" si="14"/>
        <v>"slmh":"C1,C2",</v>
      </c>
      <c r="AA60" s="11" t="str">
        <f t="shared" si="15"/>
        <v>"sllb":"152",</v>
      </c>
      <c r="AB60" s="11" t="str">
        <f t="shared" si="16"/>
        <v/>
      </c>
      <c r="AC60" s="11" t="str">
        <f t="shared" si="17"/>
        <v>"slcly":"17",</v>
      </c>
      <c r="AD60" s="11" t="str">
        <f t="shared" si="18"/>
        <v>"slsil":"39.7",</v>
      </c>
      <c r="AE60" s="11" t="str">
        <f t="shared" si="19"/>
        <v>"slcf":"7.211538462",</v>
      </c>
      <c r="AF60" s="11" t="str">
        <f t="shared" si="20"/>
        <v>"sksat":"9",</v>
      </c>
      <c r="AG60" s="11" t="str">
        <f t="shared" si="21"/>
        <v>"sloc":"0.25",</v>
      </c>
      <c r="AH60" s="11" t="str">
        <f t="shared" si="22"/>
        <v>"slphw":"7.9",</v>
      </c>
      <c r="AI60" s="11" t="str">
        <f t="shared" si="23"/>
        <v>"sllt":"91",</v>
      </c>
      <c r="AJ60" s="11" t="str">
        <f t="shared" si="24"/>
        <v>"slsnd":"43.3",</v>
      </c>
      <c r="AK60" s="11" t="str">
        <f t="shared" si="25"/>
        <v>"slfc1":"25",</v>
      </c>
      <c r="AL60" s="11" t="str">
        <f t="shared" si="26"/>
        <v/>
      </c>
      <c r="AM60" s="11" t="str">
        <f t="shared" si="27"/>
        <v>"slwp":"10.5"}</v>
      </c>
    </row>
    <row r="61" spans="2:39">
      <c r="B61" s="17" t="s">
        <v>481</v>
      </c>
      <c r="C61" s="17" t="s">
        <v>486</v>
      </c>
      <c r="D61" s="17" t="s">
        <v>810</v>
      </c>
      <c r="E61" s="17" t="s">
        <v>778</v>
      </c>
      <c r="F61" s="18">
        <v>41</v>
      </c>
      <c r="G61" s="17"/>
      <c r="H61" s="18">
        <v>38.5</v>
      </c>
      <c r="I61" s="18">
        <v>54.1</v>
      </c>
      <c r="J61" s="18">
        <v>0</v>
      </c>
      <c r="K61" s="18">
        <v>0.7</v>
      </c>
      <c r="L61" s="18">
        <v>10.5</v>
      </c>
      <c r="M61" s="18">
        <v>7.2</v>
      </c>
      <c r="N61" s="18">
        <v>0</v>
      </c>
      <c r="O61" s="18">
        <v>7.4</v>
      </c>
      <c r="P61" s="18">
        <v>39.200000000000003</v>
      </c>
      <c r="Q61" s="17"/>
      <c r="R61" s="18">
        <v>32.799999999999997</v>
      </c>
      <c r="S61" s="1"/>
      <c r="T61" s="43" t="str">
        <f>VLOOKUP(B61,Experiment!DF:DX,19,FALSE)</f>
        <v>403060:1235793</v>
      </c>
      <c r="U61" s="1" t="str">
        <f t="shared" si="12"/>
        <v>403060:1235793_403060:3766394</v>
      </c>
      <c r="V61" s="11" t="str">
        <f t="shared" si="28"/>
        <v>]},</v>
      </c>
      <c r="W61" s="11" t="str">
        <f>IF(COUNTIF($T$1:T60, "="&amp;T61)=0,VLOOKUP(B61,Experiment!DF:DG,2,FALSE)&amp;"""soilLayer"":[", "")</f>
        <v>{"sltx":"SICL","sl_source":"SSURGO, Texture Component","soil_id":"403060:1235793","soil_name":"Okoboji","sl_system":"USDA_NRCS","classification":"Fine, smectitic, mesic Cumulic Vertic Endoaquolls","soil_elev":"343","sl_slope":"0.5","salb":"0.02","drainage":"Very poorly drained","soilLayer":[</v>
      </c>
      <c r="X61" s="11" t="str">
        <f>IF(COUNTIF($U$1:U60, "="&amp;U61)=0,Y61&amp;Z61&amp;AA61&amp;AB61&amp;AC61&amp;AD61&amp;AE61&amp;AF61&amp;AG61&amp;AH61&amp;AI61&amp;AJ61&amp;AJ61&amp;AK61&amp;AL61&amp;AM61,"")</f>
        <v>{"mon_soilhorizonid":"403060:3766394","slmh":"H1","sllb":"41","slcly":"38.5","slsil":"54.1","slcf":"0","sksat":"0.7","sloc":"10.5","slphw":"7.2","sllt":"0","slsnd":"7.4","slsnd":"7.4","slfc1":"39.2","slwp":"32.8"}</v>
      </c>
      <c r="Y61" s="11" t="str">
        <f t="shared" si="13"/>
        <v>{"mon_soilhorizonid":"403060:3766394",</v>
      </c>
      <c r="Z61" s="11" t="str">
        <f t="shared" si="14"/>
        <v>"slmh":"H1",</v>
      </c>
      <c r="AA61" s="11" t="str">
        <f t="shared" si="15"/>
        <v>"sllb":"41",</v>
      </c>
      <c r="AB61" s="11" t="str">
        <f t="shared" si="16"/>
        <v/>
      </c>
      <c r="AC61" s="11" t="str">
        <f t="shared" si="17"/>
        <v>"slcly":"38.5",</v>
      </c>
      <c r="AD61" s="11" t="str">
        <f t="shared" si="18"/>
        <v>"slsil":"54.1",</v>
      </c>
      <c r="AE61" s="11" t="str">
        <f t="shared" si="19"/>
        <v>"slcf":"0",</v>
      </c>
      <c r="AF61" s="11" t="str">
        <f t="shared" si="20"/>
        <v>"sksat":"0.7",</v>
      </c>
      <c r="AG61" s="11" t="str">
        <f t="shared" si="21"/>
        <v>"sloc":"10.5",</v>
      </c>
      <c r="AH61" s="11" t="str">
        <f t="shared" si="22"/>
        <v>"slphw":"7.2",</v>
      </c>
      <c r="AI61" s="11" t="str">
        <f t="shared" si="23"/>
        <v>"sllt":"0",</v>
      </c>
      <c r="AJ61" s="11" t="str">
        <f t="shared" si="24"/>
        <v>"slsnd":"7.4",</v>
      </c>
      <c r="AK61" s="11" t="str">
        <f t="shared" si="25"/>
        <v>"slfc1":"39.2",</v>
      </c>
      <c r="AL61" s="11" t="str">
        <f t="shared" si="26"/>
        <v/>
      </c>
      <c r="AM61" s="11" t="str">
        <f t="shared" si="27"/>
        <v>"slwp":"32.8"}</v>
      </c>
    </row>
    <row r="62" spans="2:39">
      <c r="B62" s="17" t="s">
        <v>481</v>
      </c>
      <c r="C62" s="17" t="s">
        <v>486</v>
      </c>
      <c r="D62" s="17" t="s">
        <v>811</v>
      </c>
      <c r="E62" s="17" t="s">
        <v>780</v>
      </c>
      <c r="F62" s="18">
        <v>91</v>
      </c>
      <c r="G62" s="17"/>
      <c r="H62" s="18">
        <v>38.5</v>
      </c>
      <c r="I62" s="18">
        <v>54.1</v>
      </c>
      <c r="J62" s="18">
        <v>0</v>
      </c>
      <c r="K62" s="18">
        <v>0.7</v>
      </c>
      <c r="L62" s="18">
        <v>8.5</v>
      </c>
      <c r="M62" s="18">
        <v>7.2</v>
      </c>
      <c r="N62" s="18">
        <v>41</v>
      </c>
      <c r="O62" s="18">
        <v>7.4</v>
      </c>
      <c r="P62" s="18">
        <v>38.200000000000003</v>
      </c>
      <c r="Q62" s="17"/>
      <c r="R62" s="18">
        <v>30.5</v>
      </c>
      <c r="S62" s="1"/>
      <c r="T62" s="43" t="str">
        <f>VLOOKUP(B62,Experiment!DF:DX,19,FALSE)</f>
        <v>403060:1235793</v>
      </c>
      <c r="U62" s="1" t="str">
        <f t="shared" si="12"/>
        <v>403060:1235793_403060:3766395</v>
      </c>
      <c r="V62" s="11" t="str">
        <f t="shared" si="28"/>
        <v>,</v>
      </c>
      <c r="W62" s="11" t="str">
        <f>IF(COUNTIF($T$1:T61, "="&amp;T62)=0,VLOOKUP(B62,Experiment!DF:DG,2,FALSE)&amp;"""soilLayer"":[", "")</f>
        <v/>
      </c>
      <c r="X62" s="11" t="str">
        <f>IF(COUNTIF($U$1:U61, "="&amp;U62)=0,Y62&amp;Z62&amp;AA62&amp;AB62&amp;AC62&amp;AD62&amp;AE62&amp;AF62&amp;AG62&amp;AH62&amp;AI62&amp;AJ62&amp;AJ62&amp;AK62&amp;AL62&amp;AM62,"")</f>
        <v>{"mon_soilhorizonid":"403060:3766395","slmh":"H2","sllb":"91","slcly":"38.5","slsil":"54.1","slcf":"0","sksat":"0.7","sloc":"8.5","slphw":"7.2","sllt":"41","slsnd":"7.4","slsnd":"7.4","slfc1":"38.2","slwp":"30.5"}</v>
      </c>
      <c r="Y62" s="11" t="str">
        <f t="shared" si="13"/>
        <v>{"mon_soilhorizonid":"403060:3766395",</v>
      </c>
      <c r="Z62" s="11" t="str">
        <f t="shared" si="14"/>
        <v>"slmh":"H2",</v>
      </c>
      <c r="AA62" s="11" t="str">
        <f t="shared" si="15"/>
        <v>"sllb":"91",</v>
      </c>
      <c r="AB62" s="11" t="str">
        <f t="shared" si="16"/>
        <v/>
      </c>
      <c r="AC62" s="11" t="str">
        <f t="shared" si="17"/>
        <v>"slcly":"38.5",</v>
      </c>
      <c r="AD62" s="11" t="str">
        <f t="shared" si="18"/>
        <v>"slsil":"54.1",</v>
      </c>
      <c r="AE62" s="11" t="str">
        <f t="shared" si="19"/>
        <v>"slcf":"0",</v>
      </c>
      <c r="AF62" s="11" t="str">
        <f t="shared" si="20"/>
        <v>"sksat":"0.7",</v>
      </c>
      <c r="AG62" s="11" t="str">
        <f t="shared" si="21"/>
        <v>"sloc":"8.5",</v>
      </c>
      <c r="AH62" s="11" t="str">
        <f t="shared" si="22"/>
        <v>"slphw":"7.2",</v>
      </c>
      <c r="AI62" s="11" t="str">
        <f t="shared" si="23"/>
        <v>"sllt":"41",</v>
      </c>
      <c r="AJ62" s="11" t="str">
        <f t="shared" si="24"/>
        <v>"slsnd":"7.4",</v>
      </c>
      <c r="AK62" s="11" t="str">
        <f t="shared" si="25"/>
        <v>"slfc1":"38.2",</v>
      </c>
      <c r="AL62" s="11" t="str">
        <f t="shared" si="26"/>
        <v/>
      </c>
      <c r="AM62" s="11" t="str">
        <f t="shared" si="27"/>
        <v>"slwp":"30.5"}</v>
      </c>
    </row>
    <row r="63" spans="2:39">
      <c r="B63" s="17" t="s">
        <v>481</v>
      </c>
      <c r="C63" s="17" t="s">
        <v>486</v>
      </c>
      <c r="D63" s="17" t="s">
        <v>812</v>
      </c>
      <c r="E63" s="17" t="s">
        <v>782</v>
      </c>
      <c r="F63" s="18">
        <v>152</v>
      </c>
      <c r="G63" s="17"/>
      <c r="H63" s="18">
        <v>25</v>
      </c>
      <c r="I63" s="18">
        <v>54.9</v>
      </c>
      <c r="J63" s="18">
        <v>4.8543689319999999</v>
      </c>
      <c r="K63" s="18">
        <v>9</v>
      </c>
      <c r="L63" s="18">
        <v>2</v>
      </c>
      <c r="M63" s="18">
        <v>7.9</v>
      </c>
      <c r="N63" s="18">
        <v>91</v>
      </c>
      <c r="O63" s="18">
        <v>20.100000000000001</v>
      </c>
      <c r="P63" s="18">
        <v>29.8</v>
      </c>
      <c r="Q63" s="17"/>
      <c r="R63" s="18">
        <v>16.3</v>
      </c>
      <c r="S63" s="1"/>
      <c r="T63" s="43" t="str">
        <f>VLOOKUP(B63,Experiment!DF:DX,19,FALSE)</f>
        <v>403060:1235793</v>
      </c>
      <c r="U63" s="1" t="str">
        <f t="shared" si="12"/>
        <v>403060:1235793_403060:3766396</v>
      </c>
      <c r="V63" s="11" t="str">
        <f t="shared" si="28"/>
        <v>,</v>
      </c>
      <c r="W63" s="11" t="str">
        <f>IF(COUNTIF($T$1:T62, "="&amp;T63)=0,VLOOKUP(B63,Experiment!DF:DG,2,FALSE)&amp;"""soilLayer"":[", "")</f>
        <v/>
      </c>
      <c r="X63" s="11" t="str">
        <f>IF(COUNTIF($U$1:U62, "="&amp;U63)=0,Y63&amp;Z63&amp;AA63&amp;AB63&amp;AC63&amp;AD63&amp;AE63&amp;AF63&amp;AG63&amp;AH63&amp;AI63&amp;AJ63&amp;AJ63&amp;AK63&amp;AL63&amp;AM63,"")</f>
        <v>{"mon_soilhorizonid":"403060:3766396","slmh":"H3","sllb":"152","slcly":"25","slsil":"54.9","slcf":"4.854368932","sksat":"9","sloc":"2","slphw":"7.9","sllt":"91","slsnd":"20.1","slsnd":"20.1","slfc1":"29.8","slwp":"16.3"}</v>
      </c>
      <c r="Y63" s="11" t="str">
        <f t="shared" si="13"/>
        <v>{"mon_soilhorizonid":"403060:3766396",</v>
      </c>
      <c r="Z63" s="11" t="str">
        <f t="shared" si="14"/>
        <v>"slmh":"H3",</v>
      </c>
      <c r="AA63" s="11" t="str">
        <f t="shared" si="15"/>
        <v>"sllb":"152",</v>
      </c>
      <c r="AB63" s="11" t="str">
        <f t="shared" si="16"/>
        <v/>
      </c>
      <c r="AC63" s="11" t="str">
        <f t="shared" si="17"/>
        <v>"slcly":"25",</v>
      </c>
      <c r="AD63" s="11" t="str">
        <f t="shared" si="18"/>
        <v>"slsil":"54.9",</v>
      </c>
      <c r="AE63" s="11" t="str">
        <f t="shared" si="19"/>
        <v>"slcf":"4.854368932",</v>
      </c>
      <c r="AF63" s="11" t="str">
        <f t="shared" si="20"/>
        <v>"sksat":"9",</v>
      </c>
      <c r="AG63" s="11" t="str">
        <f t="shared" si="21"/>
        <v>"sloc":"2",</v>
      </c>
      <c r="AH63" s="11" t="str">
        <f t="shared" si="22"/>
        <v>"slphw":"7.9",</v>
      </c>
      <c r="AI63" s="11" t="str">
        <f t="shared" si="23"/>
        <v>"sllt":"91",</v>
      </c>
      <c r="AJ63" s="11" t="str">
        <f t="shared" si="24"/>
        <v>"slsnd":"20.1",</v>
      </c>
      <c r="AK63" s="11" t="str">
        <f t="shared" si="25"/>
        <v>"slfc1":"29.8",</v>
      </c>
      <c r="AL63" s="11" t="str">
        <f t="shared" si="26"/>
        <v/>
      </c>
      <c r="AM63" s="11" t="str">
        <f t="shared" si="27"/>
        <v>"slwp":"16.3"}</v>
      </c>
    </row>
    <row r="64" spans="2:39">
      <c r="B64" s="17" t="s">
        <v>490</v>
      </c>
      <c r="C64" s="17" t="s">
        <v>486</v>
      </c>
      <c r="D64" s="17" t="s">
        <v>810</v>
      </c>
      <c r="E64" s="17" t="s">
        <v>778</v>
      </c>
      <c r="F64" s="18">
        <v>41</v>
      </c>
      <c r="G64" s="17"/>
      <c r="H64" s="18">
        <v>38.5</v>
      </c>
      <c r="I64" s="18">
        <v>54.1</v>
      </c>
      <c r="J64" s="18">
        <v>0</v>
      </c>
      <c r="K64" s="18">
        <v>0.7</v>
      </c>
      <c r="L64" s="18">
        <v>10.5</v>
      </c>
      <c r="M64" s="18">
        <v>7.2</v>
      </c>
      <c r="N64" s="18">
        <v>0</v>
      </c>
      <c r="O64" s="18">
        <v>7.4</v>
      </c>
      <c r="P64" s="18">
        <v>39.200000000000003</v>
      </c>
      <c r="Q64" s="17"/>
      <c r="R64" s="18">
        <v>32.799999999999997</v>
      </c>
      <c r="S64" s="1"/>
      <c r="T64" s="43" t="str">
        <f>VLOOKUP(B64,Experiment!DF:DX,19,FALSE)</f>
        <v>403060:1235793</v>
      </c>
      <c r="U64" s="1" t="str">
        <f t="shared" si="12"/>
        <v>403060:1235793_403060:3766394</v>
      </c>
      <c r="V64" s="11" t="str">
        <f t="shared" si="28"/>
        <v/>
      </c>
      <c r="W64" s="11" t="str">
        <f>IF(COUNTIF($T$1:T63, "="&amp;T64)=0,VLOOKUP(B64,Experiment!DF:DG,2,FALSE)&amp;"""soilLayer"":[", "")</f>
        <v/>
      </c>
      <c r="X64" s="11" t="str">
        <f>IF(COUNTIF($U$1:U63, "="&amp;U64)=0,Y64&amp;Z64&amp;AA64&amp;AB64&amp;AC64&amp;AD64&amp;AE64&amp;AF64&amp;AG64&amp;AH64&amp;AI64&amp;AJ64&amp;AJ64&amp;AK64&amp;AL64&amp;AM64,"")</f>
        <v/>
      </c>
      <c r="Y64" s="11" t="str">
        <f t="shared" si="13"/>
        <v>{"mon_soilhorizonid":"403060:3766394",</v>
      </c>
      <c r="Z64" s="11" t="str">
        <f t="shared" si="14"/>
        <v>"slmh":"H1",</v>
      </c>
      <c r="AA64" s="11" t="str">
        <f t="shared" si="15"/>
        <v>"sllb":"41",</v>
      </c>
      <c r="AB64" s="11" t="str">
        <f t="shared" si="16"/>
        <v/>
      </c>
      <c r="AC64" s="11" t="str">
        <f t="shared" si="17"/>
        <v>"slcly":"38.5",</v>
      </c>
      <c r="AD64" s="11" t="str">
        <f t="shared" si="18"/>
        <v>"slsil":"54.1",</v>
      </c>
      <c r="AE64" s="11" t="str">
        <f t="shared" si="19"/>
        <v>"slcf":"0",</v>
      </c>
      <c r="AF64" s="11" t="str">
        <f t="shared" si="20"/>
        <v>"sksat":"0.7",</v>
      </c>
      <c r="AG64" s="11" t="str">
        <f t="shared" si="21"/>
        <v>"sloc":"10.5",</v>
      </c>
      <c r="AH64" s="11" t="str">
        <f t="shared" si="22"/>
        <v>"slphw":"7.2",</v>
      </c>
      <c r="AI64" s="11" t="str">
        <f t="shared" si="23"/>
        <v>"sllt":"0",</v>
      </c>
      <c r="AJ64" s="11" t="str">
        <f t="shared" si="24"/>
        <v>"slsnd":"7.4",</v>
      </c>
      <c r="AK64" s="11" t="str">
        <f t="shared" si="25"/>
        <v>"slfc1":"39.2",</v>
      </c>
      <c r="AL64" s="11" t="str">
        <f t="shared" si="26"/>
        <v/>
      </c>
      <c r="AM64" s="11" t="str">
        <f t="shared" si="27"/>
        <v>"slwp":"32.8"}</v>
      </c>
    </row>
    <row r="65" spans="2:39">
      <c r="B65" s="17" t="s">
        <v>490</v>
      </c>
      <c r="C65" s="17" t="s">
        <v>486</v>
      </c>
      <c r="D65" s="17" t="s">
        <v>811</v>
      </c>
      <c r="E65" s="17" t="s">
        <v>780</v>
      </c>
      <c r="F65" s="18">
        <v>91</v>
      </c>
      <c r="G65" s="17"/>
      <c r="H65" s="18">
        <v>38.5</v>
      </c>
      <c r="I65" s="18">
        <v>54.1</v>
      </c>
      <c r="J65" s="18">
        <v>0</v>
      </c>
      <c r="K65" s="18">
        <v>0.7</v>
      </c>
      <c r="L65" s="18">
        <v>8.5</v>
      </c>
      <c r="M65" s="18">
        <v>7.2</v>
      </c>
      <c r="N65" s="18">
        <v>41</v>
      </c>
      <c r="O65" s="18">
        <v>7.4</v>
      </c>
      <c r="P65" s="18">
        <v>38.200000000000003</v>
      </c>
      <c r="Q65" s="17"/>
      <c r="R65" s="18">
        <v>30.5</v>
      </c>
      <c r="S65" s="1"/>
      <c r="T65" s="43" t="str">
        <f>VLOOKUP(B65,Experiment!DF:DX,19,FALSE)</f>
        <v>403060:1235793</v>
      </c>
      <c r="U65" s="1" t="str">
        <f t="shared" si="12"/>
        <v>403060:1235793_403060:3766395</v>
      </c>
      <c r="V65" s="11" t="str">
        <f t="shared" si="28"/>
        <v/>
      </c>
      <c r="W65" s="11" t="str">
        <f>IF(COUNTIF($T$1:T64, "="&amp;T65)=0,VLOOKUP(B65,Experiment!DF:DG,2,FALSE)&amp;"""soilLayer"":[", "")</f>
        <v/>
      </c>
      <c r="X65" s="11" t="str">
        <f>IF(COUNTIF($U$1:U64, "="&amp;U65)=0,Y65&amp;Z65&amp;AA65&amp;AB65&amp;AC65&amp;AD65&amp;AE65&amp;AF65&amp;AG65&amp;AH65&amp;AI65&amp;AJ65&amp;AJ65&amp;AK65&amp;AL65&amp;AM65,"")</f>
        <v/>
      </c>
      <c r="Y65" s="11" t="str">
        <f t="shared" si="13"/>
        <v>{"mon_soilhorizonid":"403060:3766395",</v>
      </c>
      <c r="Z65" s="11" t="str">
        <f t="shared" si="14"/>
        <v>"slmh":"H2",</v>
      </c>
      <c r="AA65" s="11" t="str">
        <f t="shared" si="15"/>
        <v>"sllb":"91",</v>
      </c>
      <c r="AB65" s="11" t="str">
        <f t="shared" si="16"/>
        <v/>
      </c>
      <c r="AC65" s="11" t="str">
        <f t="shared" si="17"/>
        <v>"slcly":"38.5",</v>
      </c>
      <c r="AD65" s="11" t="str">
        <f t="shared" si="18"/>
        <v>"slsil":"54.1",</v>
      </c>
      <c r="AE65" s="11" t="str">
        <f t="shared" si="19"/>
        <v>"slcf":"0",</v>
      </c>
      <c r="AF65" s="11" t="str">
        <f t="shared" si="20"/>
        <v>"sksat":"0.7",</v>
      </c>
      <c r="AG65" s="11" t="str">
        <f t="shared" si="21"/>
        <v>"sloc":"8.5",</v>
      </c>
      <c r="AH65" s="11" t="str">
        <f t="shared" si="22"/>
        <v>"slphw":"7.2",</v>
      </c>
      <c r="AI65" s="11" t="str">
        <f t="shared" si="23"/>
        <v>"sllt":"41",</v>
      </c>
      <c r="AJ65" s="11" t="str">
        <f t="shared" si="24"/>
        <v>"slsnd":"7.4",</v>
      </c>
      <c r="AK65" s="11" t="str">
        <f t="shared" si="25"/>
        <v>"slfc1":"38.2",</v>
      </c>
      <c r="AL65" s="11" t="str">
        <f t="shared" si="26"/>
        <v/>
      </c>
      <c r="AM65" s="11" t="str">
        <f t="shared" si="27"/>
        <v>"slwp":"30.5"}</v>
      </c>
    </row>
    <row r="66" spans="2:39">
      <c r="B66" s="17" t="s">
        <v>490</v>
      </c>
      <c r="C66" s="17" t="s">
        <v>486</v>
      </c>
      <c r="D66" s="17" t="s">
        <v>812</v>
      </c>
      <c r="E66" s="17" t="s">
        <v>782</v>
      </c>
      <c r="F66" s="18">
        <v>152</v>
      </c>
      <c r="G66" s="17"/>
      <c r="H66" s="18">
        <v>25</v>
      </c>
      <c r="I66" s="18">
        <v>54.9</v>
      </c>
      <c r="J66" s="18">
        <v>4.8543689319999999</v>
      </c>
      <c r="K66" s="18">
        <v>9</v>
      </c>
      <c r="L66" s="18">
        <v>2</v>
      </c>
      <c r="M66" s="18">
        <v>7.9</v>
      </c>
      <c r="N66" s="18">
        <v>91</v>
      </c>
      <c r="O66" s="18">
        <v>20.100000000000001</v>
      </c>
      <c r="P66" s="18">
        <v>29.8</v>
      </c>
      <c r="Q66" s="17"/>
      <c r="R66" s="18">
        <v>16.3</v>
      </c>
      <c r="S66" s="1"/>
      <c r="T66" s="43" t="str">
        <f>VLOOKUP(B66,Experiment!DF:DX,19,FALSE)</f>
        <v>403060:1235793</v>
      </c>
      <c r="U66" s="1" t="str">
        <f t="shared" si="12"/>
        <v>403060:1235793_403060:3766396</v>
      </c>
      <c r="V66" s="11" t="str">
        <f t="shared" si="28"/>
        <v/>
      </c>
      <c r="W66" s="11" t="str">
        <f>IF(COUNTIF($T$1:T65, "="&amp;T66)=0,VLOOKUP(B66,Experiment!DF:DG,2,FALSE)&amp;"""soilLayer"":[", "")</f>
        <v/>
      </c>
      <c r="X66" s="11" t="str">
        <f>IF(COUNTIF($U$1:U65, "="&amp;U66)=0,Y66&amp;Z66&amp;AA66&amp;AB66&amp;AC66&amp;AD66&amp;AE66&amp;AF66&amp;AG66&amp;AH66&amp;AI66&amp;AJ66&amp;AJ66&amp;AK66&amp;AL66&amp;AM66,"")</f>
        <v/>
      </c>
      <c r="Y66" s="11" t="str">
        <f t="shared" si="13"/>
        <v>{"mon_soilhorizonid":"403060:3766396",</v>
      </c>
      <c r="Z66" s="11" t="str">
        <f t="shared" si="14"/>
        <v>"slmh":"H3",</v>
      </c>
      <c r="AA66" s="11" t="str">
        <f t="shared" si="15"/>
        <v>"sllb":"152",</v>
      </c>
      <c r="AB66" s="11" t="str">
        <f t="shared" si="16"/>
        <v/>
      </c>
      <c r="AC66" s="11" t="str">
        <f t="shared" si="17"/>
        <v>"slcly":"25",</v>
      </c>
      <c r="AD66" s="11" t="str">
        <f t="shared" si="18"/>
        <v>"slsil":"54.9",</v>
      </c>
      <c r="AE66" s="11" t="str">
        <f t="shared" si="19"/>
        <v>"slcf":"4.854368932",</v>
      </c>
      <c r="AF66" s="11" t="str">
        <f t="shared" si="20"/>
        <v>"sksat":"9",</v>
      </c>
      <c r="AG66" s="11" t="str">
        <f t="shared" si="21"/>
        <v>"sloc":"2",</v>
      </c>
      <c r="AH66" s="11" t="str">
        <f t="shared" si="22"/>
        <v>"slphw":"7.9",</v>
      </c>
      <c r="AI66" s="11" t="str">
        <f t="shared" si="23"/>
        <v>"sllt":"91",</v>
      </c>
      <c r="AJ66" s="11" t="str">
        <f t="shared" si="24"/>
        <v>"slsnd":"20.1",</v>
      </c>
      <c r="AK66" s="11" t="str">
        <f t="shared" si="25"/>
        <v>"slfc1":"29.8",</v>
      </c>
      <c r="AL66" s="11" t="str">
        <f t="shared" si="26"/>
        <v/>
      </c>
      <c r="AM66" s="11" t="str">
        <f t="shared" si="27"/>
        <v>"slwp":"16.3"}</v>
      </c>
    </row>
    <row r="67" spans="2:39">
      <c r="B67" s="17" t="s">
        <v>491</v>
      </c>
      <c r="C67" s="17" t="s">
        <v>486</v>
      </c>
      <c r="D67" s="17" t="s">
        <v>810</v>
      </c>
      <c r="E67" s="17" t="s">
        <v>778</v>
      </c>
      <c r="F67" s="18">
        <v>41</v>
      </c>
      <c r="G67" s="17"/>
      <c r="H67" s="18">
        <v>38.5</v>
      </c>
      <c r="I67" s="18">
        <v>54.1</v>
      </c>
      <c r="J67" s="18">
        <v>0</v>
      </c>
      <c r="K67" s="18">
        <v>0.7</v>
      </c>
      <c r="L67" s="18">
        <v>10.5</v>
      </c>
      <c r="M67" s="18">
        <v>7.2</v>
      </c>
      <c r="N67" s="18">
        <v>0</v>
      </c>
      <c r="O67" s="18">
        <v>7.4</v>
      </c>
      <c r="P67" s="18">
        <v>39.200000000000003</v>
      </c>
      <c r="Q67" s="17"/>
      <c r="R67" s="18">
        <v>32.799999999999997</v>
      </c>
      <c r="S67" s="1"/>
      <c r="T67" s="43" t="str">
        <f>VLOOKUP(B67,Experiment!DF:DX,19,FALSE)</f>
        <v>403060:1235793</v>
      </c>
      <c r="U67" s="1" t="str">
        <f t="shared" si="12"/>
        <v>403060:1235793_403060:3766394</v>
      </c>
      <c r="V67" s="11" t="str">
        <f t="shared" si="28"/>
        <v/>
      </c>
      <c r="W67" s="11" t="str">
        <f>IF(COUNTIF($T$1:T66, "="&amp;T67)=0,VLOOKUP(B67,Experiment!DF:DG,2,FALSE)&amp;"""soilLayer"":[", "")</f>
        <v/>
      </c>
      <c r="X67" s="11" t="str">
        <f>IF(COUNTIF($U$1:U66, "="&amp;U67)=0,Y67&amp;Z67&amp;AA67&amp;AB67&amp;AC67&amp;AD67&amp;AE67&amp;AF67&amp;AG67&amp;AH67&amp;AI67&amp;AJ67&amp;AJ67&amp;AK67&amp;AL67&amp;AM67,"")</f>
        <v/>
      </c>
      <c r="Y67" s="11" t="str">
        <f t="shared" si="13"/>
        <v>{"mon_soilhorizonid":"403060:3766394",</v>
      </c>
      <c r="Z67" s="11" t="str">
        <f t="shared" si="14"/>
        <v>"slmh":"H1",</v>
      </c>
      <c r="AA67" s="11" t="str">
        <f t="shared" si="15"/>
        <v>"sllb":"41",</v>
      </c>
      <c r="AB67" s="11" t="str">
        <f t="shared" si="16"/>
        <v/>
      </c>
      <c r="AC67" s="11" t="str">
        <f t="shared" si="17"/>
        <v>"slcly":"38.5",</v>
      </c>
      <c r="AD67" s="11" t="str">
        <f t="shared" si="18"/>
        <v>"slsil":"54.1",</v>
      </c>
      <c r="AE67" s="11" t="str">
        <f t="shared" si="19"/>
        <v>"slcf":"0",</v>
      </c>
      <c r="AF67" s="11" t="str">
        <f t="shared" si="20"/>
        <v>"sksat":"0.7",</v>
      </c>
      <c r="AG67" s="11" t="str">
        <f t="shared" si="21"/>
        <v>"sloc":"10.5",</v>
      </c>
      <c r="AH67" s="11" t="str">
        <f t="shared" si="22"/>
        <v>"slphw":"7.2",</v>
      </c>
      <c r="AI67" s="11" t="str">
        <f t="shared" si="23"/>
        <v>"sllt":"0",</v>
      </c>
      <c r="AJ67" s="11" t="str">
        <f t="shared" si="24"/>
        <v>"slsnd":"7.4",</v>
      </c>
      <c r="AK67" s="11" t="str">
        <f t="shared" si="25"/>
        <v>"slfc1":"39.2",</v>
      </c>
      <c r="AL67" s="11" t="str">
        <f t="shared" si="26"/>
        <v/>
      </c>
      <c r="AM67" s="11" t="str">
        <f t="shared" si="27"/>
        <v>"slwp":"32.8"}</v>
      </c>
    </row>
    <row r="68" spans="2:39">
      <c r="B68" s="17" t="s">
        <v>491</v>
      </c>
      <c r="C68" s="17" t="s">
        <v>486</v>
      </c>
      <c r="D68" s="17" t="s">
        <v>811</v>
      </c>
      <c r="E68" s="17" t="s">
        <v>780</v>
      </c>
      <c r="F68" s="18">
        <v>91</v>
      </c>
      <c r="G68" s="17"/>
      <c r="H68" s="18">
        <v>38.5</v>
      </c>
      <c r="I68" s="18">
        <v>54.1</v>
      </c>
      <c r="J68" s="18">
        <v>0</v>
      </c>
      <c r="K68" s="18">
        <v>0.7</v>
      </c>
      <c r="L68" s="18">
        <v>8.5</v>
      </c>
      <c r="M68" s="18">
        <v>7.2</v>
      </c>
      <c r="N68" s="18">
        <v>41</v>
      </c>
      <c r="O68" s="18">
        <v>7.4</v>
      </c>
      <c r="P68" s="18">
        <v>38.200000000000003</v>
      </c>
      <c r="Q68" s="17"/>
      <c r="R68" s="18">
        <v>30.5</v>
      </c>
      <c r="S68" s="1"/>
      <c r="T68" s="43" t="str">
        <f>VLOOKUP(B68,Experiment!DF:DX,19,FALSE)</f>
        <v>403060:1235793</v>
      </c>
      <c r="U68" s="1" t="str">
        <f t="shared" si="12"/>
        <v>403060:1235793_403060:3766395</v>
      </c>
      <c r="V68" s="11" t="str">
        <f t="shared" si="28"/>
        <v/>
      </c>
      <c r="W68" s="11" t="str">
        <f>IF(COUNTIF($T$1:T67, "="&amp;T68)=0,VLOOKUP(B68,Experiment!DF:DG,2,FALSE)&amp;"""soilLayer"":[", "")</f>
        <v/>
      </c>
      <c r="X68" s="11" t="str">
        <f>IF(COUNTIF($U$1:U67, "="&amp;U68)=0,Y68&amp;Z68&amp;AA68&amp;AB68&amp;AC68&amp;AD68&amp;AE68&amp;AF68&amp;AG68&amp;AH68&amp;AI68&amp;AJ68&amp;AJ68&amp;AK68&amp;AL68&amp;AM68,"")</f>
        <v/>
      </c>
      <c r="Y68" s="11" t="str">
        <f t="shared" si="13"/>
        <v>{"mon_soilhorizonid":"403060:3766395",</v>
      </c>
      <c r="Z68" s="11" t="str">
        <f t="shared" si="14"/>
        <v>"slmh":"H2",</v>
      </c>
      <c r="AA68" s="11" t="str">
        <f t="shared" si="15"/>
        <v>"sllb":"91",</v>
      </c>
      <c r="AB68" s="11" t="str">
        <f t="shared" si="16"/>
        <v/>
      </c>
      <c r="AC68" s="11" t="str">
        <f t="shared" si="17"/>
        <v>"slcly":"38.5",</v>
      </c>
      <c r="AD68" s="11" t="str">
        <f t="shared" si="18"/>
        <v>"slsil":"54.1",</v>
      </c>
      <c r="AE68" s="11" t="str">
        <f t="shared" si="19"/>
        <v>"slcf":"0",</v>
      </c>
      <c r="AF68" s="11" t="str">
        <f t="shared" si="20"/>
        <v>"sksat":"0.7",</v>
      </c>
      <c r="AG68" s="11" t="str">
        <f t="shared" si="21"/>
        <v>"sloc":"8.5",</v>
      </c>
      <c r="AH68" s="11" t="str">
        <f t="shared" si="22"/>
        <v>"slphw":"7.2",</v>
      </c>
      <c r="AI68" s="11" t="str">
        <f t="shared" si="23"/>
        <v>"sllt":"41",</v>
      </c>
      <c r="AJ68" s="11" t="str">
        <f t="shared" si="24"/>
        <v>"slsnd":"7.4",</v>
      </c>
      <c r="AK68" s="11" t="str">
        <f t="shared" si="25"/>
        <v>"slfc1":"38.2",</v>
      </c>
      <c r="AL68" s="11" t="str">
        <f t="shared" si="26"/>
        <v/>
      </c>
      <c r="AM68" s="11" t="str">
        <f t="shared" si="27"/>
        <v>"slwp":"30.5"}</v>
      </c>
    </row>
    <row r="69" spans="2:39">
      <c r="B69" s="17" t="s">
        <v>491</v>
      </c>
      <c r="C69" s="17" t="s">
        <v>486</v>
      </c>
      <c r="D69" s="17" t="s">
        <v>812</v>
      </c>
      <c r="E69" s="17" t="s">
        <v>782</v>
      </c>
      <c r="F69" s="18">
        <v>152</v>
      </c>
      <c r="G69" s="17"/>
      <c r="H69" s="18">
        <v>25</v>
      </c>
      <c r="I69" s="18">
        <v>54.9</v>
      </c>
      <c r="J69" s="18">
        <v>4.8543689319999999</v>
      </c>
      <c r="K69" s="18">
        <v>9</v>
      </c>
      <c r="L69" s="18">
        <v>2</v>
      </c>
      <c r="M69" s="18">
        <v>7.9</v>
      </c>
      <c r="N69" s="18">
        <v>91</v>
      </c>
      <c r="O69" s="18">
        <v>20.100000000000001</v>
      </c>
      <c r="P69" s="18">
        <v>29.8</v>
      </c>
      <c r="Q69" s="17"/>
      <c r="R69" s="18">
        <v>16.3</v>
      </c>
      <c r="S69" s="1"/>
      <c r="T69" s="43" t="str">
        <f>VLOOKUP(B69,Experiment!DF:DX,19,FALSE)</f>
        <v>403060:1235793</v>
      </c>
      <c r="U69" s="1" t="str">
        <f t="shared" ref="U69:U132" si="29">T69&amp;"_"&amp;D69</f>
        <v>403060:1235793_403060:3766396</v>
      </c>
      <c r="V69" s="11" t="str">
        <f t="shared" si="28"/>
        <v/>
      </c>
      <c r="W69" s="11" t="str">
        <f>IF(COUNTIF($T$1:T68, "="&amp;T69)=0,VLOOKUP(B69,Experiment!DF:DG,2,FALSE)&amp;"""soilLayer"":[", "")</f>
        <v/>
      </c>
      <c r="X69" s="11" t="str">
        <f>IF(COUNTIF($U$1:U68, "="&amp;U69)=0,Y69&amp;Z69&amp;AA69&amp;AB69&amp;AC69&amp;AD69&amp;AE69&amp;AF69&amp;AG69&amp;AH69&amp;AI69&amp;AJ69&amp;AJ69&amp;AK69&amp;AL69&amp;AM69,"")</f>
        <v/>
      </c>
      <c r="Y69" s="11" t="str">
        <f t="shared" ref="Y69:Y132" si="30">"{"&amp;IF(D69&lt;&gt;"", """"&amp;LOWER(D$3) &amp;""":"""&amp;D69&amp;""",", "")</f>
        <v>{"mon_soilhorizonid":"403060:3766396",</v>
      </c>
      <c r="Z69" s="11" t="str">
        <f t="shared" ref="Z69:Z132" si="31">IF(E69&lt;&gt;"", """"&amp;LOWER(E$3) &amp;""":"""&amp;E69&amp;""",", "")</f>
        <v>"slmh":"H3",</v>
      </c>
      <c r="AA69" s="11" t="str">
        <f t="shared" ref="AA69:AA132" si="32">IF(F69&lt;&gt;"", """"&amp;LOWER(F$3) &amp;""":"""&amp;F69&amp;""",", "")</f>
        <v>"sllb":"152",</v>
      </c>
      <c r="AB69" s="11" t="str">
        <f t="shared" ref="AB69:AB132" si="33">IF(G69&lt;&gt;"", """"&amp;LOWER(G$3) &amp;""":"""&amp;G69&amp;""",", "")</f>
        <v/>
      </c>
      <c r="AC69" s="11" t="str">
        <f t="shared" ref="AC69:AC132" si="34">IF(H69&lt;&gt;"", """"&amp;LOWER(H$3) &amp;""":"""&amp;H69&amp;""",", "")</f>
        <v>"slcly":"25",</v>
      </c>
      <c r="AD69" s="11" t="str">
        <f t="shared" ref="AD69:AD132" si="35">IF(I69&lt;&gt;"", """"&amp;LOWER(I$3) &amp;""":"""&amp;I69&amp;""",", "")</f>
        <v>"slsil":"54.9",</v>
      </c>
      <c r="AE69" s="11" t="str">
        <f t="shared" ref="AE69:AE132" si="36">IF(J69&lt;&gt;"", """"&amp;LOWER(J$3) &amp;""":"""&amp;J69&amp;""",", "")</f>
        <v>"slcf":"4.854368932",</v>
      </c>
      <c r="AF69" s="11" t="str">
        <f t="shared" ref="AF69:AF132" si="37">IF(K69&lt;&gt;"", """"&amp;LOWER(K$3) &amp;""":"""&amp;K69&amp;""",", "")</f>
        <v>"sksat":"9",</v>
      </c>
      <c r="AG69" s="11" t="str">
        <f t="shared" ref="AG69:AG132" si="38">IF(L69&lt;&gt;"", """"&amp;LOWER(L$3) &amp;""":"""&amp;L69&amp;""",", "")</f>
        <v>"sloc":"2",</v>
      </c>
      <c r="AH69" s="11" t="str">
        <f t="shared" ref="AH69:AH132" si="39">IF(M69&lt;&gt;"", """"&amp;LOWER(M$3) &amp;""":"""&amp;M69&amp;""",", "")</f>
        <v>"slphw":"7.9",</v>
      </c>
      <c r="AI69" s="11" t="str">
        <f t="shared" ref="AI69:AI132" si="40">IF(N69&lt;&gt;"", """"&amp;LOWER(N$3) &amp;""":"""&amp;N69&amp;""",", "")</f>
        <v>"sllt":"91",</v>
      </c>
      <c r="AJ69" s="11" t="str">
        <f t="shared" ref="AJ69:AJ132" si="41">IF(O69&lt;&gt;"", """"&amp;LOWER(O$3) &amp;""":"""&amp;O69&amp;""",", "")</f>
        <v>"slsnd":"20.1",</v>
      </c>
      <c r="AK69" s="11" t="str">
        <f t="shared" ref="AK69:AK132" si="42">IF(P69&lt;&gt;"", """"&amp;LOWER(P$3) &amp;""":"""&amp;P69&amp;""",", "")</f>
        <v>"slfc1":"29.8",</v>
      </c>
      <c r="AL69" s="11" t="str">
        <f t="shared" ref="AL69:AL132" si="43">IF(Q69&lt;&gt;"", """"&amp;LOWER(Q$3) &amp;""":"""&amp;Q69&amp;""",", "")</f>
        <v/>
      </c>
      <c r="AM69" s="11" t="str">
        <f t="shared" ref="AM69:AM132" si="44">IF(R69&lt;&gt;"", """"&amp;LOWER(R$3) &amp;""":"""&amp;R69&amp;"""}", "")</f>
        <v>"slwp":"16.3"}</v>
      </c>
    </row>
    <row r="70" spans="2:39">
      <c r="B70" s="17" t="s">
        <v>494</v>
      </c>
      <c r="C70" s="17" t="s">
        <v>486</v>
      </c>
      <c r="D70" s="17" t="s">
        <v>810</v>
      </c>
      <c r="E70" s="17" t="s">
        <v>778</v>
      </c>
      <c r="F70" s="18">
        <v>41</v>
      </c>
      <c r="G70" s="17"/>
      <c r="H70" s="18">
        <v>38.5</v>
      </c>
      <c r="I70" s="18">
        <v>54.1</v>
      </c>
      <c r="J70" s="18">
        <v>0</v>
      </c>
      <c r="K70" s="18">
        <v>0.7</v>
      </c>
      <c r="L70" s="18">
        <v>10.5</v>
      </c>
      <c r="M70" s="18">
        <v>7.2</v>
      </c>
      <c r="N70" s="18">
        <v>0</v>
      </c>
      <c r="O70" s="18">
        <v>7.4</v>
      </c>
      <c r="P70" s="18">
        <v>39.200000000000003</v>
      </c>
      <c r="Q70" s="17"/>
      <c r="R70" s="18">
        <v>32.799999999999997</v>
      </c>
      <c r="S70" s="1"/>
      <c r="T70" s="43" t="str">
        <f>VLOOKUP(B70,Experiment!DF:DX,19,FALSE)</f>
        <v>403060:1235793</v>
      </c>
      <c r="U70" s="1" t="str">
        <f t="shared" si="29"/>
        <v>403060:1235793_403060:3766394</v>
      </c>
      <c r="V70" s="11" t="str">
        <f t="shared" ref="V70:V133" si="45">IF(W70&lt;&gt;"","]},",IF(X70&lt;&gt;"", ",",""))</f>
        <v/>
      </c>
      <c r="W70" s="11" t="str">
        <f>IF(COUNTIF($T$1:T69, "="&amp;T70)=0,VLOOKUP(B70,Experiment!DF:DG,2,FALSE)&amp;"""soilLayer"":[", "")</f>
        <v/>
      </c>
      <c r="X70" s="11" t="str">
        <f>IF(COUNTIF($U$1:U69, "="&amp;U70)=0,Y70&amp;Z70&amp;AA70&amp;AB70&amp;AC70&amp;AD70&amp;AE70&amp;AF70&amp;AG70&amp;AH70&amp;AI70&amp;AJ70&amp;AJ70&amp;AK70&amp;AL70&amp;AM70,"")</f>
        <v/>
      </c>
      <c r="Y70" s="11" t="str">
        <f t="shared" si="30"/>
        <v>{"mon_soilhorizonid":"403060:3766394",</v>
      </c>
      <c r="Z70" s="11" t="str">
        <f t="shared" si="31"/>
        <v>"slmh":"H1",</v>
      </c>
      <c r="AA70" s="11" t="str">
        <f t="shared" si="32"/>
        <v>"sllb":"41",</v>
      </c>
      <c r="AB70" s="11" t="str">
        <f t="shared" si="33"/>
        <v/>
      </c>
      <c r="AC70" s="11" t="str">
        <f t="shared" si="34"/>
        <v>"slcly":"38.5",</v>
      </c>
      <c r="AD70" s="11" t="str">
        <f t="shared" si="35"/>
        <v>"slsil":"54.1",</v>
      </c>
      <c r="AE70" s="11" t="str">
        <f t="shared" si="36"/>
        <v>"slcf":"0",</v>
      </c>
      <c r="AF70" s="11" t="str">
        <f t="shared" si="37"/>
        <v>"sksat":"0.7",</v>
      </c>
      <c r="AG70" s="11" t="str">
        <f t="shared" si="38"/>
        <v>"sloc":"10.5",</v>
      </c>
      <c r="AH70" s="11" t="str">
        <f t="shared" si="39"/>
        <v>"slphw":"7.2",</v>
      </c>
      <c r="AI70" s="11" t="str">
        <f t="shared" si="40"/>
        <v>"sllt":"0",</v>
      </c>
      <c r="AJ70" s="11" t="str">
        <f t="shared" si="41"/>
        <v>"slsnd":"7.4",</v>
      </c>
      <c r="AK70" s="11" t="str">
        <f t="shared" si="42"/>
        <v>"slfc1":"39.2",</v>
      </c>
      <c r="AL70" s="11" t="str">
        <f t="shared" si="43"/>
        <v/>
      </c>
      <c r="AM70" s="11" t="str">
        <f t="shared" si="44"/>
        <v>"slwp":"32.8"}</v>
      </c>
    </row>
    <row r="71" spans="2:39">
      <c r="B71" s="17" t="s">
        <v>494</v>
      </c>
      <c r="C71" s="17" t="s">
        <v>486</v>
      </c>
      <c r="D71" s="17" t="s">
        <v>811</v>
      </c>
      <c r="E71" s="17" t="s">
        <v>780</v>
      </c>
      <c r="F71" s="18">
        <v>91</v>
      </c>
      <c r="G71" s="17"/>
      <c r="H71" s="18">
        <v>38.5</v>
      </c>
      <c r="I71" s="18">
        <v>54.1</v>
      </c>
      <c r="J71" s="18">
        <v>0</v>
      </c>
      <c r="K71" s="18">
        <v>0.7</v>
      </c>
      <c r="L71" s="18">
        <v>8.5</v>
      </c>
      <c r="M71" s="18">
        <v>7.2</v>
      </c>
      <c r="N71" s="18">
        <v>41</v>
      </c>
      <c r="O71" s="18">
        <v>7.4</v>
      </c>
      <c r="P71" s="18">
        <v>38.200000000000003</v>
      </c>
      <c r="Q71" s="18"/>
      <c r="R71" s="18">
        <v>30.5</v>
      </c>
      <c r="S71" s="1"/>
      <c r="T71" s="43" t="str">
        <f>VLOOKUP(B71,Experiment!DF:DX,19,FALSE)</f>
        <v>403060:1235793</v>
      </c>
      <c r="U71" s="1" t="str">
        <f t="shared" si="29"/>
        <v>403060:1235793_403060:3766395</v>
      </c>
      <c r="V71" s="11" t="str">
        <f t="shared" si="45"/>
        <v/>
      </c>
      <c r="W71" s="11" t="str">
        <f>IF(COUNTIF($T$1:T70, "="&amp;T71)=0,VLOOKUP(B71,Experiment!DF:DG,2,FALSE)&amp;"""soilLayer"":[", "")</f>
        <v/>
      </c>
      <c r="X71" s="11" t="str">
        <f>IF(COUNTIF($U$1:U70, "="&amp;U71)=0,Y71&amp;Z71&amp;AA71&amp;AB71&amp;AC71&amp;AD71&amp;AE71&amp;AF71&amp;AG71&amp;AH71&amp;AI71&amp;AJ71&amp;AJ71&amp;AK71&amp;AL71&amp;AM71,"")</f>
        <v/>
      </c>
      <c r="Y71" s="11" t="str">
        <f t="shared" si="30"/>
        <v>{"mon_soilhorizonid":"403060:3766395",</v>
      </c>
      <c r="Z71" s="11" t="str">
        <f t="shared" si="31"/>
        <v>"slmh":"H2",</v>
      </c>
      <c r="AA71" s="11" t="str">
        <f t="shared" si="32"/>
        <v>"sllb":"91",</v>
      </c>
      <c r="AB71" s="11" t="str">
        <f t="shared" si="33"/>
        <v/>
      </c>
      <c r="AC71" s="11" t="str">
        <f t="shared" si="34"/>
        <v>"slcly":"38.5",</v>
      </c>
      <c r="AD71" s="11" t="str">
        <f t="shared" si="35"/>
        <v>"slsil":"54.1",</v>
      </c>
      <c r="AE71" s="11" t="str">
        <f t="shared" si="36"/>
        <v>"slcf":"0",</v>
      </c>
      <c r="AF71" s="11" t="str">
        <f t="shared" si="37"/>
        <v>"sksat":"0.7",</v>
      </c>
      <c r="AG71" s="11" t="str">
        <f t="shared" si="38"/>
        <v>"sloc":"8.5",</v>
      </c>
      <c r="AH71" s="11" t="str">
        <f t="shared" si="39"/>
        <v>"slphw":"7.2",</v>
      </c>
      <c r="AI71" s="11" t="str">
        <f t="shared" si="40"/>
        <v>"sllt":"41",</v>
      </c>
      <c r="AJ71" s="11" t="str">
        <f t="shared" si="41"/>
        <v>"slsnd":"7.4",</v>
      </c>
      <c r="AK71" s="11" t="str">
        <f t="shared" si="42"/>
        <v>"slfc1":"38.2",</v>
      </c>
      <c r="AL71" s="11" t="str">
        <f t="shared" si="43"/>
        <v/>
      </c>
      <c r="AM71" s="11" t="str">
        <f t="shared" si="44"/>
        <v>"slwp":"30.5"}</v>
      </c>
    </row>
    <row r="72" spans="2:39">
      <c r="B72" s="17" t="s">
        <v>494</v>
      </c>
      <c r="C72" s="17" t="s">
        <v>486</v>
      </c>
      <c r="D72" s="17" t="s">
        <v>812</v>
      </c>
      <c r="E72" s="17" t="s">
        <v>782</v>
      </c>
      <c r="F72" s="18">
        <v>152</v>
      </c>
      <c r="G72" s="17"/>
      <c r="H72" s="18">
        <v>25</v>
      </c>
      <c r="I72" s="18">
        <v>54.9</v>
      </c>
      <c r="J72" s="18">
        <v>4.8543689319999999</v>
      </c>
      <c r="K72" s="18">
        <v>9</v>
      </c>
      <c r="L72" s="18">
        <v>2</v>
      </c>
      <c r="M72" s="18">
        <v>7.9</v>
      </c>
      <c r="N72" s="18">
        <v>91</v>
      </c>
      <c r="O72" s="18">
        <v>20.100000000000001</v>
      </c>
      <c r="P72" s="18">
        <v>29.8</v>
      </c>
      <c r="Q72" s="17"/>
      <c r="R72" s="18">
        <v>16.3</v>
      </c>
      <c r="S72" s="1"/>
      <c r="T72" s="43" t="str">
        <f>VLOOKUP(B72,Experiment!DF:DX,19,FALSE)</f>
        <v>403060:1235793</v>
      </c>
      <c r="U72" s="1" t="str">
        <f t="shared" si="29"/>
        <v>403060:1235793_403060:3766396</v>
      </c>
      <c r="V72" s="11" t="str">
        <f t="shared" si="45"/>
        <v/>
      </c>
      <c r="W72" s="11" t="str">
        <f>IF(COUNTIF($T$1:T71, "="&amp;T72)=0,VLOOKUP(B72,Experiment!DF:DG,2,FALSE)&amp;"""soilLayer"":[", "")</f>
        <v/>
      </c>
      <c r="X72" s="11" t="str">
        <f>IF(COUNTIF($U$1:U71, "="&amp;U72)=0,Y72&amp;Z72&amp;AA72&amp;AB72&amp;AC72&amp;AD72&amp;AE72&amp;AF72&amp;AG72&amp;AH72&amp;AI72&amp;AJ72&amp;AJ72&amp;AK72&amp;AL72&amp;AM72,"")</f>
        <v/>
      </c>
      <c r="Y72" s="11" t="str">
        <f t="shared" si="30"/>
        <v>{"mon_soilhorizonid":"403060:3766396",</v>
      </c>
      <c r="Z72" s="11" t="str">
        <f t="shared" si="31"/>
        <v>"slmh":"H3",</v>
      </c>
      <c r="AA72" s="11" t="str">
        <f t="shared" si="32"/>
        <v>"sllb":"152",</v>
      </c>
      <c r="AB72" s="11" t="str">
        <f t="shared" si="33"/>
        <v/>
      </c>
      <c r="AC72" s="11" t="str">
        <f t="shared" si="34"/>
        <v>"slcly":"25",</v>
      </c>
      <c r="AD72" s="11" t="str">
        <f t="shared" si="35"/>
        <v>"slsil":"54.9",</v>
      </c>
      <c r="AE72" s="11" t="str">
        <f t="shared" si="36"/>
        <v>"slcf":"4.854368932",</v>
      </c>
      <c r="AF72" s="11" t="str">
        <f t="shared" si="37"/>
        <v>"sksat":"9",</v>
      </c>
      <c r="AG72" s="11" t="str">
        <f t="shared" si="38"/>
        <v>"sloc":"2",</v>
      </c>
      <c r="AH72" s="11" t="str">
        <f t="shared" si="39"/>
        <v>"slphw":"7.9",</v>
      </c>
      <c r="AI72" s="11" t="str">
        <f t="shared" si="40"/>
        <v>"sllt":"91",</v>
      </c>
      <c r="AJ72" s="11" t="str">
        <f t="shared" si="41"/>
        <v>"slsnd":"20.1",</v>
      </c>
      <c r="AK72" s="11" t="str">
        <f t="shared" si="42"/>
        <v>"slfc1":"29.8",</v>
      </c>
      <c r="AL72" s="11" t="str">
        <f t="shared" si="43"/>
        <v/>
      </c>
      <c r="AM72" s="11" t="str">
        <f t="shared" si="44"/>
        <v>"slwp":"16.3"}</v>
      </c>
    </row>
    <row r="73" spans="2:39">
      <c r="B73" s="17" t="s">
        <v>495</v>
      </c>
      <c r="C73" s="17" t="s">
        <v>503</v>
      </c>
      <c r="D73" s="17" t="s">
        <v>813</v>
      </c>
      <c r="E73" s="17" t="s">
        <v>814</v>
      </c>
      <c r="F73" s="18">
        <v>38</v>
      </c>
      <c r="G73" s="17"/>
      <c r="H73" s="18">
        <v>24.5</v>
      </c>
      <c r="I73" s="18">
        <v>36.700000000000003</v>
      </c>
      <c r="J73" s="18">
        <v>2.5</v>
      </c>
      <c r="K73" s="18">
        <v>9</v>
      </c>
      <c r="L73" s="18">
        <v>5.5</v>
      </c>
      <c r="M73" s="18">
        <v>7.5</v>
      </c>
      <c r="N73" s="18">
        <v>0</v>
      </c>
      <c r="O73" s="18">
        <v>38.799999999999997</v>
      </c>
      <c r="P73" s="18">
        <v>32.700000000000003</v>
      </c>
      <c r="Q73" s="17"/>
      <c r="R73" s="18">
        <v>20.100000000000001</v>
      </c>
      <c r="S73" s="1"/>
      <c r="T73" s="43" t="str">
        <f>VLOOKUP(B73,Experiment!DF:DX,19,FALSE)</f>
        <v>1678859:1757247</v>
      </c>
      <c r="U73" s="1" t="str">
        <f t="shared" si="29"/>
        <v>1678859:1757247_1678859:6713030</v>
      </c>
      <c r="V73" s="11" t="str">
        <f t="shared" si="45"/>
        <v>]},</v>
      </c>
      <c r="W73" s="11" t="str">
        <f>IF(COUNTIF($T$1:T72, "="&amp;T73)=0,VLOOKUP(B73,Experiment!DF:DG,2,FALSE)&amp;"""soilLayer"":[", "")</f>
        <v>{"sltx":"SICL","sl_source":"SSURGO, Texture Component","soil_id":"1678859:1757247","soil_name":"Crippin","sl_system":"USDA_NRCS","classification":"Fine-loamy, mixed, superactive, mesic Aquic Hapludolls","soil_elev":"351","sl_slope":"2","salb":"0.16","drainage":"Somewhat poorly drained","soilLayer":[</v>
      </c>
      <c r="X73" s="11" t="str">
        <f>IF(COUNTIF($U$1:U72, "="&amp;U73)=0,Y73&amp;Z73&amp;AA73&amp;AB73&amp;AC73&amp;AD73&amp;AE73&amp;AF73&amp;AG73&amp;AH73&amp;AI73&amp;AJ73&amp;AJ73&amp;AK73&amp;AL73&amp;AM73,"")</f>
        <v>{"mon_soilhorizonid":"1678859:6713030","slmh":"Ap,AB","sllb":"38","slcly":"24.5","slsil":"36.7","slcf":"2.5","sksat":"9","sloc":"5.5","slphw":"7.5","sllt":"0","slsnd":"38.8","slsnd":"38.8","slfc1":"32.7","slwp":"20.1"}</v>
      </c>
      <c r="Y73" s="11" t="str">
        <f t="shared" si="30"/>
        <v>{"mon_soilhorizonid":"1678859:6713030",</v>
      </c>
      <c r="Z73" s="11" t="str">
        <f t="shared" si="31"/>
        <v>"slmh":"Ap,AB",</v>
      </c>
      <c r="AA73" s="11" t="str">
        <f t="shared" si="32"/>
        <v>"sllb":"38",</v>
      </c>
      <c r="AB73" s="11" t="str">
        <f t="shared" si="33"/>
        <v/>
      </c>
      <c r="AC73" s="11" t="str">
        <f t="shared" si="34"/>
        <v>"slcly":"24.5",</v>
      </c>
      <c r="AD73" s="11" t="str">
        <f t="shared" si="35"/>
        <v>"slsil":"36.7",</v>
      </c>
      <c r="AE73" s="11" t="str">
        <f t="shared" si="36"/>
        <v>"slcf":"2.5",</v>
      </c>
      <c r="AF73" s="11" t="str">
        <f t="shared" si="37"/>
        <v>"sksat":"9",</v>
      </c>
      <c r="AG73" s="11" t="str">
        <f t="shared" si="38"/>
        <v>"sloc":"5.5",</v>
      </c>
      <c r="AH73" s="11" t="str">
        <f t="shared" si="39"/>
        <v>"slphw":"7.5",</v>
      </c>
      <c r="AI73" s="11" t="str">
        <f t="shared" si="40"/>
        <v>"sllt":"0",</v>
      </c>
      <c r="AJ73" s="11" t="str">
        <f t="shared" si="41"/>
        <v>"slsnd":"38.8",</v>
      </c>
      <c r="AK73" s="11" t="str">
        <f t="shared" si="42"/>
        <v>"slfc1":"32.7",</v>
      </c>
      <c r="AL73" s="11" t="str">
        <f t="shared" si="43"/>
        <v/>
      </c>
      <c r="AM73" s="11" t="str">
        <f t="shared" si="44"/>
        <v>"slwp":"20.1"}</v>
      </c>
    </row>
    <row r="74" spans="2:39">
      <c r="B74" s="17" t="s">
        <v>495</v>
      </c>
      <c r="C74" s="17" t="s">
        <v>503</v>
      </c>
      <c r="D74" s="17" t="s">
        <v>815</v>
      </c>
      <c r="E74" s="17" t="s">
        <v>816</v>
      </c>
      <c r="F74" s="18">
        <v>69</v>
      </c>
      <c r="G74" s="17"/>
      <c r="H74" s="18">
        <v>26</v>
      </c>
      <c r="I74" s="18">
        <v>36.6</v>
      </c>
      <c r="J74" s="18">
        <v>4.8543689319999999</v>
      </c>
      <c r="K74" s="18">
        <v>9</v>
      </c>
      <c r="L74" s="18">
        <v>1.5</v>
      </c>
      <c r="M74" s="18">
        <v>7.9</v>
      </c>
      <c r="N74" s="18">
        <v>38</v>
      </c>
      <c r="O74" s="18">
        <v>37.4</v>
      </c>
      <c r="P74" s="18">
        <v>29.9</v>
      </c>
      <c r="Q74" s="17"/>
      <c r="R74" s="18">
        <v>16.600000000000001</v>
      </c>
      <c r="S74" s="1"/>
      <c r="T74" s="43" t="str">
        <f>VLOOKUP(B74,Experiment!DF:DX,19,FALSE)</f>
        <v>1678859:1757247</v>
      </c>
      <c r="U74" s="1" t="str">
        <f t="shared" si="29"/>
        <v>1678859:1757247_1678859:6713031</v>
      </c>
      <c r="V74" s="11" t="str">
        <f t="shared" si="45"/>
        <v>,</v>
      </c>
      <c r="W74" s="11" t="str">
        <f>IF(COUNTIF($T$1:T73, "="&amp;T74)=0,VLOOKUP(B74,Experiment!DF:DG,2,FALSE)&amp;"""soilLayer"":[", "")</f>
        <v/>
      </c>
      <c r="X74" s="11" t="str">
        <f>IF(COUNTIF($U$1:U73, "="&amp;U74)=0,Y74&amp;Z74&amp;AA74&amp;AB74&amp;AC74&amp;AD74&amp;AE74&amp;AF74&amp;AG74&amp;AH74&amp;AI74&amp;AJ74&amp;AJ74&amp;AK74&amp;AL74&amp;AM74,"")</f>
        <v>{"mon_soilhorizonid":"1678859:6713031","slmh":"Bw","sllb":"69","slcly":"26","slsil":"36.6","slcf":"4.854368932","sksat":"9","sloc":"1.5","slphw":"7.9","sllt":"38","slsnd":"37.4","slsnd":"37.4","slfc1":"29.9","slwp":"16.6"}</v>
      </c>
      <c r="Y74" s="11" t="str">
        <f t="shared" si="30"/>
        <v>{"mon_soilhorizonid":"1678859:6713031",</v>
      </c>
      <c r="Z74" s="11" t="str">
        <f t="shared" si="31"/>
        <v>"slmh":"Bw",</v>
      </c>
      <c r="AA74" s="11" t="str">
        <f t="shared" si="32"/>
        <v>"sllb":"69",</v>
      </c>
      <c r="AB74" s="11" t="str">
        <f t="shared" si="33"/>
        <v/>
      </c>
      <c r="AC74" s="11" t="str">
        <f t="shared" si="34"/>
        <v>"slcly":"26",</v>
      </c>
      <c r="AD74" s="11" t="str">
        <f t="shared" si="35"/>
        <v>"slsil":"36.6",</v>
      </c>
      <c r="AE74" s="11" t="str">
        <f t="shared" si="36"/>
        <v>"slcf":"4.854368932",</v>
      </c>
      <c r="AF74" s="11" t="str">
        <f t="shared" si="37"/>
        <v>"sksat":"9",</v>
      </c>
      <c r="AG74" s="11" t="str">
        <f t="shared" si="38"/>
        <v>"sloc":"1.5",</v>
      </c>
      <c r="AH74" s="11" t="str">
        <f t="shared" si="39"/>
        <v>"slphw":"7.9",</v>
      </c>
      <c r="AI74" s="11" t="str">
        <f t="shared" si="40"/>
        <v>"sllt":"38",</v>
      </c>
      <c r="AJ74" s="11" t="str">
        <f t="shared" si="41"/>
        <v>"slsnd":"37.4",</v>
      </c>
      <c r="AK74" s="11" t="str">
        <f t="shared" si="42"/>
        <v>"slfc1":"29.9",</v>
      </c>
      <c r="AL74" s="11" t="str">
        <f t="shared" si="43"/>
        <v/>
      </c>
      <c r="AM74" s="11" t="str">
        <f t="shared" si="44"/>
        <v>"slwp":"16.6"}</v>
      </c>
    </row>
    <row r="75" spans="2:39">
      <c r="B75" s="17" t="s">
        <v>495</v>
      </c>
      <c r="C75" s="17" t="s">
        <v>503</v>
      </c>
      <c r="D75" s="17" t="s">
        <v>817</v>
      </c>
      <c r="E75" s="17" t="s">
        <v>818</v>
      </c>
      <c r="F75" s="18">
        <v>152</v>
      </c>
      <c r="G75" s="17"/>
      <c r="H75" s="18">
        <v>25</v>
      </c>
      <c r="I75" s="18">
        <v>36.5</v>
      </c>
      <c r="J75" s="18">
        <v>4.9504950499999998</v>
      </c>
      <c r="K75" s="18">
        <v>9</v>
      </c>
      <c r="L75" s="18">
        <v>0.25</v>
      </c>
      <c r="M75" s="18">
        <v>7.9</v>
      </c>
      <c r="N75" s="18">
        <v>69</v>
      </c>
      <c r="O75" s="18">
        <v>38.5</v>
      </c>
      <c r="P75" s="18">
        <v>28.6</v>
      </c>
      <c r="Q75" s="18"/>
      <c r="R75" s="18">
        <v>14.3</v>
      </c>
      <c r="S75" s="1"/>
      <c r="T75" s="43" t="str">
        <f>VLOOKUP(B75,Experiment!DF:DX,19,FALSE)</f>
        <v>1678859:1757247</v>
      </c>
      <c r="U75" s="1" t="str">
        <f t="shared" si="29"/>
        <v>1678859:1757247_1678859:6713032</v>
      </c>
      <c r="V75" s="11" t="str">
        <f t="shared" si="45"/>
        <v>,</v>
      </c>
      <c r="W75" s="11" t="str">
        <f>IF(COUNTIF($T$1:T74, "="&amp;T75)=0,VLOOKUP(B75,Experiment!DF:DG,2,FALSE)&amp;"""soilLayer"":[", "")</f>
        <v/>
      </c>
      <c r="X75" s="11" t="str">
        <f>IF(COUNTIF($U$1:U74, "="&amp;U75)=0,Y75&amp;Z75&amp;AA75&amp;AB75&amp;AC75&amp;AD75&amp;AE75&amp;AF75&amp;AG75&amp;AH75&amp;AI75&amp;AJ75&amp;AJ75&amp;AK75&amp;AL75&amp;AM75,"")</f>
        <v>{"mon_soilhorizonid":"1678859:6713032","slmh":"C","sllb":"152","slcly":"25","slsil":"36.5","slcf":"4.95049505","sksat":"9","sloc":"0.25","slphw":"7.9","sllt":"69","slsnd":"38.5","slsnd":"38.5","slfc1":"28.6","slwp":"14.3"}</v>
      </c>
      <c r="Y75" s="11" t="str">
        <f t="shared" si="30"/>
        <v>{"mon_soilhorizonid":"1678859:6713032",</v>
      </c>
      <c r="Z75" s="11" t="str">
        <f t="shared" si="31"/>
        <v>"slmh":"C",</v>
      </c>
      <c r="AA75" s="11" t="str">
        <f t="shared" si="32"/>
        <v>"sllb":"152",</v>
      </c>
      <c r="AB75" s="11" t="str">
        <f t="shared" si="33"/>
        <v/>
      </c>
      <c r="AC75" s="11" t="str">
        <f t="shared" si="34"/>
        <v>"slcly":"25",</v>
      </c>
      <c r="AD75" s="11" t="str">
        <f t="shared" si="35"/>
        <v>"slsil":"36.5",</v>
      </c>
      <c r="AE75" s="11" t="str">
        <f t="shared" si="36"/>
        <v>"slcf":"4.95049505",</v>
      </c>
      <c r="AF75" s="11" t="str">
        <f t="shared" si="37"/>
        <v>"sksat":"9",</v>
      </c>
      <c r="AG75" s="11" t="str">
        <f t="shared" si="38"/>
        <v>"sloc":"0.25",</v>
      </c>
      <c r="AH75" s="11" t="str">
        <f t="shared" si="39"/>
        <v>"slphw":"7.9",</v>
      </c>
      <c r="AI75" s="11" t="str">
        <f t="shared" si="40"/>
        <v>"sllt":"69",</v>
      </c>
      <c r="AJ75" s="11" t="str">
        <f t="shared" si="41"/>
        <v>"slsnd":"38.5",</v>
      </c>
      <c r="AK75" s="11" t="str">
        <f t="shared" si="42"/>
        <v>"slfc1":"28.6",</v>
      </c>
      <c r="AL75" s="11" t="str">
        <f t="shared" si="43"/>
        <v/>
      </c>
      <c r="AM75" s="11" t="str">
        <f t="shared" si="44"/>
        <v>"slwp":"14.3"}</v>
      </c>
    </row>
    <row r="76" spans="2:39">
      <c r="B76" s="17" t="s">
        <v>507</v>
      </c>
      <c r="C76" s="17" t="s">
        <v>503</v>
      </c>
      <c r="D76" s="17" t="s">
        <v>813</v>
      </c>
      <c r="E76" s="17" t="s">
        <v>814</v>
      </c>
      <c r="F76" s="18">
        <v>38</v>
      </c>
      <c r="G76" s="17"/>
      <c r="H76" s="18">
        <v>24.5</v>
      </c>
      <c r="I76" s="18">
        <v>36.700000000000003</v>
      </c>
      <c r="J76" s="18">
        <v>2.5</v>
      </c>
      <c r="K76" s="18">
        <v>9</v>
      </c>
      <c r="L76" s="18">
        <v>5.5</v>
      </c>
      <c r="M76" s="18">
        <v>7.5</v>
      </c>
      <c r="N76" s="18">
        <v>0</v>
      </c>
      <c r="O76" s="18">
        <v>38.799999999999997</v>
      </c>
      <c r="P76" s="18">
        <v>32.700000000000003</v>
      </c>
      <c r="Q76" s="17"/>
      <c r="R76" s="18">
        <v>20.100000000000001</v>
      </c>
      <c r="S76" s="1"/>
      <c r="T76" s="43" t="str">
        <f>VLOOKUP(B76,Experiment!DF:DX,19,FALSE)</f>
        <v>1678859:1757247</v>
      </c>
      <c r="U76" s="1" t="str">
        <f t="shared" si="29"/>
        <v>1678859:1757247_1678859:6713030</v>
      </c>
      <c r="V76" s="11" t="str">
        <f t="shared" si="45"/>
        <v/>
      </c>
      <c r="W76" s="11" t="str">
        <f>IF(COUNTIF($T$1:T75, "="&amp;T76)=0,VLOOKUP(B76,Experiment!DF:DG,2,FALSE)&amp;"""soilLayer"":[", "")</f>
        <v/>
      </c>
      <c r="X76" s="11" t="str">
        <f>IF(COUNTIF($U$1:U75, "="&amp;U76)=0,Y76&amp;Z76&amp;AA76&amp;AB76&amp;AC76&amp;AD76&amp;AE76&amp;AF76&amp;AG76&amp;AH76&amp;AI76&amp;AJ76&amp;AJ76&amp;AK76&amp;AL76&amp;AM76,"")</f>
        <v/>
      </c>
      <c r="Y76" s="11" t="str">
        <f t="shared" si="30"/>
        <v>{"mon_soilhorizonid":"1678859:6713030",</v>
      </c>
      <c r="Z76" s="11" t="str">
        <f t="shared" si="31"/>
        <v>"slmh":"Ap,AB",</v>
      </c>
      <c r="AA76" s="11" t="str">
        <f t="shared" si="32"/>
        <v>"sllb":"38",</v>
      </c>
      <c r="AB76" s="11" t="str">
        <f t="shared" si="33"/>
        <v/>
      </c>
      <c r="AC76" s="11" t="str">
        <f t="shared" si="34"/>
        <v>"slcly":"24.5",</v>
      </c>
      <c r="AD76" s="11" t="str">
        <f t="shared" si="35"/>
        <v>"slsil":"36.7",</v>
      </c>
      <c r="AE76" s="11" t="str">
        <f t="shared" si="36"/>
        <v>"slcf":"2.5",</v>
      </c>
      <c r="AF76" s="11" t="str">
        <f t="shared" si="37"/>
        <v>"sksat":"9",</v>
      </c>
      <c r="AG76" s="11" t="str">
        <f t="shared" si="38"/>
        <v>"sloc":"5.5",</v>
      </c>
      <c r="AH76" s="11" t="str">
        <f t="shared" si="39"/>
        <v>"slphw":"7.5",</v>
      </c>
      <c r="AI76" s="11" t="str">
        <f t="shared" si="40"/>
        <v>"sllt":"0",</v>
      </c>
      <c r="AJ76" s="11" t="str">
        <f t="shared" si="41"/>
        <v>"slsnd":"38.8",</v>
      </c>
      <c r="AK76" s="11" t="str">
        <f t="shared" si="42"/>
        <v>"slfc1":"32.7",</v>
      </c>
      <c r="AL76" s="11" t="str">
        <f t="shared" si="43"/>
        <v/>
      </c>
      <c r="AM76" s="11" t="str">
        <f t="shared" si="44"/>
        <v>"slwp":"20.1"}</v>
      </c>
    </row>
    <row r="77" spans="2:39">
      <c r="B77" s="17" t="s">
        <v>507</v>
      </c>
      <c r="C77" s="17" t="s">
        <v>503</v>
      </c>
      <c r="D77" s="17" t="s">
        <v>815</v>
      </c>
      <c r="E77" s="17" t="s">
        <v>816</v>
      </c>
      <c r="F77" s="18">
        <v>69</v>
      </c>
      <c r="G77" s="17"/>
      <c r="H77" s="18">
        <v>26</v>
      </c>
      <c r="I77" s="18">
        <v>36.6</v>
      </c>
      <c r="J77" s="18">
        <v>4.8543689319999999</v>
      </c>
      <c r="K77" s="18">
        <v>9</v>
      </c>
      <c r="L77" s="18">
        <v>1.5</v>
      </c>
      <c r="M77" s="18">
        <v>7.9</v>
      </c>
      <c r="N77" s="18">
        <v>38</v>
      </c>
      <c r="O77" s="18">
        <v>37.4</v>
      </c>
      <c r="P77" s="18">
        <v>29.9</v>
      </c>
      <c r="Q77" s="17"/>
      <c r="R77" s="18">
        <v>16.600000000000001</v>
      </c>
      <c r="S77" s="1"/>
      <c r="T77" s="43" t="str">
        <f>VLOOKUP(B77,Experiment!DF:DX,19,FALSE)</f>
        <v>1678859:1757247</v>
      </c>
      <c r="U77" s="1" t="str">
        <f t="shared" si="29"/>
        <v>1678859:1757247_1678859:6713031</v>
      </c>
      <c r="V77" s="11" t="str">
        <f t="shared" si="45"/>
        <v/>
      </c>
      <c r="W77" s="11" t="str">
        <f>IF(COUNTIF($T$1:T76, "="&amp;T77)=0,VLOOKUP(B77,Experiment!DF:DG,2,FALSE)&amp;"""soilLayer"":[", "")</f>
        <v/>
      </c>
      <c r="X77" s="11" t="str">
        <f>IF(COUNTIF($U$1:U76, "="&amp;U77)=0,Y77&amp;Z77&amp;AA77&amp;AB77&amp;AC77&amp;AD77&amp;AE77&amp;AF77&amp;AG77&amp;AH77&amp;AI77&amp;AJ77&amp;AJ77&amp;AK77&amp;AL77&amp;AM77,"")</f>
        <v/>
      </c>
      <c r="Y77" s="11" t="str">
        <f t="shared" si="30"/>
        <v>{"mon_soilhorizonid":"1678859:6713031",</v>
      </c>
      <c r="Z77" s="11" t="str">
        <f t="shared" si="31"/>
        <v>"slmh":"Bw",</v>
      </c>
      <c r="AA77" s="11" t="str">
        <f t="shared" si="32"/>
        <v>"sllb":"69",</v>
      </c>
      <c r="AB77" s="11" t="str">
        <f t="shared" si="33"/>
        <v/>
      </c>
      <c r="AC77" s="11" t="str">
        <f t="shared" si="34"/>
        <v>"slcly":"26",</v>
      </c>
      <c r="AD77" s="11" t="str">
        <f t="shared" si="35"/>
        <v>"slsil":"36.6",</v>
      </c>
      <c r="AE77" s="11" t="str">
        <f t="shared" si="36"/>
        <v>"slcf":"4.854368932",</v>
      </c>
      <c r="AF77" s="11" t="str">
        <f t="shared" si="37"/>
        <v>"sksat":"9",</v>
      </c>
      <c r="AG77" s="11" t="str">
        <f t="shared" si="38"/>
        <v>"sloc":"1.5",</v>
      </c>
      <c r="AH77" s="11" t="str">
        <f t="shared" si="39"/>
        <v>"slphw":"7.9",</v>
      </c>
      <c r="AI77" s="11" t="str">
        <f t="shared" si="40"/>
        <v>"sllt":"38",</v>
      </c>
      <c r="AJ77" s="11" t="str">
        <f t="shared" si="41"/>
        <v>"slsnd":"37.4",</v>
      </c>
      <c r="AK77" s="11" t="str">
        <f t="shared" si="42"/>
        <v>"slfc1":"29.9",</v>
      </c>
      <c r="AL77" s="11" t="str">
        <f t="shared" si="43"/>
        <v/>
      </c>
      <c r="AM77" s="11" t="str">
        <f t="shared" si="44"/>
        <v>"slwp":"16.6"}</v>
      </c>
    </row>
    <row r="78" spans="2:39">
      <c r="B78" s="17" t="s">
        <v>507</v>
      </c>
      <c r="C78" s="17" t="s">
        <v>503</v>
      </c>
      <c r="D78" s="17" t="s">
        <v>817</v>
      </c>
      <c r="E78" s="17" t="s">
        <v>818</v>
      </c>
      <c r="F78" s="18">
        <v>152</v>
      </c>
      <c r="G78" s="17"/>
      <c r="H78" s="18">
        <v>25</v>
      </c>
      <c r="I78" s="18">
        <v>36.5</v>
      </c>
      <c r="J78" s="18">
        <v>4.9504950499999998</v>
      </c>
      <c r="K78" s="18">
        <v>9</v>
      </c>
      <c r="L78" s="18">
        <v>0.25</v>
      </c>
      <c r="M78" s="18">
        <v>7.9</v>
      </c>
      <c r="N78" s="18">
        <v>69</v>
      </c>
      <c r="O78" s="18">
        <v>38.5</v>
      </c>
      <c r="P78" s="18">
        <v>28.6</v>
      </c>
      <c r="Q78" s="17"/>
      <c r="R78" s="18">
        <v>14.3</v>
      </c>
      <c r="S78" s="1"/>
      <c r="T78" s="43" t="str">
        <f>VLOOKUP(B78,Experiment!DF:DX,19,FALSE)</f>
        <v>1678859:1757247</v>
      </c>
      <c r="U78" s="1" t="str">
        <f t="shared" si="29"/>
        <v>1678859:1757247_1678859:6713032</v>
      </c>
      <c r="V78" s="11" t="str">
        <f t="shared" si="45"/>
        <v/>
      </c>
      <c r="W78" s="11" t="str">
        <f>IF(COUNTIF($T$1:T77, "="&amp;T78)=0,VLOOKUP(B78,Experiment!DF:DG,2,FALSE)&amp;"""soilLayer"":[", "")</f>
        <v/>
      </c>
      <c r="X78" s="11" t="str">
        <f>IF(COUNTIF($U$1:U77, "="&amp;U78)=0,Y78&amp;Z78&amp;AA78&amp;AB78&amp;AC78&amp;AD78&amp;AE78&amp;AF78&amp;AG78&amp;AH78&amp;AI78&amp;AJ78&amp;AJ78&amp;AK78&amp;AL78&amp;AM78,"")</f>
        <v/>
      </c>
      <c r="Y78" s="11" t="str">
        <f t="shared" si="30"/>
        <v>{"mon_soilhorizonid":"1678859:6713032",</v>
      </c>
      <c r="Z78" s="11" t="str">
        <f t="shared" si="31"/>
        <v>"slmh":"C",</v>
      </c>
      <c r="AA78" s="11" t="str">
        <f t="shared" si="32"/>
        <v>"sllb":"152",</v>
      </c>
      <c r="AB78" s="11" t="str">
        <f t="shared" si="33"/>
        <v/>
      </c>
      <c r="AC78" s="11" t="str">
        <f t="shared" si="34"/>
        <v>"slcly":"25",</v>
      </c>
      <c r="AD78" s="11" t="str">
        <f t="shared" si="35"/>
        <v>"slsil":"36.5",</v>
      </c>
      <c r="AE78" s="11" t="str">
        <f t="shared" si="36"/>
        <v>"slcf":"4.95049505",</v>
      </c>
      <c r="AF78" s="11" t="str">
        <f t="shared" si="37"/>
        <v>"sksat":"9",</v>
      </c>
      <c r="AG78" s="11" t="str">
        <f t="shared" si="38"/>
        <v>"sloc":"0.25",</v>
      </c>
      <c r="AH78" s="11" t="str">
        <f t="shared" si="39"/>
        <v>"slphw":"7.9",</v>
      </c>
      <c r="AI78" s="11" t="str">
        <f t="shared" si="40"/>
        <v>"sllt":"69",</v>
      </c>
      <c r="AJ78" s="11" t="str">
        <f t="shared" si="41"/>
        <v>"slsnd":"38.5",</v>
      </c>
      <c r="AK78" s="11" t="str">
        <f t="shared" si="42"/>
        <v>"slfc1":"28.6",</v>
      </c>
      <c r="AL78" s="11" t="str">
        <f t="shared" si="43"/>
        <v/>
      </c>
      <c r="AM78" s="11" t="str">
        <f t="shared" si="44"/>
        <v>"slwp":"14.3"}</v>
      </c>
    </row>
    <row r="79" spans="2:39">
      <c r="B79" s="17" t="s">
        <v>509</v>
      </c>
      <c r="C79" s="17" t="s">
        <v>503</v>
      </c>
      <c r="D79" s="17" t="s">
        <v>813</v>
      </c>
      <c r="E79" s="17" t="s">
        <v>814</v>
      </c>
      <c r="F79" s="18">
        <v>38</v>
      </c>
      <c r="G79" s="17"/>
      <c r="H79" s="18">
        <v>24.5</v>
      </c>
      <c r="I79" s="18">
        <v>36.700000000000003</v>
      </c>
      <c r="J79" s="18">
        <v>2.5</v>
      </c>
      <c r="K79" s="18">
        <v>9</v>
      </c>
      <c r="L79" s="18">
        <v>5.5</v>
      </c>
      <c r="M79" s="18">
        <v>7.5</v>
      </c>
      <c r="N79" s="18">
        <v>0</v>
      </c>
      <c r="O79" s="18">
        <v>38.799999999999997</v>
      </c>
      <c r="P79" s="18">
        <v>32.700000000000003</v>
      </c>
      <c r="Q79" s="18"/>
      <c r="R79" s="18">
        <v>20.100000000000001</v>
      </c>
      <c r="S79" s="1"/>
      <c r="T79" s="43" t="str">
        <f>VLOOKUP(B79,Experiment!DF:DX,19,FALSE)</f>
        <v>1678859:1757247</v>
      </c>
      <c r="U79" s="1" t="str">
        <f t="shared" si="29"/>
        <v>1678859:1757247_1678859:6713030</v>
      </c>
      <c r="V79" s="11" t="str">
        <f t="shared" si="45"/>
        <v/>
      </c>
      <c r="W79" s="11" t="str">
        <f>IF(COUNTIF($T$1:T78, "="&amp;T79)=0,VLOOKUP(B79,Experiment!DF:DG,2,FALSE)&amp;"""soilLayer"":[", "")</f>
        <v/>
      </c>
      <c r="X79" s="11" t="str">
        <f>IF(COUNTIF($U$1:U78, "="&amp;U79)=0,Y79&amp;Z79&amp;AA79&amp;AB79&amp;AC79&amp;AD79&amp;AE79&amp;AF79&amp;AG79&amp;AH79&amp;AI79&amp;AJ79&amp;AJ79&amp;AK79&amp;AL79&amp;AM79,"")</f>
        <v/>
      </c>
      <c r="Y79" s="11" t="str">
        <f t="shared" si="30"/>
        <v>{"mon_soilhorizonid":"1678859:6713030",</v>
      </c>
      <c r="Z79" s="11" t="str">
        <f t="shared" si="31"/>
        <v>"slmh":"Ap,AB",</v>
      </c>
      <c r="AA79" s="11" t="str">
        <f t="shared" si="32"/>
        <v>"sllb":"38",</v>
      </c>
      <c r="AB79" s="11" t="str">
        <f t="shared" si="33"/>
        <v/>
      </c>
      <c r="AC79" s="11" t="str">
        <f t="shared" si="34"/>
        <v>"slcly":"24.5",</v>
      </c>
      <c r="AD79" s="11" t="str">
        <f t="shared" si="35"/>
        <v>"slsil":"36.7",</v>
      </c>
      <c r="AE79" s="11" t="str">
        <f t="shared" si="36"/>
        <v>"slcf":"2.5",</v>
      </c>
      <c r="AF79" s="11" t="str">
        <f t="shared" si="37"/>
        <v>"sksat":"9",</v>
      </c>
      <c r="AG79" s="11" t="str">
        <f t="shared" si="38"/>
        <v>"sloc":"5.5",</v>
      </c>
      <c r="AH79" s="11" t="str">
        <f t="shared" si="39"/>
        <v>"slphw":"7.5",</v>
      </c>
      <c r="AI79" s="11" t="str">
        <f t="shared" si="40"/>
        <v>"sllt":"0",</v>
      </c>
      <c r="AJ79" s="11" t="str">
        <f t="shared" si="41"/>
        <v>"slsnd":"38.8",</v>
      </c>
      <c r="AK79" s="11" t="str">
        <f t="shared" si="42"/>
        <v>"slfc1":"32.7",</v>
      </c>
      <c r="AL79" s="11" t="str">
        <f t="shared" si="43"/>
        <v/>
      </c>
      <c r="AM79" s="11" t="str">
        <f t="shared" si="44"/>
        <v>"slwp":"20.1"}</v>
      </c>
    </row>
    <row r="80" spans="2:39">
      <c r="B80" s="17" t="s">
        <v>509</v>
      </c>
      <c r="C80" s="17" t="s">
        <v>503</v>
      </c>
      <c r="D80" s="17" t="s">
        <v>815</v>
      </c>
      <c r="E80" s="17" t="s">
        <v>816</v>
      </c>
      <c r="F80" s="18">
        <v>69</v>
      </c>
      <c r="G80" s="17"/>
      <c r="H80" s="18">
        <v>26</v>
      </c>
      <c r="I80" s="18">
        <v>36.6</v>
      </c>
      <c r="J80" s="18">
        <v>4.8543689319999999</v>
      </c>
      <c r="K80" s="18">
        <v>9</v>
      </c>
      <c r="L80" s="18">
        <v>1.5</v>
      </c>
      <c r="M80" s="18">
        <v>7.9</v>
      </c>
      <c r="N80" s="18">
        <v>38</v>
      </c>
      <c r="O80" s="18">
        <v>37.4</v>
      </c>
      <c r="P80" s="18">
        <v>29.9</v>
      </c>
      <c r="Q80" s="17"/>
      <c r="R80" s="18">
        <v>16.600000000000001</v>
      </c>
      <c r="S80" s="1"/>
      <c r="T80" s="43" t="str">
        <f>VLOOKUP(B80,Experiment!DF:DX,19,FALSE)</f>
        <v>1678859:1757247</v>
      </c>
      <c r="U80" s="1" t="str">
        <f t="shared" si="29"/>
        <v>1678859:1757247_1678859:6713031</v>
      </c>
      <c r="V80" s="11" t="str">
        <f t="shared" si="45"/>
        <v/>
      </c>
      <c r="W80" s="11" t="str">
        <f>IF(COUNTIF($T$1:T79, "="&amp;T80)=0,VLOOKUP(B80,Experiment!DF:DG,2,FALSE)&amp;"""soilLayer"":[", "")</f>
        <v/>
      </c>
      <c r="X80" s="11" t="str">
        <f>IF(COUNTIF($U$1:U79, "="&amp;U80)=0,Y80&amp;Z80&amp;AA80&amp;AB80&amp;AC80&amp;AD80&amp;AE80&amp;AF80&amp;AG80&amp;AH80&amp;AI80&amp;AJ80&amp;AJ80&amp;AK80&amp;AL80&amp;AM80,"")</f>
        <v/>
      </c>
      <c r="Y80" s="11" t="str">
        <f t="shared" si="30"/>
        <v>{"mon_soilhorizonid":"1678859:6713031",</v>
      </c>
      <c r="Z80" s="11" t="str">
        <f t="shared" si="31"/>
        <v>"slmh":"Bw",</v>
      </c>
      <c r="AA80" s="11" t="str">
        <f t="shared" si="32"/>
        <v>"sllb":"69",</v>
      </c>
      <c r="AB80" s="11" t="str">
        <f t="shared" si="33"/>
        <v/>
      </c>
      <c r="AC80" s="11" t="str">
        <f t="shared" si="34"/>
        <v>"slcly":"26",</v>
      </c>
      <c r="AD80" s="11" t="str">
        <f t="shared" si="35"/>
        <v>"slsil":"36.6",</v>
      </c>
      <c r="AE80" s="11" t="str">
        <f t="shared" si="36"/>
        <v>"slcf":"4.854368932",</v>
      </c>
      <c r="AF80" s="11" t="str">
        <f t="shared" si="37"/>
        <v>"sksat":"9",</v>
      </c>
      <c r="AG80" s="11" t="str">
        <f t="shared" si="38"/>
        <v>"sloc":"1.5",</v>
      </c>
      <c r="AH80" s="11" t="str">
        <f t="shared" si="39"/>
        <v>"slphw":"7.9",</v>
      </c>
      <c r="AI80" s="11" t="str">
        <f t="shared" si="40"/>
        <v>"sllt":"38",</v>
      </c>
      <c r="AJ80" s="11" t="str">
        <f t="shared" si="41"/>
        <v>"slsnd":"37.4",</v>
      </c>
      <c r="AK80" s="11" t="str">
        <f t="shared" si="42"/>
        <v>"slfc1":"29.9",</v>
      </c>
      <c r="AL80" s="11" t="str">
        <f t="shared" si="43"/>
        <v/>
      </c>
      <c r="AM80" s="11" t="str">
        <f t="shared" si="44"/>
        <v>"slwp":"16.6"}</v>
      </c>
    </row>
    <row r="81" spans="2:39">
      <c r="B81" s="17" t="s">
        <v>509</v>
      </c>
      <c r="C81" s="17" t="s">
        <v>503</v>
      </c>
      <c r="D81" s="17" t="s">
        <v>817</v>
      </c>
      <c r="E81" s="17" t="s">
        <v>818</v>
      </c>
      <c r="F81" s="18">
        <v>152</v>
      </c>
      <c r="G81" s="17"/>
      <c r="H81" s="18">
        <v>25</v>
      </c>
      <c r="I81" s="18">
        <v>36.5</v>
      </c>
      <c r="J81" s="18">
        <v>4.9504950499999998</v>
      </c>
      <c r="K81" s="18">
        <v>9</v>
      </c>
      <c r="L81" s="18">
        <v>0.25</v>
      </c>
      <c r="M81" s="18">
        <v>7.9</v>
      </c>
      <c r="N81" s="18">
        <v>69</v>
      </c>
      <c r="O81" s="18">
        <v>38.5</v>
      </c>
      <c r="P81" s="18">
        <v>28.6</v>
      </c>
      <c r="Q81" s="17"/>
      <c r="R81" s="18">
        <v>14.3</v>
      </c>
      <c r="S81" s="1"/>
      <c r="T81" s="43" t="str">
        <f>VLOOKUP(B81,Experiment!DF:DX,19,FALSE)</f>
        <v>1678859:1757247</v>
      </c>
      <c r="U81" s="1" t="str">
        <f t="shared" si="29"/>
        <v>1678859:1757247_1678859:6713032</v>
      </c>
      <c r="V81" s="11" t="str">
        <f t="shared" si="45"/>
        <v/>
      </c>
      <c r="W81" s="11" t="str">
        <f>IF(COUNTIF($T$1:T80, "="&amp;T81)=0,VLOOKUP(B81,Experiment!DF:DG,2,FALSE)&amp;"""soilLayer"":[", "")</f>
        <v/>
      </c>
      <c r="X81" s="11" t="str">
        <f>IF(COUNTIF($U$1:U80, "="&amp;U81)=0,Y81&amp;Z81&amp;AA81&amp;AB81&amp;AC81&amp;AD81&amp;AE81&amp;AF81&amp;AG81&amp;AH81&amp;AI81&amp;AJ81&amp;AJ81&amp;AK81&amp;AL81&amp;AM81,"")</f>
        <v/>
      </c>
      <c r="Y81" s="11" t="str">
        <f t="shared" si="30"/>
        <v>{"mon_soilhorizonid":"1678859:6713032",</v>
      </c>
      <c r="Z81" s="11" t="str">
        <f t="shared" si="31"/>
        <v>"slmh":"C",</v>
      </c>
      <c r="AA81" s="11" t="str">
        <f t="shared" si="32"/>
        <v>"sllb":"152",</v>
      </c>
      <c r="AB81" s="11" t="str">
        <f t="shared" si="33"/>
        <v/>
      </c>
      <c r="AC81" s="11" t="str">
        <f t="shared" si="34"/>
        <v>"slcly":"25",</v>
      </c>
      <c r="AD81" s="11" t="str">
        <f t="shared" si="35"/>
        <v>"slsil":"36.5",</v>
      </c>
      <c r="AE81" s="11" t="str">
        <f t="shared" si="36"/>
        <v>"slcf":"4.95049505",</v>
      </c>
      <c r="AF81" s="11" t="str">
        <f t="shared" si="37"/>
        <v>"sksat":"9",</v>
      </c>
      <c r="AG81" s="11" t="str">
        <f t="shared" si="38"/>
        <v>"sloc":"0.25",</v>
      </c>
      <c r="AH81" s="11" t="str">
        <f t="shared" si="39"/>
        <v>"slphw":"7.9",</v>
      </c>
      <c r="AI81" s="11" t="str">
        <f t="shared" si="40"/>
        <v>"sllt":"69",</v>
      </c>
      <c r="AJ81" s="11" t="str">
        <f t="shared" si="41"/>
        <v>"slsnd":"38.5",</v>
      </c>
      <c r="AK81" s="11" t="str">
        <f t="shared" si="42"/>
        <v>"slfc1":"28.6",</v>
      </c>
      <c r="AL81" s="11" t="str">
        <f t="shared" si="43"/>
        <v/>
      </c>
      <c r="AM81" s="11" t="str">
        <f t="shared" si="44"/>
        <v>"slwp":"14.3"}</v>
      </c>
    </row>
    <row r="82" spans="2:39">
      <c r="B82" s="17" t="s">
        <v>510</v>
      </c>
      <c r="C82" s="17" t="s">
        <v>517</v>
      </c>
      <c r="D82" s="17" t="s">
        <v>819</v>
      </c>
      <c r="E82" s="17" t="s">
        <v>820</v>
      </c>
      <c r="F82" s="18">
        <v>41</v>
      </c>
      <c r="G82" s="17"/>
      <c r="H82" s="18">
        <v>23.5</v>
      </c>
      <c r="I82" s="18">
        <v>37.299999999999997</v>
      </c>
      <c r="J82" s="18">
        <v>2.4271844659999999</v>
      </c>
      <c r="K82" s="18">
        <v>9.17</v>
      </c>
      <c r="L82" s="18">
        <v>4.5</v>
      </c>
      <c r="M82" s="18">
        <v>6.5</v>
      </c>
      <c r="N82" s="18">
        <v>0</v>
      </c>
      <c r="O82" s="18">
        <v>39.200000000000003</v>
      </c>
      <c r="P82" s="18">
        <v>31.5</v>
      </c>
      <c r="Q82" s="17"/>
      <c r="R82" s="18">
        <v>18.7</v>
      </c>
      <c r="S82" s="1"/>
      <c r="T82" s="43" t="str">
        <f>VLOOKUP(B82,Experiment!DF:DX,19,FALSE)</f>
        <v>436125:599976</v>
      </c>
      <c r="U82" s="1" t="str">
        <f t="shared" si="29"/>
        <v>436125:599976_436125:1315476</v>
      </c>
      <c r="V82" s="11" t="str">
        <f t="shared" si="45"/>
        <v>]},</v>
      </c>
      <c r="W82" s="11" t="str">
        <f>IF(COUNTIF($T$1:T81, "="&amp;T82)=0,VLOOKUP(B82,Experiment!DF:DG,2,FALSE)&amp;"""soilLayer"":[", "")</f>
        <v>{"sl_source":"SSURGO, Dominant Component","soil_id":"436125:599976","soil_name":"Clarion","sl_system":"USDA_NRCS","classification":"Fine-loamy, mixed, superactive, mesic Typic Hapludolls","soil_elev":"346","sl_slope":"4","salb":"0.09","drainage":"Well drained","soilLayer":[</v>
      </c>
      <c r="X82" s="11" t="str">
        <f>IF(COUNTIF($U$1:U81, "="&amp;U82)=0,Y82&amp;Z82&amp;AA82&amp;AB82&amp;AC82&amp;AD82&amp;AE82&amp;AF82&amp;AG82&amp;AH82&amp;AI82&amp;AJ82&amp;AJ82&amp;AK82&amp;AL82&amp;AM82,"")</f>
        <v>{"mon_soilhorizonid":"436125:1315476","slmh":"Ap,A","sllb":"41","slcly":"23.5","slsil":"37.3","slcf":"2.427184466","sksat":"9.17","sloc":"4.5","slphw":"6.5","sllt":"0","slsnd":"39.2","slsnd":"39.2","slfc1":"31.5","slwp":"18.7"}</v>
      </c>
      <c r="Y82" s="11" t="str">
        <f t="shared" si="30"/>
        <v>{"mon_soilhorizonid":"436125:1315476",</v>
      </c>
      <c r="Z82" s="11" t="str">
        <f t="shared" si="31"/>
        <v>"slmh":"Ap,A",</v>
      </c>
      <c r="AA82" s="11" t="str">
        <f t="shared" si="32"/>
        <v>"sllb":"41",</v>
      </c>
      <c r="AB82" s="11" t="str">
        <f t="shared" si="33"/>
        <v/>
      </c>
      <c r="AC82" s="11" t="str">
        <f t="shared" si="34"/>
        <v>"slcly":"23.5",</v>
      </c>
      <c r="AD82" s="11" t="str">
        <f t="shared" si="35"/>
        <v>"slsil":"37.3",</v>
      </c>
      <c r="AE82" s="11" t="str">
        <f t="shared" si="36"/>
        <v>"slcf":"2.427184466",</v>
      </c>
      <c r="AF82" s="11" t="str">
        <f t="shared" si="37"/>
        <v>"sksat":"9.17",</v>
      </c>
      <c r="AG82" s="11" t="str">
        <f t="shared" si="38"/>
        <v>"sloc":"4.5",</v>
      </c>
      <c r="AH82" s="11" t="str">
        <f t="shared" si="39"/>
        <v>"slphw":"6.5",</v>
      </c>
      <c r="AI82" s="11" t="str">
        <f t="shared" si="40"/>
        <v>"sllt":"0",</v>
      </c>
      <c r="AJ82" s="11" t="str">
        <f t="shared" si="41"/>
        <v>"slsnd":"39.2",</v>
      </c>
      <c r="AK82" s="11" t="str">
        <f t="shared" si="42"/>
        <v>"slfc1":"31.5",</v>
      </c>
      <c r="AL82" s="11" t="str">
        <f t="shared" si="43"/>
        <v/>
      </c>
      <c r="AM82" s="11" t="str">
        <f t="shared" si="44"/>
        <v>"slwp":"18.7"}</v>
      </c>
    </row>
    <row r="83" spans="2:39">
      <c r="B83" s="17" t="s">
        <v>510</v>
      </c>
      <c r="C83" s="17" t="s">
        <v>517</v>
      </c>
      <c r="D83" s="17" t="s">
        <v>821</v>
      </c>
      <c r="E83" s="17" t="s">
        <v>816</v>
      </c>
      <c r="F83" s="18">
        <v>79</v>
      </c>
      <c r="G83" s="17"/>
      <c r="H83" s="18">
        <v>26.5</v>
      </c>
      <c r="I83" s="18">
        <v>35.6</v>
      </c>
      <c r="J83" s="18">
        <v>7.2815533979999998</v>
      </c>
      <c r="K83" s="18">
        <v>9.17</v>
      </c>
      <c r="L83" s="18">
        <v>0.75</v>
      </c>
      <c r="M83" s="18">
        <v>6.7</v>
      </c>
      <c r="N83" s="18">
        <v>41</v>
      </c>
      <c r="O83" s="18">
        <v>37.9</v>
      </c>
      <c r="P83" s="18">
        <v>28.7</v>
      </c>
      <c r="Q83" s="17"/>
      <c r="R83" s="18">
        <v>15.2</v>
      </c>
      <c r="S83" s="1"/>
      <c r="T83" s="43" t="str">
        <f>VLOOKUP(B83,Experiment!DF:DX,19,FALSE)</f>
        <v>436125:599976</v>
      </c>
      <c r="U83" s="1" t="str">
        <f t="shared" si="29"/>
        <v>436125:599976_436125:1315477</v>
      </c>
      <c r="V83" s="11" t="str">
        <f t="shared" si="45"/>
        <v>,</v>
      </c>
      <c r="W83" s="11" t="str">
        <f>IF(COUNTIF($T$1:T82, "="&amp;T83)=0,VLOOKUP(B83,Experiment!DF:DG,2,FALSE)&amp;"""soilLayer"":[", "")</f>
        <v/>
      </c>
      <c r="X83" s="11" t="str">
        <f>IF(COUNTIF($U$1:U82, "="&amp;U83)=0,Y83&amp;Z83&amp;AA83&amp;AB83&amp;AC83&amp;AD83&amp;AE83&amp;AF83&amp;AG83&amp;AH83&amp;AI83&amp;AJ83&amp;AJ83&amp;AK83&amp;AL83&amp;AM83,"")</f>
        <v>{"mon_soilhorizonid":"436125:1315477","slmh":"Bw","sllb":"79","slcly":"26.5","slsil":"35.6","slcf":"7.281553398","sksat":"9.17","sloc":"0.75","slphw":"6.7","sllt":"41","slsnd":"37.9","slsnd":"37.9","slfc1":"28.7","slwp":"15.2"}</v>
      </c>
      <c r="Y83" s="11" t="str">
        <f t="shared" si="30"/>
        <v>{"mon_soilhorizonid":"436125:1315477",</v>
      </c>
      <c r="Z83" s="11" t="str">
        <f t="shared" si="31"/>
        <v>"slmh":"Bw",</v>
      </c>
      <c r="AA83" s="11" t="str">
        <f t="shared" si="32"/>
        <v>"sllb":"79",</v>
      </c>
      <c r="AB83" s="11" t="str">
        <f t="shared" si="33"/>
        <v/>
      </c>
      <c r="AC83" s="11" t="str">
        <f t="shared" si="34"/>
        <v>"slcly":"26.5",</v>
      </c>
      <c r="AD83" s="11" t="str">
        <f t="shared" si="35"/>
        <v>"slsil":"35.6",</v>
      </c>
      <c r="AE83" s="11" t="str">
        <f t="shared" si="36"/>
        <v>"slcf":"7.281553398",</v>
      </c>
      <c r="AF83" s="11" t="str">
        <f t="shared" si="37"/>
        <v>"sksat":"9.17",</v>
      </c>
      <c r="AG83" s="11" t="str">
        <f t="shared" si="38"/>
        <v>"sloc":"0.75",</v>
      </c>
      <c r="AH83" s="11" t="str">
        <f t="shared" si="39"/>
        <v>"slphw":"6.7",</v>
      </c>
      <c r="AI83" s="11" t="str">
        <f t="shared" si="40"/>
        <v>"sllt":"41",</v>
      </c>
      <c r="AJ83" s="11" t="str">
        <f t="shared" si="41"/>
        <v>"slsnd":"37.9",</v>
      </c>
      <c r="AK83" s="11" t="str">
        <f t="shared" si="42"/>
        <v>"slfc1":"28.7",</v>
      </c>
      <c r="AL83" s="11" t="str">
        <f t="shared" si="43"/>
        <v/>
      </c>
      <c r="AM83" s="11" t="str">
        <f t="shared" si="44"/>
        <v>"slwp":"15.2"}</v>
      </c>
    </row>
    <row r="84" spans="2:39">
      <c r="B84" s="17" t="s">
        <v>510</v>
      </c>
      <c r="C84" s="17" t="s">
        <v>517</v>
      </c>
      <c r="D84" s="17" t="s">
        <v>822</v>
      </c>
      <c r="E84" s="17" t="s">
        <v>818</v>
      </c>
      <c r="F84" s="18">
        <v>152</v>
      </c>
      <c r="G84" s="17"/>
      <c r="H84" s="18">
        <v>26</v>
      </c>
      <c r="I84" s="18">
        <v>36</v>
      </c>
      <c r="J84" s="18">
        <v>8.2524271840000001</v>
      </c>
      <c r="K84" s="18">
        <v>9.17</v>
      </c>
      <c r="L84" s="18">
        <v>0.25</v>
      </c>
      <c r="M84" s="18">
        <v>7.9</v>
      </c>
      <c r="N84" s="18">
        <v>79</v>
      </c>
      <c r="O84" s="18">
        <v>38</v>
      </c>
      <c r="P84" s="18">
        <v>28</v>
      </c>
      <c r="Q84" s="17"/>
      <c r="R84" s="18">
        <v>14.2</v>
      </c>
      <c r="S84" s="1"/>
      <c r="T84" s="43" t="str">
        <f>VLOOKUP(B84,Experiment!DF:DX,19,FALSE)</f>
        <v>436125:599976</v>
      </c>
      <c r="U84" s="1" t="str">
        <f t="shared" si="29"/>
        <v>436125:599976_436125:1315478</v>
      </c>
      <c r="V84" s="11" t="str">
        <f t="shared" si="45"/>
        <v>,</v>
      </c>
      <c r="W84" s="11" t="str">
        <f>IF(COUNTIF($T$1:T83, "="&amp;T84)=0,VLOOKUP(B84,Experiment!DF:DG,2,FALSE)&amp;"""soilLayer"":[", "")</f>
        <v/>
      </c>
      <c r="X84" s="11" t="str">
        <f>IF(COUNTIF($U$1:U83, "="&amp;U84)=0,Y84&amp;Z84&amp;AA84&amp;AB84&amp;AC84&amp;AD84&amp;AE84&amp;AF84&amp;AG84&amp;AH84&amp;AI84&amp;AJ84&amp;AJ84&amp;AK84&amp;AL84&amp;AM84,"")</f>
        <v>{"mon_soilhorizonid":"436125:1315478","slmh":"C","sllb":"152","slcly":"26","slsil":"36","slcf":"8.252427184","sksat":"9.17","sloc":"0.25","slphw":"7.9","sllt":"79","slsnd":"38","slsnd":"38","slfc1":"28","slwp":"14.2"}</v>
      </c>
      <c r="Y84" s="11" t="str">
        <f t="shared" si="30"/>
        <v>{"mon_soilhorizonid":"436125:1315478",</v>
      </c>
      <c r="Z84" s="11" t="str">
        <f t="shared" si="31"/>
        <v>"slmh":"C",</v>
      </c>
      <c r="AA84" s="11" t="str">
        <f t="shared" si="32"/>
        <v>"sllb":"152",</v>
      </c>
      <c r="AB84" s="11" t="str">
        <f t="shared" si="33"/>
        <v/>
      </c>
      <c r="AC84" s="11" t="str">
        <f t="shared" si="34"/>
        <v>"slcly":"26",</v>
      </c>
      <c r="AD84" s="11" t="str">
        <f t="shared" si="35"/>
        <v>"slsil":"36",</v>
      </c>
      <c r="AE84" s="11" t="str">
        <f t="shared" si="36"/>
        <v>"slcf":"8.252427184",</v>
      </c>
      <c r="AF84" s="11" t="str">
        <f t="shared" si="37"/>
        <v>"sksat":"9.17",</v>
      </c>
      <c r="AG84" s="11" t="str">
        <f t="shared" si="38"/>
        <v>"sloc":"0.25",</v>
      </c>
      <c r="AH84" s="11" t="str">
        <f t="shared" si="39"/>
        <v>"slphw":"7.9",</v>
      </c>
      <c r="AI84" s="11" t="str">
        <f t="shared" si="40"/>
        <v>"sllt":"79",</v>
      </c>
      <c r="AJ84" s="11" t="str">
        <f t="shared" si="41"/>
        <v>"slsnd":"38",</v>
      </c>
      <c r="AK84" s="11" t="str">
        <f t="shared" si="42"/>
        <v>"slfc1":"28",</v>
      </c>
      <c r="AL84" s="11" t="str">
        <f t="shared" si="43"/>
        <v/>
      </c>
      <c r="AM84" s="11" t="str">
        <f t="shared" si="44"/>
        <v>"slwp":"14.2"}</v>
      </c>
    </row>
    <row r="85" spans="2:39">
      <c r="B85" s="17" t="s">
        <v>518</v>
      </c>
      <c r="C85" s="17" t="s">
        <v>517</v>
      </c>
      <c r="D85" s="17" t="s">
        <v>819</v>
      </c>
      <c r="E85" s="17" t="s">
        <v>820</v>
      </c>
      <c r="F85" s="18">
        <v>41</v>
      </c>
      <c r="G85" s="17"/>
      <c r="H85" s="18">
        <v>23.5</v>
      </c>
      <c r="I85" s="18">
        <v>37.299999999999997</v>
      </c>
      <c r="J85" s="18">
        <v>2.4271844659999999</v>
      </c>
      <c r="K85" s="18">
        <v>9.17</v>
      </c>
      <c r="L85" s="18">
        <v>4.5</v>
      </c>
      <c r="M85" s="18">
        <v>6.5</v>
      </c>
      <c r="N85" s="18">
        <v>0</v>
      </c>
      <c r="O85" s="18">
        <v>39.200000000000003</v>
      </c>
      <c r="P85" s="18">
        <v>31.5</v>
      </c>
      <c r="Q85" s="17"/>
      <c r="R85" s="18">
        <v>18.7</v>
      </c>
      <c r="S85" s="1"/>
      <c r="T85" s="43" t="str">
        <f>VLOOKUP(B85,Experiment!DF:DX,19,FALSE)</f>
        <v>436125:599976</v>
      </c>
      <c r="U85" s="1" t="str">
        <f t="shared" si="29"/>
        <v>436125:599976_436125:1315476</v>
      </c>
      <c r="V85" s="11" t="str">
        <f t="shared" si="45"/>
        <v/>
      </c>
      <c r="W85" s="11" t="str">
        <f>IF(COUNTIF($T$1:T84, "="&amp;T85)=0,VLOOKUP(B85,Experiment!DF:DG,2,FALSE)&amp;"""soilLayer"":[", "")</f>
        <v/>
      </c>
      <c r="X85" s="11" t="str">
        <f>IF(COUNTIF($U$1:U84, "="&amp;U85)=0,Y85&amp;Z85&amp;AA85&amp;AB85&amp;AC85&amp;AD85&amp;AE85&amp;AF85&amp;AG85&amp;AH85&amp;AI85&amp;AJ85&amp;AJ85&amp;AK85&amp;AL85&amp;AM85,"")</f>
        <v/>
      </c>
      <c r="Y85" s="11" t="str">
        <f t="shared" si="30"/>
        <v>{"mon_soilhorizonid":"436125:1315476",</v>
      </c>
      <c r="Z85" s="11" t="str">
        <f t="shared" si="31"/>
        <v>"slmh":"Ap,A",</v>
      </c>
      <c r="AA85" s="11" t="str">
        <f t="shared" si="32"/>
        <v>"sllb":"41",</v>
      </c>
      <c r="AB85" s="11" t="str">
        <f t="shared" si="33"/>
        <v/>
      </c>
      <c r="AC85" s="11" t="str">
        <f t="shared" si="34"/>
        <v>"slcly":"23.5",</v>
      </c>
      <c r="AD85" s="11" t="str">
        <f t="shared" si="35"/>
        <v>"slsil":"37.3",</v>
      </c>
      <c r="AE85" s="11" t="str">
        <f t="shared" si="36"/>
        <v>"slcf":"2.427184466",</v>
      </c>
      <c r="AF85" s="11" t="str">
        <f t="shared" si="37"/>
        <v>"sksat":"9.17",</v>
      </c>
      <c r="AG85" s="11" t="str">
        <f t="shared" si="38"/>
        <v>"sloc":"4.5",</v>
      </c>
      <c r="AH85" s="11" t="str">
        <f t="shared" si="39"/>
        <v>"slphw":"6.5",</v>
      </c>
      <c r="AI85" s="11" t="str">
        <f t="shared" si="40"/>
        <v>"sllt":"0",</v>
      </c>
      <c r="AJ85" s="11" t="str">
        <f t="shared" si="41"/>
        <v>"slsnd":"39.2",</v>
      </c>
      <c r="AK85" s="11" t="str">
        <f t="shared" si="42"/>
        <v>"slfc1":"31.5",</v>
      </c>
      <c r="AL85" s="11" t="str">
        <f t="shared" si="43"/>
        <v/>
      </c>
      <c r="AM85" s="11" t="str">
        <f t="shared" si="44"/>
        <v>"slwp":"18.7"}</v>
      </c>
    </row>
    <row r="86" spans="2:39">
      <c r="B86" s="17" t="s">
        <v>518</v>
      </c>
      <c r="C86" s="17" t="s">
        <v>517</v>
      </c>
      <c r="D86" s="17" t="s">
        <v>821</v>
      </c>
      <c r="E86" s="17" t="s">
        <v>816</v>
      </c>
      <c r="F86" s="18">
        <v>79</v>
      </c>
      <c r="G86" s="17"/>
      <c r="H86" s="18">
        <v>26.5</v>
      </c>
      <c r="I86" s="18">
        <v>35.6</v>
      </c>
      <c r="J86" s="18">
        <v>7.2815533979999998</v>
      </c>
      <c r="K86" s="18">
        <v>9.17</v>
      </c>
      <c r="L86" s="18">
        <v>0.75</v>
      </c>
      <c r="M86" s="18">
        <v>6.7</v>
      </c>
      <c r="N86" s="18">
        <v>41</v>
      </c>
      <c r="O86" s="18">
        <v>37.9</v>
      </c>
      <c r="P86" s="18">
        <v>28.7</v>
      </c>
      <c r="Q86" s="17"/>
      <c r="R86" s="18">
        <v>15.2</v>
      </c>
      <c r="S86" s="1"/>
      <c r="T86" s="43" t="str">
        <f>VLOOKUP(B86,Experiment!DF:DX,19,FALSE)</f>
        <v>436125:599976</v>
      </c>
      <c r="U86" s="1" t="str">
        <f t="shared" si="29"/>
        <v>436125:599976_436125:1315477</v>
      </c>
      <c r="V86" s="11" t="str">
        <f t="shared" si="45"/>
        <v/>
      </c>
      <c r="W86" s="11" t="str">
        <f>IF(COUNTIF($T$1:T85, "="&amp;T86)=0,VLOOKUP(B86,Experiment!DF:DG,2,FALSE)&amp;"""soilLayer"":[", "")</f>
        <v/>
      </c>
      <c r="X86" s="11" t="str">
        <f>IF(COUNTIF($U$1:U85, "="&amp;U86)=0,Y86&amp;Z86&amp;AA86&amp;AB86&amp;AC86&amp;AD86&amp;AE86&amp;AF86&amp;AG86&amp;AH86&amp;AI86&amp;AJ86&amp;AJ86&amp;AK86&amp;AL86&amp;AM86,"")</f>
        <v/>
      </c>
      <c r="Y86" s="11" t="str">
        <f t="shared" si="30"/>
        <v>{"mon_soilhorizonid":"436125:1315477",</v>
      </c>
      <c r="Z86" s="11" t="str">
        <f t="shared" si="31"/>
        <v>"slmh":"Bw",</v>
      </c>
      <c r="AA86" s="11" t="str">
        <f t="shared" si="32"/>
        <v>"sllb":"79",</v>
      </c>
      <c r="AB86" s="11" t="str">
        <f t="shared" si="33"/>
        <v/>
      </c>
      <c r="AC86" s="11" t="str">
        <f t="shared" si="34"/>
        <v>"slcly":"26.5",</v>
      </c>
      <c r="AD86" s="11" t="str">
        <f t="shared" si="35"/>
        <v>"slsil":"35.6",</v>
      </c>
      <c r="AE86" s="11" t="str">
        <f t="shared" si="36"/>
        <v>"slcf":"7.281553398",</v>
      </c>
      <c r="AF86" s="11" t="str">
        <f t="shared" si="37"/>
        <v>"sksat":"9.17",</v>
      </c>
      <c r="AG86" s="11" t="str">
        <f t="shared" si="38"/>
        <v>"sloc":"0.75",</v>
      </c>
      <c r="AH86" s="11" t="str">
        <f t="shared" si="39"/>
        <v>"slphw":"6.7",</v>
      </c>
      <c r="AI86" s="11" t="str">
        <f t="shared" si="40"/>
        <v>"sllt":"41",</v>
      </c>
      <c r="AJ86" s="11" t="str">
        <f t="shared" si="41"/>
        <v>"slsnd":"37.9",</v>
      </c>
      <c r="AK86" s="11" t="str">
        <f t="shared" si="42"/>
        <v>"slfc1":"28.7",</v>
      </c>
      <c r="AL86" s="11" t="str">
        <f t="shared" si="43"/>
        <v/>
      </c>
      <c r="AM86" s="11" t="str">
        <f t="shared" si="44"/>
        <v>"slwp":"15.2"}</v>
      </c>
    </row>
    <row r="87" spans="2:39">
      <c r="B87" s="17" t="s">
        <v>518</v>
      </c>
      <c r="C87" s="17" t="s">
        <v>517</v>
      </c>
      <c r="D87" s="17" t="s">
        <v>822</v>
      </c>
      <c r="E87" s="17" t="s">
        <v>818</v>
      </c>
      <c r="F87" s="18">
        <v>152</v>
      </c>
      <c r="G87" s="17"/>
      <c r="H87" s="18">
        <v>26</v>
      </c>
      <c r="I87" s="18">
        <v>36</v>
      </c>
      <c r="J87" s="18">
        <v>8.2524271840000001</v>
      </c>
      <c r="K87" s="18">
        <v>9.17</v>
      </c>
      <c r="L87" s="18">
        <v>0.25</v>
      </c>
      <c r="M87" s="18">
        <v>7.9</v>
      </c>
      <c r="N87" s="18">
        <v>79</v>
      </c>
      <c r="O87" s="18">
        <v>38</v>
      </c>
      <c r="P87" s="18">
        <v>28</v>
      </c>
      <c r="Q87" s="17"/>
      <c r="R87" s="18">
        <v>14.2</v>
      </c>
      <c r="S87" s="1"/>
      <c r="T87" s="43" t="str">
        <f>VLOOKUP(B87,Experiment!DF:DX,19,FALSE)</f>
        <v>436125:599976</v>
      </c>
      <c r="U87" s="1" t="str">
        <f t="shared" si="29"/>
        <v>436125:599976_436125:1315478</v>
      </c>
      <c r="V87" s="11" t="str">
        <f t="shared" si="45"/>
        <v/>
      </c>
      <c r="W87" s="11" t="str">
        <f>IF(COUNTIF($T$1:T86, "="&amp;T87)=0,VLOOKUP(B87,Experiment!DF:DG,2,FALSE)&amp;"""soilLayer"":[", "")</f>
        <v/>
      </c>
      <c r="X87" s="11" t="str">
        <f>IF(COUNTIF($U$1:U86, "="&amp;U87)=0,Y87&amp;Z87&amp;AA87&amp;AB87&amp;AC87&amp;AD87&amp;AE87&amp;AF87&amp;AG87&amp;AH87&amp;AI87&amp;AJ87&amp;AJ87&amp;AK87&amp;AL87&amp;AM87,"")</f>
        <v/>
      </c>
      <c r="Y87" s="11" t="str">
        <f t="shared" si="30"/>
        <v>{"mon_soilhorizonid":"436125:1315478",</v>
      </c>
      <c r="Z87" s="11" t="str">
        <f t="shared" si="31"/>
        <v>"slmh":"C",</v>
      </c>
      <c r="AA87" s="11" t="str">
        <f t="shared" si="32"/>
        <v>"sllb":"152",</v>
      </c>
      <c r="AB87" s="11" t="str">
        <f t="shared" si="33"/>
        <v/>
      </c>
      <c r="AC87" s="11" t="str">
        <f t="shared" si="34"/>
        <v>"slcly":"26",</v>
      </c>
      <c r="AD87" s="11" t="str">
        <f t="shared" si="35"/>
        <v>"slsil":"36",</v>
      </c>
      <c r="AE87" s="11" t="str">
        <f t="shared" si="36"/>
        <v>"slcf":"8.252427184",</v>
      </c>
      <c r="AF87" s="11" t="str">
        <f t="shared" si="37"/>
        <v>"sksat":"9.17",</v>
      </c>
      <c r="AG87" s="11" t="str">
        <f t="shared" si="38"/>
        <v>"sloc":"0.25",</v>
      </c>
      <c r="AH87" s="11" t="str">
        <f t="shared" si="39"/>
        <v>"slphw":"7.9",</v>
      </c>
      <c r="AI87" s="11" t="str">
        <f t="shared" si="40"/>
        <v>"sllt":"79",</v>
      </c>
      <c r="AJ87" s="11" t="str">
        <f t="shared" si="41"/>
        <v>"slsnd":"38",</v>
      </c>
      <c r="AK87" s="11" t="str">
        <f t="shared" si="42"/>
        <v>"slfc1":"28",</v>
      </c>
      <c r="AL87" s="11" t="str">
        <f t="shared" si="43"/>
        <v/>
      </c>
      <c r="AM87" s="11" t="str">
        <f t="shared" si="44"/>
        <v>"slwp":"14.2"}</v>
      </c>
    </row>
    <row r="88" spans="2:39">
      <c r="B88" s="17" t="s">
        <v>519</v>
      </c>
      <c r="C88" s="17" t="s">
        <v>517</v>
      </c>
      <c r="D88" s="17" t="s">
        <v>819</v>
      </c>
      <c r="E88" s="17" t="s">
        <v>820</v>
      </c>
      <c r="F88" s="18">
        <v>41</v>
      </c>
      <c r="G88" s="17"/>
      <c r="H88" s="18">
        <v>23.5</v>
      </c>
      <c r="I88" s="18">
        <v>37.299999999999997</v>
      </c>
      <c r="J88" s="18">
        <v>2.4271844659999999</v>
      </c>
      <c r="K88" s="18">
        <v>9.17</v>
      </c>
      <c r="L88" s="18">
        <v>4.5</v>
      </c>
      <c r="M88" s="18">
        <v>6.5</v>
      </c>
      <c r="N88" s="18">
        <v>0</v>
      </c>
      <c r="O88" s="18">
        <v>39.200000000000003</v>
      </c>
      <c r="P88" s="18">
        <v>31.5</v>
      </c>
      <c r="Q88" s="17"/>
      <c r="R88" s="18">
        <v>18.7</v>
      </c>
      <c r="S88" s="1"/>
      <c r="T88" s="43" t="str">
        <f>VLOOKUP(B88,Experiment!DF:DX,19,FALSE)</f>
        <v>436125:599976</v>
      </c>
      <c r="U88" s="1" t="str">
        <f t="shared" si="29"/>
        <v>436125:599976_436125:1315476</v>
      </c>
      <c r="V88" s="11" t="str">
        <f t="shared" si="45"/>
        <v/>
      </c>
      <c r="W88" s="11" t="str">
        <f>IF(COUNTIF($T$1:T87, "="&amp;T88)=0,VLOOKUP(B88,Experiment!DF:DG,2,FALSE)&amp;"""soilLayer"":[", "")</f>
        <v/>
      </c>
      <c r="X88" s="11" t="str">
        <f>IF(COUNTIF($U$1:U87, "="&amp;U88)=0,Y88&amp;Z88&amp;AA88&amp;AB88&amp;AC88&amp;AD88&amp;AE88&amp;AF88&amp;AG88&amp;AH88&amp;AI88&amp;AJ88&amp;AJ88&amp;AK88&amp;AL88&amp;AM88,"")</f>
        <v/>
      </c>
      <c r="Y88" s="11" t="str">
        <f t="shared" si="30"/>
        <v>{"mon_soilhorizonid":"436125:1315476",</v>
      </c>
      <c r="Z88" s="11" t="str">
        <f t="shared" si="31"/>
        <v>"slmh":"Ap,A",</v>
      </c>
      <c r="AA88" s="11" t="str">
        <f t="shared" si="32"/>
        <v>"sllb":"41",</v>
      </c>
      <c r="AB88" s="11" t="str">
        <f t="shared" si="33"/>
        <v/>
      </c>
      <c r="AC88" s="11" t="str">
        <f t="shared" si="34"/>
        <v>"slcly":"23.5",</v>
      </c>
      <c r="AD88" s="11" t="str">
        <f t="shared" si="35"/>
        <v>"slsil":"37.3",</v>
      </c>
      <c r="AE88" s="11" t="str">
        <f t="shared" si="36"/>
        <v>"slcf":"2.427184466",</v>
      </c>
      <c r="AF88" s="11" t="str">
        <f t="shared" si="37"/>
        <v>"sksat":"9.17",</v>
      </c>
      <c r="AG88" s="11" t="str">
        <f t="shared" si="38"/>
        <v>"sloc":"4.5",</v>
      </c>
      <c r="AH88" s="11" t="str">
        <f t="shared" si="39"/>
        <v>"slphw":"6.5",</v>
      </c>
      <c r="AI88" s="11" t="str">
        <f t="shared" si="40"/>
        <v>"sllt":"0",</v>
      </c>
      <c r="AJ88" s="11" t="str">
        <f t="shared" si="41"/>
        <v>"slsnd":"39.2",</v>
      </c>
      <c r="AK88" s="11" t="str">
        <f t="shared" si="42"/>
        <v>"slfc1":"31.5",</v>
      </c>
      <c r="AL88" s="11" t="str">
        <f t="shared" si="43"/>
        <v/>
      </c>
      <c r="AM88" s="11" t="str">
        <f t="shared" si="44"/>
        <v>"slwp":"18.7"}</v>
      </c>
    </row>
    <row r="89" spans="2:39">
      <c r="B89" s="17" t="s">
        <v>519</v>
      </c>
      <c r="C89" s="17" t="s">
        <v>517</v>
      </c>
      <c r="D89" s="17" t="s">
        <v>821</v>
      </c>
      <c r="E89" s="17" t="s">
        <v>816</v>
      </c>
      <c r="F89" s="18">
        <v>79</v>
      </c>
      <c r="G89" s="17"/>
      <c r="H89" s="18">
        <v>26.5</v>
      </c>
      <c r="I89" s="18">
        <v>35.6</v>
      </c>
      <c r="J89" s="18">
        <v>7.2815533979999998</v>
      </c>
      <c r="K89" s="18">
        <v>9.17</v>
      </c>
      <c r="L89" s="18">
        <v>0.75</v>
      </c>
      <c r="M89" s="18">
        <v>6.7</v>
      </c>
      <c r="N89" s="18">
        <v>41</v>
      </c>
      <c r="O89" s="18">
        <v>37.9</v>
      </c>
      <c r="P89" s="18">
        <v>28.7</v>
      </c>
      <c r="Q89" s="17"/>
      <c r="R89" s="18">
        <v>15.2</v>
      </c>
      <c r="S89" s="1"/>
      <c r="T89" s="43" t="str">
        <f>VLOOKUP(B89,Experiment!DF:DX,19,FALSE)</f>
        <v>436125:599976</v>
      </c>
      <c r="U89" s="1" t="str">
        <f t="shared" si="29"/>
        <v>436125:599976_436125:1315477</v>
      </c>
      <c r="V89" s="11" t="str">
        <f t="shared" si="45"/>
        <v/>
      </c>
      <c r="W89" s="11" t="str">
        <f>IF(COUNTIF($T$1:T88, "="&amp;T89)=0,VLOOKUP(B89,Experiment!DF:DG,2,FALSE)&amp;"""soilLayer"":[", "")</f>
        <v/>
      </c>
      <c r="X89" s="11" t="str">
        <f>IF(COUNTIF($U$1:U88, "="&amp;U89)=0,Y89&amp;Z89&amp;AA89&amp;AB89&amp;AC89&amp;AD89&amp;AE89&amp;AF89&amp;AG89&amp;AH89&amp;AI89&amp;AJ89&amp;AJ89&amp;AK89&amp;AL89&amp;AM89,"")</f>
        <v/>
      </c>
      <c r="Y89" s="11" t="str">
        <f t="shared" si="30"/>
        <v>{"mon_soilhorizonid":"436125:1315477",</v>
      </c>
      <c r="Z89" s="11" t="str">
        <f t="shared" si="31"/>
        <v>"slmh":"Bw",</v>
      </c>
      <c r="AA89" s="11" t="str">
        <f t="shared" si="32"/>
        <v>"sllb":"79",</v>
      </c>
      <c r="AB89" s="11" t="str">
        <f t="shared" si="33"/>
        <v/>
      </c>
      <c r="AC89" s="11" t="str">
        <f t="shared" si="34"/>
        <v>"slcly":"26.5",</v>
      </c>
      <c r="AD89" s="11" t="str">
        <f t="shared" si="35"/>
        <v>"slsil":"35.6",</v>
      </c>
      <c r="AE89" s="11" t="str">
        <f t="shared" si="36"/>
        <v>"slcf":"7.281553398",</v>
      </c>
      <c r="AF89" s="11" t="str">
        <f t="shared" si="37"/>
        <v>"sksat":"9.17",</v>
      </c>
      <c r="AG89" s="11" t="str">
        <f t="shared" si="38"/>
        <v>"sloc":"0.75",</v>
      </c>
      <c r="AH89" s="11" t="str">
        <f t="shared" si="39"/>
        <v>"slphw":"6.7",</v>
      </c>
      <c r="AI89" s="11" t="str">
        <f t="shared" si="40"/>
        <v>"sllt":"41",</v>
      </c>
      <c r="AJ89" s="11" t="str">
        <f t="shared" si="41"/>
        <v>"slsnd":"37.9",</v>
      </c>
      <c r="AK89" s="11" t="str">
        <f t="shared" si="42"/>
        <v>"slfc1":"28.7",</v>
      </c>
      <c r="AL89" s="11" t="str">
        <f t="shared" si="43"/>
        <v/>
      </c>
      <c r="AM89" s="11" t="str">
        <f t="shared" si="44"/>
        <v>"slwp":"15.2"}</v>
      </c>
    </row>
    <row r="90" spans="2:39">
      <c r="B90" s="17" t="s">
        <v>519</v>
      </c>
      <c r="C90" s="17" t="s">
        <v>517</v>
      </c>
      <c r="D90" s="17" t="s">
        <v>822</v>
      </c>
      <c r="E90" s="17" t="s">
        <v>818</v>
      </c>
      <c r="F90" s="18">
        <v>152</v>
      </c>
      <c r="G90" s="17"/>
      <c r="H90" s="18">
        <v>26</v>
      </c>
      <c r="I90" s="18">
        <v>36</v>
      </c>
      <c r="J90" s="18">
        <v>8.2524271840000001</v>
      </c>
      <c r="K90" s="18">
        <v>9.17</v>
      </c>
      <c r="L90" s="18">
        <v>0.25</v>
      </c>
      <c r="M90" s="18">
        <v>7.9</v>
      </c>
      <c r="N90" s="18">
        <v>79</v>
      </c>
      <c r="O90" s="18">
        <v>38</v>
      </c>
      <c r="P90" s="18">
        <v>28</v>
      </c>
      <c r="Q90" s="17"/>
      <c r="R90" s="18">
        <v>14.2</v>
      </c>
      <c r="S90" s="1"/>
      <c r="T90" s="43" t="str">
        <f>VLOOKUP(B90,Experiment!DF:DX,19,FALSE)</f>
        <v>436125:599976</v>
      </c>
      <c r="U90" s="1" t="str">
        <f t="shared" si="29"/>
        <v>436125:599976_436125:1315478</v>
      </c>
      <c r="V90" s="11" t="str">
        <f t="shared" si="45"/>
        <v/>
      </c>
      <c r="W90" s="11" t="str">
        <f>IF(COUNTIF($T$1:T89, "="&amp;T90)=0,VLOOKUP(B90,Experiment!DF:DG,2,FALSE)&amp;"""soilLayer"":[", "")</f>
        <v/>
      </c>
      <c r="X90" s="11" t="str">
        <f>IF(COUNTIF($U$1:U89, "="&amp;U90)=0,Y90&amp;Z90&amp;AA90&amp;AB90&amp;AC90&amp;AD90&amp;AE90&amp;AF90&amp;AG90&amp;AH90&amp;AI90&amp;AJ90&amp;AJ90&amp;AK90&amp;AL90&amp;AM90,"")</f>
        <v/>
      </c>
      <c r="Y90" s="11" t="str">
        <f t="shared" si="30"/>
        <v>{"mon_soilhorizonid":"436125:1315478",</v>
      </c>
      <c r="Z90" s="11" t="str">
        <f t="shared" si="31"/>
        <v>"slmh":"C",</v>
      </c>
      <c r="AA90" s="11" t="str">
        <f t="shared" si="32"/>
        <v>"sllb":"152",</v>
      </c>
      <c r="AB90" s="11" t="str">
        <f t="shared" si="33"/>
        <v/>
      </c>
      <c r="AC90" s="11" t="str">
        <f t="shared" si="34"/>
        <v>"slcly":"26",</v>
      </c>
      <c r="AD90" s="11" t="str">
        <f t="shared" si="35"/>
        <v>"slsil":"36",</v>
      </c>
      <c r="AE90" s="11" t="str">
        <f t="shared" si="36"/>
        <v>"slcf":"8.252427184",</v>
      </c>
      <c r="AF90" s="11" t="str">
        <f t="shared" si="37"/>
        <v>"sksat":"9.17",</v>
      </c>
      <c r="AG90" s="11" t="str">
        <f t="shared" si="38"/>
        <v>"sloc":"0.25",</v>
      </c>
      <c r="AH90" s="11" t="str">
        <f t="shared" si="39"/>
        <v>"slphw":"7.9",</v>
      </c>
      <c r="AI90" s="11" t="str">
        <f t="shared" si="40"/>
        <v>"sllt":"79",</v>
      </c>
      <c r="AJ90" s="11" t="str">
        <f t="shared" si="41"/>
        <v>"slsnd":"38",</v>
      </c>
      <c r="AK90" s="11" t="str">
        <f t="shared" si="42"/>
        <v>"slfc1":"28",</v>
      </c>
      <c r="AL90" s="11" t="str">
        <f t="shared" si="43"/>
        <v/>
      </c>
      <c r="AM90" s="11" t="str">
        <f t="shared" si="44"/>
        <v>"slwp":"14.2"}</v>
      </c>
    </row>
    <row r="91" spans="2:39">
      <c r="B91" s="17" t="s">
        <v>520</v>
      </c>
      <c r="C91" s="17" t="s">
        <v>517</v>
      </c>
      <c r="D91" s="17" t="s">
        <v>819</v>
      </c>
      <c r="E91" s="17" t="s">
        <v>820</v>
      </c>
      <c r="F91" s="18">
        <v>41</v>
      </c>
      <c r="G91" s="17"/>
      <c r="H91" s="18">
        <v>23.5</v>
      </c>
      <c r="I91" s="18">
        <v>37.299999999999997</v>
      </c>
      <c r="J91" s="18">
        <v>2.4271844659999999</v>
      </c>
      <c r="K91" s="18">
        <v>9.17</v>
      </c>
      <c r="L91" s="18">
        <v>4.5</v>
      </c>
      <c r="M91" s="18">
        <v>6.5</v>
      </c>
      <c r="N91" s="18">
        <v>0</v>
      </c>
      <c r="O91" s="18">
        <v>39.200000000000003</v>
      </c>
      <c r="P91" s="18">
        <v>31.5</v>
      </c>
      <c r="Q91" s="17"/>
      <c r="R91" s="18">
        <v>18.7</v>
      </c>
      <c r="S91" s="1"/>
      <c r="T91" s="43" t="str">
        <f>VLOOKUP(B91,Experiment!DF:DX,19,FALSE)</f>
        <v>436125:599976</v>
      </c>
      <c r="U91" s="1" t="str">
        <f t="shared" si="29"/>
        <v>436125:599976_436125:1315476</v>
      </c>
      <c r="V91" s="11" t="str">
        <f t="shared" si="45"/>
        <v/>
      </c>
      <c r="W91" s="11" t="str">
        <f>IF(COUNTIF($T$1:T90, "="&amp;T91)=0,VLOOKUP(B91,Experiment!DF:DG,2,FALSE)&amp;"""soilLayer"":[", "")</f>
        <v/>
      </c>
      <c r="X91" s="11" t="str">
        <f>IF(COUNTIF($U$1:U90, "="&amp;U91)=0,Y91&amp;Z91&amp;AA91&amp;AB91&amp;AC91&amp;AD91&amp;AE91&amp;AF91&amp;AG91&amp;AH91&amp;AI91&amp;AJ91&amp;AJ91&amp;AK91&amp;AL91&amp;AM91,"")</f>
        <v/>
      </c>
      <c r="Y91" s="11" t="str">
        <f t="shared" si="30"/>
        <v>{"mon_soilhorizonid":"436125:1315476",</v>
      </c>
      <c r="Z91" s="11" t="str">
        <f t="shared" si="31"/>
        <v>"slmh":"Ap,A",</v>
      </c>
      <c r="AA91" s="11" t="str">
        <f t="shared" si="32"/>
        <v>"sllb":"41",</v>
      </c>
      <c r="AB91" s="11" t="str">
        <f t="shared" si="33"/>
        <v/>
      </c>
      <c r="AC91" s="11" t="str">
        <f t="shared" si="34"/>
        <v>"slcly":"23.5",</v>
      </c>
      <c r="AD91" s="11" t="str">
        <f t="shared" si="35"/>
        <v>"slsil":"37.3",</v>
      </c>
      <c r="AE91" s="11" t="str">
        <f t="shared" si="36"/>
        <v>"slcf":"2.427184466",</v>
      </c>
      <c r="AF91" s="11" t="str">
        <f t="shared" si="37"/>
        <v>"sksat":"9.17",</v>
      </c>
      <c r="AG91" s="11" t="str">
        <f t="shared" si="38"/>
        <v>"sloc":"4.5",</v>
      </c>
      <c r="AH91" s="11" t="str">
        <f t="shared" si="39"/>
        <v>"slphw":"6.5",</v>
      </c>
      <c r="AI91" s="11" t="str">
        <f t="shared" si="40"/>
        <v>"sllt":"0",</v>
      </c>
      <c r="AJ91" s="11" t="str">
        <f t="shared" si="41"/>
        <v>"slsnd":"39.2",</v>
      </c>
      <c r="AK91" s="11" t="str">
        <f t="shared" si="42"/>
        <v>"slfc1":"31.5",</v>
      </c>
      <c r="AL91" s="11" t="str">
        <f t="shared" si="43"/>
        <v/>
      </c>
      <c r="AM91" s="11" t="str">
        <f t="shared" si="44"/>
        <v>"slwp":"18.7"}</v>
      </c>
    </row>
    <row r="92" spans="2:39">
      <c r="B92" s="17" t="s">
        <v>520</v>
      </c>
      <c r="C92" s="17" t="s">
        <v>517</v>
      </c>
      <c r="D92" s="17" t="s">
        <v>821</v>
      </c>
      <c r="E92" s="17" t="s">
        <v>816</v>
      </c>
      <c r="F92" s="18">
        <v>79</v>
      </c>
      <c r="G92" s="17"/>
      <c r="H92" s="18">
        <v>26.5</v>
      </c>
      <c r="I92" s="18">
        <v>35.6</v>
      </c>
      <c r="J92" s="18">
        <v>7.2815533979999998</v>
      </c>
      <c r="K92" s="18">
        <v>9.17</v>
      </c>
      <c r="L92" s="18">
        <v>0.75</v>
      </c>
      <c r="M92" s="18">
        <v>6.7</v>
      </c>
      <c r="N92" s="18">
        <v>41</v>
      </c>
      <c r="O92" s="18">
        <v>37.9</v>
      </c>
      <c r="P92" s="18">
        <v>28.7</v>
      </c>
      <c r="Q92" s="17"/>
      <c r="R92" s="18">
        <v>15.2</v>
      </c>
      <c r="S92" s="1"/>
      <c r="T92" s="43" t="str">
        <f>VLOOKUP(B92,Experiment!DF:DX,19,FALSE)</f>
        <v>436125:599976</v>
      </c>
      <c r="U92" s="1" t="str">
        <f t="shared" si="29"/>
        <v>436125:599976_436125:1315477</v>
      </c>
      <c r="V92" s="11" t="str">
        <f t="shared" si="45"/>
        <v/>
      </c>
      <c r="W92" s="11" t="str">
        <f>IF(COUNTIF($T$1:T91, "="&amp;T92)=0,VLOOKUP(B92,Experiment!DF:DG,2,FALSE)&amp;"""soilLayer"":[", "")</f>
        <v/>
      </c>
      <c r="X92" s="11" t="str">
        <f>IF(COUNTIF($U$1:U91, "="&amp;U92)=0,Y92&amp;Z92&amp;AA92&amp;AB92&amp;AC92&amp;AD92&amp;AE92&amp;AF92&amp;AG92&amp;AH92&amp;AI92&amp;AJ92&amp;AJ92&amp;AK92&amp;AL92&amp;AM92,"")</f>
        <v/>
      </c>
      <c r="Y92" s="11" t="str">
        <f t="shared" si="30"/>
        <v>{"mon_soilhorizonid":"436125:1315477",</v>
      </c>
      <c r="Z92" s="11" t="str">
        <f t="shared" si="31"/>
        <v>"slmh":"Bw",</v>
      </c>
      <c r="AA92" s="11" t="str">
        <f t="shared" si="32"/>
        <v>"sllb":"79",</v>
      </c>
      <c r="AB92" s="11" t="str">
        <f t="shared" si="33"/>
        <v/>
      </c>
      <c r="AC92" s="11" t="str">
        <f t="shared" si="34"/>
        <v>"slcly":"26.5",</v>
      </c>
      <c r="AD92" s="11" t="str">
        <f t="shared" si="35"/>
        <v>"slsil":"35.6",</v>
      </c>
      <c r="AE92" s="11" t="str">
        <f t="shared" si="36"/>
        <v>"slcf":"7.281553398",</v>
      </c>
      <c r="AF92" s="11" t="str">
        <f t="shared" si="37"/>
        <v>"sksat":"9.17",</v>
      </c>
      <c r="AG92" s="11" t="str">
        <f t="shared" si="38"/>
        <v>"sloc":"0.75",</v>
      </c>
      <c r="AH92" s="11" t="str">
        <f t="shared" si="39"/>
        <v>"slphw":"6.7",</v>
      </c>
      <c r="AI92" s="11" t="str">
        <f t="shared" si="40"/>
        <v>"sllt":"41",</v>
      </c>
      <c r="AJ92" s="11" t="str">
        <f t="shared" si="41"/>
        <v>"slsnd":"37.9",</v>
      </c>
      <c r="AK92" s="11" t="str">
        <f t="shared" si="42"/>
        <v>"slfc1":"28.7",</v>
      </c>
      <c r="AL92" s="11" t="str">
        <f t="shared" si="43"/>
        <v/>
      </c>
      <c r="AM92" s="11" t="str">
        <f t="shared" si="44"/>
        <v>"slwp":"15.2"}</v>
      </c>
    </row>
    <row r="93" spans="2:39">
      <c r="B93" s="17" t="s">
        <v>520</v>
      </c>
      <c r="C93" s="17" t="s">
        <v>517</v>
      </c>
      <c r="D93" s="17" t="s">
        <v>822</v>
      </c>
      <c r="E93" s="17" t="s">
        <v>818</v>
      </c>
      <c r="F93" s="18">
        <v>152</v>
      </c>
      <c r="G93" s="17"/>
      <c r="H93" s="18">
        <v>26</v>
      </c>
      <c r="I93" s="18">
        <v>36</v>
      </c>
      <c r="J93" s="18">
        <v>8.2524271840000001</v>
      </c>
      <c r="K93" s="18">
        <v>9.17</v>
      </c>
      <c r="L93" s="18">
        <v>0.25</v>
      </c>
      <c r="M93" s="18">
        <v>7.9</v>
      </c>
      <c r="N93" s="18">
        <v>79</v>
      </c>
      <c r="O93" s="18">
        <v>38</v>
      </c>
      <c r="P93" s="18">
        <v>28</v>
      </c>
      <c r="Q93" s="17"/>
      <c r="R93" s="18">
        <v>14.2</v>
      </c>
      <c r="S93" s="1"/>
      <c r="T93" s="43" t="str">
        <f>VLOOKUP(B93,Experiment!DF:DX,19,FALSE)</f>
        <v>436125:599976</v>
      </c>
      <c r="U93" s="1" t="str">
        <f t="shared" si="29"/>
        <v>436125:599976_436125:1315478</v>
      </c>
      <c r="V93" s="11" t="str">
        <f t="shared" si="45"/>
        <v/>
      </c>
      <c r="W93" s="11" t="str">
        <f>IF(COUNTIF($T$1:T92, "="&amp;T93)=0,VLOOKUP(B93,Experiment!DF:DG,2,FALSE)&amp;"""soilLayer"":[", "")</f>
        <v/>
      </c>
      <c r="X93" s="11" t="str">
        <f>IF(COUNTIF($U$1:U92, "="&amp;U93)=0,Y93&amp;Z93&amp;AA93&amp;AB93&amp;AC93&amp;AD93&amp;AE93&amp;AF93&amp;AG93&amp;AH93&amp;AI93&amp;AJ93&amp;AJ93&amp;AK93&amp;AL93&amp;AM93,"")</f>
        <v/>
      </c>
      <c r="Y93" s="11" t="str">
        <f t="shared" si="30"/>
        <v>{"mon_soilhorizonid":"436125:1315478",</v>
      </c>
      <c r="Z93" s="11" t="str">
        <f t="shared" si="31"/>
        <v>"slmh":"C",</v>
      </c>
      <c r="AA93" s="11" t="str">
        <f t="shared" si="32"/>
        <v>"sllb":"152",</v>
      </c>
      <c r="AB93" s="11" t="str">
        <f t="shared" si="33"/>
        <v/>
      </c>
      <c r="AC93" s="11" t="str">
        <f t="shared" si="34"/>
        <v>"slcly":"26",</v>
      </c>
      <c r="AD93" s="11" t="str">
        <f t="shared" si="35"/>
        <v>"slsil":"36",</v>
      </c>
      <c r="AE93" s="11" t="str">
        <f t="shared" si="36"/>
        <v>"slcf":"8.252427184",</v>
      </c>
      <c r="AF93" s="11" t="str">
        <f t="shared" si="37"/>
        <v>"sksat":"9.17",</v>
      </c>
      <c r="AG93" s="11" t="str">
        <f t="shared" si="38"/>
        <v>"sloc":"0.25",</v>
      </c>
      <c r="AH93" s="11" t="str">
        <f t="shared" si="39"/>
        <v>"slphw":"7.9",</v>
      </c>
      <c r="AI93" s="11" t="str">
        <f t="shared" si="40"/>
        <v>"sllt":"79",</v>
      </c>
      <c r="AJ93" s="11" t="str">
        <f t="shared" si="41"/>
        <v>"slsnd":"38",</v>
      </c>
      <c r="AK93" s="11" t="str">
        <f t="shared" si="42"/>
        <v>"slfc1":"28",</v>
      </c>
      <c r="AL93" s="11" t="str">
        <f t="shared" si="43"/>
        <v/>
      </c>
      <c r="AM93" s="11" t="str">
        <f t="shared" si="44"/>
        <v>"slwp":"14.2"}</v>
      </c>
    </row>
    <row r="94" spans="2:39">
      <c r="B94" s="17" t="s">
        <v>521</v>
      </c>
      <c r="C94" s="17" t="s">
        <v>418</v>
      </c>
      <c r="D94" s="17" t="s">
        <v>777</v>
      </c>
      <c r="E94" s="17" t="s">
        <v>778</v>
      </c>
      <c r="F94" s="18">
        <v>36</v>
      </c>
      <c r="G94" s="17"/>
      <c r="H94" s="18">
        <v>31</v>
      </c>
      <c r="I94" s="18">
        <v>61</v>
      </c>
      <c r="J94" s="18">
        <v>2.5</v>
      </c>
      <c r="K94" s="18">
        <v>9.17</v>
      </c>
      <c r="L94" s="18">
        <v>5.5</v>
      </c>
      <c r="M94" s="18">
        <v>6.7</v>
      </c>
      <c r="N94" s="18">
        <v>0</v>
      </c>
      <c r="O94" s="18">
        <v>8</v>
      </c>
      <c r="P94" s="18">
        <v>32.9</v>
      </c>
      <c r="Q94" s="17"/>
      <c r="R94" s="18">
        <v>20.399999999999999</v>
      </c>
      <c r="S94" s="1"/>
      <c r="T94" s="43" t="str">
        <f>VLOOKUP(B94,Experiment!DF:DX,19,FALSE)</f>
        <v>183901:913872</v>
      </c>
      <c r="U94" s="1" t="str">
        <f t="shared" si="29"/>
        <v>183901:913872_183901:2289413</v>
      </c>
      <c r="V94" s="11" t="str">
        <f t="shared" si="45"/>
        <v/>
      </c>
      <c r="W94" s="11" t="str">
        <f>IF(COUNTIF($T$1:T93, "="&amp;T94)=0,VLOOKUP(B94,Experiment!DF:DG,2,FALSE)&amp;"""soilLayer"":[", "")</f>
        <v/>
      </c>
      <c r="X94" s="11" t="str">
        <f>IF(COUNTIF($U$1:U93, "="&amp;U94)=0,Y94&amp;Z94&amp;AA94&amp;AB94&amp;AC94&amp;AD94&amp;AE94&amp;AF94&amp;AG94&amp;AH94&amp;AI94&amp;AJ94&amp;AJ94&amp;AK94&amp;AL94&amp;AM94,"")</f>
        <v/>
      </c>
      <c r="Y94" s="11" t="str">
        <f t="shared" si="30"/>
        <v>{"mon_soilhorizonid":"183901:2289413",</v>
      </c>
      <c r="Z94" s="11" t="str">
        <f t="shared" si="31"/>
        <v>"slmh":"H1",</v>
      </c>
      <c r="AA94" s="11" t="str">
        <f t="shared" si="32"/>
        <v>"sllb":"36",</v>
      </c>
      <c r="AB94" s="11" t="str">
        <f t="shared" si="33"/>
        <v/>
      </c>
      <c r="AC94" s="11" t="str">
        <f t="shared" si="34"/>
        <v>"slcly":"31",</v>
      </c>
      <c r="AD94" s="11" t="str">
        <f t="shared" si="35"/>
        <v>"slsil":"61",</v>
      </c>
      <c r="AE94" s="11" t="str">
        <f t="shared" si="36"/>
        <v>"slcf":"2.5",</v>
      </c>
      <c r="AF94" s="11" t="str">
        <f t="shared" si="37"/>
        <v>"sksat":"9.17",</v>
      </c>
      <c r="AG94" s="11" t="str">
        <f t="shared" si="38"/>
        <v>"sloc":"5.5",</v>
      </c>
      <c r="AH94" s="11" t="str">
        <f t="shared" si="39"/>
        <v>"slphw":"6.7",</v>
      </c>
      <c r="AI94" s="11" t="str">
        <f t="shared" si="40"/>
        <v>"sllt":"0",</v>
      </c>
      <c r="AJ94" s="11" t="str">
        <f t="shared" si="41"/>
        <v>"slsnd":"8",</v>
      </c>
      <c r="AK94" s="11" t="str">
        <f t="shared" si="42"/>
        <v>"slfc1":"32.9",</v>
      </c>
      <c r="AL94" s="11" t="str">
        <f t="shared" si="43"/>
        <v/>
      </c>
      <c r="AM94" s="11" t="str">
        <f t="shared" si="44"/>
        <v>"slwp":"20.4"}</v>
      </c>
    </row>
    <row r="95" spans="2:39">
      <c r="B95" s="17" t="s">
        <v>521</v>
      </c>
      <c r="C95" s="17" t="s">
        <v>418</v>
      </c>
      <c r="D95" s="17" t="s">
        <v>779</v>
      </c>
      <c r="E95" s="17" t="s">
        <v>780</v>
      </c>
      <c r="F95" s="18">
        <v>104</v>
      </c>
      <c r="G95" s="17"/>
      <c r="H95" s="18">
        <v>28</v>
      </c>
      <c r="I95" s="18">
        <v>64</v>
      </c>
      <c r="J95" s="18">
        <v>2.5</v>
      </c>
      <c r="K95" s="18">
        <v>9.17</v>
      </c>
      <c r="L95" s="18">
        <v>1.25</v>
      </c>
      <c r="M95" s="18">
        <v>6.7</v>
      </c>
      <c r="N95" s="18">
        <v>36</v>
      </c>
      <c r="O95" s="18">
        <v>8</v>
      </c>
      <c r="P95" s="18">
        <v>30.3</v>
      </c>
      <c r="Q95" s="17"/>
      <c r="R95" s="18">
        <v>16.2</v>
      </c>
      <c r="S95" s="1"/>
      <c r="T95" s="43" t="str">
        <f>VLOOKUP(B95,Experiment!DF:DX,19,FALSE)</f>
        <v>183901:913872</v>
      </c>
      <c r="U95" s="1" t="str">
        <f t="shared" si="29"/>
        <v>183901:913872_183901:2289414</v>
      </c>
      <c r="V95" s="11" t="str">
        <f t="shared" si="45"/>
        <v/>
      </c>
      <c r="W95" s="11" t="str">
        <f>IF(COUNTIF($T$1:T94, "="&amp;T95)=0,VLOOKUP(B95,Experiment!DF:DG,2,FALSE)&amp;"""soilLayer"":[", "")</f>
        <v/>
      </c>
      <c r="X95" s="11" t="str">
        <f>IF(COUNTIF($U$1:U94, "="&amp;U95)=0,Y95&amp;Z95&amp;AA95&amp;AB95&amp;AC95&amp;AD95&amp;AE95&amp;AF95&amp;AG95&amp;AH95&amp;AI95&amp;AJ95&amp;AJ95&amp;AK95&amp;AL95&amp;AM95,"")</f>
        <v/>
      </c>
      <c r="Y95" s="11" t="str">
        <f t="shared" si="30"/>
        <v>{"mon_soilhorizonid":"183901:2289414",</v>
      </c>
      <c r="Z95" s="11" t="str">
        <f t="shared" si="31"/>
        <v>"slmh":"H2",</v>
      </c>
      <c r="AA95" s="11" t="str">
        <f t="shared" si="32"/>
        <v>"sllb":"104",</v>
      </c>
      <c r="AB95" s="11" t="str">
        <f t="shared" si="33"/>
        <v/>
      </c>
      <c r="AC95" s="11" t="str">
        <f t="shared" si="34"/>
        <v>"slcly":"28",</v>
      </c>
      <c r="AD95" s="11" t="str">
        <f t="shared" si="35"/>
        <v>"slsil":"64",</v>
      </c>
      <c r="AE95" s="11" t="str">
        <f t="shared" si="36"/>
        <v>"slcf":"2.5",</v>
      </c>
      <c r="AF95" s="11" t="str">
        <f t="shared" si="37"/>
        <v>"sksat":"9.17",</v>
      </c>
      <c r="AG95" s="11" t="str">
        <f t="shared" si="38"/>
        <v>"sloc":"1.25",</v>
      </c>
      <c r="AH95" s="11" t="str">
        <f t="shared" si="39"/>
        <v>"slphw":"6.7",</v>
      </c>
      <c r="AI95" s="11" t="str">
        <f t="shared" si="40"/>
        <v>"sllt":"36",</v>
      </c>
      <c r="AJ95" s="11" t="str">
        <f t="shared" si="41"/>
        <v>"slsnd":"8",</v>
      </c>
      <c r="AK95" s="11" t="str">
        <f t="shared" si="42"/>
        <v>"slfc1":"30.3",</v>
      </c>
      <c r="AL95" s="11" t="str">
        <f t="shared" si="43"/>
        <v/>
      </c>
      <c r="AM95" s="11" t="str">
        <f t="shared" si="44"/>
        <v>"slwp":"16.2"}</v>
      </c>
    </row>
    <row r="96" spans="2:39">
      <c r="B96" s="17" t="s">
        <v>521</v>
      </c>
      <c r="C96" s="17" t="s">
        <v>418</v>
      </c>
      <c r="D96" s="17" t="s">
        <v>781</v>
      </c>
      <c r="E96" s="17" t="s">
        <v>782</v>
      </c>
      <c r="F96" s="18">
        <v>119</v>
      </c>
      <c r="G96" s="17"/>
      <c r="H96" s="18">
        <v>24</v>
      </c>
      <c r="I96" s="18">
        <v>41</v>
      </c>
      <c r="J96" s="18">
        <v>4.8543689319999999</v>
      </c>
      <c r="K96" s="18">
        <v>9.17</v>
      </c>
      <c r="L96" s="18">
        <v>0.35</v>
      </c>
      <c r="M96" s="18">
        <v>7.3</v>
      </c>
      <c r="N96" s="18">
        <v>104</v>
      </c>
      <c r="O96" s="18">
        <v>35</v>
      </c>
      <c r="P96" s="18">
        <v>27.9</v>
      </c>
      <c r="Q96" s="17"/>
      <c r="R96" s="18">
        <v>13.6</v>
      </c>
      <c r="S96" s="1"/>
      <c r="T96" s="43" t="str">
        <f>VLOOKUP(B96,Experiment!DF:DX,19,FALSE)</f>
        <v>183901:913872</v>
      </c>
      <c r="U96" s="1" t="str">
        <f t="shared" si="29"/>
        <v>183901:913872_183901:2289415</v>
      </c>
      <c r="V96" s="11" t="str">
        <f t="shared" si="45"/>
        <v/>
      </c>
      <c r="W96" s="11" t="str">
        <f>IF(COUNTIF($T$1:T95, "="&amp;T96)=0,VLOOKUP(B96,Experiment!DF:DG,2,FALSE)&amp;"""soilLayer"":[", "")</f>
        <v/>
      </c>
      <c r="X96" s="11" t="str">
        <f>IF(COUNTIF($U$1:U95, "="&amp;U96)=0,Y96&amp;Z96&amp;AA96&amp;AB96&amp;AC96&amp;AD96&amp;AE96&amp;AF96&amp;AG96&amp;AH96&amp;AI96&amp;AJ96&amp;AJ96&amp;AK96&amp;AL96&amp;AM96,"")</f>
        <v/>
      </c>
      <c r="Y96" s="11" t="str">
        <f t="shared" si="30"/>
        <v>{"mon_soilhorizonid":"183901:2289415",</v>
      </c>
      <c r="Z96" s="11" t="str">
        <f t="shared" si="31"/>
        <v>"slmh":"H3",</v>
      </c>
      <c r="AA96" s="11" t="str">
        <f t="shared" si="32"/>
        <v>"sllb":"119",</v>
      </c>
      <c r="AB96" s="11" t="str">
        <f t="shared" si="33"/>
        <v/>
      </c>
      <c r="AC96" s="11" t="str">
        <f t="shared" si="34"/>
        <v>"slcly":"24",</v>
      </c>
      <c r="AD96" s="11" t="str">
        <f t="shared" si="35"/>
        <v>"slsil":"41",</v>
      </c>
      <c r="AE96" s="11" t="str">
        <f t="shared" si="36"/>
        <v>"slcf":"4.854368932",</v>
      </c>
      <c r="AF96" s="11" t="str">
        <f t="shared" si="37"/>
        <v>"sksat":"9.17",</v>
      </c>
      <c r="AG96" s="11" t="str">
        <f t="shared" si="38"/>
        <v>"sloc":"0.35",</v>
      </c>
      <c r="AH96" s="11" t="str">
        <f t="shared" si="39"/>
        <v>"slphw":"7.3",</v>
      </c>
      <c r="AI96" s="11" t="str">
        <f t="shared" si="40"/>
        <v>"sllt":"104",</v>
      </c>
      <c r="AJ96" s="11" t="str">
        <f t="shared" si="41"/>
        <v>"slsnd":"35",</v>
      </c>
      <c r="AK96" s="11" t="str">
        <f t="shared" si="42"/>
        <v>"slfc1":"27.9",</v>
      </c>
      <c r="AL96" s="11" t="str">
        <f t="shared" si="43"/>
        <v/>
      </c>
      <c r="AM96" s="11" t="str">
        <f t="shared" si="44"/>
        <v>"slwp":"13.6"}</v>
      </c>
    </row>
    <row r="97" spans="2:39">
      <c r="B97" s="17" t="s">
        <v>521</v>
      </c>
      <c r="C97" s="17" t="s">
        <v>418</v>
      </c>
      <c r="D97" s="17" t="s">
        <v>783</v>
      </c>
      <c r="E97" s="17" t="s">
        <v>784</v>
      </c>
      <c r="F97" s="18">
        <v>152</v>
      </c>
      <c r="G97" s="17"/>
      <c r="H97" s="18">
        <v>21</v>
      </c>
      <c r="I97" s="18">
        <v>31</v>
      </c>
      <c r="J97" s="18">
        <v>10.67961165</v>
      </c>
      <c r="K97" s="18">
        <v>23.29</v>
      </c>
      <c r="L97" s="18">
        <v>0.1</v>
      </c>
      <c r="M97" s="18">
        <v>7.5</v>
      </c>
      <c r="N97" s="18">
        <v>119</v>
      </c>
      <c r="O97" s="18">
        <v>48</v>
      </c>
      <c r="P97" s="18">
        <v>21.4</v>
      </c>
      <c r="Q97" s="17">
        <v>24.7</v>
      </c>
      <c r="R97" s="18">
        <v>13.5</v>
      </c>
      <c r="S97" s="1"/>
      <c r="T97" s="43" t="str">
        <f>VLOOKUP(B97,Experiment!DF:DX,19,FALSE)</f>
        <v>183901:913872</v>
      </c>
      <c r="U97" s="1" t="str">
        <f t="shared" si="29"/>
        <v>183901:913872_183901:2289416</v>
      </c>
      <c r="V97" s="11" t="str">
        <f t="shared" si="45"/>
        <v/>
      </c>
      <c r="W97" s="11" t="str">
        <f>IF(COUNTIF($T$1:T96, "="&amp;T97)=0,VLOOKUP(B97,Experiment!DF:DG,2,FALSE)&amp;"""soilLayer"":[", "")</f>
        <v/>
      </c>
      <c r="X97" s="11" t="str">
        <f>IF(COUNTIF($U$1:U96, "="&amp;U97)=0,Y97&amp;Z97&amp;AA97&amp;AB97&amp;AC97&amp;AD97&amp;AE97&amp;AF97&amp;AG97&amp;AH97&amp;AI97&amp;AJ97&amp;AJ97&amp;AK97&amp;AL97&amp;AM97,"")</f>
        <v/>
      </c>
      <c r="Y97" s="11" t="str">
        <f t="shared" si="30"/>
        <v>{"mon_soilhorizonid":"183901:2289416",</v>
      </c>
      <c r="Z97" s="11" t="str">
        <f t="shared" si="31"/>
        <v>"slmh":"H4",</v>
      </c>
      <c r="AA97" s="11" t="str">
        <f t="shared" si="32"/>
        <v>"sllb":"152",</v>
      </c>
      <c r="AB97" s="11" t="str">
        <f t="shared" si="33"/>
        <v/>
      </c>
      <c r="AC97" s="11" t="str">
        <f t="shared" si="34"/>
        <v>"slcly":"21",</v>
      </c>
      <c r="AD97" s="11" t="str">
        <f t="shared" si="35"/>
        <v>"slsil":"31",</v>
      </c>
      <c r="AE97" s="11" t="str">
        <f t="shared" si="36"/>
        <v>"slcf":"10.67961165",</v>
      </c>
      <c r="AF97" s="11" t="str">
        <f t="shared" si="37"/>
        <v>"sksat":"23.29",</v>
      </c>
      <c r="AG97" s="11" t="str">
        <f t="shared" si="38"/>
        <v>"sloc":"0.1",</v>
      </c>
      <c r="AH97" s="11" t="str">
        <f t="shared" si="39"/>
        <v>"slphw":"7.5",</v>
      </c>
      <c r="AI97" s="11" t="str">
        <f t="shared" si="40"/>
        <v>"sllt":"119",</v>
      </c>
      <c r="AJ97" s="11" t="str">
        <f t="shared" si="41"/>
        <v>"slsnd":"48",</v>
      </c>
      <c r="AK97" s="11" t="str">
        <f t="shared" si="42"/>
        <v>"slfc1":"21.4",</v>
      </c>
      <c r="AL97" s="11" t="str">
        <f t="shared" si="43"/>
        <v>"slfc2":"24.7",</v>
      </c>
      <c r="AM97" s="11" t="str">
        <f t="shared" si="44"/>
        <v>"slwp":"13.5"}</v>
      </c>
    </row>
    <row r="98" spans="2:39">
      <c r="B98" s="17" t="s">
        <v>526</v>
      </c>
      <c r="C98" s="17" t="s">
        <v>530</v>
      </c>
      <c r="D98" s="17" t="s">
        <v>823</v>
      </c>
      <c r="E98" s="17" t="s">
        <v>786</v>
      </c>
      <c r="F98" s="18">
        <v>51</v>
      </c>
      <c r="G98" s="17"/>
      <c r="H98" s="18">
        <v>31</v>
      </c>
      <c r="I98" s="18">
        <v>61</v>
      </c>
      <c r="J98" s="18">
        <v>0</v>
      </c>
      <c r="K98" s="18">
        <v>9.17</v>
      </c>
      <c r="L98" s="18">
        <v>5.5</v>
      </c>
      <c r="M98" s="18">
        <v>7</v>
      </c>
      <c r="N98" s="18">
        <v>0</v>
      </c>
      <c r="O98" s="18">
        <v>8</v>
      </c>
      <c r="P98" s="18">
        <v>33.299999999999997</v>
      </c>
      <c r="Q98" s="17"/>
      <c r="R98" s="18">
        <v>20.7</v>
      </c>
      <c r="S98" s="1"/>
      <c r="T98" s="43" t="str">
        <f>VLOOKUP(B98,Experiment!DF:DX,19,FALSE)</f>
        <v>926866:278383</v>
      </c>
      <c r="U98" s="1" t="str">
        <f t="shared" si="29"/>
        <v>926866:278383_926866:669339</v>
      </c>
      <c r="V98" s="11" t="str">
        <f t="shared" si="45"/>
        <v>]},</v>
      </c>
      <c r="W98" s="11" t="str">
        <f>IF(COUNTIF($T$1:T97, "="&amp;T98)=0,VLOOKUP(B98,Experiment!DF:DG,2,FALSE)&amp;"""soilLayer"":[", "")</f>
        <v>{"sltx":"SICL","sl_source":"SSURGO, Texture Component","soil_id":"926866:278383","soil_name":"Fella","sl_system":"USDA_NRCS","classification":"Fine-silty, mixed, superactive, mesic Fluvaquentic Endoaquolls","soil_elev":"220","sl_slope":"0.5","salb":"0.09","drainage":"Poorly drained","soilLayer":[</v>
      </c>
      <c r="X98" s="11" t="str">
        <f>IF(COUNTIF($U$1:U97, "="&amp;U98)=0,Y98&amp;Z98&amp;AA98&amp;AB98&amp;AC98&amp;AD98&amp;AE98&amp;AF98&amp;AG98&amp;AH98&amp;AI98&amp;AJ98&amp;AJ98&amp;AK98&amp;AL98&amp;AM98,"")</f>
        <v>{"mon_soilhorizonid":"926866:669339","slmh":"A","sllb":"51","slcly":"31","slsil":"61","slcf":"0","sksat":"9.17","sloc":"5.5","slphw":"7","sllt":"0","slsnd":"8","slsnd":"8","slfc1":"33.3","slwp":"20.7"}</v>
      </c>
      <c r="Y98" s="11" t="str">
        <f t="shared" si="30"/>
        <v>{"mon_soilhorizonid":"926866:669339",</v>
      </c>
      <c r="Z98" s="11" t="str">
        <f t="shared" si="31"/>
        <v>"slmh":"A",</v>
      </c>
      <c r="AA98" s="11" t="str">
        <f t="shared" si="32"/>
        <v>"sllb":"51",</v>
      </c>
      <c r="AB98" s="11" t="str">
        <f t="shared" si="33"/>
        <v/>
      </c>
      <c r="AC98" s="11" t="str">
        <f t="shared" si="34"/>
        <v>"slcly":"31",</v>
      </c>
      <c r="AD98" s="11" t="str">
        <f t="shared" si="35"/>
        <v>"slsil":"61",</v>
      </c>
      <c r="AE98" s="11" t="str">
        <f t="shared" si="36"/>
        <v>"slcf":"0",</v>
      </c>
      <c r="AF98" s="11" t="str">
        <f t="shared" si="37"/>
        <v>"sksat":"9.17",</v>
      </c>
      <c r="AG98" s="11" t="str">
        <f t="shared" si="38"/>
        <v>"sloc":"5.5",</v>
      </c>
      <c r="AH98" s="11" t="str">
        <f t="shared" si="39"/>
        <v>"slphw":"7",</v>
      </c>
      <c r="AI98" s="11" t="str">
        <f t="shared" si="40"/>
        <v>"sllt":"0",</v>
      </c>
      <c r="AJ98" s="11" t="str">
        <f t="shared" si="41"/>
        <v>"slsnd":"8",</v>
      </c>
      <c r="AK98" s="11" t="str">
        <f t="shared" si="42"/>
        <v>"slfc1":"33.3",</v>
      </c>
      <c r="AL98" s="11" t="str">
        <f t="shared" si="43"/>
        <v/>
      </c>
      <c r="AM98" s="11" t="str">
        <f t="shared" si="44"/>
        <v>"slwp":"20.7"}</v>
      </c>
    </row>
    <row r="99" spans="2:39">
      <c r="B99" s="17" t="s">
        <v>526</v>
      </c>
      <c r="C99" s="17" t="s">
        <v>530</v>
      </c>
      <c r="D99" s="17" t="s">
        <v>824</v>
      </c>
      <c r="E99" s="17" t="s">
        <v>825</v>
      </c>
      <c r="F99" s="18">
        <v>109</v>
      </c>
      <c r="G99" s="17"/>
      <c r="H99" s="18">
        <v>31</v>
      </c>
      <c r="I99" s="18">
        <v>61</v>
      </c>
      <c r="J99" s="18">
        <v>0</v>
      </c>
      <c r="K99" s="18">
        <v>9.17</v>
      </c>
      <c r="L99" s="18">
        <v>0.75</v>
      </c>
      <c r="M99" s="18">
        <v>7.2</v>
      </c>
      <c r="N99" s="18">
        <v>51</v>
      </c>
      <c r="O99" s="18">
        <v>8</v>
      </c>
      <c r="P99" s="18">
        <v>31.3</v>
      </c>
      <c r="Q99" s="17"/>
      <c r="R99" s="18">
        <v>17.399999999999999</v>
      </c>
      <c r="S99" s="1"/>
      <c r="T99" s="43" t="str">
        <f>VLOOKUP(B99,Experiment!DF:DX,19,FALSE)</f>
        <v>926866:278383</v>
      </c>
      <c r="U99" s="1" t="str">
        <f t="shared" si="29"/>
        <v>926866:278383_926866:669340</v>
      </c>
      <c r="V99" s="11" t="str">
        <f t="shared" si="45"/>
        <v>,</v>
      </c>
      <c r="W99" s="11" t="str">
        <f>IF(COUNTIF($T$1:T98, "="&amp;T99)=0,VLOOKUP(B99,Experiment!DF:DG,2,FALSE)&amp;"""soilLayer"":[", "")</f>
        <v/>
      </c>
      <c r="X99" s="11" t="str">
        <f>IF(COUNTIF($U$1:U98, "="&amp;U99)=0,Y99&amp;Z99&amp;AA99&amp;AB99&amp;AC99&amp;AD99&amp;AE99&amp;AF99&amp;AG99&amp;AH99&amp;AI99&amp;AJ99&amp;AJ99&amp;AK99&amp;AL99&amp;AM99,"")</f>
        <v>{"mon_soilhorizonid":"926866:669340","slmh":"Bkg","sllb":"109","slcly":"31","slsil":"61","slcf":"0","sksat":"9.17","sloc":"0.75","slphw":"7.2","sllt":"51","slsnd":"8","slsnd":"8","slfc1":"31.3","slwp":"17.4"}</v>
      </c>
      <c r="Y99" s="11" t="str">
        <f t="shared" si="30"/>
        <v>{"mon_soilhorizonid":"926866:669340",</v>
      </c>
      <c r="Z99" s="11" t="str">
        <f t="shared" si="31"/>
        <v>"slmh":"Bkg",</v>
      </c>
      <c r="AA99" s="11" t="str">
        <f t="shared" si="32"/>
        <v>"sllb":"109",</v>
      </c>
      <c r="AB99" s="11" t="str">
        <f t="shared" si="33"/>
        <v/>
      </c>
      <c r="AC99" s="11" t="str">
        <f t="shared" si="34"/>
        <v>"slcly":"31",</v>
      </c>
      <c r="AD99" s="11" t="str">
        <f t="shared" si="35"/>
        <v>"slsil":"61",</v>
      </c>
      <c r="AE99" s="11" t="str">
        <f t="shared" si="36"/>
        <v>"slcf":"0",</v>
      </c>
      <c r="AF99" s="11" t="str">
        <f t="shared" si="37"/>
        <v>"sksat":"9.17",</v>
      </c>
      <c r="AG99" s="11" t="str">
        <f t="shared" si="38"/>
        <v>"sloc":"0.75",</v>
      </c>
      <c r="AH99" s="11" t="str">
        <f t="shared" si="39"/>
        <v>"slphw":"7.2",</v>
      </c>
      <c r="AI99" s="11" t="str">
        <f t="shared" si="40"/>
        <v>"sllt":"51",</v>
      </c>
      <c r="AJ99" s="11" t="str">
        <f t="shared" si="41"/>
        <v>"slsnd":"8",</v>
      </c>
      <c r="AK99" s="11" t="str">
        <f t="shared" si="42"/>
        <v>"slfc1":"31.3",</v>
      </c>
      <c r="AL99" s="11" t="str">
        <f t="shared" si="43"/>
        <v/>
      </c>
      <c r="AM99" s="11" t="str">
        <f t="shared" si="44"/>
        <v>"slwp":"17.4"}</v>
      </c>
    </row>
    <row r="100" spans="2:39">
      <c r="B100" s="17" t="s">
        <v>526</v>
      </c>
      <c r="C100" s="17" t="s">
        <v>530</v>
      </c>
      <c r="D100" s="17" t="s">
        <v>826</v>
      </c>
      <c r="E100" s="17" t="s">
        <v>827</v>
      </c>
      <c r="F100" s="18">
        <v>137</v>
      </c>
      <c r="G100" s="17"/>
      <c r="H100" s="18">
        <v>22.5</v>
      </c>
      <c r="I100" s="18">
        <v>52.5</v>
      </c>
      <c r="J100" s="18">
        <v>0</v>
      </c>
      <c r="K100" s="18">
        <v>9.17</v>
      </c>
      <c r="L100" s="18">
        <v>0.35</v>
      </c>
      <c r="M100" s="18">
        <v>7.9</v>
      </c>
      <c r="N100" s="18">
        <v>109</v>
      </c>
      <c r="O100" s="18">
        <v>25</v>
      </c>
      <c r="P100" s="18">
        <v>23.9</v>
      </c>
      <c r="Q100" s="17"/>
      <c r="R100" s="18">
        <v>15.5</v>
      </c>
      <c r="S100" s="1"/>
      <c r="T100" s="43" t="str">
        <f>VLOOKUP(B100,Experiment!DF:DX,19,FALSE)</f>
        <v>926866:278383</v>
      </c>
      <c r="U100" s="1" t="str">
        <f t="shared" si="29"/>
        <v>926866:278383_926866:669341</v>
      </c>
      <c r="V100" s="11" t="str">
        <f t="shared" si="45"/>
        <v>,</v>
      </c>
      <c r="W100" s="11" t="str">
        <f>IF(COUNTIF($T$1:T99, "="&amp;T100)=0,VLOOKUP(B100,Experiment!DF:DG,2,FALSE)&amp;"""soilLayer"":[", "")</f>
        <v/>
      </c>
      <c r="X100" s="11" t="str">
        <f>IF(COUNTIF($U$1:U99, "="&amp;U100)=0,Y100&amp;Z100&amp;AA100&amp;AB100&amp;AC100&amp;AD100&amp;AE100&amp;AF100&amp;AG100&amp;AH100&amp;AI100&amp;AJ100&amp;AJ100&amp;AK100&amp;AL100&amp;AM100,"")</f>
        <v>{"mon_soilhorizonid":"926866:669341","slmh":"2BCg","sllb":"137","slcly":"22.5","slsil":"52.5","slcf":"0","sksat":"9.17","sloc":"0.35","slphw":"7.9","sllt":"109","slsnd":"25","slsnd":"25","slfc1":"23.9","slwp":"15.5"}</v>
      </c>
      <c r="Y100" s="11" t="str">
        <f t="shared" si="30"/>
        <v>{"mon_soilhorizonid":"926866:669341",</v>
      </c>
      <c r="Z100" s="11" t="str">
        <f t="shared" si="31"/>
        <v>"slmh":"2BCg",</v>
      </c>
      <c r="AA100" s="11" t="str">
        <f t="shared" si="32"/>
        <v>"sllb":"137",</v>
      </c>
      <c r="AB100" s="11" t="str">
        <f t="shared" si="33"/>
        <v/>
      </c>
      <c r="AC100" s="11" t="str">
        <f t="shared" si="34"/>
        <v>"slcly":"22.5",</v>
      </c>
      <c r="AD100" s="11" t="str">
        <f t="shared" si="35"/>
        <v>"slsil":"52.5",</v>
      </c>
      <c r="AE100" s="11" t="str">
        <f t="shared" si="36"/>
        <v>"slcf":"0",</v>
      </c>
      <c r="AF100" s="11" t="str">
        <f t="shared" si="37"/>
        <v>"sksat":"9.17",</v>
      </c>
      <c r="AG100" s="11" t="str">
        <f t="shared" si="38"/>
        <v>"sloc":"0.35",</v>
      </c>
      <c r="AH100" s="11" t="str">
        <f t="shared" si="39"/>
        <v>"slphw":"7.9",</v>
      </c>
      <c r="AI100" s="11" t="str">
        <f t="shared" si="40"/>
        <v>"sllt":"109",</v>
      </c>
      <c r="AJ100" s="11" t="str">
        <f t="shared" si="41"/>
        <v>"slsnd":"25",</v>
      </c>
      <c r="AK100" s="11" t="str">
        <f t="shared" si="42"/>
        <v>"slfc1":"23.9",</v>
      </c>
      <c r="AL100" s="11" t="str">
        <f t="shared" si="43"/>
        <v/>
      </c>
      <c r="AM100" s="11" t="str">
        <f t="shared" si="44"/>
        <v>"slwp":"15.5"}</v>
      </c>
    </row>
    <row r="101" spans="2:39">
      <c r="B101" s="17" t="s">
        <v>526</v>
      </c>
      <c r="C101" s="17" t="s">
        <v>530</v>
      </c>
      <c r="D101" s="17" t="s">
        <v>828</v>
      </c>
      <c r="E101" s="17" t="s">
        <v>829</v>
      </c>
      <c r="F101" s="18">
        <v>155</v>
      </c>
      <c r="G101" s="17"/>
      <c r="H101" s="18">
        <v>20</v>
      </c>
      <c r="I101" s="18">
        <v>48</v>
      </c>
      <c r="J101" s="18">
        <v>15</v>
      </c>
      <c r="K101" s="18">
        <v>28.23</v>
      </c>
      <c r="L101" s="18">
        <v>0.35</v>
      </c>
      <c r="M101" s="18">
        <v>7.9</v>
      </c>
      <c r="N101" s="18">
        <v>137</v>
      </c>
      <c r="O101" s="18">
        <v>32</v>
      </c>
      <c r="P101" s="18">
        <v>16.899999999999999</v>
      </c>
      <c r="Q101" s="17">
        <v>18.399999999999999</v>
      </c>
      <c r="R101" s="18">
        <v>12.8</v>
      </c>
      <c r="S101" s="1"/>
      <c r="T101" s="43" t="str">
        <f>VLOOKUP(B101,Experiment!DF:DX,19,FALSE)</f>
        <v>926866:278383</v>
      </c>
      <c r="U101" s="1" t="str">
        <f t="shared" si="29"/>
        <v>926866:278383_926866:669342</v>
      </c>
      <c r="V101" s="11" t="str">
        <f t="shared" si="45"/>
        <v>,</v>
      </c>
      <c r="W101" s="11" t="str">
        <f>IF(COUNTIF($T$1:T100, "="&amp;T101)=0,VLOOKUP(B101,Experiment!DF:DG,2,FALSE)&amp;"""soilLayer"":[", "")</f>
        <v/>
      </c>
      <c r="X101" s="11" t="str">
        <f>IF(COUNTIF($U$1:U100, "="&amp;U101)=0,Y101&amp;Z101&amp;AA101&amp;AB101&amp;AC101&amp;AD101&amp;AE101&amp;AF101&amp;AG101&amp;AH101&amp;AI101&amp;AJ101&amp;AJ101&amp;AK101&amp;AL101&amp;AM101,"")</f>
        <v>{"mon_soilhorizonid":"926866:669342","slmh":"2C1","sllb":"155","slcly":"20","slsil":"48","slcf":"15","sksat":"28.23","sloc":"0.35","slphw":"7.9","sllt":"137","slsnd":"32","slsnd":"32","slfc1":"16.9","slfc2":"18.4","slwp":"12.8"}</v>
      </c>
      <c r="Y101" s="11" t="str">
        <f t="shared" si="30"/>
        <v>{"mon_soilhorizonid":"926866:669342",</v>
      </c>
      <c r="Z101" s="11" t="str">
        <f t="shared" si="31"/>
        <v>"slmh":"2C1",</v>
      </c>
      <c r="AA101" s="11" t="str">
        <f t="shared" si="32"/>
        <v>"sllb":"155",</v>
      </c>
      <c r="AB101" s="11" t="str">
        <f t="shared" si="33"/>
        <v/>
      </c>
      <c r="AC101" s="11" t="str">
        <f t="shared" si="34"/>
        <v>"slcly":"20",</v>
      </c>
      <c r="AD101" s="11" t="str">
        <f t="shared" si="35"/>
        <v>"slsil":"48",</v>
      </c>
      <c r="AE101" s="11" t="str">
        <f t="shared" si="36"/>
        <v>"slcf":"15",</v>
      </c>
      <c r="AF101" s="11" t="str">
        <f t="shared" si="37"/>
        <v>"sksat":"28.23",</v>
      </c>
      <c r="AG101" s="11" t="str">
        <f t="shared" si="38"/>
        <v>"sloc":"0.35",</v>
      </c>
      <c r="AH101" s="11" t="str">
        <f t="shared" si="39"/>
        <v>"slphw":"7.9",</v>
      </c>
      <c r="AI101" s="11" t="str">
        <f t="shared" si="40"/>
        <v>"sllt":"137",</v>
      </c>
      <c r="AJ101" s="11" t="str">
        <f t="shared" si="41"/>
        <v>"slsnd":"32",</v>
      </c>
      <c r="AK101" s="11" t="str">
        <f t="shared" si="42"/>
        <v>"slfc1":"16.9",</v>
      </c>
      <c r="AL101" s="11" t="str">
        <f t="shared" si="43"/>
        <v>"slfc2":"18.4",</v>
      </c>
      <c r="AM101" s="11" t="str">
        <f t="shared" si="44"/>
        <v>"slwp":"12.8"}</v>
      </c>
    </row>
    <row r="102" spans="2:39">
      <c r="B102" s="17" t="s">
        <v>526</v>
      </c>
      <c r="C102" s="17" t="s">
        <v>530</v>
      </c>
      <c r="D102" s="17" t="s">
        <v>830</v>
      </c>
      <c r="E102" s="17" t="s">
        <v>831</v>
      </c>
      <c r="F102" s="18">
        <v>203</v>
      </c>
      <c r="G102" s="17"/>
      <c r="H102" s="18">
        <v>10</v>
      </c>
      <c r="I102" s="18">
        <v>10</v>
      </c>
      <c r="J102" s="18">
        <v>14</v>
      </c>
      <c r="K102" s="18">
        <v>91.74</v>
      </c>
      <c r="L102" s="18">
        <v>0.1</v>
      </c>
      <c r="M102" s="18">
        <v>7.9</v>
      </c>
      <c r="N102" s="18">
        <v>155</v>
      </c>
      <c r="O102" s="18">
        <v>80</v>
      </c>
      <c r="P102" s="18">
        <v>15.4</v>
      </c>
      <c r="Q102" s="17">
        <v>20.100000000000001</v>
      </c>
      <c r="R102" s="18">
        <v>6.5</v>
      </c>
      <c r="S102" s="1"/>
      <c r="T102" s="43" t="str">
        <f>VLOOKUP(B102,Experiment!DF:DX,19,FALSE)</f>
        <v>926866:278383</v>
      </c>
      <c r="U102" s="1" t="str">
        <f t="shared" si="29"/>
        <v>926866:278383_926866:669343</v>
      </c>
      <c r="V102" s="11" t="str">
        <f t="shared" si="45"/>
        <v>,</v>
      </c>
      <c r="W102" s="11" t="str">
        <f>IF(COUNTIF($T$1:T101, "="&amp;T102)=0,VLOOKUP(B102,Experiment!DF:DG,2,FALSE)&amp;"""soilLayer"":[", "")</f>
        <v/>
      </c>
      <c r="X102" s="11" t="str">
        <f>IF(COUNTIF($U$1:U101, "="&amp;U102)=0,Y102&amp;Z102&amp;AA102&amp;AB102&amp;AC102&amp;AD102&amp;AE102&amp;AF102&amp;AG102&amp;AH102&amp;AI102&amp;AJ102&amp;AJ102&amp;AK102&amp;AL102&amp;AM102,"")</f>
        <v>{"mon_soilhorizonid":"926866:669343","slmh":"2C2","sllb":"203","slcly":"10","slsil":"10","slcf":"14","sksat":"91.74","sloc":"0.1","slphw":"7.9","sllt":"155","slsnd":"80","slsnd":"80","slfc1":"15.4","slfc2":"20.1","slwp":"6.5"}</v>
      </c>
      <c r="Y102" s="11" t="str">
        <f t="shared" si="30"/>
        <v>{"mon_soilhorizonid":"926866:669343",</v>
      </c>
      <c r="Z102" s="11" t="str">
        <f t="shared" si="31"/>
        <v>"slmh":"2C2",</v>
      </c>
      <c r="AA102" s="11" t="str">
        <f t="shared" si="32"/>
        <v>"sllb":"203",</v>
      </c>
      <c r="AB102" s="11" t="str">
        <f t="shared" si="33"/>
        <v/>
      </c>
      <c r="AC102" s="11" t="str">
        <f t="shared" si="34"/>
        <v>"slcly":"10",</v>
      </c>
      <c r="AD102" s="11" t="str">
        <f t="shared" si="35"/>
        <v>"slsil":"10",</v>
      </c>
      <c r="AE102" s="11" t="str">
        <f t="shared" si="36"/>
        <v>"slcf":"14",</v>
      </c>
      <c r="AF102" s="11" t="str">
        <f t="shared" si="37"/>
        <v>"sksat":"91.74",</v>
      </c>
      <c r="AG102" s="11" t="str">
        <f t="shared" si="38"/>
        <v>"sloc":"0.1",</v>
      </c>
      <c r="AH102" s="11" t="str">
        <f t="shared" si="39"/>
        <v>"slphw":"7.9",</v>
      </c>
      <c r="AI102" s="11" t="str">
        <f t="shared" si="40"/>
        <v>"sllt":"155",</v>
      </c>
      <c r="AJ102" s="11" t="str">
        <f t="shared" si="41"/>
        <v>"slsnd":"80",</v>
      </c>
      <c r="AK102" s="11" t="str">
        <f t="shared" si="42"/>
        <v>"slfc1":"15.4",</v>
      </c>
      <c r="AL102" s="11" t="str">
        <f t="shared" si="43"/>
        <v>"slfc2":"20.1",</v>
      </c>
      <c r="AM102" s="11" t="str">
        <f t="shared" si="44"/>
        <v>"slwp":"6.5"}</v>
      </c>
    </row>
    <row r="103" spans="2:39">
      <c r="B103" s="17" t="s">
        <v>533</v>
      </c>
      <c r="C103" s="17" t="s">
        <v>530</v>
      </c>
      <c r="D103" s="17" t="s">
        <v>823</v>
      </c>
      <c r="E103" s="17" t="s">
        <v>786</v>
      </c>
      <c r="F103" s="18">
        <v>51</v>
      </c>
      <c r="G103" s="17"/>
      <c r="H103" s="18">
        <v>31</v>
      </c>
      <c r="I103" s="18">
        <v>61</v>
      </c>
      <c r="J103" s="18">
        <v>0</v>
      </c>
      <c r="K103" s="18">
        <v>9.17</v>
      </c>
      <c r="L103" s="18">
        <v>5.5</v>
      </c>
      <c r="M103" s="18">
        <v>7</v>
      </c>
      <c r="N103" s="18">
        <v>0</v>
      </c>
      <c r="O103" s="18">
        <v>8</v>
      </c>
      <c r="P103" s="18">
        <v>33.299999999999997</v>
      </c>
      <c r="Q103" s="17"/>
      <c r="R103" s="18">
        <v>20.7</v>
      </c>
      <c r="S103" s="1"/>
      <c r="T103" s="43" t="str">
        <f>VLOOKUP(B103,Experiment!DF:DX,19,FALSE)</f>
        <v>926866:278383</v>
      </c>
      <c r="U103" s="1" t="str">
        <f t="shared" si="29"/>
        <v>926866:278383_926866:669339</v>
      </c>
      <c r="V103" s="11" t="str">
        <f t="shared" si="45"/>
        <v/>
      </c>
      <c r="W103" s="11" t="str">
        <f>IF(COUNTIF($T$1:T102, "="&amp;T103)=0,VLOOKUP(B103,Experiment!DF:DG,2,FALSE)&amp;"""soilLayer"":[", "")</f>
        <v/>
      </c>
      <c r="X103" s="11" t="str">
        <f>IF(COUNTIF($U$1:U102, "="&amp;U103)=0,Y103&amp;Z103&amp;AA103&amp;AB103&amp;AC103&amp;AD103&amp;AE103&amp;AF103&amp;AG103&amp;AH103&amp;AI103&amp;AJ103&amp;AJ103&amp;AK103&amp;AL103&amp;AM103,"")</f>
        <v/>
      </c>
      <c r="Y103" s="11" t="str">
        <f t="shared" si="30"/>
        <v>{"mon_soilhorizonid":"926866:669339",</v>
      </c>
      <c r="Z103" s="11" t="str">
        <f t="shared" si="31"/>
        <v>"slmh":"A",</v>
      </c>
      <c r="AA103" s="11" t="str">
        <f t="shared" si="32"/>
        <v>"sllb":"51",</v>
      </c>
      <c r="AB103" s="11" t="str">
        <f t="shared" si="33"/>
        <v/>
      </c>
      <c r="AC103" s="11" t="str">
        <f t="shared" si="34"/>
        <v>"slcly":"31",</v>
      </c>
      <c r="AD103" s="11" t="str">
        <f t="shared" si="35"/>
        <v>"slsil":"61",</v>
      </c>
      <c r="AE103" s="11" t="str">
        <f t="shared" si="36"/>
        <v>"slcf":"0",</v>
      </c>
      <c r="AF103" s="11" t="str">
        <f t="shared" si="37"/>
        <v>"sksat":"9.17",</v>
      </c>
      <c r="AG103" s="11" t="str">
        <f t="shared" si="38"/>
        <v>"sloc":"5.5",</v>
      </c>
      <c r="AH103" s="11" t="str">
        <f t="shared" si="39"/>
        <v>"slphw":"7",</v>
      </c>
      <c r="AI103" s="11" t="str">
        <f t="shared" si="40"/>
        <v>"sllt":"0",</v>
      </c>
      <c r="AJ103" s="11" t="str">
        <f t="shared" si="41"/>
        <v>"slsnd":"8",</v>
      </c>
      <c r="AK103" s="11" t="str">
        <f t="shared" si="42"/>
        <v>"slfc1":"33.3",</v>
      </c>
      <c r="AL103" s="11" t="str">
        <f t="shared" si="43"/>
        <v/>
      </c>
      <c r="AM103" s="11" t="str">
        <f t="shared" si="44"/>
        <v>"slwp":"20.7"}</v>
      </c>
    </row>
    <row r="104" spans="2:39">
      <c r="B104" s="17" t="s">
        <v>533</v>
      </c>
      <c r="C104" s="17" t="s">
        <v>530</v>
      </c>
      <c r="D104" s="17" t="s">
        <v>824</v>
      </c>
      <c r="E104" s="17" t="s">
        <v>825</v>
      </c>
      <c r="F104" s="18">
        <v>109</v>
      </c>
      <c r="G104" s="17"/>
      <c r="H104" s="18">
        <v>31</v>
      </c>
      <c r="I104" s="18">
        <v>61</v>
      </c>
      <c r="J104" s="18">
        <v>0</v>
      </c>
      <c r="K104" s="18">
        <v>9.17</v>
      </c>
      <c r="L104" s="18">
        <v>0.75</v>
      </c>
      <c r="M104" s="18">
        <v>7.2</v>
      </c>
      <c r="N104" s="18">
        <v>51</v>
      </c>
      <c r="O104" s="18">
        <v>8</v>
      </c>
      <c r="P104" s="18">
        <v>31.3</v>
      </c>
      <c r="Q104" s="17"/>
      <c r="R104" s="18">
        <v>17.399999999999999</v>
      </c>
      <c r="S104" s="1"/>
      <c r="T104" s="43" t="str">
        <f>VLOOKUP(B104,Experiment!DF:DX,19,FALSE)</f>
        <v>926866:278383</v>
      </c>
      <c r="U104" s="1" t="str">
        <f t="shared" si="29"/>
        <v>926866:278383_926866:669340</v>
      </c>
      <c r="V104" s="11" t="str">
        <f t="shared" si="45"/>
        <v/>
      </c>
      <c r="W104" s="11" t="str">
        <f>IF(COUNTIF($T$1:T103, "="&amp;T104)=0,VLOOKUP(B104,Experiment!DF:DG,2,FALSE)&amp;"""soilLayer"":[", "")</f>
        <v/>
      </c>
      <c r="X104" s="11" t="str">
        <f>IF(COUNTIF($U$1:U103, "="&amp;U104)=0,Y104&amp;Z104&amp;AA104&amp;AB104&amp;AC104&amp;AD104&amp;AE104&amp;AF104&amp;AG104&amp;AH104&amp;AI104&amp;AJ104&amp;AJ104&amp;AK104&amp;AL104&amp;AM104,"")</f>
        <v/>
      </c>
      <c r="Y104" s="11" t="str">
        <f t="shared" si="30"/>
        <v>{"mon_soilhorizonid":"926866:669340",</v>
      </c>
      <c r="Z104" s="11" t="str">
        <f t="shared" si="31"/>
        <v>"slmh":"Bkg",</v>
      </c>
      <c r="AA104" s="11" t="str">
        <f t="shared" si="32"/>
        <v>"sllb":"109",</v>
      </c>
      <c r="AB104" s="11" t="str">
        <f t="shared" si="33"/>
        <v/>
      </c>
      <c r="AC104" s="11" t="str">
        <f t="shared" si="34"/>
        <v>"slcly":"31",</v>
      </c>
      <c r="AD104" s="11" t="str">
        <f t="shared" si="35"/>
        <v>"slsil":"61",</v>
      </c>
      <c r="AE104" s="11" t="str">
        <f t="shared" si="36"/>
        <v>"slcf":"0",</v>
      </c>
      <c r="AF104" s="11" t="str">
        <f t="shared" si="37"/>
        <v>"sksat":"9.17",</v>
      </c>
      <c r="AG104" s="11" t="str">
        <f t="shared" si="38"/>
        <v>"sloc":"0.75",</v>
      </c>
      <c r="AH104" s="11" t="str">
        <f t="shared" si="39"/>
        <v>"slphw":"7.2",</v>
      </c>
      <c r="AI104" s="11" t="str">
        <f t="shared" si="40"/>
        <v>"sllt":"51",</v>
      </c>
      <c r="AJ104" s="11" t="str">
        <f t="shared" si="41"/>
        <v>"slsnd":"8",</v>
      </c>
      <c r="AK104" s="11" t="str">
        <f t="shared" si="42"/>
        <v>"slfc1":"31.3",</v>
      </c>
      <c r="AL104" s="11" t="str">
        <f t="shared" si="43"/>
        <v/>
      </c>
      <c r="AM104" s="11" t="str">
        <f t="shared" si="44"/>
        <v>"slwp":"17.4"}</v>
      </c>
    </row>
    <row r="105" spans="2:39">
      <c r="B105" s="17" t="s">
        <v>533</v>
      </c>
      <c r="C105" s="17" t="s">
        <v>530</v>
      </c>
      <c r="D105" s="17" t="s">
        <v>826</v>
      </c>
      <c r="E105" s="17" t="s">
        <v>827</v>
      </c>
      <c r="F105" s="18">
        <v>137</v>
      </c>
      <c r="G105" s="17"/>
      <c r="H105" s="18">
        <v>22.5</v>
      </c>
      <c r="I105" s="18">
        <v>52.5</v>
      </c>
      <c r="J105" s="18">
        <v>0</v>
      </c>
      <c r="K105" s="18">
        <v>9.17</v>
      </c>
      <c r="L105" s="18">
        <v>0.35</v>
      </c>
      <c r="M105" s="18">
        <v>7.9</v>
      </c>
      <c r="N105" s="18">
        <v>109</v>
      </c>
      <c r="O105" s="18">
        <v>25</v>
      </c>
      <c r="P105" s="18">
        <v>23.9</v>
      </c>
      <c r="Q105" s="17"/>
      <c r="R105" s="18">
        <v>15.5</v>
      </c>
      <c r="S105" s="1"/>
      <c r="T105" s="43" t="str">
        <f>VLOOKUP(B105,Experiment!DF:DX,19,FALSE)</f>
        <v>926866:278383</v>
      </c>
      <c r="U105" s="1" t="str">
        <f t="shared" si="29"/>
        <v>926866:278383_926866:669341</v>
      </c>
      <c r="V105" s="11" t="str">
        <f t="shared" si="45"/>
        <v/>
      </c>
      <c r="W105" s="11" t="str">
        <f>IF(COUNTIF($T$1:T104, "="&amp;T105)=0,VLOOKUP(B105,Experiment!DF:DG,2,FALSE)&amp;"""soilLayer"":[", "")</f>
        <v/>
      </c>
      <c r="X105" s="11" t="str">
        <f>IF(COUNTIF($U$1:U104, "="&amp;U105)=0,Y105&amp;Z105&amp;AA105&amp;AB105&amp;AC105&amp;AD105&amp;AE105&amp;AF105&amp;AG105&amp;AH105&amp;AI105&amp;AJ105&amp;AJ105&amp;AK105&amp;AL105&amp;AM105,"")</f>
        <v/>
      </c>
      <c r="Y105" s="11" t="str">
        <f t="shared" si="30"/>
        <v>{"mon_soilhorizonid":"926866:669341",</v>
      </c>
      <c r="Z105" s="11" t="str">
        <f t="shared" si="31"/>
        <v>"slmh":"2BCg",</v>
      </c>
      <c r="AA105" s="11" t="str">
        <f t="shared" si="32"/>
        <v>"sllb":"137",</v>
      </c>
      <c r="AB105" s="11" t="str">
        <f t="shared" si="33"/>
        <v/>
      </c>
      <c r="AC105" s="11" t="str">
        <f t="shared" si="34"/>
        <v>"slcly":"22.5",</v>
      </c>
      <c r="AD105" s="11" t="str">
        <f t="shared" si="35"/>
        <v>"slsil":"52.5",</v>
      </c>
      <c r="AE105" s="11" t="str">
        <f t="shared" si="36"/>
        <v>"slcf":"0",</v>
      </c>
      <c r="AF105" s="11" t="str">
        <f t="shared" si="37"/>
        <v>"sksat":"9.17",</v>
      </c>
      <c r="AG105" s="11" t="str">
        <f t="shared" si="38"/>
        <v>"sloc":"0.35",</v>
      </c>
      <c r="AH105" s="11" t="str">
        <f t="shared" si="39"/>
        <v>"slphw":"7.9",</v>
      </c>
      <c r="AI105" s="11" t="str">
        <f t="shared" si="40"/>
        <v>"sllt":"109",</v>
      </c>
      <c r="AJ105" s="11" t="str">
        <f t="shared" si="41"/>
        <v>"slsnd":"25",</v>
      </c>
      <c r="AK105" s="11" t="str">
        <f t="shared" si="42"/>
        <v>"slfc1":"23.9",</v>
      </c>
      <c r="AL105" s="11" t="str">
        <f t="shared" si="43"/>
        <v/>
      </c>
      <c r="AM105" s="11" t="str">
        <f t="shared" si="44"/>
        <v>"slwp":"15.5"}</v>
      </c>
    </row>
    <row r="106" spans="2:39">
      <c r="B106" s="17" t="s">
        <v>533</v>
      </c>
      <c r="C106" s="17" t="s">
        <v>530</v>
      </c>
      <c r="D106" s="17" t="s">
        <v>828</v>
      </c>
      <c r="E106" s="17" t="s">
        <v>829</v>
      </c>
      <c r="F106" s="18">
        <v>155</v>
      </c>
      <c r="G106" s="17"/>
      <c r="H106" s="18">
        <v>20</v>
      </c>
      <c r="I106" s="18">
        <v>48</v>
      </c>
      <c r="J106" s="18">
        <v>15</v>
      </c>
      <c r="K106" s="18">
        <v>28.23</v>
      </c>
      <c r="L106" s="18">
        <v>0.35</v>
      </c>
      <c r="M106" s="18">
        <v>7.9</v>
      </c>
      <c r="N106" s="18">
        <v>137</v>
      </c>
      <c r="O106" s="18">
        <v>32</v>
      </c>
      <c r="P106" s="18">
        <v>16.899999999999999</v>
      </c>
      <c r="Q106" s="17">
        <v>18.399999999999999</v>
      </c>
      <c r="R106" s="18">
        <v>12.8</v>
      </c>
      <c r="S106" s="1"/>
      <c r="T106" s="43" t="str">
        <f>VLOOKUP(B106,Experiment!DF:DX,19,FALSE)</f>
        <v>926866:278383</v>
      </c>
      <c r="U106" s="1" t="str">
        <f t="shared" si="29"/>
        <v>926866:278383_926866:669342</v>
      </c>
      <c r="V106" s="11" t="str">
        <f t="shared" si="45"/>
        <v/>
      </c>
      <c r="W106" s="11" t="str">
        <f>IF(COUNTIF($T$1:T105, "="&amp;T106)=0,VLOOKUP(B106,Experiment!DF:DG,2,FALSE)&amp;"""soilLayer"":[", "")</f>
        <v/>
      </c>
      <c r="X106" s="11" t="str">
        <f>IF(COUNTIF($U$1:U105, "="&amp;U106)=0,Y106&amp;Z106&amp;AA106&amp;AB106&amp;AC106&amp;AD106&amp;AE106&amp;AF106&amp;AG106&amp;AH106&amp;AI106&amp;AJ106&amp;AJ106&amp;AK106&amp;AL106&amp;AM106,"")</f>
        <v/>
      </c>
      <c r="Y106" s="11" t="str">
        <f t="shared" si="30"/>
        <v>{"mon_soilhorizonid":"926866:669342",</v>
      </c>
      <c r="Z106" s="11" t="str">
        <f t="shared" si="31"/>
        <v>"slmh":"2C1",</v>
      </c>
      <c r="AA106" s="11" t="str">
        <f t="shared" si="32"/>
        <v>"sllb":"155",</v>
      </c>
      <c r="AB106" s="11" t="str">
        <f t="shared" si="33"/>
        <v/>
      </c>
      <c r="AC106" s="11" t="str">
        <f t="shared" si="34"/>
        <v>"slcly":"20",</v>
      </c>
      <c r="AD106" s="11" t="str">
        <f t="shared" si="35"/>
        <v>"slsil":"48",</v>
      </c>
      <c r="AE106" s="11" t="str">
        <f t="shared" si="36"/>
        <v>"slcf":"15",</v>
      </c>
      <c r="AF106" s="11" t="str">
        <f t="shared" si="37"/>
        <v>"sksat":"28.23",</v>
      </c>
      <c r="AG106" s="11" t="str">
        <f t="shared" si="38"/>
        <v>"sloc":"0.35",</v>
      </c>
      <c r="AH106" s="11" t="str">
        <f t="shared" si="39"/>
        <v>"slphw":"7.9",</v>
      </c>
      <c r="AI106" s="11" t="str">
        <f t="shared" si="40"/>
        <v>"sllt":"137",</v>
      </c>
      <c r="AJ106" s="11" t="str">
        <f t="shared" si="41"/>
        <v>"slsnd":"32",</v>
      </c>
      <c r="AK106" s="11" t="str">
        <f t="shared" si="42"/>
        <v>"slfc1":"16.9",</v>
      </c>
      <c r="AL106" s="11" t="str">
        <f t="shared" si="43"/>
        <v>"slfc2":"18.4",</v>
      </c>
      <c r="AM106" s="11" t="str">
        <f t="shared" si="44"/>
        <v>"slwp":"12.8"}</v>
      </c>
    </row>
    <row r="107" spans="2:39">
      <c r="B107" s="17" t="s">
        <v>533</v>
      </c>
      <c r="C107" s="17" t="s">
        <v>530</v>
      </c>
      <c r="D107" s="17" t="s">
        <v>830</v>
      </c>
      <c r="E107" s="17" t="s">
        <v>831</v>
      </c>
      <c r="F107" s="18">
        <v>203</v>
      </c>
      <c r="G107" s="17"/>
      <c r="H107" s="18">
        <v>10</v>
      </c>
      <c r="I107" s="18">
        <v>10</v>
      </c>
      <c r="J107" s="18">
        <v>14</v>
      </c>
      <c r="K107" s="18">
        <v>91.74</v>
      </c>
      <c r="L107" s="18">
        <v>0.1</v>
      </c>
      <c r="M107" s="18">
        <v>7.9</v>
      </c>
      <c r="N107" s="18">
        <v>155</v>
      </c>
      <c r="O107" s="18">
        <v>80</v>
      </c>
      <c r="P107" s="18">
        <v>15.4</v>
      </c>
      <c r="Q107" s="17">
        <v>20.100000000000001</v>
      </c>
      <c r="R107" s="18">
        <v>6.5</v>
      </c>
      <c r="S107" s="1"/>
      <c r="T107" s="43" t="str">
        <f>VLOOKUP(B107,Experiment!DF:DX,19,FALSE)</f>
        <v>926866:278383</v>
      </c>
      <c r="U107" s="1" t="str">
        <f t="shared" si="29"/>
        <v>926866:278383_926866:669343</v>
      </c>
      <c r="V107" s="11" t="str">
        <f t="shared" si="45"/>
        <v/>
      </c>
      <c r="W107" s="11" t="str">
        <f>IF(COUNTIF($T$1:T106, "="&amp;T107)=0,VLOOKUP(B107,Experiment!DF:DG,2,FALSE)&amp;"""soilLayer"":[", "")</f>
        <v/>
      </c>
      <c r="X107" s="11" t="str">
        <f>IF(COUNTIF($U$1:U106, "="&amp;U107)=0,Y107&amp;Z107&amp;AA107&amp;AB107&amp;AC107&amp;AD107&amp;AE107&amp;AF107&amp;AG107&amp;AH107&amp;AI107&amp;AJ107&amp;AJ107&amp;AK107&amp;AL107&amp;AM107,"")</f>
        <v/>
      </c>
      <c r="Y107" s="11" t="str">
        <f t="shared" si="30"/>
        <v>{"mon_soilhorizonid":"926866:669343",</v>
      </c>
      <c r="Z107" s="11" t="str">
        <f t="shared" si="31"/>
        <v>"slmh":"2C2",</v>
      </c>
      <c r="AA107" s="11" t="str">
        <f t="shared" si="32"/>
        <v>"sllb":"203",</v>
      </c>
      <c r="AB107" s="11" t="str">
        <f t="shared" si="33"/>
        <v/>
      </c>
      <c r="AC107" s="11" t="str">
        <f t="shared" si="34"/>
        <v>"slcly":"10",</v>
      </c>
      <c r="AD107" s="11" t="str">
        <f t="shared" si="35"/>
        <v>"slsil":"10",</v>
      </c>
      <c r="AE107" s="11" t="str">
        <f t="shared" si="36"/>
        <v>"slcf":"14",</v>
      </c>
      <c r="AF107" s="11" t="str">
        <f t="shared" si="37"/>
        <v>"sksat":"91.74",</v>
      </c>
      <c r="AG107" s="11" t="str">
        <f t="shared" si="38"/>
        <v>"sloc":"0.1",</v>
      </c>
      <c r="AH107" s="11" t="str">
        <f t="shared" si="39"/>
        <v>"slphw":"7.9",</v>
      </c>
      <c r="AI107" s="11" t="str">
        <f t="shared" si="40"/>
        <v>"sllt":"155",</v>
      </c>
      <c r="AJ107" s="11" t="str">
        <f t="shared" si="41"/>
        <v>"slsnd":"80",</v>
      </c>
      <c r="AK107" s="11" t="str">
        <f t="shared" si="42"/>
        <v>"slfc1":"15.4",</v>
      </c>
      <c r="AL107" s="11" t="str">
        <f t="shared" si="43"/>
        <v>"slfc2":"20.1",</v>
      </c>
      <c r="AM107" s="11" t="str">
        <f t="shared" si="44"/>
        <v>"slwp":"6.5"}</v>
      </c>
    </row>
    <row r="108" spans="2:39">
      <c r="B108" s="17" t="s">
        <v>534</v>
      </c>
      <c r="C108" s="17" t="s">
        <v>536</v>
      </c>
      <c r="D108" s="17" t="s">
        <v>832</v>
      </c>
      <c r="E108" s="17" t="s">
        <v>780</v>
      </c>
      <c r="F108" s="18">
        <v>43</v>
      </c>
      <c r="G108" s="17"/>
      <c r="H108" s="18">
        <v>21</v>
      </c>
      <c r="I108" s="18">
        <v>75</v>
      </c>
      <c r="J108" s="18">
        <v>0</v>
      </c>
      <c r="K108" s="18">
        <v>9.17</v>
      </c>
      <c r="L108" s="18">
        <v>0.75</v>
      </c>
      <c r="M108" s="18">
        <v>6.2</v>
      </c>
      <c r="N108" s="18">
        <v>15</v>
      </c>
      <c r="O108" s="18">
        <v>4</v>
      </c>
      <c r="P108" s="18">
        <v>27.6</v>
      </c>
      <c r="Q108" s="17"/>
      <c r="R108" s="18">
        <v>12.1</v>
      </c>
      <c r="S108" s="1"/>
      <c r="T108" s="43" t="str">
        <f>VLOOKUP(B108,Experiment!DF:DX,19,FALSE)</f>
        <v>1398939:280006</v>
      </c>
      <c r="U108" s="1" t="str">
        <f t="shared" si="29"/>
        <v>1398939:280006_1398939:6331694</v>
      </c>
      <c r="V108" s="11" t="str">
        <f t="shared" si="45"/>
        <v>]},</v>
      </c>
      <c r="W108" s="11" t="str">
        <f>IF(COUNTIF($T$1:T107, "="&amp;T108)=0,VLOOKUP(B108,Experiment!DF:DG,2,FALSE)&amp;"""soilLayer"":[", "")</f>
        <v>{"sltx":"SIL","sl_source":"SSURGO, Texture Component","soil_id":"1398939:280006","soil_name":"Greenbush","sl_system":"USDA_NRCS","classification":"Fine-silty, mixed, superactive, mesic Mollic Hapludalfs","soil_elev":"250","sl_slope":"3.5","salb":"0.23","drainage":"Well drained","soilLayer":[</v>
      </c>
      <c r="X108" s="11" t="str">
        <f>IF(COUNTIF($U$1:U107, "="&amp;U108)=0,Y108&amp;Z108&amp;AA108&amp;AB108&amp;AC108&amp;AD108&amp;AE108&amp;AF108&amp;AG108&amp;AH108&amp;AI108&amp;AJ108&amp;AJ108&amp;AK108&amp;AL108&amp;AM108,"")</f>
        <v>{"mon_soilhorizonid":"1398939:6331694","slmh":"H2","sllb":"43","slcly":"21","slsil":"75","slcf":"0","sksat":"9.17","sloc":"0.75","slphw":"6.2","sllt":"15","slsnd":"4","slsnd":"4","slfc1":"27.6","slwp":"12.1"}</v>
      </c>
      <c r="Y108" s="11" t="str">
        <f t="shared" si="30"/>
        <v>{"mon_soilhorizonid":"1398939:6331694",</v>
      </c>
      <c r="Z108" s="11" t="str">
        <f t="shared" si="31"/>
        <v>"slmh":"H2",</v>
      </c>
      <c r="AA108" s="11" t="str">
        <f t="shared" si="32"/>
        <v>"sllb":"43",</v>
      </c>
      <c r="AB108" s="11" t="str">
        <f t="shared" si="33"/>
        <v/>
      </c>
      <c r="AC108" s="11" t="str">
        <f t="shared" si="34"/>
        <v>"slcly":"21",</v>
      </c>
      <c r="AD108" s="11" t="str">
        <f t="shared" si="35"/>
        <v>"slsil":"75",</v>
      </c>
      <c r="AE108" s="11" t="str">
        <f t="shared" si="36"/>
        <v>"slcf":"0",</v>
      </c>
      <c r="AF108" s="11" t="str">
        <f t="shared" si="37"/>
        <v>"sksat":"9.17",</v>
      </c>
      <c r="AG108" s="11" t="str">
        <f t="shared" si="38"/>
        <v>"sloc":"0.75",</v>
      </c>
      <c r="AH108" s="11" t="str">
        <f t="shared" si="39"/>
        <v>"slphw":"6.2",</v>
      </c>
      <c r="AI108" s="11" t="str">
        <f t="shared" si="40"/>
        <v>"sllt":"15",</v>
      </c>
      <c r="AJ108" s="11" t="str">
        <f t="shared" si="41"/>
        <v>"slsnd":"4",</v>
      </c>
      <c r="AK108" s="11" t="str">
        <f t="shared" si="42"/>
        <v>"slfc1":"27.6",</v>
      </c>
      <c r="AL108" s="11" t="str">
        <f t="shared" si="43"/>
        <v/>
      </c>
      <c r="AM108" s="11" t="str">
        <f t="shared" si="44"/>
        <v>"slwp":"12.1"}</v>
      </c>
    </row>
    <row r="109" spans="2:39">
      <c r="B109" s="17" t="s">
        <v>534</v>
      </c>
      <c r="C109" s="17" t="s">
        <v>536</v>
      </c>
      <c r="D109" s="17" t="s">
        <v>833</v>
      </c>
      <c r="E109" s="17" t="s">
        <v>778</v>
      </c>
      <c r="F109" s="18">
        <v>15</v>
      </c>
      <c r="G109" s="17"/>
      <c r="H109" s="18">
        <v>21</v>
      </c>
      <c r="I109" s="18">
        <v>75</v>
      </c>
      <c r="J109" s="18">
        <v>0</v>
      </c>
      <c r="K109" s="18">
        <v>9.17</v>
      </c>
      <c r="L109" s="18">
        <v>2.5</v>
      </c>
      <c r="M109" s="18">
        <v>6.2</v>
      </c>
      <c r="N109" s="18">
        <v>0</v>
      </c>
      <c r="O109" s="18">
        <v>4</v>
      </c>
      <c r="P109" s="18">
        <v>28.8</v>
      </c>
      <c r="Q109" s="17"/>
      <c r="R109" s="18">
        <v>13.7</v>
      </c>
      <c r="S109" s="1"/>
      <c r="T109" s="43" t="str">
        <f>VLOOKUP(B109,Experiment!DF:DX,19,FALSE)</f>
        <v>1398939:280006</v>
      </c>
      <c r="U109" s="1" t="str">
        <f t="shared" si="29"/>
        <v>1398939:280006_1398939:675319</v>
      </c>
      <c r="V109" s="11" t="str">
        <f t="shared" si="45"/>
        <v>,</v>
      </c>
      <c r="W109" s="11" t="str">
        <f>IF(COUNTIF($T$1:T108, "="&amp;T109)=0,VLOOKUP(B109,Experiment!DF:DG,2,FALSE)&amp;"""soilLayer"":[", "")</f>
        <v/>
      </c>
      <c r="X109" s="11" t="str">
        <f>IF(COUNTIF($U$1:U108, "="&amp;U109)=0,Y109&amp;Z109&amp;AA109&amp;AB109&amp;AC109&amp;AD109&amp;AE109&amp;AF109&amp;AG109&amp;AH109&amp;AI109&amp;AJ109&amp;AJ109&amp;AK109&amp;AL109&amp;AM109,"")</f>
        <v>{"mon_soilhorizonid":"1398939:675319","slmh":"H1","sllb":"15","slcly":"21","slsil":"75","slcf":"0","sksat":"9.17","sloc":"2.5","slphw":"6.2","sllt":"0","slsnd":"4","slsnd":"4","slfc1":"28.8","slwp":"13.7"}</v>
      </c>
      <c r="Y109" s="11" t="str">
        <f t="shared" si="30"/>
        <v>{"mon_soilhorizonid":"1398939:675319",</v>
      </c>
      <c r="Z109" s="11" t="str">
        <f t="shared" si="31"/>
        <v>"slmh":"H1",</v>
      </c>
      <c r="AA109" s="11" t="str">
        <f t="shared" si="32"/>
        <v>"sllb":"15",</v>
      </c>
      <c r="AB109" s="11" t="str">
        <f t="shared" si="33"/>
        <v/>
      </c>
      <c r="AC109" s="11" t="str">
        <f t="shared" si="34"/>
        <v>"slcly":"21",</v>
      </c>
      <c r="AD109" s="11" t="str">
        <f t="shared" si="35"/>
        <v>"slsil":"75",</v>
      </c>
      <c r="AE109" s="11" t="str">
        <f t="shared" si="36"/>
        <v>"slcf":"0",</v>
      </c>
      <c r="AF109" s="11" t="str">
        <f t="shared" si="37"/>
        <v>"sksat":"9.17",</v>
      </c>
      <c r="AG109" s="11" t="str">
        <f t="shared" si="38"/>
        <v>"sloc":"2.5",</v>
      </c>
      <c r="AH109" s="11" t="str">
        <f t="shared" si="39"/>
        <v>"slphw":"6.2",</v>
      </c>
      <c r="AI109" s="11" t="str">
        <f t="shared" si="40"/>
        <v>"sllt":"0",</v>
      </c>
      <c r="AJ109" s="11" t="str">
        <f t="shared" si="41"/>
        <v>"slsnd":"4",</v>
      </c>
      <c r="AK109" s="11" t="str">
        <f t="shared" si="42"/>
        <v>"slfc1":"28.8",</v>
      </c>
      <c r="AL109" s="11" t="str">
        <f t="shared" si="43"/>
        <v/>
      </c>
      <c r="AM109" s="11" t="str">
        <f t="shared" si="44"/>
        <v>"slwp":"13.7"}</v>
      </c>
    </row>
    <row r="110" spans="2:39">
      <c r="B110" s="17" t="s">
        <v>534</v>
      </c>
      <c r="C110" s="17" t="s">
        <v>536</v>
      </c>
      <c r="D110" s="17" t="s">
        <v>834</v>
      </c>
      <c r="E110" s="17" t="s">
        <v>782</v>
      </c>
      <c r="F110" s="18">
        <v>191</v>
      </c>
      <c r="G110" s="17"/>
      <c r="H110" s="18">
        <v>31</v>
      </c>
      <c r="I110" s="18">
        <v>65</v>
      </c>
      <c r="J110" s="18">
        <v>0</v>
      </c>
      <c r="K110" s="18">
        <v>9.17</v>
      </c>
      <c r="L110" s="18">
        <v>0.75</v>
      </c>
      <c r="M110" s="18">
        <v>5.2</v>
      </c>
      <c r="N110" s="18">
        <v>43</v>
      </c>
      <c r="O110" s="18">
        <v>4</v>
      </c>
      <c r="P110" s="18">
        <v>31.3</v>
      </c>
      <c r="Q110" s="17"/>
      <c r="R110" s="18">
        <v>17.399999999999999</v>
      </c>
      <c r="S110" s="1"/>
      <c r="T110" s="43" t="str">
        <f>VLOOKUP(B110,Experiment!DF:DX,19,FALSE)</f>
        <v>1398939:280006</v>
      </c>
      <c r="U110" s="1" t="str">
        <f t="shared" si="29"/>
        <v>1398939:280006_1398939:675320</v>
      </c>
      <c r="V110" s="11" t="str">
        <f t="shared" si="45"/>
        <v>,</v>
      </c>
      <c r="W110" s="11" t="str">
        <f>IF(COUNTIF($T$1:T109, "="&amp;T110)=0,VLOOKUP(B110,Experiment!DF:DG,2,FALSE)&amp;"""soilLayer"":[", "")</f>
        <v/>
      </c>
      <c r="X110" s="11" t="str">
        <f>IF(COUNTIF($U$1:U109, "="&amp;U110)=0,Y110&amp;Z110&amp;AA110&amp;AB110&amp;AC110&amp;AD110&amp;AE110&amp;AF110&amp;AG110&amp;AH110&amp;AI110&amp;AJ110&amp;AJ110&amp;AK110&amp;AL110&amp;AM110,"")</f>
        <v>{"mon_soilhorizonid":"1398939:675320","slmh":"H3","sllb":"191","slcly":"31","slsil":"65","slcf":"0","sksat":"9.17","sloc":"0.75","slphw":"5.2","sllt":"43","slsnd":"4","slsnd":"4","slfc1":"31.3","slwp":"17.4"}</v>
      </c>
      <c r="Y110" s="11" t="str">
        <f t="shared" si="30"/>
        <v>{"mon_soilhorizonid":"1398939:675320",</v>
      </c>
      <c r="Z110" s="11" t="str">
        <f t="shared" si="31"/>
        <v>"slmh":"H3",</v>
      </c>
      <c r="AA110" s="11" t="str">
        <f t="shared" si="32"/>
        <v>"sllb":"191",</v>
      </c>
      <c r="AB110" s="11" t="str">
        <f t="shared" si="33"/>
        <v/>
      </c>
      <c r="AC110" s="11" t="str">
        <f t="shared" si="34"/>
        <v>"slcly":"31",</v>
      </c>
      <c r="AD110" s="11" t="str">
        <f t="shared" si="35"/>
        <v>"slsil":"65",</v>
      </c>
      <c r="AE110" s="11" t="str">
        <f t="shared" si="36"/>
        <v>"slcf":"0",</v>
      </c>
      <c r="AF110" s="11" t="str">
        <f t="shared" si="37"/>
        <v>"sksat":"9.17",</v>
      </c>
      <c r="AG110" s="11" t="str">
        <f t="shared" si="38"/>
        <v>"sloc":"0.75",</v>
      </c>
      <c r="AH110" s="11" t="str">
        <f t="shared" si="39"/>
        <v>"slphw":"5.2",</v>
      </c>
      <c r="AI110" s="11" t="str">
        <f t="shared" si="40"/>
        <v>"sllt":"43",</v>
      </c>
      <c r="AJ110" s="11" t="str">
        <f t="shared" si="41"/>
        <v>"slsnd":"4",</v>
      </c>
      <c r="AK110" s="11" t="str">
        <f t="shared" si="42"/>
        <v>"slfc1":"31.3",</v>
      </c>
      <c r="AL110" s="11" t="str">
        <f t="shared" si="43"/>
        <v/>
      </c>
      <c r="AM110" s="11" t="str">
        <f t="shared" si="44"/>
        <v>"slwp":"17.4"}</v>
      </c>
    </row>
    <row r="111" spans="2:39">
      <c r="B111" s="17" t="s">
        <v>534</v>
      </c>
      <c r="C111" s="17" t="s">
        <v>536</v>
      </c>
      <c r="D111" s="17" t="s">
        <v>835</v>
      </c>
      <c r="E111" s="17" t="s">
        <v>784</v>
      </c>
      <c r="F111" s="18">
        <v>203</v>
      </c>
      <c r="G111" s="17"/>
      <c r="H111" s="18">
        <v>22</v>
      </c>
      <c r="I111" s="18">
        <v>74</v>
      </c>
      <c r="J111" s="18">
        <v>0</v>
      </c>
      <c r="K111" s="18">
        <v>9.17</v>
      </c>
      <c r="L111" s="18">
        <v>0.25</v>
      </c>
      <c r="M111" s="18">
        <v>5.8</v>
      </c>
      <c r="N111" s="18">
        <v>191</v>
      </c>
      <c r="O111" s="18">
        <v>4</v>
      </c>
      <c r="P111" s="18">
        <v>28</v>
      </c>
      <c r="Q111" s="17"/>
      <c r="R111" s="18">
        <v>12.6</v>
      </c>
      <c r="S111" s="1"/>
      <c r="T111" s="43" t="str">
        <f>VLOOKUP(B111,Experiment!DF:DX,19,FALSE)</f>
        <v>1398939:280006</v>
      </c>
      <c r="U111" s="1" t="str">
        <f t="shared" si="29"/>
        <v>1398939:280006_1398939:675321</v>
      </c>
      <c r="V111" s="11" t="str">
        <f t="shared" si="45"/>
        <v>,</v>
      </c>
      <c r="W111" s="11" t="str">
        <f>IF(COUNTIF($T$1:T110, "="&amp;T111)=0,VLOOKUP(B111,Experiment!DF:DG,2,FALSE)&amp;"""soilLayer"":[", "")</f>
        <v/>
      </c>
      <c r="X111" s="11" t="str">
        <f>IF(COUNTIF($U$1:U110, "="&amp;U111)=0,Y111&amp;Z111&amp;AA111&amp;AB111&amp;AC111&amp;AD111&amp;AE111&amp;AF111&amp;AG111&amp;AH111&amp;AI111&amp;AJ111&amp;AJ111&amp;AK111&amp;AL111&amp;AM111,"")</f>
        <v>{"mon_soilhorizonid":"1398939:675321","slmh":"H4","sllb":"203","slcly":"22","slsil":"74","slcf":"0","sksat":"9.17","sloc":"0.25","slphw":"5.8","sllt":"191","slsnd":"4","slsnd":"4","slfc1":"28","slwp":"12.6"}</v>
      </c>
      <c r="Y111" s="11" t="str">
        <f t="shared" si="30"/>
        <v>{"mon_soilhorizonid":"1398939:675321",</v>
      </c>
      <c r="Z111" s="11" t="str">
        <f t="shared" si="31"/>
        <v>"slmh":"H4",</v>
      </c>
      <c r="AA111" s="11" t="str">
        <f t="shared" si="32"/>
        <v>"sllb":"203",</v>
      </c>
      <c r="AB111" s="11" t="str">
        <f t="shared" si="33"/>
        <v/>
      </c>
      <c r="AC111" s="11" t="str">
        <f t="shared" si="34"/>
        <v>"slcly":"22",</v>
      </c>
      <c r="AD111" s="11" t="str">
        <f t="shared" si="35"/>
        <v>"slsil":"74",</v>
      </c>
      <c r="AE111" s="11" t="str">
        <f t="shared" si="36"/>
        <v>"slcf":"0",</v>
      </c>
      <c r="AF111" s="11" t="str">
        <f t="shared" si="37"/>
        <v>"sksat":"9.17",</v>
      </c>
      <c r="AG111" s="11" t="str">
        <f t="shared" si="38"/>
        <v>"sloc":"0.25",</v>
      </c>
      <c r="AH111" s="11" t="str">
        <f t="shared" si="39"/>
        <v>"slphw":"5.8",</v>
      </c>
      <c r="AI111" s="11" t="str">
        <f t="shared" si="40"/>
        <v>"sllt":"191",</v>
      </c>
      <c r="AJ111" s="11" t="str">
        <f t="shared" si="41"/>
        <v>"slsnd":"4",</v>
      </c>
      <c r="AK111" s="11" t="str">
        <f t="shared" si="42"/>
        <v>"slfc1":"28",</v>
      </c>
      <c r="AL111" s="11" t="str">
        <f t="shared" si="43"/>
        <v/>
      </c>
      <c r="AM111" s="11" t="str">
        <f t="shared" si="44"/>
        <v>"slwp":"12.6"}</v>
      </c>
    </row>
    <row r="112" spans="2:39">
      <c r="B112" s="17" t="s">
        <v>539</v>
      </c>
      <c r="C112" s="17" t="s">
        <v>453</v>
      </c>
      <c r="D112" s="17" t="s">
        <v>794</v>
      </c>
      <c r="E112" s="17" t="s">
        <v>795</v>
      </c>
      <c r="F112" s="18">
        <v>18</v>
      </c>
      <c r="G112" s="17"/>
      <c r="H112" s="18">
        <v>21</v>
      </c>
      <c r="I112" s="18">
        <v>37.4</v>
      </c>
      <c r="J112" s="18">
        <v>2.403846154</v>
      </c>
      <c r="K112" s="18">
        <v>9</v>
      </c>
      <c r="L112" s="18">
        <v>3.5</v>
      </c>
      <c r="M112" s="18">
        <v>6.5</v>
      </c>
      <c r="N112" s="18">
        <v>0</v>
      </c>
      <c r="O112" s="18">
        <v>41.6</v>
      </c>
      <c r="P112" s="18">
        <v>29.7</v>
      </c>
      <c r="Q112" s="17"/>
      <c r="R112" s="18">
        <v>16</v>
      </c>
      <c r="S112" s="1"/>
      <c r="T112" s="43" t="str">
        <f>VLOOKUP(B112,Experiment!DF:DX,19,FALSE)</f>
        <v>403016:543040</v>
      </c>
      <c r="U112" s="1" t="str">
        <f t="shared" si="29"/>
        <v>403016:543040_403016:5214661</v>
      </c>
      <c r="V112" s="11" t="str">
        <f t="shared" si="45"/>
        <v/>
      </c>
      <c r="W112" s="11" t="str">
        <f>IF(COUNTIF($T$1:T111, "="&amp;T112)=0,VLOOKUP(B112,Experiment!DF:DG,2,FALSE)&amp;"""soilLayer"":[", "")</f>
        <v/>
      </c>
      <c r="X112" s="11" t="str">
        <f>IF(COUNTIF($U$1:U111, "="&amp;U112)=0,Y112&amp;Z112&amp;AA112&amp;AB112&amp;AC112&amp;AD112&amp;AE112&amp;AF112&amp;AG112&amp;AH112&amp;AI112&amp;AJ112&amp;AJ112&amp;AK112&amp;AL112&amp;AM112,"")</f>
        <v/>
      </c>
      <c r="Y112" s="11" t="str">
        <f t="shared" si="30"/>
        <v>{"mon_soilhorizonid":"403016:5214661",</v>
      </c>
      <c r="Z112" s="11" t="str">
        <f t="shared" si="31"/>
        <v>"slmh":"Ap",</v>
      </c>
      <c r="AA112" s="11" t="str">
        <f t="shared" si="32"/>
        <v>"sllb":"18",</v>
      </c>
      <c r="AB112" s="11" t="str">
        <f t="shared" si="33"/>
        <v/>
      </c>
      <c r="AC112" s="11" t="str">
        <f t="shared" si="34"/>
        <v>"slcly":"21",</v>
      </c>
      <c r="AD112" s="11" t="str">
        <f t="shared" si="35"/>
        <v>"slsil":"37.4",</v>
      </c>
      <c r="AE112" s="11" t="str">
        <f t="shared" si="36"/>
        <v>"slcf":"2.403846154",</v>
      </c>
      <c r="AF112" s="11" t="str">
        <f t="shared" si="37"/>
        <v>"sksat":"9",</v>
      </c>
      <c r="AG112" s="11" t="str">
        <f t="shared" si="38"/>
        <v>"sloc":"3.5",</v>
      </c>
      <c r="AH112" s="11" t="str">
        <f t="shared" si="39"/>
        <v>"slphw":"6.5",</v>
      </c>
      <c r="AI112" s="11" t="str">
        <f t="shared" si="40"/>
        <v>"sllt":"0",</v>
      </c>
      <c r="AJ112" s="11" t="str">
        <f t="shared" si="41"/>
        <v>"slsnd":"41.6",</v>
      </c>
      <c r="AK112" s="11" t="str">
        <f t="shared" si="42"/>
        <v>"slfc1":"29.7",</v>
      </c>
      <c r="AL112" s="11" t="str">
        <f t="shared" si="43"/>
        <v/>
      </c>
      <c r="AM112" s="11" t="str">
        <f t="shared" si="44"/>
        <v>"slwp":"16"}</v>
      </c>
    </row>
    <row r="113" spans="2:39">
      <c r="B113" s="17" t="s">
        <v>539</v>
      </c>
      <c r="C113" s="17" t="s">
        <v>453</v>
      </c>
      <c r="D113" s="17" t="s">
        <v>796</v>
      </c>
      <c r="E113" s="17" t="s">
        <v>797</v>
      </c>
      <c r="F113" s="18">
        <v>46</v>
      </c>
      <c r="G113" s="17"/>
      <c r="H113" s="18">
        <v>21</v>
      </c>
      <c r="I113" s="18">
        <v>37.4</v>
      </c>
      <c r="J113" s="18">
        <v>2.403846154</v>
      </c>
      <c r="K113" s="18">
        <v>9</v>
      </c>
      <c r="L113" s="18">
        <v>2.5</v>
      </c>
      <c r="M113" s="18">
        <v>6.5</v>
      </c>
      <c r="N113" s="18">
        <v>18</v>
      </c>
      <c r="O113" s="18">
        <v>41.6</v>
      </c>
      <c r="P113" s="18">
        <v>28.9</v>
      </c>
      <c r="Q113" s="17"/>
      <c r="R113" s="18">
        <v>14.7</v>
      </c>
      <c r="S113" s="1"/>
      <c r="T113" s="43" t="str">
        <f>VLOOKUP(B113,Experiment!DF:DX,19,FALSE)</f>
        <v>403016:543040</v>
      </c>
      <c r="U113" s="1" t="str">
        <f t="shared" si="29"/>
        <v>403016:543040_403016:5214662</v>
      </c>
      <c r="V113" s="11" t="str">
        <f t="shared" si="45"/>
        <v/>
      </c>
      <c r="W113" s="11" t="str">
        <f>IF(COUNTIF($T$1:T112, "="&amp;T113)=0,VLOOKUP(B113,Experiment!DF:DG,2,FALSE)&amp;"""soilLayer"":[", "")</f>
        <v/>
      </c>
      <c r="X113" s="11" t="str">
        <f>IF(COUNTIF($U$1:U112, "="&amp;U113)=0,Y113&amp;Z113&amp;AA113&amp;AB113&amp;AC113&amp;AD113&amp;AE113&amp;AF113&amp;AG113&amp;AH113&amp;AI113&amp;AJ113&amp;AJ113&amp;AK113&amp;AL113&amp;AM113,"")</f>
        <v/>
      </c>
      <c r="Y113" s="11" t="str">
        <f t="shared" si="30"/>
        <v>{"mon_soilhorizonid":"403016:5214662",</v>
      </c>
      <c r="Z113" s="11" t="str">
        <f t="shared" si="31"/>
        <v>"slmh":"A1,A2",</v>
      </c>
      <c r="AA113" s="11" t="str">
        <f t="shared" si="32"/>
        <v>"sllb":"46",</v>
      </c>
      <c r="AB113" s="11" t="str">
        <f t="shared" si="33"/>
        <v/>
      </c>
      <c r="AC113" s="11" t="str">
        <f t="shared" si="34"/>
        <v>"slcly":"21",</v>
      </c>
      <c r="AD113" s="11" t="str">
        <f t="shared" si="35"/>
        <v>"slsil":"37.4",</v>
      </c>
      <c r="AE113" s="11" t="str">
        <f t="shared" si="36"/>
        <v>"slcf":"2.403846154",</v>
      </c>
      <c r="AF113" s="11" t="str">
        <f t="shared" si="37"/>
        <v>"sksat":"9",</v>
      </c>
      <c r="AG113" s="11" t="str">
        <f t="shared" si="38"/>
        <v>"sloc":"2.5",</v>
      </c>
      <c r="AH113" s="11" t="str">
        <f t="shared" si="39"/>
        <v>"slphw":"6.5",</v>
      </c>
      <c r="AI113" s="11" t="str">
        <f t="shared" si="40"/>
        <v>"sllt":"18",</v>
      </c>
      <c r="AJ113" s="11" t="str">
        <f t="shared" si="41"/>
        <v>"slsnd":"41.6",</v>
      </c>
      <c r="AK113" s="11" t="str">
        <f t="shared" si="42"/>
        <v>"slfc1":"28.9",</v>
      </c>
      <c r="AL113" s="11" t="str">
        <f t="shared" si="43"/>
        <v/>
      </c>
      <c r="AM113" s="11" t="str">
        <f t="shared" si="44"/>
        <v>"slwp":"14.7"}</v>
      </c>
    </row>
    <row r="114" spans="2:39">
      <c r="B114" s="17" t="s">
        <v>539</v>
      </c>
      <c r="C114" s="17" t="s">
        <v>453</v>
      </c>
      <c r="D114" s="17" t="s">
        <v>798</v>
      </c>
      <c r="E114" s="17" t="s">
        <v>799</v>
      </c>
      <c r="F114" s="18">
        <v>91</v>
      </c>
      <c r="G114" s="17"/>
      <c r="H114" s="18">
        <v>26</v>
      </c>
      <c r="I114" s="18">
        <v>36.6</v>
      </c>
      <c r="J114" s="18">
        <v>7.211538462</v>
      </c>
      <c r="K114" s="18">
        <v>9</v>
      </c>
      <c r="L114" s="18">
        <v>0.75</v>
      </c>
      <c r="M114" s="18">
        <v>6.7</v>
      </c>
      <c r="N114" s="18">
        <v>46</v>
      </c>
      <c r="O114" s="18">
        <v>37.4</v>
      </c>
      <c r="P114" s="18">
        <v>29.3</v>
      </c>
      <c r="Q114" s="17"/>
      <c r="R114" s="18">
        <v>16.5</v>
      </c>
      <c r="S114" s="1"/>
      <c r="T114" s="43" t="str">
        <f>VLOOKUP(B114,Experiment!DF:DX,19,FALSE)</f>
        <v>403016:543040</v>
      </c>
      <c r="U114" s="1" t="str">
        <f t="shared" si="29"/>
        <v>403016:543040_403016:5214663</v>
      </c>
      <c r="V114" s="11" t="str">
        <f t="shared" si="45"/>
        <v/>
      </c>
      <c r="W114" s="11" t="str">
        <f>IF(COUNTIF($T$1:T113, "="&amp;T114)=0,VLOOKUP(B114,Experiment!DF:DG,2,FALSE)&amp;"""soilLayer"":[", "")</f>
        <v/>
      </c>
      <c r="X114" s="11" t="str">
        <f>IF(COUNTIF($U$1:U113, "="&amp;U114)=0,Y114&amp;Z114&amp;AA114&amp;AB114&amp;AC114&amp;AD114&amp;AE114&amp;AF114&amp;AG114&amp;AH114&amp;AI114&amp;AJ114&amp;AJ114&amp;AK114&amp;AL114&amp;AM114,"")</f>
        <v/>
      </c>
      <c r="Y114" s="11" t="str">
        <f t="shared" si="30"/>
        <v>{"mon_soilhorizonid":"403016:5214663",</v>
      </c>
      <c r="Z114" s="11" t="str">
        <f t="shared" si="31"/>
        <v>"slmh":"Bw1,Bw2",</v>
      </c>
      <c r="AA114" s="11" t="str">
        <f t="shared" si="32"/>
        <v>"sllb":"91",</v>
      </c>
      <c r="AB114" s="11" t="str">
        <f t="shared" si="33"/>
        <v/>
      </c>
      <c r="AC114" s="11" t="str">
        <f t="shared" si="34"/>
        <v>"slcly":"26",</v>
      </c>
      <c r="AD114" s="11" t="str">
        <f t="shared" si="35"/>
        <v>"slsil":"36.6",</v>
      </c>
      <c r="AE114" s="11" t="str">
        <f t="shared" si="36"/>
        <v>"slcf":"7.211538462",</v>
      </c>
      <c r="AF114" s="11" t="str">
        <f t="shared" si="37"/>
        <v>"sksat":"9",</v>
      </c>
      <c r="AG114" s="11" t="str">
        <f t="shared" si="38"/>
        <v>"sloc":"0.75",</v>
      </c>
      <c r="AH114" s="11" t="str">
        <f t="shared" si="39"/>
        <v>"slphw":"6.7",</v>
      </c>
      <c r="AI114" s="11" t="str">
        <f t="shared" si="40"/>
        <v>"sllt":"46",</v>
      </c>
      <c r="AJ114" s="11" t="str">
        <f t="shared" si="41"/>
        <v>"slsnd":"37.4",</v>
      </c>
      <c r="AK114" s="11" t="str">
        <f t="shared" si="42"/>
        <v>"slfc1":"29.3",</v>
      </c>
      <c r="AL114" s="11" t="str">
        <f t="shared" si="43"/>
        <v/>
      </c>
      <c r="AM114" s="11" t="str">
        <f t="shared" si="44"/>
        <v>"slwp":"16.5"}</v>
      </c>
    </row>
    <row r="115" spans="2:39">
      <c r="B115" s="17" t="s">
        <v>539</v>
      </c>
      <c r="C115" s="17" t="s">
        <v>453</v>
      </c>
      <c r="D115" s="17" t="s">
        <v>800</v>
      </c>
      <c r="E115" s="17" t="s">
        <v>801</v>
      </c>
      <c r="F115" s="18">
        <v>152</v>
      </c>
      <c r="G115" s="17"/>
      <c r="H115" s="18">
        <v>17</v>
      </c>
      <c r="I115" s="18">
        <v>39.700000000000003</v>
      </c>
      <c r="J115" s="18">
        <v>7.211538462</v>
      </c>
      <c r="K115" s="18">
        <v>9</v>
      </c>
      <c r="L115" s="18">
        <v>0.25</v>
      </c>
      <c r="M115" s="18">
        <v>7.9</v>
      </c>
      <c r="N115" s="18">
        <v>91</v>
      </c>
      <c r="O115" s="18">
        <v>43.3</v>
      </c>
      <c r="P115" s="18">
        <v>25</v>
      </c>
      <c r="Q115" s="17"/>
      <c r="R115" s="18">
        <v>10.5</v>
      </c>
      <c r="S115" s="1"/>
      <c r="T115" s="43" t="str">
        <f>VLOOKUP(B115,Experiment!DF:DX,19,FALSE)</f>
        <v>403016:543040</v>
      </c>
      <c r="U115" s="1" t="str">
        <f t="shared" si="29"/>
        <v>403016:543040_403016:5214664</v>
      </c>
      <c r="V115" s="11" t="str">
        <f t="shared" si="45"/>
        <v/>
      </c>
      <c r="W115" s="11" t="str">
        <f>IF(COUNTIF($T$1:T114, "="&amp;T115)=0,VLOOKUP(B115,Experiment!DF:DG,2,FALSE)&amp;"""soilLayer"":[", "")</f>
        <v/>
      </c>
      <c r="X115" s="11" t="str">
        <f>IF(COUNTIF($U$1:U114, "="&amp;U115)=0,Y115&amp;Z115&amp;AA115&amp;AB115&amp;AC115&amp;AD115&amp;AE115&amp;AF115&amp;AG115&amp;AH115&amp;AI115&amp;AJ115&amp;AJ115&amp;AK115&amp;AL115&amp;AM115,"")</f>
        <v/>
      </c>
      <c r="Y115" s="11" t="str">
        <f t="shared" si="30"/>
        <v>{"mon_soilhorizonid":"403016:5214664",</v>
      </c>
      <c r="Z115" s="11" t="str">
        <f t="shared" si="31"/>
        <v>"slmh":"C1,C2",</v>
      </c>
      <c r="AA115" s="11" t="str">
        <f t="shared" si="32"/>
        <v>"sllb":"152",</v>
      </c>
      <c r="AB115" s="11" t="str">
        <f t="shared" si="33"/>
        <v/>
      </c>
      <c r="AC115" s="11" t="str">
        <f t="shared" si="34"/>
        <v>"slcly":"17",</v>
      </c>
      <c r="AD115" s="11" t="str">
        <f t="shared" si="35"/>
        <v>"slsil":"39.7",</v>
      </c>
      <c r="AE115" s="11" t="str">
        <f t="shared" si="36"/>
        <v>"slcf":"7.211538462",</v>
      </c>
      <c r="AF115" s="11" t="str">
        <f t="shared" si="37"/>
        <v>"sksat":"9",</v>
      </c>
      <c r="AG115" s="11" t="str">
        <f t="shared" si="38"/>
        <v>"sloc":"0.25",</v>
      </c>
      <c r="AH115" s="11" t="str">
        <f t="shared" si="39"/>
        <v>"slphw":"7.9",</v>
      </c>
      <c r="AI115" s="11" t="str">
        <f t="shared" si="40"/>
        <v>"sllt":"91",</v>
      </c>
      <c r="AJ115" s="11" t="str">
        <f t="shared" si="41"/>
        <v>"slsnd":"43.3",</v>
      </c>
      <c r="AK115" s="11" t="str">
        <f t="shared" si="42"/>
        <v>"slfc1":"25",</v>
      </c>
      <c r="AL115" s="11" t="str">
        <f t="shared" si="43"/>
        <v/>
      </c>
      <c r="AM115" s="11" t="str">
        <f t="shared" si="44"/>
        <v>"slwp":"10.5"}</v>
      </c>
    </row>
    <row r="116" spans="2:39">
      <c r="B116" s="17" t="s">
        <v>541</v>
      </c>
      <c r="C116" s="17" t="s">
        <v>467</v>
      </c>
      <c r="D116" s="17" t="s">
        <v>802</v>
      </c>
      <c r="E116" s="17" t="s">
        <v>795</v>
      </c>
      <c r="F116" s="18">
        <v>18</v>
      </c>
      <c r="G116" s="17"/>
      <c r="H116" s="18">
        <v>21</v>
      </c>
      <c r="I116" s="18">
        <v>37.4</v>
      </c>
      <c r="J116" s="18">
        <v>2.403846154</v>
      </c>
      <c r="K116" s="18">
        <v>9</v>
      </c>
      <c r="L116" s="18">
        <v>3.5</v>
      </c>
      <c r="M116" s="18">
        <v>6.5</v>
      </c>
      <c r="N116" s="18">
        <v>0</v>
      </c>
      <c r="O116" s="18">
        <v>41.6</v>
      </c>
      <c r="P116" s="18">
        <v>29.7</v>
      </c>
      <c r="Q116" s="17"/>
      <c r="R116" s="18">
        <v>16</v>
      </c>
      <c r="S116" s="1"/>
      <c r="T116" s="43" t="str">
        <f>VLOOKUP(B116,Experiment!DF:DX,19,FALSE)</f>
        <v>403017:543041</v>
      </c>
      <c r="U116" s="1" t="str">
        <f t="shared" si="29"/>
        <v>403017:543041_403017:5214665</v>
      </c>
      <c r="V116" s="11" t="str">
        <f t="shared" si="45"/>
        <v/>
      </c>
      <c r="W116" s="11" t="str">
        <f>IF(COUNTIF($T$1:T115, "="&amp;T116)=0,VLOOKUP(B116,Experiment!DF:DG,2,FALSE)&amp;"""soilLayer"":[", "")</f>
        <v/>
      </c>
      <c r="X116" s="11" t="str">
        <f>IF(COUNTIF($U$1:U115, "="&amp;U116)=0,Y116&amp;Z116&amp;AA116&amp;AB116&amp;AC116&amp;AD116&amp;AE116&amp;AF116&amp;AG116&amp;AH116&amp;AI116&amp;AJ116&amp;AJ116&amp;AK116&amp;AL116&amp;AM116,"")</f>
        <v/>
      </c>
      <c r="Y116" s="11" t="str">
        <f t="shared" si="30"/>
        <v>{"mon_soilhorizonid":"403017:5214665",</v>
      </c>
      <c r="Z116" s="11" t="str">
        <f t="shared" si="31"/>
        <v>"slmh":"Ap",</v>
      </c>
      <c r="AA116" s="11" t="str">
        <f t="shared" si="32"/>
        <v>"sllb":"18",</v>
      </c>
      <c r="AB116" s="11" t="str">
        <f t="shared" si="33"/>
        <v/>
      </c>
      <c r="AC116" s="11" t="str">
        <f t="shared" si="34"/>
        <v>"slcly":"21",</v>
      </c>
      <c r="AD116" s="11" t="str">
        <f t="shared" si="35"/>
        <v>"slsil":"37.4",</v>
      </c>
      <c r="AE116" s="11" t="str">
        <f t="shared" si="36"/>
        <v>"slcf":"2.403846154",</v>
      </c>
      <c r="AF116" s="11" t="str">
        <f t="shared" si="37"/>
        <v>"sksat":"9",</v>
      </c>
      <c r="AG116" s="11" t="str">
        <f t="shared" si="38"/>
        <v>"sloc":"3.5",</v>
      </c>
      <c r="AH116" s="11" t="str">
        <f t="shared" si="39"/>
        <v>"slphw":"6.5",</v>
      </c>
      <c r="AI116" s="11" t="str">
        <f t="shared" si="40"/>
        <v>"sllt":"0",</v>
      </c>
      <c r="AJ116" s="11" t="str">
        <f t="shared" si="41"/>
        <v>"slsnd":"41.6",</v>
      </c>
      <c r="AK116" s="11" t="str">
        <f t="shared" si="42"/>
        <v>"slfc1":"29.7",</v>
      </c>
      <c r="AL116" s="11" t="str">
        <f t="shared" si="43"/>
        <v/>
      </c>
      <c r="AM116" s="11" t="str">
        <f t="shared" si="44"/>
        <v>"slwp":"16"}</v>
      </c>
    </row>
    <row r="117" spans="2:39">
      <c r="B117" s="17" t="s">
        <v>541</v>
      </c>
      <c r="C117" s="17" t="s">
        <v>467</v>
      </c>
      <c r="D117" s="17" t="s">
        <v>803</v>
      </c>
      <c r="E117" s="17" t="s">
        <v>797</v>
      </c>
      <c r="F117" s="18">
        <v>46</v>
      </c>
      <c r="G117" s="17"/>
      <c r="H117" s="18">
        <v>21</v>
      </c>
      <c r="I117" s="18">
        <v>37.4</v>
      </c>
      <c r="J117" s="18">
        <v>2.403846154</v>
      </c>
      <c r="K117" s="18">
        <v>9</v>
      </c>
      <c r="L117" s="18">
        <v>2.5</v>
      </c>
      <c r="M117" s="18">
        <v>6.5</v>
      </c>
      <c r="N117" s="18">
        <v>18</v>
      </c>
      <c r="O117" s="18">
        <v>41.6</v>
      </c>
      <c r="P117" s="18">
        <v>28.9</v>
      </c>
      <c r="Q117" s="17"/>
      <c r="R117" s="18">
        <v>14.7</v>
      </c>
      <c r="S117" s="1"/>
      <c r="T117" s="43" t="str">
        <f>VLOOKUP(B117,Experiment!DF:DX,19,FALSE)</f>
        <v>403017:543041</v>
      </c>
      <c r="U117" s="1" t="str">
        <f t="shared" si="29"/>
        <v>403017:543041_403017:5214666</v>
      </c>
      <c r="V117" s="11" t="str">
        <f t="shared" si="45"/>
        <v/>
      </c>
      <c r="W117" s="11" t="str">
        <f>IF(COUNTIF($T$1:T116, "="&amp;T117)=0,VLOOKUP(B117,Experiment!DF:DG,2,FALSE)&amp;"""soilLayer"":[", "")</f>
        <v/>
      </c>
      <c r="X117" s="11" t="str">
        <f>IF(COUNTIF($U$1:U116, "="&amp;U117)=0,Y117&amp;Z117&amp;AA117&amp;AB117&amp;AC117&amp;AD117&amp;AE117&amp;AF117&amp;AG117&amp;AH117&amp;AI117&amp;AJ117&amp;AJ117&amp;AK117&amp;AL117&amp;AM117,"")</f>
        <v/>
      </c>
      <c r="Y117" s="11" t="str">
        <f t="shared" si="30"/>
        <v>{"mon_soilhorizonid":"403017:5214666",</v>
      </c>
      <c r="Z117" s="11" t="str">
        <f t="shared" si="31"/>
        <v>"slmh":"A1,A2",</v>
      </c>
      <c r="AA117" s="11" t="str">
        <f t="shared" si="32"/>
        <v>"sllb":"46",</v>
      </c>
      <c r="AB117" s="11" t="str">
        <f t="shared" si="33"/>
        <v/>
      </c>
      <c r="AC117" s="11" t="str">
        <f t="shared" si="34"/>
        <v>"slcly":"21",</v>
      </c>
      <c r="AD117" s="11" t="str">
        <f t="shared" si="35"/>
        <v>"slsil":"37.4",</v>
      </c>
      <c r="AE117" s="11" t="str">
        <f t="shared" si="36"/>
        <v>"slcf":"2.403846154",</v>
      </c>
      <c r="AF117" s="11" t="str">
        <f t="shared" si="37"/>
        <v>"sksat":"9",</v>
      </c>
      <c r="AG117" s="11" t="str">
        <f t="shared" si="38"/>
        <v>"sloc":"2.5",</v>
      </c>
      <c r="AH117" s="11" t="str">
        <f t="shared" si="39"/>
        <v>"slphw":"6.5",</v>
      </c>
      <c r="AI117" s="11" t="str">
        <f t="shared" si="40"/>
        <v>"sllt":"18",</v>
      </c>
      <c r="AJ117" s="11" t="str">
        <f t="shared" si="41"/>
        <v>"slsnd":"41.6",</v>
      </c>
      <c r="AK117" s="11" t="str">
        <f t="shared" si="42"/>
        <v>"slfc1":"28.9",</v>
      </c>
      <c r="AL117" s="11" t="str">
        <f t="shared" si="43"/>
        <v/>
      </c>
      <c r="AM117" s="11" t="str">
        <f t="shared" si="44"/>
        <v>"slwp":"14.7"}</v>
      </c>
    </row>
    <row r="118" spans="2:39">
      <c r="B118" s="17" t="s">
        <v>541</v>
      </c>
      <c r="C118" s="17" t="s">
        <v>467</v>
      </c>
      <c r="D118" s="17" t="s">
        <v>804</v>
      </c>
      <c r="E118" s="17" t="s">
        <v>799</v>
      </c>
      <c r="F118" s="18">
        <v>91</v>
      </c>
      <c r="G118" s="17"/>
      <c r="H118" s="18">
        <v>26</v>
      </c>
      <c r="I118" s="18">
        <v>36.6</v>
      </c>
      <c r="J118" s="18">
        <v>7.211538462</v>
      </c>
      <c r="K118" s="18">
        <v>9</v>
      </c>
      <c r="L118" s="18">
        <v>0.75</v>
      </c>
      <c r="M118" s="18">
        <v>6.7</v>
      </c>
      <c r="N118" s="18">
        <v>46</v>
      </c>
      <c r="O118" s="18">
        <v>37.4</v>
      </c>
      <c r="P118" s="18">
        <v>29.3</v>
      </c>
      <c r="Q118" s="17"/>
      <c r="R118" s="18">
        <v>16.5</v>
      </c>
      <c r="S118" s="1"/>
      <c r="T118" s="43" t="str">
        <f>VLOOKUP(B118,Experiment!DF:DX,19,FALSE)</f>
        <v>403017:543041</v>
      </c>
      <c r="U118" s="1" t="str">
        <f t="shared" si="29"/>
        <v>403017:543041_403017:5214667</v>
      </c>
      <c r="V118" s="11" t="str">
        <f t="shared" si="45"/>
        <v/>
      </c>
      <c r="W118" s="11" t="str">
        <f>IF(COUNTIF($T$1:T117, "="&amp;T118)=0,VLOOKUP(B118,Experiment!DF:DG,2,FALSE)&amp;"""soilLayer"":[", "")</f>
        <v/>
      </c>
      <c r="X118" s="11" t="str">
        <f>IF(COUNTIF($U$1:U117, "="&amp;U118)=0,Y118&amp;Z118&amp;AA118&amp;AB118&amp;AC118&amp;AD118&amp;AE118&amp;AF118&amp;AG118&amp;AH118&amp;AI118&amp;AJ118&amp;AJ118&amp;AK118&amp;AL118&amp;AM118,"")</f>
        <v/>
      </c>
      <c r="Y118" s="11" t="str">
        <f t="shared" si="30"/>
        <v>{"mon_soilhorizonid":"403017:5214667",</v>
      </c>
      <c r="Z118" s="11" t="str">
        <f t="shared" si="31"/>
        <v>"slmh":"Bw1,Bw2",</v>
      </c>
      <c r="AA118" s="11" t="str">
        <f t="shared" si="32"/>
        <v>"sllb":"91",</v>
      </c>
      <c r="AB118" s="11" t="str">
        <f t="shared" si="33"/>
        <v/>
      </c>
      <c r="AC118" s="11" t="str">
        <f t="shared" si="34"/>
        <v>"slcly":"26",</v>
      </c>
      <c r="AD118" s="11" t="str">
        <f t="shared" si="35"/>
        <v>"slsil":"36.6",</v>
      </c>
      <c r="AE118" s="11" t="str">
        <f t="shared" si="36"/>
        <v>"slcf":"7.211538462",</v>
      </c>
      <c r="AF118" s="11" t="str">
        <f t="shared" si="37"/>
        <v>"sksat":"9",</v>
      </c>
      <c r="AG118" s="11" t="str">
        <f t="shared" si="38"/>
        <v>"sloc":"0.75",</v>
      </c>
      <c r="AH118" s="11" t="str">
        <f t="shared" si="39"/>
        <v>"slphw":"6.7",</v>
      </c>
      <c r="AI118" s="11" t="str">
        <f t="shared" si="40"/>
        <v>"sllt":"46",</v>
      </c>
      <c r="AJ118" s="11" t="str">
        <f t="shared" si="41"/>
        <v>"slsnd":"37.4",</v>
      </c>
      <c r="AK118" s="11" t="str">
        <f t="shared" si="42"/>
        <v>"slfc1":"29.3",</v>
      </c>
      <c r="AL118" s="11" t="str">
        <f t="shared" si="43"/>
        <v/>
      </c>
      <c r="AM118" s="11" t="str">
        <f t="shared" si="44"/>
        <v>"slwp":"16.5"}</v>
      </c>
    </row>
    <row r="119" spans="2:39">
      <c r="B119" s="17" t="s">
        <v>541</v>
      </c>
      <c r="C119" s="17" t="s">
        <v>467</v>
      </c>
      <c r="D119" s="17" t="s">
        <v>805</v>
      </c>
      <c r="E119" s="17" t="s">
        <v>801</v>
      </c>
      <c r="F119" s="18">
        <v>152</v>
      </c>
      <c r="G119" s="17"/>
      <c r="H119" s="18">
        <v>17</v>
      </c>
      <c r="I119" s="18">
        <v>39.700000000000003</v>
      </c>
      <c r="J119" s="18">
        <v>7.211538462</v>
      </c>
      <c r="K119" s="18">
        <v>9</v>
      </c>
      <c r="L119" s="18">
        <v>0.25</v>
      </c>
      <c r="M119" s="18">
        <v>7.9</v>
      </c>
      <c r="N119" s="18">
        <v>91</v>
      </c>
      <c r="O119" s="18">
        <v>43.3</v>
      </c>
      <c r="P119" s="18">
        <v>25</v>
      </c>
      <c r="Q119" s="17"/>
      <c r="R119" s="18">
        <v>10.5</v>
      </c>
      <c r="S119" s="1"/>
      <c r="T119" s="43" t="str">
        <f>VLOOKUP(B119,Experiment!DF:DX,19,FALSE)</f>
        <v>403017:543041</v>
      </c>
      <c r="U119" s="1" t="str">
        <f t="shared" si="29"/>
        <v>403017:543041_403017:5214668</v>
      </c>
      <c r="V119" s="11" t="str">
        <f t="shared" si="45"/>
        <v/>
      </c>
      <c r="W119" s="11" t="str">
        <f>IF(COUNTIF($T$1:T118, "="&amp;T119)=0,VLOOKUP(B119,Experiment!DF:DG,2,FALSE)&amp;"""soilLayer"":[", "")</f>
        <v/>
      </c>
      <c r="X119" s="11" t="str">
        <f>IF(COUNTIF($U$1:U118, "="&amp;U119)=0,Y119&amp;Z119&amp;AA119&amp;AB119&amp;AC119&amp;AD119&amp;AE119&amp;AF119&amp;AG119&amp;AH119&amp;AI119&amp;AJ119&amp;AJ119&amp;AK119&amp;AL119&amp;AM119,"")</f>
        <v/>
      </c>
      <c r="Y119" s="11" t="str">
        <f t="shared" si="30"/>
        <v>{"mon_soilhorizonid":"403017:5214668",</v>
      </c>
      <c r="Z119" s="11" t="str">
        <f t="shared" si="31"/>
        <v>"slmh":"C1,C2",</v>
      </c>
      <c r="AA119" s="11" t="str">
        <f t="shared" si="32"/>
        <v>"sllb":"152",</v>
      </c>
      <c r="AB119" s="11" t="str">
        <f t="shared" si="33"/>
        <v/>
      </c>
      <c r="AC119" s="11" t="str">
        <f t="shared" si="34"/>
        <v>"slcly":"17",</v>
      </c>
      <c r="AD119" s="11" t="str">
        <f t="shared" si="35"/>
        <v>"slsil":"39.7",</v>
      </c>
      <c r="AE119" s="11" t="str">
        <f t="shared" si="36"/>
        <v>"slcf":"7.211538462",</v>
      </c>
      <c r="AF119" s="11" t="str">
        <f t="shared" si="37"/>
        <v>"sksat":"9",</v>
      </c>
      <c r="AG119" s="11" t="str">
        <f t="shared" si="38"/>
        <v>"sloc":"0.25",</v>
      </c>
      <c r="AH119" s="11" t="str">
        <f t="shared" si="39"/>
        <v>"slphw":"7.9",</v>
      </c>
      <c r="AI119" s="11" t="str">
        <f t="shared" si="40"/>
        <v>"sllt":"91",</v>
      </c>
      <c r="AJ119" s="11" t="str">
        <f t="shared" si="41"/>
        <v>"slsnd":"43.3",</v>
      </c>
      <c r="AK119" s="11" t="str">
        <f t="shared" si="42"/>
        <v>"slfc1":"25",</v>
      </c>
      <c r="AL119" s="11" t="str">
        <f t="shared" si="43"/>
        <v/>
      </c>
      <c r="AM119" s="11" t="str">
        <f t="shared" si="44"/>
        <v>"slwp":"10.5"}</v>
      </c>
    </row>
    <row r="120" spans="2:39">
      <c r="B120" s="17" t="s">
        <v>544</v>
      </c>
      <c r="C120" s="17" t="s">
        <v>545</v>
      </c>
      <c r="D120" s="17" t="s">
        <v>836</v>
      </c>
      <c r="E120" s="17" t="s">
        <v>778</v>
      </c>
      <c r="F120" s="18">
        <v>56</v>
      </c>
      <c r="G120" s="17"/>
      <c r="H120" s="18">
        <v>31</v>
      </c>
      <c r="I120" s="18">
        <v>49</v>
      </c>
      <c r="J120" s="18">
        <v>2.4271844659999999</v>
      </c>
      <c r="K120" s="18">
        <v>3</v>
      </c>
      <c r="L120" s="18">
        <v>6.5</v>
      </c>
      <c r="M120" s="18">
        <v>7</v>
      </c>
      <c r="N120" s="18">
        <v>0</v>
      </c>
      <c r="O120" s="18">
        <v>20</v>
      </c>
      <c r="P120" s="18">
        <v>34.6</v>
      </c>
      <c r="Q120" s="17"/>
      <c r="R120" s="18">
        <v>24.2</v>
      </c>
      <c r="S120" s="1"/>
      <c r="T120" s="43" t="str">
        <f>VLOOKUP(B120,Experiment!DF:DX,19,FALSE)</f>
        <v>403013:543033</v>
      </c>
      <c r="U120" s="1" t="str">
        <f t="shared" si="29"/>
        <v>403013:543033_403013:1189234</v>
      </c>
      <c r="V120" s="11" t="str">
        <f t="shared" si="45"/>
        <v>]},</v>
      </c>
      <c r="W120" s="11" t="str">
        <f>IF(COUNTIF($T$1:T119, "="&amp;T120)=0,VLOOKUP(B120,Experiment!DF:DG,2,FALSE)&amp;"""soilLayer"":[", "")</f>
        <v>{"sltx":"SICL","sl_source":"SSURGO, Texture Component","soil_id":"403013:543033","soil_name":"Webster","sl_system":"USDA_NRCS","classification":"Fine-loamy, mixed, superactive, mesic Typic Endoaquolls","soil_elev":"381","sl_slope":"1","salb":"0.02","drainage":"Poorly drained","soilLayer":[</v>
      </c>
      <c r="X120" s="11" t="str">
        <f>IF(COUNTIF($U$1:U119, "="&amp;U120)=0,Y120&amp;Z120&amp;AA120&amp;AB120&amp;AC120&amp;AD120&amp;AE120&amp;AF120&amp;AG120&amp;AH120&amp;AI120&amp;AJ120&amp;AJ120&amp;AK120&amp;AL120&amp;AM120,"")</f>
        <v>{"mon_soilhorizonid":"403013:1189234","slmh":"H1","sllb":"56","slcly":"31","slsil":"49","slcf":"2.427184466","sksat":"3","sloc":"6.5","slphw":"7","sllt":"0","slsnd":"20","slsnd":"20","slfc1":"34.6","slwp":"24.2"}</v>
      </c>
      <c r="Y120" s="11" t="str">
        <f t="shared" si="30"/>
        <v>{"mon_soilhorizonid":"403013:1189234",</v>
      </c>
      <c r="Z120" s="11" t="str">
        <f t="shared" si="31"/>
        <v>"slmh":"H1",</v>
      </c>
      <c r="AA120" s="11" t="str">
        <f t="shared" si="32"/>
        <v>"sllb":"56",</v>
      </c>
      <c r="AB120" s="11" t="str">
        <f t="shared" si="33"/>
        <v/>
      </c>
      <c r="AC120" s="11" t="str">
        <f t="shared" si="34"/>
        <v>"slcly":"31",</v>
      </c>
      <c r="AD120" s="11" t="str">
        <f t="shared" si="35"/>
        <v>"slsil":"49",</v>
      </c>
      <c r="AE120" s="11" t="str">
        <f t="shared" si="36"/>
        <v>"slcf":"2.427184466",</v>
      </c>
      <c r="AF120" s="11" t="str">
        <f t="shared" si="37"/>
        <v>"sksat":"3",</v>
      </c>
      <c r="AG120" s="11" t="str">
        <f t="shared" si="38"/>
        <v>"sloc":"6.5",</v>
      </c>
      <c r="AH120" s="11" t="str">
        <f t="shared" si="39"/>
        <v>"slphw":"7",</v>
      </c>
      <c r="AI120" s="11" t="str">
        <f t="shared" si="40"/>
        <v>"sllt":"0",</v>
      </c>
      <c r="AJ120" s="11" t="str">
        <f t="shared" si="41"/>
        <v>"slsnd":"20",</v>
      </c>
      <c r="AK120" s="11" t="str">
        <f t="shared" si="42"/>
        <v>"slfc1":"34.6",</v>
      </c>
      <c r="AL120" s="11" t="str">
        <f t="shared" si="43"/>
        <v/>
      </c>
      <c r="AM120" s="11" t="str">
        <f t="shared" si="44"/>
        <v>"slwp":"24.2"}</v>
      </c>
    </row>
    <row r="121" spans="2:39">
      <c r="B121" s="17" t="s">
        <v>544</v>
      </c>
      <c r="C121" s="17" t="s">
        <v>545</v>
      </c>
      <c r="D121" s="17" t="s">
        <v>837</v>
      </c>
      <c r="E121" s="17" t="s">
        <v>780</v>
      </c>
      <c r="F121" s="18">
        <v>84</v>
      </c>
      <c r="G121" s="17"/>
      <c r="H121" s="18">
        <v>30</v>
      </c>
      <c r="I121" s="18">
        <v>36.5</v>
      </c>
      <c r="J121" s="18">
        <v>2.4271844659999999</v>
      </c>
      <c r="K121" s="18">
        <v>3</v>
      </c>
      <c r="L121" s="18">
        <v>3</v>
      </c>
      <c r="M121" s="18">
        <v>7.2</v>
      </c>
      <c r="N121" s="18">
        <v>56</v>
      </c>
      <c r="O121" s="18">
        <v>33.5</v>
      </c>
      <c r="P121" s="18">
        <v>32.6</v>
      </c>
      <c r="Q121" s="17"/>
      <c r="R121" s="18">
        <v>20.6</v>
      </c>
      <c r="S121" s="1"/>
      <c r="T121" s="43" t="str">
        <f>VLOOKUP(B121,Experiment!DF:DX,19,FALSE)</f>
        <v>403013:543033</v>
      </c>
      <c r="U121" s="1" t="str">
        <f t="shared" si="29"/>
        <v>403013:543033_403013:1189235</v>
      </c>
      <c r="V121" s="11" t="str">
        <f t="shared" si="45"/>
        <v>,</v>
      </c>
      <c r="W121" s="11" t="str">
        <f>IF(COUNTIF($T$1:T120, "="&amp;T121)=0,VLOOKUP(B121,Experiment!DF:DG,2,FALSE)&amp;"""soilLayer"":[", "")</f>
        <v/>
      </c>
      <c r="X121" s="11" t="str">
        <f>IF(COUNTIF($U$1:U120, "="&amp;U121)=0,Y121&amp;Z121&amp;AA121&amp;AB121&amp;AC121&amp;AD121&amp;AE121&amp;AF121&amp;AG121&amp;AH121&amp;AI121&amp;AJ121&amp;AJ121&amp;AK121&amp;AL121&amp;AM121,"")</f>
        <v>{"mon_soilhorizonid":"403013:1189235","slmh":"H2","sllb":"84","slcly":"30","slsil":"36.5","slcf":"2.427184466","sksat":"3","sloc":"3","slphw":"7.2","sllt":"56","slsnd":"33.5","slsnd":"33.5","slfc1":"32.6","slwp":"20.6"}</v>
      </c>
      <c r="Y121" s="11" t="str">
        <f t="shared" si="30"/>
        <v>{"mon_soilhorizonid":"403013:1189235",</v>
      </c>
      <c r="Z121" s="11" t="str">
        <f t="shared" si="31"/>
        <v>"slmh":"H2",</v>
      </c>
      <c r="AA121" s="11" t="str">
        <f t="shared" si="32"/>
        <v>"sllb":"84",</v>
      </c>
      <c r="AB121" s="11" t="str">
        <f t="shared" si="33"/>
        <v/>
      </c>
      <c r="AC121" s="11" t="str">
        <f t="shared" si="34"/>
        <v>"slcly":"30",</v>
      </c>
      <c r="AD121" s="11" t="str">
        <f t="shared" si="35"/>
        <v>"slsil":"36.5",</v>
      </c>
      <c r="AE121" s="11" t="str">
        <f t="shared" si="36"/>
        <v>"slcf":"2.427184466",</v>
      </c>
      <c r="AF121" s="11" t="str">
        <f t="shared" si="37"/>
        <v>"sksat":"3",</v>
      </c>
      <c r="AG121" s="11" t="str">
        <f t="shared" si="38"/>
        <v>"sloc":"3",</v>
      </c>
      <c r="AH121" s="11" t="str">
        <f t="shared" si="39"/>
        <v>"slphw":"7.2",</v>
      </c>
      <c r="AI121" s="11" t="str">
        <f t="shared" si="40"/>
        <v>"sllt":"56",</v>
      </c>
      <c r="AJ121" s="11" t="str">
        <f t="shared" si="41"/>
        <v>"slsnd":"33.5",</v>
      </c>
      <c r="AK121" s="11" t="str">
        <f t="shared" si="42"/>
        <v>"slfc1":"32.6",</v>
      </c>
      <c r="AL121" s="11" t="str">
        <f t="shared" si="43"/>
        <v/>
      </c>
      <c r="AM121" s="11" t="str">
        <f t="shared" si="44"/>
        <v>"slwp":"20.6"}</v>
      </c>
    </row>
    <row r="122" spans="2:39">
      <c r="B122" s="17" t="s">
        <v>544</v>
      </c>
      <c r="C122" s="17" t="s">
        <v>545</v>
      </c>
      <c r="D122" s="17" t="s">
        <v>838</v>
      </c>
      <c r="E122" s="17" t="s">
        <v>782</v>
      </c>
      <c r="F122" s="18">
        <v>152</v>
      </c>
      <c r="G122" s="17"/>
      <c r="H122" s="18">
        <v>23.5</v>
      </c>
      <c r="I122" s="18">
        <v>37.299999999999997</v>
      </c>
      <c r="J122" s="18">
        <v>4.8543689319999999</v>
      </c>
      <c r="K122" s="18">
        <v>9</v>
      </c>
      <c r="L122" s="18">
        <v>1.5</v>
      </c>
      <c r="M122" s="18">
        <v>7.9</v>
      </c>
      <c r="N122" s="18">
        <v>84</v>
      </c>
      <c r="O122" s="18">
        <v>39.200000000000003</v>
      </c>
      <c r="P122" s="18">
        <v>29.7</v>
      </c>
      <c r="Q122" s="17"/>
      <c r="R122" s="18">
        <v>16.399999999999999</v>
      </c>
      <c r="S122" s="1"/>
      <c r="T122" s="43" t="str">
        <f>VLOOKUP(B122,Experiment!DF:DX,19,FALSE)</f>
        <v>403013:543033</v>
      </c>
      <c r="U122" s="1" t="str">
        <f t="shared" si="29"/>
        <v>403013:543033_403013:1189236</v>
      </c>
      <c r="V122" s="11" t="str">
        <f t="shared" si="45"/>
        <v>,</v>
      </c>
      <c r="W122" s="11" t="str">
        <f>IF(COUNTIF($T$1:T121, "="&amp;T122)=0,VLOOKUP(B122,Experiment!DF:DG,2,FALSE)&amp;"""soilLayer"":[", "")</f>
        <v/>
      </c>
      <c r="X122" s="11" t="str">
        <f>IF(COUNTIF($U$1:U121, "="&amp;U122)=0,Y122&amp;Z122&amp;AA122&amp;AB122&amp;AC122&amp;AD122&amp;AE122&amp;AF122&amp;AG122&amp;AH122&amp;AI122&amp;AJ122&amp;AJ122&amp;AK122&amp;AL122&amp;AM122,"")</f>
        <v>{"mon_soilhorizonid":"403013:1189236","slmh":"H3","sllb":"152","slcly":"23.5","slsil":"37.3","slcf":"4.854368932","sksat":"9","sloc":"1.5","slphw":"7.9","sllt":"84","slsnd":"39.2","slsnd":"39.2","slfc1":"29.7","slwp":"16.4"}</v>
      </c>
      <c r="Y122" s="11" t="str">
        <f t="shared" si="30"/>
        <v>{"mon_soilhorizonid":"403013:1189236",</v>
      </c>
      <c r="Z122" s="11" t="str">
        <f t="shared" si="31"/>
        <v>"slmh":"H3",</v>
      </c>
      <c r="AA122" s="11" t="str">
        <f t="shared" si="32"/>
        <v>"sllb":"152",</v>
      </c>
      <c r="AB122" s="11" t="str">
        <f t="shared" si="33"/>
        <v/>
      </c>
      <c r="AC122" s="11" t="str">
        <f t="shared" si="34"/>
        <v>"slcly":"23.5",</v>
      </c>
      <c r="AD122" s="11" t="str">
        <f t="shared" si="35"/>
        <v>"slsil":"37.3",</v>
      </c>
      <c r="AE122" s="11" t="str">
        <f t="shared" si="36"/>
        <v>"slcf":"4.854368932",</v>
      </c>
      <c r="AF122" s="11" t="str">
        <f t="shared" si="37"/>
        <v>"sksat":"9",</v>
      </c>
      <c r="AG122" s="11" t="str">
        <f t="shared" si="38"/>
        <v>"sloc":"1.5",</v>
      </c>
      <c r="AH122" s="11" t="str">
        <f t="shared" si="39"/>
        <v>"slphw":"7.9",</v>
      </c>
      <c r="AI122" s="11" t="str">
        <f t="shared" si="40"/>
        <v>"sllt":"84",</v>
      </c>
      <c r="AJ122" s="11" t="str">
        <f t="shared" si="41"/>
        <v>"slsnd":"39.2",</v>
      </c>
      <c r="AK122" s="11" t="str">
        <f t="shared" si="42"/>
        <v>"slfc1":"29.7",</v>
      </c>
      <c r="AL122" s="11" t="str">
        <f t="shared" si="43"/>
        <v/>
      </c>
      <c r="AM122" s="11" t="str">
        <f t="shared" si="44"/>
        <v>"slwp":"16.4"}</v>
      </c>
    </row>
    <row r="123" spans="2:39">
      <c r="B123" s="17" t="s">
        <v>548</v>
      </c>
      <c r="C123" s="17" t="s">
        <v>545</v>
      </c>
      <c r="D123" s="17" t="s">
        <v>836</v>
      </c>
      <c r="E123" s="17" t="s">
        <v>778</v>
      </c>
      <c r="F123" s="18">
        <v>56</v>
      </c>
      <c r="G123" s="17"/>
      <c r="H123" s="18">
        <v>31</v>
      </c>
      <c r="I123" s="18">
        <v>49</v>
      </c>
      <c r="J123" s="18">
        <v>2.4271844659999999</v>
      </c>
      <c r="K123" s="18">
        <v>3</v>
      </c>
      <c r="L123" s="18">
        <v>6.5</v>
      </c>
      <c r="M123" s="18">
        <v>7</v>
      </c>
      <c r="N123" s="18">
        <v>0</v>
      </c>
      <c r="O123" s="18">
        <v>20</v>
      </c>
      <c r="P123" s="18">
        <v>34.6</v>
      </c>
      <c r="Q123" s="17"/>
      <c r="R123" s="18">
        <v>24.2</v>
      </c>
      <c r="S123" s="1"/>
      <c r="T123" s="43" t="str">
        <f>VLOOKUP(B123,Experiment!DF:DX,19,FALSE)</f>
        <v>403013:543033</v>
      </c>
      <c r="U123" s="1" t="str">
        <f t="shared" si="29"/>
        <v>403013:543033_403013:1189234</v>
      </c>
      <c r="V123" s="11" t="str">
        <f t="shared" si="45"/>
        <v/>
      </c>
      <c r="W123" s="11" t="str">
        <f>IF(COUNTIF($T$1:T122, "="&amp;T123)=0,VLOOKUP(B123,Experiment!DF:DG,2,FALSE)&amp;"""soilLayer"":[", "")</f>
        <v/>
      </c>
      <c r="X123" s="11" t="str">
        <f>IF(COUNTIF($U$1:U122, "="&amp;U123)=0,Y123&amp;Z123&amp;AA123&amp;AB123&amp;AC123&amp;AD123&amp;AE123&amp;AF123&amp;AG123&amp;AH123&amp;AI123&amp;AJ123&amp;AJ123&amp;AK123&amp;AL123&amp;AM123,"")</f>
        <v/>
      </c>
      <c r="Y123" s="11" t="str">
        <f t="shared" si="30"/>
        <v>{"mon_soilhorizonid":"403013:1189234",</v>
      </c>
      <c r="Z123" s="11" t="str">
        <f t="shared" si="31"/>
        <v>"slmh":"H1",</v>
      </c>
      <c r="AA123" s="11" t="str">
        <f t="shared" si="32"/>
        <v>"sllb":"56",</v>
      </c>
      <c r="AB123" s="11" t="str">
        <f t="shared" si="33"/>
        <v/>
      </c>
      <c r="AC123" s="11" t="str">
        <f t="shared" si="34"/>
        <v>"slcly":"31",</v>
      </c>
      <c r="AD123" s="11" t="str">
        <f t="shared" si="35"/>
        <v>"slsil":"49",</v>
      </c>
      <c r="AE123" s="11" t="str">
        <f t="shared" si="36"/>
        <v>"slcf":"2.427184466",</v>
      </c>
      <c r="AF123" s="11" t="str">
        <f t="shared" si="37"/>
        <v>"sksat":"3",</v>
      </c>
      <c r="AG123" s="11" t="str">
        <f t="shared" si="38"/>
        <v>"sloc":"6.5",</v>
      </c>
      <c r="AH123" s="11" t="str">
        <f t="shared" si="39"/>
        <v>"slphw":"7",</v>
      </c>
      <c r="AI123" s="11" t="str">
        <f t="shared" si="40"/>
        <v>"sllt":"0",</v>
      </c>
      <c r="AJ123" s="11" t="str">
        <f t="shared" si="41"/>
        <v>"slsnd":"20",</v>
      </c>
      <c r="AK123" s="11" t="str">
        <f t="shared" si="42"/>
        <v>"slfc1":"34.6",</v>
      </c>
      <c r="AL123" s="11" t="str">
        <f t="shared" si="43"/>
        <v/>
      </c>
      <c r="AM123" s="11" t="str">
        <f t="shared" si="44"/>
        <v>"slwp":"24.2"}</v>
      </c>
    </row>
    <row r="124" spans="2:39">
      <c r="B124" s="17" t="s">
        <v>548</v>
      </c>
      <c r="C124" s="17" t="s">
        <v>545</v>
      </c>
      <c r="D124" s="17" t="s">
        <v>837</v>
      </c>
      <c r="E124" s="17" t="s">
        <v>780</v>
      </c>
      <c r="F124" s="18">
        <v>84</v>
      </c>
      <c r="G124" s="17"/>
      <c r="H124" s="18">
        <v>30</v>
      </c>
      <c r="I124" s="18">
        <v>36.5</v>
      </c>
      <c r="J124" s="18">
        <v>2.4271844659999999</v>
      </c>
      <c r="K124" s="18">
        <v>3</v>
      </c>
      <c r="L124" s="18">
        <v>3</v>
      </c>
      <c r="M124" s="18">
        <v>7.2</v>
      </c>
      <c r="N124" s="18">
        <v>56</v>
      </c>
      <c r="O124" s="18">
        <v>33.5</v>
      </c>
      <c r="P124" s="18">
        <v>32.6</v>
      </c>
      <c r="Q124" s="17"/>
      <c r="R124" s="18">
        <v>20.6</v>
      </c>
      <c r="S124" s="1"/>
      <c r="T124" s="43" t="str">
        <f>VLOOKUP(B124,Experiment!DF:DX,19,FALSE)</f>
        <v>403013:543033</v>
      </c>
      <c r="U124" s="1" t="str">
        <f t="shared" si="29"/>
        <v>403013:543033_403013:1189235</v>
      </c>
      <c r="V124" s="11" t="str">
        <f t="shared" si="45"/>
        <v/>
      </c>
      <c r="W124" s="11" t="str">
        <f>IF(COUNTIF($T$1:T123, "="&amp;T124)=0,VLOOKUP(B124,Experiment!DF:DG,2,FALSE)&amp;"""soilLayer"":[", "")</f>
        <v/>
      </c>
      <c r="X124" s="11" t="str">
        <f>IF(COUNTIF($U$1:U123, "="&amp;U124)=0,Y124&amp;Z124&amp;AA124&amp;AB124&amp;AC124&amp;AD124&amp;AE124&amp;AF124&amp;AG124&amp;AH124&amp;AI124&amp;AJ124&amp;AJ124&amp;AK124&amp;AL124&amp;AM124,"")</f>
        <v/>
      </c>
      <c r="Y124" s="11" t="str">
        <f t="shared" si="30"/>
        <v>{"mon_soilhorizonid":"403013:1189235",</v>
      </c>
      <c r="Z124" s="11" t="str">
        <f t="shared" si="31"/>
        <v>"slmh":"H2",</v>
      </c>
      <c r="AA124" s="11" t="str">
        <f t="shared" si="32"/>
        <v>"sllb":"84",</v>
      </c>
      <c r="AB124" s="11" t="str">
        <f t="shared" si="33"/>
        <v/>
      </c>
      <c r="AC124" s="11" t="str">
        <f t="shared" si="34"/>
        <v>"slcly":"30",</v>
      </c>
      <c r="AD124" s="11" t="str">
        <f t="shared" si="35"/>
        <v>"slsil":"36.5",</v>
      </c>
      <c r="AE124" s="11" t="str">
        <f t="shared" si="36"/>
        <v>"slcf":"2.427184466",</v>
      </c>
      <c r="AF124" s="11" t="str">
        <f t="shared" si="37"/>
        <v>"sksat":"3",</v>
      </c>
      <c r="AG124" s="11" t="str">
        <f t="shared" si="38"/>
        <v>"sloc":"3",</v>
      </c>
      <c r="AH124" s="11" t="str">
        <f t="shared" si="39"/>
        <v>"slphw":"7.2",</v>
      </c>
      <c r="AI124" s="11" t="str">
        <f t="shared" si="40"/>
        <v>"sllt":"56",</v>
      </c>
      <c r="AJ124" s="11" t="str">
        <f t="shared" si="41"/>
        <v>"slsnd":"33.5",</v>
      </c>
      <c r="AK124" s="11" t="str">
        <f t="shared" si="42"/>
        <v>"slfc1":"32.6",</v>
      </c>
      <c r="AL124" s="11" t="str">
        <f t="shared" si="43"/>
        <v/>
      </c>
      <c r="AM124" s="11" t="str">
        <f t="shared" si="44"/>
        <v>"slwp":"20.6"}</v>
      </c>
    </row>
    <row r="125" spans="2:39">
      <c r="B125" s="17" t="s">
        <v>548</v>
      </c>
      <c r="C125" s="17" t="s">
        <v>545</v>
      </c>
      <c r="D125" s="17" t="s">
        <v>838</v>
      </c>
      <c r="E125" s="17" t="s">
        <v>782</v>
      </c>
      <c r="F125" s="18">
        <v>152</v>
      </c>
      <c r="G125" s="17"/>
      <c r="H125" s="18">
        <v>23.5</v>
      </c>
      <c r="I125" s="18">
        <v>37.299999999999997</v>
      </c>
      <c r="J125" s="18">
        <v>4.8543689319999999</v>
      </c>
      <c r="K125" s="18">
        <v>9</v>
      </c>
      <c r="L125" s="18">
        <v>1.5</v>
      </c>
      <c r="M125" s="18">
        <v>7.9</v>
      </c>
      <c r="N125" s="18">
        <v>84</v>
      </c>
      <c r="O125" s="18">
        <v>39.200000000000003</v>
      </c>
      <c r="P125" s="18">
        <v>29.7</v>
      </c>
      <c r="Q125" s="17"/>
      <c r="R125" s="18">
        <v>16.399999999999999</v>
      </c>
      <c r="S125" s="1"/>
      <c r="T125" s="43" t="str">
        <f>VLOOKUP(B125,Experiment!DF:DX,19,FALSE)</f>
        <v>403013:543033</v>
      </c>
      <c r="U125" s="1" t="str">
        <f t="shared" si="29"/>
        <v>403013:543033_403013:1189236</v>
      </c>
      <c r="V125" s="11" t="str">
        <f t="shared" si="45"/>
        <v/>
      </c>
      <c r="W125" s="11" t="str">
        <f>IF(COUNTIF($T$1:T124, "="&amp;T125)=0,VLOOKUP(B125,Experiment!DF:DG,2,FALSE)&amp;"""soilLayer"":[", "")</f>
        <v/>
      </c>
      <c r="X125" s="11" t="str">
        <f>IF(COUNTIF($U$1:U124, "="&amp;U125)=0,Y125&amp;Z125&amp;AA125&amp;AB125&amp;AC125&amp;AD125&amp;AE125&amp;AF125&amp;AG125&amp;AH125&amp;AI125&amp;AJ125&amp;AJ125&amp;AK125&amp;AL125&amp;AM125,"")</f>
        <v/>
      </c>
      <c r="Y125" s="11" t="str">
        <f t="shared" si="30"/>
        <v>{"mon_soilhorizonid":"403013:1189236",</v>
      </c>
      <c r="Z125" s="11" t="str">
        <f t="shared" si="31"/>
        <v>"slmh":"H3",</v>
      </c>
      <c r="AA125" s="11" t="str">
        <f t="shared" si="32"/>
        <v>"sllb":"152",</v>
      </c>
      <c r="AB125" s="11" t="str">
        <f t="shared" si="33"/>
        <v/>
      </c>
      <c r="AC125" s="11" t="str">
        <f t="shared" si="34"/>
        <v>"slcly":"23.5",</v>
      </c>
      <c r="AD125" s="11" t="str">
        <f t="shared" si="35"/>
        <v>"slsil":"37.3",</v>
      </c>
      <c r="AE125" s="11" t="str">
        <f t="shared" si="36"/>
        <v>"slcf":"4.854368932",</v>
      </c>
      <c r="AF125" s="11" t="str">
        <f t="shared" si="37"/>
        <v>"sksat":"9",</v>
      </c>
      <c r="AG125" s="11" t="str">
        <f t="shared" si="38"/>
        <v>"sloc":"1.5",</v>
      </c>
      <c r="AH125" s="11" t="str">
        <f t="shared" si="39"/>
        <v>"slphw":"7.9",</v>
      </c>
      <c r="AI125" s="11" t="str">
        <f t="shared" si="40"/>
        <v>"sllt":"84",</v>
      </c>
      <c r="AJ125" s="11" t="str">
        <f t="shared" si="41"/>
        <v>"slsnd":"39.2",</v>
      </c>
      <c r="AK125" s="11" t="str">
        <f t="shared" si="42"/>
        <v>"slfc1":"29.7",</v>
      </c>
      <c r="AL125" s="11" t="str">
        <f t="shared" si="43"/>
        <v/>
      </c>
      <c r="AM125" s="11" t="str">
        <f t="shared" si="44"/>
        <v>"slwp":"16.4"}</v>
      </c>
    </row>
    <row r="126" spans="2:39">
      <c r="B126" s="17" t="s">
        <v>549</v>
      </c>
      <c r="C126" s="17" t="s">
        <v>552</v>
      </c>
      <c r="D126" s="17" t="s">
        <v>839</v>
      </c>
      <c r="E126" s="17" t="s">
        <v>820</v>
      </c>
      <c r="F126" s="18">
        <v>48</v>
      </c>
      <c r="G126" s="17"/>
      <c r="H126" s="18">
        <v>29.5</v>
      </c>
      <c r="I126" s="18">
        <v>52.3</v>
      </c>
      <c r="J126" s="18">
        <v>2.5</v>
      </c>
      <c r="K126" s="18">
        <v>9.17</v>
      </c>
      <c r="L126" s="18">
        <v>6</v>
      </c>
      <c r="M126" s="18">
        <v>7.9</v>
      </c>
      <c r="N126" s="18">
        <v>0</v>
      </c>
      <c r="O126" s="18">
        <v>18.2</v>
      </c>
      <c r="P126" s="18">
        <v>33.700000000000003</v>
      </c>
      <c r="Q126" s="17"/>
      <c r="R126" s="18">
        <v>21.9</v>
      </c>
      <c r="S126" s="1"/>
      <c r="T126" s="43" t="str">
        <f>VLOOKUP(B126,Experiment!DF:DX,19,FALSE)</f>
        <v>436061:599869</v>
      </c>
      <c r="U126" s="1" t="str">
        <f t="shared" si="29"/>
        <v>436061:599869_436061:1315366</v>
      </c>
      <c r="V126" s="11" t="str">
        <f t="shared" si="45"/>
        <v>]},</v>
      </c>
      <c r="W126" s="11" t="str">
        <f>IF(COUNTIF($T$1:T125, "="&amp;T126)=0,VLOOKUP(B126,Experiment!DF:DG,2,FALSE)&amp;"""soilLayer"":[", "")</f>
        <v>{"sltx":"SICL","sl_source":"SSURGO, Texture Component","soil_id":"436061:599869","soil_name":"Canisteo","sl_system":"USDA_NRCS","classification":"Fine-loamy, mixed, superactive, calcareous, mesic Typic Endoaquolls","soil_elev":"346","sl_slope":"1","salb":"0.16","drainage":"Very poorly drained","soilLayer":[</v>
      </c>
      <c r="X126" s="11" t="str">
        <f>IF(COUNTIF($U$1:U125, "="&amp;U126)=0,Y126&amp;Z126&amp;AA126&amp;AB126&amp;AC126&amp;AD126&amp;AE126&amp;AF126&amp;AG126&amp;AH126&amp;AI126&amp;AJ126&amp;AJ126&amp;AK126&amp;AL126&amp;AM126,"")</f>
        <v>{"mon_soilhorizonid":"436061:1315366","slmh":"Ap,A","sllb":"48","slcly":"29.5","slsil":"52.3","slcf":"2.5","sksat":"9.17","sloc":"6","slphw":"7.9","sllt":"0","slsnd":"18.2","slsnd":"18.2","slfc1":"33.7","slwp":"21.9"}</v>
      </c>
      <c r="Y126" s="11" t="str">
        <f t="shared" si="30"/>
        <v>{"mon_soilhorizonid":"436061:1315366",</v>
      </c>
      <c r="Z126" s="11" t="str">
        <f t="shared" si="31"/>
        <v>"slmh":"Ap,A",</v>
      </c>
      <c r="AA126" s="11" t="str">
        <f t="shared" si="32"/>
        <v>"sllb":"48",</v>
      </c>
      <c r="AB126" s="11" t="str">
        <f t="shared" si="33"/>
        <v/>
      </c>
      <c r="AC126" s="11" t="str">
        <f t="shared" si="34"/>
        <v>"slcly":"29.5",</v>
      </c>
      <c r="AD126" s="11" t="str">
        <f t="shared" si="35"/>
        <v>"slsil":"52.3",</v>
      </c>
      <c r="AE126" s="11" t="str">
        <f t="shared" si="36"/>
        <v>"slcf":"2.5",</v>
      </c>
      <c r="AF126" s="11" t="str">
        <f t="shared" si="37"/>
        <v>"sksat":"9.17",</v>
      </c>
      <c r="AG126" s="11" t="str">
        <f t="shared" si="38"/>
        <v>"sloc":"6",</v>
      </c>
      <c r="AH126" s="11" t="str">
        <f t="shared" si="39"/>
        <v>"slphw":"7.9",</v>
      </c>
      <c r="AI126" s="11" t="str">
        <f t="shared" si="40"/>
        <v>"sllt":"0",</v>
      </c>
      <c r="AJ126" s="11" t="str">
        <f t="shared" si="41"/>
        <v>"slsnd":"18.2",</v>
      </c>
      <c r="AK126" s="11" t="str">
        <f t="shared" si="42"/>
        <v>"slfc1":"33.7",</v>
      </c>
      <c r="AL126" s="11" t="str">
        <f t="shared" si="43"/>
        <v/>
      </c>
      <c r="AM126" s="11" t="str">
        <f t="shared" si="44"/>
        <v>"slwp":"21.9"}</v>
      </c>
    </row>
    <row r="127" spans="2:39">
      <c r="B127" s="17" t="s">
        <v>549</v>
      </c>
      <c r="C127" s="17" t="s">
        <v>552</v>
      </c>
      <c r="D127" s="17" t="s">
        <v>840</v>
      </c>
      <c r="E127" s="17" t="s">
        <v>841</v>
      </c>
      <c r="F127" s="18">
        <v>58</v>
      </c>
      <c r="G127" s="17"/>
      <c r="H127" s="18">
        <v>27.5</v>
      </c>
      <c r="I127" s="18">
        <v>37.799999999999997</v>
      </c>
      <c r="J127" s="18">
        <v>4.8543689319999999</v>
      </c>
      <c r="K127" s="18">
        <v>9.17</v>
      </c>
      <c r="L127" s="18">
        <v>3</v>
      </c>
      <c r="M127" s="18">
        <v>7.9</v>
      </c>
      <c r="N127" s="18">
        <v>48</v>
      </c>
      <c r="O127" s="18">
        <v>34.700000000000003</v>
      </c>
      <c r="P127" s="18">
        <v>31.7</v>
      </c>
      <c r="Q127" s="17"/>
      <c r="R127" s="18">
        <v>19.399999999999999</v>
      </c>
      <c r="S127" s="1"/>
      <c r="T127" s="43" t="str">
        <f>VLOOKUP(B127,Experiment!DF:DX,19,FALSE)</f>
        <v>436061:599869</v>
      </c>
      <c r="U127" s="1" t="str">
        <f t="shared" si="29"/>
        <v>436061:599869_436061:1315367</v>
      </c>
      <c r="V127" s="11" t="str">
        <f t="shared" si="45"/>
        <v>,</v>
      </c>
      <c r="W127" s="11" t="str">
        <f>IF(COUNTIF($T$1:T126, "="&amp;T127)=0,VLOOKUP(B127,Experiment!DF:DG,2,FALSE)&amp;"""soilLayer"":[", "")</f>
        <v/>
      </c>
      <c r="X127" s="11" t="str">
        <f>IF(COUNTIF($U$1:U126, "="&amp;U127)=0,Y127&amp;Z127&amp;AA127&amp;AB127&amp;AC127&amp;AD127&amp;AE127&amp;AF127&amp;AG127&amp;AH127&amp;AI127&amp;AJ127&amp;AJ127&amp;AK127&amp;AL127&amp;AM127,"")</f>
        <v>{"mon_soilhorizonid":"436061:1315367","slmh":"Bkg1","sllb":"58","slcly":"27.5","slsil":"37.8","slcf":"4.854368932","sksat":"9.17","sloc":"3","slphw":"7.9","sllt":"48","slsnd":"34.7","slsnd":"34.7","slfc1":"31.7","slwp":"19.4"}</v>
      </c>
      <c r="Y127" s="11" t="str">
        <f t="shared" si="30"/>
        <v>{"mon_soilhorizonid":"436061:1315367",</v>
      </c>
      <c r="Z127" s="11" t="str">
        <f t="shared" si="31"/>
        <v>"slmh":"Bkg1",</v>
      </c>
      <c r="AA127" s="11" t="str">
        <f t="shared" si="32"/>
        <v>"sllb":"58",</v>
      </c>
      <c r="AB127" s="11" t="str">
        <f t="shared" si="33"/>
        <v/>
      </c>
      <c r="AC127" s="11" t="str">
        <f t="shared" si="34"/>
        <v>"slcly":"27.5",</v>
      </c>
      <c r="AD127" s="11" t="str">
        <f t="shared" si="35"/>
        <v>"slsil":"37.8",</v>
      </c>
      <c r="AE127" s="11" t="str">
        <f t="shared" si="36"/>
        <v>"slcf":"4.854368932",</v>
      </c>
      <c r="AF127" s="11" t="str">
        <f t="shared" si="37"/>
        <v>"sksat":"9.17",</v>
      </c>
      <c r="AG127" s="11" t="str">
        <f t="shared" si="38"/>
        <v>"sloc":"3",</v>
      </c>
      <c r="AH127" s="11" t="str">
        <f t="shared" si="39"/>
        <v>"slphw":"7.9",</v>
      </c>
      <c r="AI127" s="11" t="str">
        <f t="shared" si="40"/>
        <v>"sllt":"48",</v>
      </c>
      <c r="AJ127" s="11" t="str">
        <f t="shared" si="41"/>
        <v>"slsnd":"34.7",</v>
      </c>
      <c r="AK127" s="11" t="str">
        <f t="shared" si="42"/>
        <v>"slfc1":"31.7",</v>
      </c>
      <c r="AL127" s="11" t="str">
        <f t="shared" si="43"/>
        <v/>
      </c>
      <c r="AM127" s="11" t="str">
        <f t="shared" si="44"/>
        <v>"slwp":"19.4"}</v>
      </c>
    </row>
    <row r="128" spans="2:39">
      <c r="B128" s="17" t="s">
        <v>549</v>
      </c>
      <c r="C128" s="17" t="s">
        <v>552</v>
      </c>
      <c r="D128" s="17" t="s">
        <v>842</v>
      </c>
      <c r="E128" s="17" t="s">
        <v>843</v>
      </c>
      <c r="F128" s="18">
        <v>99</v>
      </c>
      <c r="G128" s="17"/>
      <c r="H128" s="18">
        <v>30</v>
      </c>
      <c r="I128" s="18">
        <v>32.9</v>
      </c>
      <c r="J128" s="18">
        <v>12.13592233</v>
      </c>
      <c r="K128" s="18">
        <v>9.17</v>
      </c>
      <c r="L128" s="18">
        <v>0.75</v>
      </c>
      <c r="M128" s="18">
        <v>7.9</v>
      </c>
      <c r="N128" s="18">
        <v>58</v>
      </c>
      <c r="O128" s="18">
        <v>37.1</v>
      </c>
      <c r="P128" s="18">
        <v>29.3</v>
      </c>
      <c r="Q128" s="17"/>
      <c r="R128" s="18">
        <v>17</v>
      </c>
      <c r="S128" s="1"/>
      <c r="T128" s="43" t="str">
        <f>VLOOKUP(B128,Experiment!DF:DX,19,FALSE)</f>
        <v>436061:599869</v>
      </c>
      <c r="U128" s="1" t="str">
        <f t="shared" si="29"/>
        <v>436061:599869_436061:1315368</v>
      </c>
      <c r="V128" s="11" t="str">
        <f t="shared" si="45"/>
        <v>,</v>
      </c>
      <c r="W128" s="11" t="str">
        <f>IF(COUNTIF($T$1:T127, "="&amp;T128)=0,VLOOKUP(B128,Experiment!DF:DG,2,FALSE)&amp;"""soilLayer"":[", "")</f>
        <v/>
      </c>
      <c r="X128" s="11" t="str">
        <f>IF(COUNTIF($U$1:U127, "="&amp;U128)=0,Y128&amp;Z128&amp;AA128&amp;AB128&amp;AC128&amp;AD128&amp;AE128&amp;AF128&amp;AG128&amp;AH128&amp;AI128&amp;AJ128&amp;AJ128&amp;AK128&amp;AL128&amp;AM128,"")</f>
        <v>{"mon_soilhorizonid":"436061:1315368","slmh":"Bkg2","sllb":"99","slcly":"30","slsil":"32.9","slcf":"12.13592233","sksat":"9.17","sloc":"0.75","slphw":"7.9","sllt":"58","slsnd":"37.1","slsnd":"37.1","slfc1":"29.3","slwp":"17"}</v>
      </c>
      <c r="Y128" s="11" t="str">
        <f t="shared" si="30"/>
        <v>{"mon_soilhorizonid":"436061:1315368",</v>
      </c>
      <c r="Z128" s="11" t="str">
        <f t="shared" si="31"/>
        <v>"slmh":"Bkg2",</v>
      </c>
      <c r="AA128" s="11" t="str">
        <f t="shared" si="32"/>
        <v>"sllb":"99",</v>
      </c>
      <c r="AB128" s="11" t="str">
        <f t="shared" si="33"/>
        <v/>
      </c>
      <c r="AC128" s="11" t="str">
        <f t="shared" si="34"/>
        <v>"slcly":"30",</v>
      </c>
      <c r="AD128" s="11" t="str">
        <f t="shared" si="35"/>
        <v>"slsil":"32.9",</v>
      </c>
      <c r="AE128" s="11" t="str">
        <f t="shared" si="36"/>
        <v>"slcf":"12.13592233",</v>
      </c>
      <c r="AF128" s="11" t="str">
        <f t="shared" si="37"/>
        <v>"sksat":"9.17",</v>
      </c>
      <c r="AG128" s="11" t="str">
        <f t="shared" si="38"/>
        <v>"sloc":"0.75",</v>
      </c>
      <c r="AH128" s="11" t="str">
        <f t="shared" si="39"/>
        <v>"slphw":"7.9",</v>
      </c>
      <c r="AI128" s="11" t="str">
        <f t="shared" si="40"/>
        <v>"sllt":"58",</v>
      </c>
      <c r="AJ128" s="11" t="str">
        <f t="shared" si="41"/>
        <v>"slsnd":"37.1",</v>
      </c>
      <c r="AK128" s="11" t="str">
        <f t="shared" si="42"/>
        <v>"slfc1":"29.3",</v>
      </c>
      <c r="AL128" s="11" t="str">
        <f t="shared" si="43"/>
        <v/>
      </c>
      <c r="AM128" s="11" t="str">
        <f t="shared" si="44"/>
        <v>"slwp":"17"}</v>
      </c>
    </row>
    <row r="129" spans="2:39">
      <c r="B129" s="17" t="s">
        <v>549</v>
      </c>
      <c r="C129" s="17" t="s">
        <v>552</v>
      </c>
      <c r="D129" s="17" t="s">
        <v>844</v>
      </c>
      <c r="E129" s="17" t="s">
        <v>790</v>
      </c>
      <c r="F129" s="18">
        <v>152</v>
      </c>
      <c r="G129" s="17"/>
      <c r="H129" s="18">
        <v>25</v>
      </c>
      <c r="I129" s="18">
        <v>37.6</v>
      </c>
      <c r="J129" s="18">
        <v>4.8543689319999999</v>
      </c>
      <c r="K129" s="18">
        <v>9.17</v>
      </c>
      <c r="L129" s="18">
        <v>0.25</v>
      </c>
      <c r="M129" s="18">
        <v>7.9</v>
      </c>
      <c r="N129" s="18">
        <v>99</v>
      </c>
      <c r="O129" s="18">
        <v>37.4</v>
      </c>
      <c r="P129" s="18">
        <v>28.8</v>
      </c>
      <c r="Q129" s="17"/>
      <c r="R129" s="18">
        <v>14.9</v>
      </c>
      <c r="S129" s="1"/>
      <c r="T129" s="43" t="str">
        <f>VLOOKUP(B129,Experiment!DF:DX,19,FALSE)</f>
        <v>436061:599869</v>
      </c>
      <c r="U129" s="1" t="str">
        <f t="shared" si="29"/>
        <v>436061:599869_436061:1315369</v>
      </c>
      <c r="V129" s="11" t="str">
        <f t="shared" si="45"/>
        <v>,</v>
      </c>
      <c r="W129" s="11" t="str">
        <f>IF(COUNTIF($T$1:T128, "="&amp;T129)=0,VLOOKUP(B129,Experiment!DF:DG,2,FALSE)&amp;"""soilLayer"":[", "")</f>
        <v/>
      </c>
      <c r="X129" s="11" t="str">
        <f>IF(COUNTIF($U$1:U128, "="&amp;U129)=0,Y129&amp;Z129&amp;AA129&amp;AB129&amp;AC129&amp;AD129&amp;AE129&amp;AF129&amp;AG129&amp;AH129&amp;AI129&amp;AJ129&amp;AJ129&amp;AK129&amp;AL129&amp;AM129,"")</f>
        <v>{"mon_soilhorizonid":"436061:1315369","slmh":"Cg","sllb":"152","slcly":"25","slsil":"37.6","slcf":"4.854368932","sksat":"9.17","sloc":"0.25","slphw":"7.9","sllt":"99","slsnd":"37.4","slsnd":"37.4","slfc1":"28.8","slwp":"14.9"}</v>
      </c>
      <c r="Y129" s="11" t="str">
        <f t="shared" si="30"/>
        <v>{"mon_soilhorizonid":"436061:1315369",</v>
      </c>
      <c r="Z129" s="11" t="str">
        <f t="shared" si="31"/>
        <v>"slmh":"Cg",</v>
      </c>
      <c r="AA129" s="11" t="str">
        <f t="shared" si="32"/>
        <v>"sllb":"152",</v>
      </c>
      <c r="AB129" s="11" t="str">
        <f t="shared" si="33"/>
        <v/>
      </c>
      <c r="AC129" s="11" t="str">
        <f t="shared" si="34"/>
        <v>"slcly":"25",</v>
      </c>
      <c r="AD129" s="11" t="str">
        <f t="shared" si="35"/>
        <v>"slsil":"37.6",</v>
      </c>
      <c r="AE129" s="11" t="str">
        <f t="shared" si="36"/>
        <v>"slcf":"4.854368932",</v>
      </c>
      <c r="AF129" s="11" t="str">
        <f t="shared" si="37"/>
        <v>"sksat":"9.17",</v>
      </c>
      <c r="AG129" s="11" t="str">
        <f t="shared" si="38"/>
        <v>"sloc":"0.25",</v>
      </c>
      <c r="AH129" s="11" t="str">
        <f t="shared" si="39"/>
        <v>"slphw":"7.9",</v>
      </c>
      <c r="AI129" s="11" t="str">
        <f t="shared" si="40"/>
        <v>"sllt":"99",</v>
      </c>
      <c r="AJ129" s="11" t="str">
        <f t="shared" si="41"/>
        <v>"slsnd":"37.4",</v>
      </c>
      <c r="AK129" s="11" t="str">
        <f t="shared" si="42"/>
        <v>"slfc1":"28.8",</v>
      </c>
      <c r="AL129" s="11" t="str">
        <f t="shared" si="43"/>
        <v/>
      </c>
      <c r="AM129" s="11" t="str">
        <f t="shared" si="44"/>
        <v>"slwp":"14.9"}</v>
      </c>
    </row>
    <row r="130" spans="2:39">
      <c r="B130" s="17" t="s">
        <v>555</v>
      </c>
      <c r="C130" s="17" t="s">
        <v>552</v>
      </c>
      <c r="D130" s="17" t="s">
        <v>839</v>
      </c>
      <c r="E130" s="17" t="s">
        <v>820</v>
      </c>
      <c r="F130" s="18">
        <v>48</v>
      </c>
      <c r="G130" s="17"/>
      <c r="H130" s="18">
        <v>29.5</v>
      </c>
      <c r="I130" s="18">
        <v>52.3</v>
      </c>
      <c r="J130" s="18">
        <v>2.5</v>
      </c>
      <c r="K130" s="18">
        <v>9.17</v>
      </c>
      <c r="L130" s="18">
        <v>6</v>
      </c>
      <c r="M130" s="18">
        <v>7.9</v>
      </c>
      <c r="N130" s="18">
        <v>0</v>
      </c>
      <c r="O130" s="18">
        <v>18.2</v>
      </c>
      <c r="P130" s="18">
        <v>33.700000000000003</v>
      </c>
      <c r="Q130" s="17"/>
      <c r="R130" s="18">
        <v>21.9</v>
      </c>
      <c r="S130" s="1"/>
      <c r="T130" s="43" t="str">
        <f>VLOOKUP(B130,Experiment!DF:DX,19,FALSE)</f>
        <v>436061:599869</v>
      </c>
      <c r="U130" s="1" t="str">
        <f t="shared" si="29"/>
        <v>436061:599869_436061:1315366</v>
      </c>
      <c r="V130" s="11" t="str">
        <f t="shared" si="45"/>
        <v/>
      </c>
      <c r="W130" s="11" t="str">
        <f>IF(COUNTIF($T$1:T129, "="&amp;T130)=0,VLOOKUP(B130,Experiment!DF:DG,2,FALSE)&amp;"""soilLayer"":[", "")</f>
        <v/>
      </c>
      <c r="X130" s="11" t="str">
        <f>IF(COUNTIF($U$1:U129, "="&amp;U130)=0,Y130&amp;Z130&amp;AA130&amp;AB130&amp;AC130&amp;AD130&amp;AE130&amp;AF130&amp;AG130&amp;AH130&amp;AI130&amp;AJ130&amp;AJ130&amp;AK130&amp;AL130&amp;AM130,"")</f>
        <v/>
      </c>
      <c r="Y130" s="11" t="str">
        <f t="shared" si="30"/>
        <v>{"mon_soilhorizonid":"436061:1315366",</v>
      </c>
      <c r="Z130" s="11" t="str">
        <f t="shared" si="31"/>
        <v>"slmh":"Ap,A",</v>
      </c>
      <c r="AA130" s="11" t="str">
        <f t="shared" si="32"/>
        <v>"sllb":"48",</v>
      </c>
      <c r="AB130" s="11" t="str">
        <f t="shared" si="33"/>
        <v/>
      </c>
      <c r="AC130" s="11" t="str">
        <f t="shared" si="34"/>
        <v>"slcly":"29.5",</v>
      </c>
      <c r="AD130" s="11" t="str">
        <f t="shared" si="35"/>
        <v>"slsil":"52.3",</v>
      </c>
      <c r="AE130" s="11" t="str">
        <f t="shared" si="36"/>
        <v>"slcf":"2.5",</v>
      </c>
      <c r="AF130" s="11" t="str">
        <f t="shared" si="37"/>
        <v>"sksat":"9.17",</v>
      </c>
      <c r="AG130" s="11" t="str">
        <f t="shared" si="38"/>
        <v>"sloc":"6",</v>
      </c>
      <c r="AH130" s="11" t="str">
        <f t="shared" si="39"/>
        <v>"slphw":"7.9",</v>
      </c>
      <c r="AI130" s="11" t="str">
        <f t="shared" si="40"/>
        <v>"sllt":"0",</v>
      </c>
      <c r="AJ130" s="11" t="str">
        <f t="shared" si="41"/>
        <v>"slsnd":"18.2",</v>
      </c>
      <c r="AK130" s="11" t="str">
        <f t="shared" si="42"/>
        <v>"slfc1":"33.7",</v>
      </c>
      <c r="AL130" s="11" t="str">
        <f t="shared" si="43"/>
        <v/>
      </c>
      <c r="AM130" s="11" t="str">
        <f t="shared" si="44"/>
        <v>"slwp":"21.9"}</v>
      </c>
    </row>
    <row r="131" spans="2:39">
      <c r="B131" s="17" t="s">
        <v>555</v>
      </c>
      <c r="C131" s="17" t="s">
        <v>552</v>
      </c>
      <c r="D131" s="17" t="s">
        <v>840</v>
      </c>
      <c r="E131" s="17" t="s">
        <v>841</v>
      </c>
      <c r="F131" s="18">
        <v>58</v>
      </c>
      <c r="G131" s="17"/>
      <c r="H131" s="18">
        <v>27.5</v>
      </c>
      <c r="I131" s="18">
        <v>37.799999999999997</v>
      </c>
      <c r="J131" s="18">
        <v>4.8543689319999999</v>
      </c>
      <c r="K131" s="18">
        <v>9.17</v>
      </c>
      <c r="L131" s="18">
        <v>3</v>
      </c>
      <c r="M131" s="18">
        <v>7.9</v>
      </c>
      <c r="N131" s="18">
        <v>48</v>
      </c>
      <c r="O131" s="18">
        <v>34.700000000000003</v>
      </c>
      <c r="P131" s="18">
        <v>31.7</v>
      </c>
      <c r="Q131" s="17"/>
      <c r="R131" s="18">
        <v>19.399999999999999</v>
      </c>
      <c r="S131" s="1"/>
      <c r="T131" s="43" t="str">
        <f>VLOOKUP(B131,Experiment!DF:DX,19,FALSE)</f>
        <v>436061:599869</v>
      </c>
      <c r="U131" s="1" t="str">
        <f t="shared" si="29"/>
        <v>436061:599869_436061:1315367</v>
      </c>
      <c r="V131" s="11" t="str">
        <f t="shared" si="45"/>
        <v/>
      </c>
      <c r="W131" s="11" t="str">
        <f>IF(COUNTIF($T$1:T130, "="&amp;T131)=0,VLOOKUP(B131,Experiment!DF:DG,2,FALSE)&amp;"""soilLayer"":[", "")</f>
        <v/>
      </c>
      <c r="X131" s="11" t="str">
        <f>IF(COUNTIF($U$1:U130, "="&amp;U131)=0,Y131&amp;Z131&amp;AA131&amp;AB131&amp;AC131&amp;AD131&amp;AE131&amp;AF131&amp;AG131&amp;AH131&amp;AI131&amp;AJ131&amp;AJ131&amp;AK131&amp;AL131&amp;AM131,"")</f>
        <v/>
      </c>
      <c r="Y131" s="11" t="str">
        <f t="shared" si="30"/>
        <v>{"mon_soilhorizonid":"436061:1315367",</v>
      </c>
      <c r="Z131" s="11" t="str">
        <f t="shared" si="31"/>
        <v>"slmh":"Bkg1",</v>
      </c>
      <c r="AA131" s="11" t="str">
        <f t="shared" si="32"/>
        <v>"sllb":"58",</v>
      </c>
      <c r="AB131" s="11" t="str">
        <f t="shared" si="33"/>
        <v/>
      </c>
      <c r="AC131" s="11" t="str">
        <f t="shared" si="34"/>
        <v>"slcly":"27.5",</v>
      </c>
      <c r="AD131" s="11" t="str">
        <f t="shared" si="35"/>
        <v>"slsil":"37.8",</v>
      </c>
      <c r="AE131" s="11" t="str">
        <f t="shared" si="36"/>
        <v>"slcf":"4.854368932",</v>
      </c>
      <c r="AF131" s="11" t="str">
        <f t="shared" si="37"/>
        <v>"sksat":"9.17",</v>
      </c>
      <c r="AG131" s="11" t="str">
        <f t="shared" si="38"/>
        <v>"sloc":"3",</v>
      </c>
      <c r="AH131" s="11" t="str">
        <f t="shared" si="39"/>
        <v>"slphw":"7.9",</v>
      </c>
      <c r="AI131" s="11" t="str">
        <f t="shared" si="40"/>
        <v>"sllt":"48",</v>
      </c>
      <c r="AJ131" s="11" t="str">
        <f t="shared" si="41"/>
        <v>"slsnd":"34.7",</v>
      </c>
      <c r="AK131" s="11" t="str">
        <f t="shared" si="42"/>
        <v>"slfc1":"31.7",</v>
      </c>
      <c r="AL131" s="11" t="str">
        <f t="shared" si="43"/>
        <v/>
      </c>
      <c r="AM131" s="11" t="str">
        <f t="shared" si="44"/>
        <v>"slwp":"19.4"}</v>
      </c>
    </row>
    <row r="132" spans="2:39">
      <c r="B132" s="17" t="s">
        <v>555</v>
      </c>
      <c r="C132" s="17" t="s">
        <v>552</v>
      </c>
      <c r="D132" s="17" t="s">
        <v>842</v>
      </c>
      <c r="E132" s="17" t="s">
        <v>843</v>
      </c>
      <c r="F132" s="18">
        <v>99</v>
      </c>
      <c r="G132" s="17"/>
      <c r="H132" s="18">
        <v>30</v>
      </c>
      <c r="I132" s="18">
        <v>32.9</v>
      </c>
      <c r="J132" s="18">
        <v>12.13592233</v>
      </c>
      <c r="K132" s="18">
        <v>9.17</v>
      </c>
      <c r="L132" s="18">
        <v>0.75</v>
      </c>
      <c r="M132" s="18">
        <v>7.9</v>
      </c>
      <c r="N132" s="18">
        <v>58</v>
      </c>
      <c r="O132" s="18">
        <v>37.1</v>
      </c>
      <c r="P132" s="18">
        <v>29.3</v>
      </c>
      <c r="Q132" s="17"/>
      <c r="R132" s="18">
        <v>17</v>
      </c>
      <c r="S132" s="1"/>
      <c r="T132" s="43" t="str">
        <f>VLOOKUP(B132,Experiment!DF:DX,19,FALSE)</f>
        <v>436061:599869</v>
      </c>
      <c r="U132" s="1" t="str">
        <f t="shared" si="29"/>
        <v>436061:599869_436061:1315368</v>
      </c>
      <c r="V132" s="11" t="str">
        <f t="shared" si="45"/>
        <v/>
      </c>
      <c r="W132" s="11" t="str">
        <f>IF(COUNTIF($T$1:T131, "="&amp;T132)=0,VLOOKUP(B132,Experiment!DF:DG,2,FALSE)&amp;"""soilLayer"":[", "")</f>
        <v/>
      </c>
      <c r="X132" s="11" t="str">
        <f>IF(COUNTIF($U$1:U131, "="&amp;U132)=0,Y132&amp;Z132&amp;AA132&amp;AB132&amp;AC132&amp;AD132&amp;AE132&amp;AF132&amp;AG132&amp;AH132&amp;AI132&amp;AJ132&amp;AJ132&amp;AK132&amp;AL132&amp;AM132,"")</f>
        <v/>
      </c>
      <c r="Y132" s="11" t="str">
        <f t="shared" si="30"/>
        <v>{"mon_soilhorizonid":"436061:1315368",</v>
      </c>
      <c r="Z132" s="11" t="str">
        <f t="shared" si="31"/>
        <v>"slmh":"Bkg2",</v>
      </c>
      <c r="AA132" s="11" t="str">
        <f t="shared" si="32"/>
        <v>"sllb":"99",</v>
      </c>
      <c r="AB132" s="11" t="str">
        <f t="shared" si="33"/>
        <v/>
      </c>
      <c r="AC132" s="11" t="str">
        <f t="shared" si="34"/>
        <v>"slcly":"30",</v>
      </c>
      <c r="AD132" s="11" t="str">
        <f t="shared" si="35"/>
        <v>"slsil":"32.9",</v>
      </c>
      <c r="AE132" s="11" t="str">
        <f t="shared" si="36"/>
        <v>"slcf":"12.13592233",</v>
      </c>
      <c r="AF132" s="11" t="str">
        <f t="shared" si="37"/>
        <v>"sksat":"9.17",</v>
      </c>
      <c r="AG132" s="11" t="str">
        <f t="shared" si="38"/>
        <v>"sloc":"0.75",</v>
      </c>
      <c r="AH132" s="11" t="str">
        <f t="shared" si="39"/>
        <v>"slphw":"7.9",</v>
      </c>
      <c r="AI132" s="11" t="str">
        <f t="shared" si="40"/>
        <v>"sllt":"58",</v>
      </c>
      <c r="AJ132" s="11" t="str">
        <f t="shared" si="41"/>
        <v>"slsnd":"37.1",</v>
      </c>
      <c r="AK132" s="11" t="str">
        <f t="shared" si="42"/>
        <v>"slfc1":"29.3",</v>
      </c>
      <c r="AL132" s="11" t="str">
        <f t="shared" si="43"/>
        <v/>
      </c>
      <c r="AM132" s="11" t="str">
        <f t="shared" si="44"/>
        <v>"slwp":"17"}</v>
      </c>
    </row>
    <row r="133" spans="2:39">
      <c r="B133" s="17" t="s">
        <v>555</v>
      </c>
      <c r="C133" s="17" t="s">
        <v>552</v>
      </c>
      <c r="D133" s="17" t="s">
        <v>844</v>
      </c>
      <c r="E133" s="17" t="s">
        <v>790</v>
      </c>
      <c r="F133" s="18">
        <v>152</v>
      </c>
      <c r="G133" s="17"/>
      <c r="H133" s="18">
        <v>25</v>
      </c>
      <c r="I133" s="18">
        <v>37.6</v>
      </c>
      <c r="J133" s="18">
        <v>4.8543689319999999</v>
      </c>
      <c r="K133" s="18">
        <v>9.17</v>
      </c>
      <c r="L133" s="18">
        <v>0.25</v>
      </c>
      <c r="M133" s="18">
        <v>7.9</v>
      </c>
      <c r="N133" s="18">
        <v>99</v>
      </c>
      <c r="O133" s="18">
        <v>37.4</v>
      </c>
      <c r="P133" s="18">
        <v>28.8</v>
      </c>
      <c r="Q133" s="17"/>
      <c r="R133" s="18">
        <v>14.9</v>
      </c>
      <c r="S133" s="1"/>
      <c r="T133" s="43" t="str">
        <f>VLOOKUP(B133,Experiment!DF:DX,19,FALSE)</f>
        <v>436061:599869</v>
      </c>
      <c r="U133" s="1" t="str">
        <f t="shared" ref="U133:U196" si="46">T133&amp;"_"&amp;D133</f>
        <v>436061:599869_436061:1315369</v>
      </c>
      <c r="V133" s="11" t="str">
        <f t="shared" si="45"/>
        <v/>
      </c>
      <c r="W133" s="11" t="str">
        <f>IF(COUNTIF($T$1:T132, "="&amp;T133)=0,VLOOKUP(B133,Experiment!DF:DG,2,FALSE)&amp;"""soilLayer"":[", "")</f>
        <v/>
      </c>
      <c r="X133" s="11" t="str">
        <f>IF(COUNTIF($U$1:U132, "="&amp;U133)=0,Y133&amp;Z133&amp;AA133&amp;AB133&amp;AC133&amp;AD133&amp;AE133&amp;AF133&amp;AG133&amp;AH133&amp;AI133&amp;AJ133&amp;AJ133&amp;AK133&amp;AL133&amp;AM133,"")</f>
        <v/>
      </c>
      <c r="Y133" s="11" t="str">
        <f t="shared" ref="Y133:Y196" si="47">"{"&amp;IF(D133&lt;&gt;"", """"&amp;LOWER(D$3) &amp;""":"""&amp;D133&amp;""",", "")</f>
        <v>{"mon_soilhorizonid":"436061:1315369",</v>
      </c>
      <c r="Z133" s="11" t="str">
        <f t="shared" ref="Z133:Z196" si="48">IF(E133&lt;&gt;"", """"&amp;LOWER(E$3) &amp;""":"""&amp;E133&amp;""",", "")</f>
        <v>"slmh":"Cg",</v>
      </c>
      <c r="AA133" s="11" t="str">
        <f t="shared" ref="AA133:AA196" si="49">IF(F133&lt;&gt;"", """"&amp;LOWER(F$3) &amp;""":"""&amp;F133&amp;""",", "")</f>
        <v>"sllb":"152",</v>
      </c>
      <c r="AB133" s="11" t="str">
        <f t="shared" ref="AB133:AB196" si="50">IF(G133&lt;&gt;"", """"&amp;LOWER(G$3) &amp;""":"""&amp;G133&amp;""",", "")</f>
        <v/>
      </c>
      <c r="AC133" s="11" t="str">
        <f t="shared" ref="AC133:AC196" si="51">IF(H133&lt;&gt;"", """"&amp;LOWER(H$3) &amp;""":"""&amp;H133&amp;""",", "")</f>
        <v>"slcly":"25",</v>
      </c>
      <c r="AD133" s="11" t="str">
        <f t="shared" ref="AD133:AD196" si="52">IF(I133&lt;&gt;"", """"&amp;LOWER(I$3) &amp;""":"""&amp;I133&amp;""",", "")</f>
        <v>"slsil":"37.6",</v>
      </c>
      <c r="AE133" s="11" t="str">
        <f t="shared" ref="AE133:AE196" si="53">IF(J133&lt;&gt;"", """"&amp;LOWER(J$3) &amp;""":"""&amp;J133&amp;""",", "")</f>
        <v>"slcf":"4.854368932",</v>
      </c>
      <c r="AF133" s="11" t="str">
        <f t="shared" ref="AF133:AF196" si="54">IF(K133&lt;&gt;"", """"&amp;LOWER(K$3) &amp;""":"""&amp;K133&amp;""",", "")</f>
        <v>"sksat":"9.17",</v>
      </c>
      <c r="AG133" s="11" t="str">
        <f t="shared" ref="AG133:AG196" si="55">IF(L133&lt;&gt;"", """"&amp;LOWER(L$3) &amp;""":"""&amp;L133&amp;""",", "")</f>
        <v>"sloc":"0.25",</v>
      </c>
      <c r="AH133" s="11" t="str">
        <f t="shared" ref="AH133:AH196" si="56">IF(M133&lt;&gt;"", """"&amp;LOWER(M$3) &amp;""":"""&amp;M133&amp;""",", "")</f>
        <v>"slphw":"7.9",</v>
      </c>
      <c r="AI133" s="11" t="str">
        <f t="shared" ref="AI133:AI196" si="57">IF(N133&lt;&gt;"", """"&amp;LOWER(N$3) &amp;""":"""&amp;N133&amp;""",", "")</f>
        <v>"sllt":"99",</v>
      </c>
      <c r="AJ133" s="11" t="str">
        <f t="shared" ref="AJ133:AJ196" si="58">IF(O133&lt;&gt;"", """"&amp;LOWER(O$3) &amp;""":"""&amp;O133&amp;""",", "")</f>
        <v>"slsnd":"37.4",</v>
      </c>
      <c r="AK133" s="11" t="str">
        <f t="shared" ref="AK133:AK196" si="59">IF(P133&lt;&gt;"", """"&amp;LOWER(P$3) &amp;""":"""&amp;P133&amp;""",", "")</f>
        <v>"slfc1":"28.8",</v>
      </c>
      <c r="AL133" s="11" t="str">
        <f t="shared" ref="AL133:AL196" si="60">IF(Q133&lt;&gt;"", """"&amp;LOWER(Q$3) &amp;""":"""&amp;Q133&amp;""",", "")</f>
        <v/>
      </c>
      <c r="AM133" s="11" t="str">
        <f t="shared" ref="AM133:AM196" si="61">IF(R133&lt;&gt;"", """"&amp;LOWER(R$3) &amp;""":"""&amp;R133&amp;"""}", "")</f>
        <v>"slwp":"14.9"}</v>
      </c>
    </row>
    <row r="134" spans="2:39">
      <c r="B134" s="17" t="s">
        <v>557</v>
      </c>
      <c r="C134" s="17" t="s">
        <v>552</v>
      </c>
      <c r="D134" s="17" t="s">
        <v>839</v>
      </c>
      <c r="E134" s="17" t="s">
        <v>820</v>
      </c>
      <c r="F134" s="18">
        <v>48</v>
      </c>
      <c r="G134" s="17"/>
      <c r="H134" s="18">
        <v>29.5</v>
      </c>
      <c r="I134" s="18">
        <v>52.3</v>
      </c>
      <c r="J134" s="18">
        <v>2.5</v>
      </c>
      <c r="K134" s="18">
        <v>9.17</v>
      </c>
      <c r="L134" s="18">
        <v>6</v>
      </c>
      <c r="M134" s="18">
        <v>7.9</v>
      </c>
      <c r="N134" s="18">
        <v>0</v>
      </c>
      <c r="O134" s="18">
        <v>18.2</v>
      </c>
      <c r="P134" s="18">
        <v>33.700000000000003</v>
      </c>
      <c r="Q134" s="17"/>
      <c r="R134" s="18">
        <v>21.9</v>
      </c>
      <c r="S134" s="1"/>
      <c r="T134" s="43" t="str">
        <f>VLOOKUP(B134,Experiment!DF:DX,19,FALSE)</f>
        <v>436061:599869</v>
      </c>
      <c r="U134" s="1" t="str">
        <f t="shared" si="46"/>
        <v>436061:599869_436061:1315366</v>
      </c>
      <c r="V134" s="11" t="str">
        <f t="shared" ref="V134:V197" si="62">IF(W134&lt;&gt;"","]},",IF(X134&lt;&gt;"", ",",""))</f>
        <v/>
      </c>
      <c r="W134" s="11" t="str">
        <f>IF(COUNTIF($T$1:T133, "="&amp;T134)=0,VLOOKUP(B134,Experiment!DF:DG,2,FALSE)&amp;"""soilLayer"":[", "")</f>
        <v/>
      </c>
      <c r="X134" s="11" t="str">
        <f>IF(COUNTIF($U$1:U133, "="&amp;U134)=0,Y134&amp;Z134&amp;AA134&amp;AB134&amp;AC134&amp;AD134&amp;AE134&amp;AF134&amp;AG134&amp;AH134&amp;AI134&amp;AJ134&amp;AJ134&amp;AK134&amp;AL134&amp;AM134,"")</f>
        <v/>
      </c>
      <c r="Y134" s="11" t="str">
        <f t="shared" si="47"/>
        <v>{"mon_soilhorizonid":"436061:1315366",</v>
      </c>
      <c r="Z134" s="11" t="str">
        <f t="shared" si="48"/>
        <v>"slmh":"Ap,A",</v>
      </c>
      <c r="AA134" s="11" t="str">
        <f t="shared" si="49"/>
        <v>"sllb":"48",</v>
      </c>
      <c r="AB134" s="11" t="str">
        <f t="shared" si="50"/>
        <v/>
      </c>
      <c r="AC134" s="11" t="str">
        <f t="shared" si="51"/>
        <v>"slcly":"29.5",</v>
      </c>
      <c r="AD134" s="11" t="str">
        <f t="shared" si="52"/>
        <v>"slsil":"52.3",</v>
      </c>
      <c r="AE134" s="11" t="str">
        <f t="shared" si="53"/>
        <v>"slcf":"2.5",</v>
      </c>
      <c r="AF134" s="11" t="str">
        <f t="shared" si="54"/>
        <v>"sksat":"9.17",</v>
      </c>
      <c r="AG134" s="11" t="str">
        <f t="shared" si="55"/>
        <v>"sloc":"6",</v>
      </c>
      <c r="AH134" s="11" t="str">
        <f t="shared" si="56"/>
        <v>"slphw":"7.9",</v>
      </c>
      <c r="AI134" s="11" t="str">
        <f t="shared" si="57"/>
        <v>"sllt":"0",</v>
      </c>
      <c r="AJ134" s="11" t="str">
        <f t="shared" si="58"/>
        <v>"slsnd":"18.2",</v>
      </c>
      <c r="AK134" s="11" t="str">
        <f t="shared" si="59"/>
        <v>"slfc1":"33.7",</v>
      </c>
      <c r="AL134" s="11" t="str">
        <f t="shared" si="60"/>
        <v/>
      </c>
      <c r="AM134" s="11" t="str">
        <f t="shared" si="61"/>
        <v>"slwp":"21.9"}</v>
      </c>
    </row>
    <row r="135" spans="2:39">
      <c r="B135" s="17" t="s">
        <v>557</v>
      </c>
      <c r="C135" s="17" t="s">
        <v>552</v>
      </c>
      <c r="D135" s="17" t="s">
        <v>840</v>
      </c>
      <c r="E135" s="17" t="s">
        <v>841</v>
      </c>
      <c r="F135" s="18">
        <v>58</v>
      </c>
      <c r="G135" s="17"/>
      <c r="H135" s="18">
        <v>27.5</v>
      </c>
      <c r="I135" s="18">
        <v>37.799999999999997</v>
      </c>
      <c r="J135" s="18">
        <v>4.8543689319999999</v>
      </c>
      <c r="K135" s="18">
        <v>9.17</v>
      </c>
      <c r="L135" s="18">
        <v>3</v>
      </c>
      <c r="M135" s="18">
        <v>7.9</v>
      </c>
      <c r="N135" s="18">
        <v>48</v>
      </c>
      <c r="O135" s="18">
        <v>34.700000000000003</v>
      </c>
      <c r="P135" s="18">
        <v>31.7</v>
      </c>
      <c r="Q135" s="17"/>
      <c r="R135" s="18">
        <v>19.399999999999999</v>
      </c>
      <c r="S135" s="1"/>
      <c r="T135" s="43" t="str">
        <f>VLOOKUP(B135,Experiment!DF:DX,19,FALSE)</f>
        <v>436061:599869</v>
      </c>
      <c r="U135" s="1" t="str">
        <f t="shared" si="46"/>
        <v>436061:599869_436061:1315367</v>
      </c>
      <c r="V135" s="11" t="str">
        <f t="shared" si="62"/>
        <v/>
      </c>
      <c r="W135" s="11" t="str">
        <f>IF(COUNTIF($T$1:T134, "="&amp;T135)=0,VLOOKUP(B135,Experiment!DF:DG,2,FALSE)&amp;"""soilLayer"":[", "")</f>
        <v/>
      </c>
      <c r="X135" s="11" t="str">
        <f>IF(COUNTIF($U$1:U134, "="&amp;U135)=0,Y135&amp;Z135&amp;AA135&amp;AB135&amp;AC135&amp;AD135&amp;AE135&amp;AF135&amp;AG135&amp;AH135&amp;AI135&amp;AJ135&amp;AJ135&amp;AK135&amp;AL135&amp;AM135,"")</f>
        <v/>
      </c>
      <c r="Y135" s="11" t="str">
        <f t="shared" si="47"/>
        <v>{"mon_soilhorizonid":"436061:1315367",</v>
      </c>
      <c r="Z135" s="11" t="str">
        <f t="shared" si="48"/>
        <v>"slmh":"Bkg1",</v>
      </c>
      <c r="AA135" s="11" t="str">
        <f t="shared" si="49"/>
        <v>"sllb":"58",</v>
      </c>
      <c r="AB135" s="11" t="str">
        <f t="shared" si="50"/>
        <v/>
      </c>
      <c r="AC135" s="11" t="str">
        <f t="shared" si="51"/>
        <v>"slcly":"27.5",</v>
      </c>
      <c r="AD135" s="11" t="str">
        <f t="shared" si="52"/>
        <v>"slsil":"37.8",</v>
      </c>
      <c r="AE135" s="11" t="str">
        <f t="shared" si="53"/>
        <v>"slcf":"4.854368932",</v>
      </c>
      <c r="AF135" s="11" t="str">
        <f t="shared" si="54"/>
        <v>"sksat":"9.17",</v>
      </c>
      <c r="AG135" s="11" t="str">
        <f t="shared" si="55"/>
        <v>"sloc":"3",</v>
      </c>
      <c r="AH135" s="11" t="str">
        <f t="shared" si="56"/>
        <v>"slphw":"7.9",</v>
      </c>
      <c r="AI135" s="11" t="str">
        <f t="shared" si="57"/>
        <v>"sllt":"48",</v>
      </c>
      <c r="AJ135" s="11" t="str">
        <f t="shared" si="58"/>
        <v>"slsnd":"34.7",</v>
      </c>
      <c r="AK135" s="11" t="str">
        <f t="shared" si="59"/>
        <v>"slfc1":"31.7",</v>
      </c>
      <c r="AL135" s="11" t="str">
        <f t="shared" si="60"/>
        <v/>
      </c>
      <c r="AM135" s="11" t="str">
        <f t="shared" si="61"/>
        <v>"slwp":"19.4"}</v>
      </c>
    </row>
    <row r="136" spans="2:39">
      <c r="B136" s="17" t="s">
        <v>557</v>
      </c>
      <c r="C136" s="17" t="s">
        <v>552</v>
      </c>
      <c r="D136" s="17" t="s">
        <v>842</v>
      </c>
      <c r="E136" s="17" t="s">
        <v>843</v>
      </c>
      <c r="F136" s="18">
        <v>99</v>
      </c>
      <c r="G136" s="17"/>
      <c r="H136" s="18">
        <v>30</v>
      </c>
      <c r="I136" s="18">
        <v>32.9</v>
      </c>
      <c r="J136" s="18">
        <v>12.13592233</v>
      </c>
      <c r="K136" s="18">
        <v>9.17</v>
      </c>
      <c r="L136" s="18">
        <v>0.75</v>
      </c>
      <c r="M136" s="18">
        <v>7.9</v>
      </c>
      <c r="N136" s="18">
        <v>58</v>
      </c>
      <c r="O136" s="18">
        <v>37.1</v>
      </c>
      <c r="P136" s="18">
        <v>29.3</v>
      </c>
      <c r="Q136" s="17"/>
      <c r="R136" s="18">
        <v>17</v>
      </c>
      <c r="S136" s="1"/>
      <c r="T136" s="43" t="str">
        <f>VLOOKUP(B136,Experiment!DF:DX,19,FALSE)</f>
        <v>436061:599869</v>
      </c>
      <c r="U136" s="1" t="str">
        <f t="shared" si="46"/>
        <v>436061:599869_436061:1315368</v>
      </c>
      <c r="V136" s="11" t="str">
        <f t="shared" si="62"/>
        <v/>
      </c>
      <c r="W136" s="11" t="str">
        <f>IF(COUNTIF($T$1:T135, "="&amp;T136)=0,VLOOKUP(B136,Experiment!DF:DG,2,FALSE)&amp;"""soilLayer"":[", "")</f>
        <v/>
      </c>
      <c r="X136" s="11" t="str">
        <f>IF(COUNTIF($U$1:U135, "="&amp;U136)=0,Y136&amp;Z136&amp;AA136&amp;AB136&amp;AC136&amp;AD136&amp;AE136&amp;AF136&amp;AG136&amp;AH136&amp;AI136&amp;AJ136&amp;AJ136&amp;AK136&amp;AL136&amp;AM136,"")</f>
        <v/>
      </c>
      <c r="Y136" s="11" t="str">
        <f t="shared" si="47"/>
        <v>{"mon_soilhorizonid":"436061:1315368",</v>
      </c>
      <c r="Z136" s="11" t="str">
        <f t="shared" si="48"/>
        <v>"slmh":"Bkg2",</v>
      </c>
      <c r="AA136" s="11" t="str">
        <f t="shared" si="49"/>
        <v>"sllb":"99",</v>
      </c>
      <c r="AB136" s="11" t="str">
        <f t="shared" si="50"/>
        <v/>
      </c>
      <c r="AC136" s="11" t="str">
        <f t="shared" si="51"/>
        <v>"slcly":"30",</v>
      </c>
      <c r="AD136" s="11" t="str">
        <f t="shared" si="52"/>
        <v>"slsil":"32.9",</v>
      </c>
      <c r="AE136" s="11" t="str">
        <f t="shared" si="53"/>
        <v>"slcf":"12.13592233",</v>
      </c>
      <c r="AF136" s="11" t="str">
        <f t="shared" si="54"/>
        <v>"sksat":"9.17",</v>
      </c>
      <c r="AG136" s="11" t="str">
        <f t="shared" si="55"/>
        <v>"sloc":"0.75",</v>
      </c>
      <c r="AH136" s="11" t="str">
        <f t="shared" si="56"/>
        <v>"slphw":"7.9",</v>
      </c>
      <c r="AI136" s="11" t="str">
        <f t="shared" si="57"/>
        <v>"sllt":"58",</v>
      </c>
      <c r="AJ136" s="11" t="str">
        <f t="shared" si="58"/>
        <v>"slsnd":"37.1",</v>
      </c>
      <c r="AK136" s="11" t="str">
        <f t="shared" si="59"/>
        <v>"slfc1":"29.3",</v>
      </c>
      <c r="AL136" s="11" t="str">
        <f t="shared" si="60"/>
        <v/>
      </c>
      <c r="AM136" s="11" t="str">
        <f t="shared" si="61"/>
        <v>"slwp":"17"}</v>
      </c>
    </row>
    <row r="137" spans="2:39">
      <c r="B137" s="17" t="s">
        <v>557</v>
      </c>
      <c r="C137" s="17" t="s">
        <v>552</v>
      </c>
      <c r="D137" s="17" t="s">
        <v>844</v>
      </c>
      <c r="E137" s="17" t="s">
        <v>790</v>
      </c>
      <c r="F137" s="18">
        <v>152</v>
      </c>
      <c r="G137" s="17"/>
      <c r="H137" s="18">
        <v>25</v>
      </c>
      <c r="I137" s="18">
        <v>37.6</v>
      </c>
      <c r="J137" s="18">
        <v>4.8543689319999999</v>
      </c>
      <c r="K137" s="18">
        <v>9.17</v>
      </c>
      <c r="L137" s="18">
        <v>0.25</v>
      </c>
      <c r="M137" s="18">
        <v>7.9</v>
      </c>
      <c r="N137" s="18">
        <v>99</v>
      </c>
      <c r="O137" s="18">
        <v>37.4</v>
      </c>
      <c r="P137" s="18">
        <v>28.8</v>
      </c>
      <c r="Q137" s="17"/>
      <c r="R137" s="18">
        <v>14.9</v>
      </c>
      <c r="S137" s="1"/>
      <c r="T137" s="43" t="str">
        <f>VLOOKUP(B137,Experiment!DF:DX,19,FALSE)</f>
        <v>436061:599869</v>
      </c>
      <c r="U137" s="1" t="str">
        <f t="shared" si="46"/>
        <v>436061:599869_436061:1315369</v>
      </c>
      <c r="V137" s="11" t="str">
        <f t="shared" si="62"/>
        <v/>
      </c>
      <c r="W137" s="11" t="str">
        <f>IF(COUNTIF($T$1:T136, "="&amp;T137)=0,VLOOKUP(B137,Experiment!DF:DG,2,FALSE)&amp;"""soilLayer"":[", "")</f>
        <v/>
      </c>
      <c r="X137" s="11" t="str">
        <f>IF(COUNTIF($U$1:U136, "="&amp;U137)=0,Y137&amp;Z137&amp;AA137&amp;AB137&amp;AC137&amp;AD137&amp;AE137&amp;AF137&amp;AG137&amp;AH137&amp;AI137&amp;AJ137&amp;AJ137&amp;AK137&amp;AL137&amp;AM137,"")</f>
        <v/>
      </c>
      <c r="Y137" s="11" t="str">
        <f t="shared" si="47"/>
        <v>{"mon_soilhorizonid":"436061:1315369",</v>
      </c>
      <c r="Z137" s="11" t="str">
        <f t="shared" si="48"/>
        <v>"slmh":"Cg",</v>
      </c>
      <c r="AA137" s="11" t="str">
        <f t="shared" si="49"/>
        <v>"sllb":"152",</v>
      </c>
      <c r="AB137" s="11" t="str">
        <f t="shared" si="50"/>
        <v/>
      </c>
      <c r="AC137" s="11" t="str">
        <f t="shared" si="51"/>
        <v>"slcly":"25",</v>
      </c>
      <c r="AD137" s="11" t="str">
        <f t="shared" si="52"/>
        <v>"slsil":"37.6",</v>
      </c>
      <c r="AE137" s="11" t="str">
        <f t="shared" si="53"/>
        <v>"slcf":"4.854368932",</v>
      </c>
      <c r="AF137" s="11" t="str">
        <f t="shared" si="54"/>
        <v>"sksat":"9.17",</v>
      </c>
      <c r="AG137" s="11" t="str">
        <f t="shared" si="55"/>
        <v>"sloc":"0.25",</v>
      </c>
      <c r="AH137" s="11" t="str">
        <f t="shared" si="56"/>
        <v>"slphw":"7.9",</v>
      </c>
      <c r="AI137" s="11" t="str">
        <f t="shared" si="57"/>
        <v>"sllt":"99",</v>
      </c>
      <c r="AJ137" s="11" t="str">
        <f t="shared" si="58"/>
        <v>"slsnd":"37.4",</v>
      </c>
      <c r="AK137" s="11" t="str">
        <f t="shared" si="59"/>
        <v>"slfc1":"28.8",</v>
      </c>
      <c r="AL137" s="11" t="str">
        <f t="shared" si="60"/>
        <v/>
      </c>
      <c r="AM137" s="11" t="str">
        <f t="shared" si="61"/>
        <v>"slwp":"14.9"}</v>
      </c>
    </row>
    <row r="138" spans="2:39">
      <c r="B138" s="17" t="s">
        <v>558</v>
      </c>
      <c r="C138" s="17" t="s">
        <v>564</v>
      </c>
      <c r="D138" s="17" t="s">
        <v>845</v>
      </c>
      <c r="E138" s="17" t="s">
        <v>778</v>
      </c>
      <c r="F138" s="18">
        <v>48</v>
      </c>
      <c r="G138" s="17"/>
      <c r="H138" s="18">
        <v>31</v>
      </c>
      <c r="I138" s="18">
        <v>65.5</v>
      </c>
      <c r="J138" s="18">
        <v>0</v>
      </c>
      <c r="K138" s="18">
        <v>9.17</v>
      </c>
      <c r="L138" s="18">
        <v>5.5</v>
      </c>
      <c r="M138" s="18">
        <v>6.5</v>
      </c>
      <c r="N138" s="18">
        <v>0</v>
      </c>
      <c r="O138" s="18">
        <v>3.5</v>
      </c>
      <c r="P138" s="18">
        <v>33.799999999999997</v>
      </c>
      <c r="Q138" s="17"/>
      <c r="R138" s="18">
        <v>21.5</v>
      </c>
      <c r="S138" s="1"/>
      <c r="T138" s="43" t="str">
        <f>VLOOKUP(B138,Experiment!DF:DX,19,FALSE)</f>
        <v>1030108:280839</v>
      </c>
      <c r="U138" s="1" t="str">
        <f t="shared" si="46"/>
        <v>1030108:280839_1030108:677193</v>
      </c>
      <c r="V138" s="11" t="str">
        <f t="shared" si="62"/>
        <v>]},</v>
      </c>
      <c r="W138" s="11" t="str">
        <f>IF(COUNTIF($T$1:T137, "="&amp;T138)=0,VLOOKUP(B138,Experiment!DF:DG,2,FALSE)&amp;"""soilLayer"":[", "")</f>
        <v>{"sltx":"SIL","sl_source":"SSURGO, Dominant Component","soil_id":"1030108:280839","soil_name":"Sable","sl_system":"USDA_NRCS","classification":"Fine-silty, mixed, superactive, mesic Typic Endoaquolls","soil_elev":"245","sl_slope":"0.5","salb":"0.09","drainage":"Poorly drained","soilLayer":[</v>
      </c>
      <c r="X138" s="11" t="str">
        <f>IF(COUNTIF($U$1:U137, "="&amp;U138)=0,Y138&amp;Z138&amp;AA138&amp;AB138&amp;AC138&amp;AD138&amp;AE138&amp;AF138&amp;AG138&amp;AH138&amp;AI138&amp;AJ138&amp;AJ138&amp;AK138&amp;AL138&amp;AM138,"")</f>
        <v>{"mon_soilhorizonid":"1030108:677193","slmh":"H1","sllb":"48","slcly":"31","slsil":"65.5","slcf":"0","sksat":"9.17","sloc":"5.5","slphw":"6.5","sllt":"0","slsnd":"3.5","slsnd":"3.5","slfc1":"33.8","slwp":"21.5"}</v>
      </c>
      <c r="Y138" s="11" t="str">
        <f t="shared" si="47"/>
        <v>{"mon_soilhorizonid":"1030108:677193",</v>
      </c>
      <c r="Z138" s="11" t="str">
        <f t="shared" si="48"/>
        <v>"slmh":"H1",</v>
      </c>
      <c r="AA138" s="11" t="str">
        <f t="shared" si="49"/>
        <v>"sllb":"48",</v>
      </c>
      <c r="AB138" s="11" t="str">
        <f t="shared" si="50"/>
        <v/>
      </c>
      <c r="AC138" s="11" t="str">
        <f t="shared" si="51"/>
        <v>"slcly":"31",</v>
      </c>
      <c r="AD138" s="11" t="str">
        <f t="shared" si="52"/>
        <v>"slsil":"65.5",</v>
      </c>
      <c r="AE138" s="11" t="str">
        <f t="shared" si="53"/>
        <v>"slcf":"0",</v>
      </c>
      <c r="AF138" s="11" t="str">
        <f t="shared" si="54"/>
        <v>"sksat":"9.17",</v>
      </c>
      <c r="AG138" s="11" t="str">
        <f t="shared" si="55"/>
        <v>"sloc":"5.5",</v>
      </c>
      <c r="AH138" s="11" t="str">
        <f t="shared" si="56"/>
        <v>"slphw":"6.5",</v>
      </c>
      <c r="AI138" s="11" t="str">
        <f t="shared" si="57"/>
        <v>"sllt":"0",</v>
      </c>
      <c r="AJ138" s="11" t="str">
        <f t="shared" si="58"/>
        <v>"slsnd":"3.5",</v>
      </c>
      <c r="AK138" s="11" t="str">
        <f t="shared" si="59"/>
        <v>"slfc1":"33.8",</v>
      </c>
      <c r="AL138" s="11" t="str">
        <f t="shared" si="60"/>
        <v/>
      </c>
      <c r="AM138" s="11" t="str">
        <f t="shared" si="61"/>
        <v>"slwp":"21.5"}</v>
      </c>
    </row>
    <row r="139" spans="2:39">
      <c r="B139" s="17" t="s">
        <v>558</v>
      </c>
      <c r="C139" s="17" t="s">
        <v>564</v>
      </c>
      <c r="D139" s="17" t="s">
        <v>846</v>
      </c>
      <c r="E139" s="17" t="s">
        <v>780</v>
      </c>
      <c r="F139" s="18">
        <v>58</v>
      </c>
      <c r="G139" s="17"/>
      <c r="H139" s="18">
        <v>31</v>
      </c>
      <c r="I139" s="18">
        <v>65.5</v>
      </c>
      <c r="J139" s="18">
        <v>0</v>
      </c>
      <c r="K139" s="18">
        <v>9.17</v>
      </c>
      <c r="L139" s="18">
        <v>3</v>
      </c>
      <c r="M139" s="18">
        <v>6.5</v>
      </c>
      <c r="N139" s="18">
        <v>48</v>
      </c>
      <c r="O139" s="18">
        <v>3.5</v>
      </c>
      <c r="P139" s="18">
        <v>32.700000000000003</v>
      </c>
      <c r="Q139" s="17"/>
      <c r="R139" s="18">
        <v>19.5</v>
      </c>
      <c r="S139" s="1"/>
      <c r="T139" s="43" t="str">
        <f>VLOOKUP(B139,Experiment!DF:DX,19,FALSE)</f>
        <v>1030108:280839</v>
      </c>
      <c r="U139" s="1" t="str">
        <f t="shared" si="46"/>
        <v>1030108:280839_1030108:677194</v>
      </c>
      <c r="V139" s="11" t="str">
        <f t="shared" si="62"/>
        <v>,</v>
      </c>
      <c r="W139" s="11" t="str">
        <f>IF(COUNTIF($T$1:T138, "="&amp;T139)=0,VLOOKUP(B139,Experiment!DF:DG,2,FALSE)&amp;"""soilLayer"":[", "")</f>
        <v/>
      </c>
      <c r="X139" s="11" t="str">
        <f>IF(COUNTIF($U$1:U138, "="&amp;U139)=0,Y139&amp;Z139&amp;AA139&amp;AB139&amp;AC139&amp;AD139&amp;AE139&amp;AF139&amp;AG139&amp;AH139&amp;AI139&amp;AJ139&amp;AJ139&amp;AK139&amp;AL139&amp;AM139,"")</f>
        <v>{"mon_soilhorizonid":"1030108:677194","slmh":"H2","sllb":"58","slcly":"31","slsil":"65.5","slcf":"0","sksat":"9.17","sloc":"3","slphw":"6.5","sllt":"48","slsnd":"3.5","slsnd":"3.5","slfc1":"32.7","slwp":"19.5"}</v>
      </c>
      <c r="Y139" s="11" t="str">
        <f t="shared" si="47"/>
        <v>{"mon_soilhorizonid":"1030108:677194",</v>
      </c>
      <c r="Z139" s="11" t="str">
        <f t="shared" si="48"/>
        <v>"slmh":"H2",</v>
      </c>
      <c r="AA139" s="11" t="str">
        <f t="shared" si="49"/>
        <v>"sllb":"58",</v>
      </c>
      <c r="AB139" s="11" t="str">
        <f t="shared" si="50"/>
        <v/>
      </c>
      <c r="AC139" s="11" t="str">
        <f t="shared" si="51"/>
        <v>"slcly":"31",</v>
      </c>
      <c r="AD139" s="11" t="str">
        <f t="shared" si="52"/>
        <v>"slsil":"65.5",</v>
      </c>
      <c r="AE139" s="11" t="str">
        <f t="shared" si="53"/>
        <v>"slcf":"0",</v>
      </c>
      <c r="AF139" s="11" t="str">
        <f t="shared" si="54"/>
        <v>"sksat":"9.17",</v>
      </c>
      <c r="AG139" s="11" t="str">
        <f t="shared" si="55"/>
        <v>"sloc":"3",</v>
      </c>
      <c r="AH139" s="11" t="str">
        <f t="shared" si="56"/>
        <v>"slphw":"6.5",</v>
      </c>
      <c r="AI139" s="11" t="str">
        <f t="shared" si="57"/>
        <v>"sllt":"48",</v>
      </c>
      <c r="AJ139" s="11" t="str">
        <f t="shared" si="58"/>
        <v>"slsnd":"3.5",</v>
      </c>
      <c r="AK139" s="11" t="str">
        <f t="shared" si="59"/>
        <v>"slfc1":"32.7",</v>
      </c>
      <c r="AL139" s="11" t="str">
        <f t="shared" si="60"/>
        <v/>
      </c>
      <c r="AM139" s="11" t="str">
        <f t="shared" si="61"/>
        <v>"slwp":"19.5"}</v>
      </c>
    </row>
    <row r="140" spans="2:39">
      <c r="B140" s="17" t="s">
        <v>558</v>
      </c>
      <c r="C140" s="17" t="s">
        <v>564</v>
      </c>
      <c r="D140" s="17" t="s">
        <v>847</v>
      </c>
      <c r="E140" s="17" t="s">
        <v>782</v>
      </c>
      <c r="F140" s="18">
        <v>119</v>
      </c>
      <c r="G140" s="17"/>
      <c r="H140" s="18">
        <v>29.5</v>
      </c>
      <c r="I140" s="18">
        <v>67</v>
      </c>
      <c r="J140" s="18">
        <v>0</v>
      </c>
      <c r="K140" s="18">
        <v>9.17</v>
      </c>
      <c r="L140" s="18">
        <v>0.6</v>
      </c>
      <c r="M140" s="18">
        <v>6.7</v>
      </c>
      <c r="N140" s="18">
        <v>58</v>
      </c>
      <c r="O140" s="18">
        <v>3.5</v>
      </c>
      <c r="P140" s="18">
        <v>31.3</v>
      </c>
      <c r="Q140" s="17"/>
      <c r="R140" s="18">
        <v>17.3</v>
      </c>
      <c r="S140" s="1"/>
      <c r="T140" s="43" t="str">
        <f>VLOOKUP(B140,Experiment!DF:DX,19,FALSE)</f>
        <v>1030108:280839</v>
      </c>
      <c r="U140" s="1" t="str">
        <f t="shared" si="46"/>
        <v>1030108:280839_1030108:677195</v>
      </c>
      <c r="V140" s="11" t="str">
        <f t="shared" si="62"/>
        <v>,</v>
      </c>
      <c r="W140" s="11" t="str">
        <f>IF(COUNTIF($T$1:T139, "="&amp;T140)=0,VLOOKUP(B140,Experiment!DF:DG,2,FALSE)&amp;"""soilLayer"":[", "")</f>
        <v/>
      </c>
      <c r="X140" s="11" t="str">
        <f>IF(COUNTIF($U$1:U139, "="&amp;U140)=0,Y140&amp;Z140&amp;AA140&amp;AB140&amp;AC140&amp;AD140&amp;AE140&amp;AF140&amp;AG140&amp;AH140&amp;AI140&amp;AJ140&amp;AJ140&amp;AK140&amp;AL140&amp;AM140,"")</f>
        <v>{"mon_soilhorizonid":"1030108:677195","slmh":"H3","sllb":"119","slcly":"29.5","slsil":"67","slcf":"0","sksat":"9.17","sloc":"0.6","slphw":"6.7","sllt":"58","slsnd":"3.5","slsnd":"3.5","slfc1":"31.3","slwp":"17.3"}</v>
      </c>
      <c r="Y140" s="11" t="str">
        <f t="shared" si="47"/>
        <v>{"mon_soilhorizonid":"1030108:677195",</v>
      </c>
      <c r="Z140" s="11" t="str">
        <f t="shared" si="48"/>
        <v>"slmh":"H3",</v>
      </c>
      <c r="AA140" s="11" t="str">
        <f t="shared" si="49"/>
        <v>"sllb":"119",</v>
      </c>
      <c r="AB140" s="11" t="str">
        <f t="shared" si="50"/>
        <v/>
      </c>
      <c r="AC140" s="11" t="str">
        <f t="shared" si="51"/>
        <v>"slcly":"29.5",</v>
      </c>
      <c r="AD140" s="11" t="str">
        <f t="shared" si="52"/>
        <v>"slsil":"67",</v>
      </c>
      <c r="AE140" s="11" t="str">
        <f t="shared" si="53"/>
        <v>"slcf":"0",</v>
      </c>
      <c r="AF140" s="11" t="str">
        <f t="shared" si="54"/>
        <v>"sksat":"9.17",</v>
      </c>
      <c r="AG140" s="11" t="str">
        <f t="shared" si="55"/>
        <v>"sloc":"0.6",</v>
      </c>
      <c r="AH140" s="11" t="str">
        <f t="shared" si="56"/>
        <v>"slphw":"6.7",</v>
      </c>
      <c r="AI140" s="11" t="str">
        <f t="shared" si="57"/>
        <v>"sllt":"58",</v>
      </c>
      <c r="AJ140" s="11" t="str">
        <f t="shared" si="58"/>
        <v>"slsnd":"3.5",</v>
      </c>
      <c r="AK140" s="11" t="str">
        <f t="shared" si="59"/>
        <v>"slfc1":"31.3",</v>
      </c>
      <c r="AL140" s="11" t="str">
        <f t="shared" si="60"/>
        <v/>
      </c>
      <c r="AM140" s="11" t="str">
        <f t="shared" si="61"/>
        <v>"slwp":"17.3"}</v>
      </c>
    </row>
    <row r="141" spans="2:39">
      <c r="B141" s="17" t="s">
        <v>558</v>
      </c>
      <c r="C141" s="17" t="s">
        <v>564</v>
      </c>
      <c r="D141" s="17" t="s">
        <v>848</v>
      </c>
      <c r="E141" s="17" t="s">
        <v>784</v>
      </c>
      <c r="F141" s="18">
        <v>152</v>
      </c>
      <c r="G141" s="17"/>
      <c r="H141" s="18">
        <v>24</v>
      </c>
      <c r="I141" s="18">
        <v>72.5</v>
      </c>
      <c r="J141" s="18">
        <v>0</v>
      </c>
      <c r="K141" s="18">
        <v>9.17</v>
      </c>
      <c r="L141" s="18">
        <v>0.35</v>
      </c>
      <c r="M141" s="18">
        <v>7.5</v>
      </c>
      <c r="N141" s="18">
        <v>119</v>
      </c>
      <c r="O141" s="18">
        <v>3.5</v>
      </c>
      <c r="P141" s="18">
        <v>28.9</v>
      </c>
      <c r="Q141" s="17"/>
      <c r="R141" s="18">
        <v>13.9</v>
      </c>
      <c r="S141" s="1"/>
      <c r="T141" s="43" t="str">
        <f>VLOOKUP(B141,Experiment!DF:DX,19,FALSE)</f>
        <v>1030108:280839</v>
      </c>
      <c r="U141" s="1" t="str">
        <f t="shared" si="46"/>
        <v>1030108:280839_1030108:677196</v>
      </c>
      <c r="V141" s="11" t="str">
        <f t="shared" si="62"/>
        <v>,</v>
      </c>
      <c r="W141" s="11" t="str">
        <f>IF(COUNTIF($T$1:T140, "="&amp;T141)=0,VLOOKUP(B141,Experiment!DF:DG,2,FALSE)&amp;"""soilLayer"":[", "")</f>
        <v/>
      </c>
      <c r="X141" s="11" t="str">
        <f>IF(COUNTIF($U$1:U140, "="&amp;U141)=0,Y141&amp;Z141&amp;AA141&amp;AB141&amp;AC141&amp;AD141&amp;AE141&amp;AF141&amp;AG141&amp;AH141&amp;AI141&amp;AJ141&amp;AJ141&amp;AK141&amp;AL141&amp;AM141,"")</f>
        <v>{"mon_soilhorizonid":"1030108:677196","slmh":"H4","sllb":"152","slcly":"24","slsil":"72.5","slcf":"0","sksat":"9.17","sloc":"0.35","slphw":"7.5","sllt":"119","slsnd":"3.5","slsnd":"3.5","slfc1":"28.9","slwp":"13.9"}</v>
      </c>
      <c r="Y141" s="11" t="str">
        <f t="shared" si="47"/>
        <v>{"mon_soilhorizonid":"1030108:677196",</v>
      </c>
      <c r="Z141" s="11" t="str">
        <f t="shared" si="48"/>
        <v>"slmh":"H4",</v>
      </c>
      <c r="AA141" s="11" t="str">
        <f t="shared" si="49"/>
        <v>"sllb":"152",</v>
      </c>
      <c r="AB141" s="11" t="str">
        <f t="shared" si="50"/>
        <v/>
      </c>
      <c r="AC141" s="11" t="str">
        <f t="shared" si="51"/>
        <v>"slcly":"24",</v>
      </c>
      <c r="AD141" s="11" t="str">
        <f t="shared" si="52"/>
        <v>"slsil":"72.5",</v>
      </c>
      <c r="AE141" s="11" t="str">
        <f t="shared" si="53"/>
        <v>"slcf":"0",</v>
      </c>
      <c r="AF141" s="11" t="str">
        <f t="shared" si="54"/>
        <v>"sksat":"9.17",</v>
      </c>
      <c r="AG141" s="11" t="str">
        <f t="shared" si="55"/>
        <v>"sloc":"0.35",</v>
      </c>
      <c r="AH141" s="11" t="str">
        <f t="shared" si="56"/>
        <v>"slphw":"7.5",</v>
      </c>
      <c r="AI141" s="11" t="str">
        <f t="shared" si="57"/>
        <v>"sllt":"119",</v>
      </c>
      <c r="AJ141" s="11" t="str">
        <f t="shared" si="58"/>
        <v>"slsnd":"3.5",</v>
      </c>
      <c r="AK141" s="11" t="str">
        <f t="shared" si="59"/>
        <v>"slfc1":"28.9",</v>
      </c>
      <c r="AL141" s="11" t="str">
        <f t="shared" si="60"/>
        <v/>
      </c>
      <c r="AM141" s="11" t="str">
        <f t="shared" si="61"/>
        <v>"slwp":"13.9"}</v>
      </c>
    </row>
    <row r="142" spans="2:39">
      <c r="B142" s="17" t="s">
        <v>566</v>
      </c>
      <c r="C142" s="17" t="s">
        <v>564</v>
      </c>
      <c r="D142" s="17" t="s">
        <v>845</v>
      </c>
      <c r="E142" s="17" t="s">
        <v>778</v>
      </c>
      <c r="F142" s="18">
        <v>48</v>
      </c>
      <c r="G142" s="17"/>
      <c r="H142" s="18">
        <v>31</v>
      </c>
      <c r="I142" s="18">
        <v>65.5</v>
      </c>
      <c r="J142" s="18">
        <v>0</v>
      </c>
      <c r="K142" s="18">
        <v>9.17</v>
      </c>
      <c r="L142" s="18">
        <v>5.5</v>
      </c>
      <c r="M142" s="18">
        <v>6.5</v>
      </c>
      <c r="N142" s="18">
        <v>0</v>
      </c>
      <c r="O142" s="18">
        <v>3.5</v>
      </c>
      <c r="P142" s="18">
        <v>33.799999999999997</v>
      </c>
      <c r="Q142" s="17"/>
      <c r="R142" s="18">
        <v>21.5</v>
      </c>
      <c r="S142" s="1"/>
      <c r="T142" s="43" t="str">
        <f>VLOOKUP(B142,Experiment!DF:DX,19,FALSE)</f>
        <v>1030108:280839</v>
      </c>
      <c r="U142" s="1" t="str">
        <f t="shared" si="46"/>
        <v>1030108:280839_1030108:677193</v>
      </c>
      <c r="V142" s="11" t="str">
        <f t="shared" si="62"/>
        <v/>
      </c>
      <c r="W142" s="11" t="str">
        <f>IF(COUNTIF($T$1:T141, "="&amp;T142)=0,VLOOKUP(B142,Experiment!DF:DG,2,FALSE)&amp;"""soilLayer"":[", "")</f>
        <v/>
      </c>
      <c r="X142" s="11" t="str">
        <f>IF(COUNTIF($U$1:U141, "="&amp;U142)=0,Y142&amp;Z142&amp;AA142&amp;AB142&amp;AC142&amp;AD142&amp;AE142&amp;AF142&amp;AG142&amp;AH142&amp;AI142&amp;AJ142&amp;AJ142&amp;AK142&amp;AL142&amp;AM142,"")</f>
        <v/>
      </c>
      <c r="Y142" s="11" t="str">
        <f t="shared" si="47"/>
        <v>{"mon_soilhorizonid":"1030108:677193",</v>
      </c>
      <c r="Z142" s="11" t="str">
        <f t="shared" si="48"/>
        <v>"slmh":"H1",</v>
      </c>
      <c r="AA142" s="11" t="str">
        <f t="shared" si="49"/>
        <v>"sllb":"48",</v>
      </c>
      <c r="AB142" s="11" t="str">
        <f t="shared" si="50"/>
        <v/>
      </c>
      <c r="AC142" s="11" t="str">
        <f t="shared" si="51"/>
        <v>"slcly":"31",</v>
      </c>
      <c r="AD142" s="11" t="str">
        <f t="shared" si="52"/>
        <v>"slsil":"65.5",</v>
      </c>
      <c r="AE142" s="11" t="str">
        <f t="shared" si="53"/>
        <v>"slcf":"0",</v>
      </c>
      <c r="AF142" s="11" t="str">
        <f t="shared" si="54"/>
        <v>"sksat":"9.17",</v>
      </c>
      <c r="AG142" s="11" t="str">
        <f t="shared" si="55"/>
        <v>"sloc":"5.5",</v>
      </c>
      <c r="AH142" s="11" t="str">
        <f t="shared" si="56"/>
        <v>"slphw":"6.5",</v>
      </c>
      <c r="AI142" s="11" t="str">
        <f t="shared" si="57"/>
        <v>"sllt":"0",</v>
      </c>
      <c r="AJ142" s="11" t="str">
        <f t="shared" si="58"/>
        <v>"slsnd":"3.5",</v>
      </c>
      <c r="AK142" s="11" t="str">
        <f t="shared" si="59"/>
        <v>"slfc1":"33.8",</v>
      </c>
      <c r="AL142" s="11" t="str">
        <f t="shared" si="60"/>
        <v/>
      </c>
      <c r="AM142" s="11" t="str">
        <f t="shared" si="61"/>
        <v>"slwp":"21.5"}</v>
      </c>
    </row>
    <row r="143" spans="2:39">
      <c r="B143" s="17" t="s">
        <v>566</v>
      </c>
      <c r="C143" s="17" t="s">
        <v>564</v>
      </c>
      <c r="D143" s="17" t="s">
        <v>846</v>
      </c>
      <c r="E143" s="17" t="s">
        <v>780</v>
      </c>
      <c r="F143" s="18">
        <v>58</v>
      </c>
      <c r="G143" s="17"/>
      <c r="H143" s="18">
        <v>31</v>
      </c>
      <c r="I143" s="18">
        <v>65.5</v>
      </c>
      <c r="J143" s="18">
        <v>0</v>
      </c>
      <c r="K143" s="18">
        <v>9.17</v>
      </c>
      <c r="L143" s="18">
        <v>3</v>
      </c>
      <c r="M143" s="18">
        <v>6.5</v>
      </c>
      <c r="N143" s="18">
        <v>48</v>
      </c>
      <c r="O143" s="18">
        <v>3.5</v>
      </c>
      <c r="P143" s="18">
        <v>32.700000000000003</v>
      </c>
      <c r="Q143" s="17"/>
      <c r="R143" s="18">
        <v>19.5</v>
      </c>
      <c r="S143" s="1"/>
      <c r="T143" s="43" t="str">
        <f>VLOOKUP(B143,Experiment!DF:DX,19,FALSE)</f>
        <v>1030108:280839</v>
      </c>
      <c r="U143" s="1" t="str">
        <f t="shared" si="46"/>
        <v>1030108:280839_1030108:677194</v>
      </c>
      <c r="V143" s="11" t="str">
        <f t="shared" si="62"/>
        <v/>
      </c>
      <c r="W143" s="11" t="str">
        <f>IF(COUNTIF($T$1:T142, "="&amp;T143)=0,VLOOKUP(B143,Experiment!DF:DG,2,FALSE)&amp;"""soilLayer"":[", "")</f>
        <v/>
      </c>
      <c r="X143" s="11" t="str">
        <f>IF(COUNTIF($U$1:U142, "="&amp;U143)=0,Y143&amp;Z143&amp;AA143&amp;AB143&amp;AC143&amp;AD143&amp;AE143&amp;AF143&amp;AG143&amp;AH143&amp;AI143&amp;AJ143&amp;AJ143&amp;AK143&amp;AL143&amp;AM143,"")</f>
        <v/>
      </c>
      <c r="Y143" s="11" t="str">
        <f t="shared" si="47"/>
        <v>{"mon_soilhorizonid":"1030108:677194",</v>
      </c>
      <c r="Z143" s="11" t="str">
        <f t="shared" si="48"/>
        <v>"slmh":"H2",</v>
      </c>
      <c r="AA143" s="11" t="str">
        <f t="shared" si="49"/>
        <v>"sllb":"58",</v>
      </c>
      <c r="AB143" s="11" t="str">
        <f t="shared" si="50"/>
        <v/>
      </c>
      <c r="AC143" s="11" t="str">
        <f t="shared" si="51"/>
        <v>"slcly":"31",</v>
      </c>
      <c r="AD143" s="11" t="str">
        <f t="shared" si="52"/>
        <v>"slsil":"65.5",</v>
      </c>
      <c r="AE143" s="11" t="str">
        <f t="shared" si="53"/>
        <v>"slcf":"0",</v>
      </c>
      <c r="AF143" s="11" t="str">
        <f t="shared" si="54"/>
        <v>"sksat":"9.17",</v>
      </c>
      <c r="AG143" s="11" t="str">
        <f t="shared" si="55"/>
        <v>"sloc":"3",</v>
      </c>
      <c r="AH143" s="11" t="str">
        <f t="shared" si="56"/>
        <v>"slphw":"6.5",</v>
      </c>
      <c r="AI143" s="11" t="str">
        <f t="shared" si="57"/>
        <v>"sllt":"48",</v>
      </c>
      <c r="AJ143" s="11" t="str">
        <f t="shared" si="58"/>
        <v>"slsnd":"3.5",</v>
      </c>
      <c r="AK143" s="11" t="str">
        <f t="shared" si="59"/>
        <v>"slfc1":"32.7",</v>
      </c>
      <c r="AL143" s="11" t="str">
        <f t="shared" si="60"/>
        <v/>
      </c>
      <c r="AM143" s="11" t="str">
        <f t="shared" si="61"/>
        <v>"slwp":"19.5"}</v>
      </c>
    </row>
    <row r="144" spans="2:39">
      <c r="B144" s="17" t="s">
        <v>566</v>
      </c>
      <c r="C144" s="17" t="s">
        <v>564</v>
      </c>
      <c r="D144" s="17" t="s">
        <v>847</v>
      </c>
      <c r="E144" s="17" t="s">
        <v>782</v>
      </c>
      <c r="F144" s="18">
        <v>119</v>
      </c>
      <c r="G144" s="17"/>
      <c r="H144" s="18">
        <v>29.5</v>
      </c>
      <c r="I144" s="18">
        <v>67</v>
      </c>
      <c r="J144" s="18">
        <v>0</v>
      </c>
      <c r="K144" s="18">
        <v>9.17</v>
      </c>
      <c r="L144" s="18">
        <v>0.6</v>
      </c>
      <c r="M144" s="18">
        <v>6.7</v>
      </c>
      <c r="N144" s="18">
        <v>58</v>
      </c>
      <c r="O144" s="18">
        <v>3.5</v>
      </c>
      <c r="P144" s="18">
        <v>31.3</v>
      </c>
      <c r="Q144" s="17"/>
      <c r="R144" s="18">
        <v>17.3</v>
      </c>
      <c r="S144" s="1"/>
      <c r="T144" s="43" t="str">
        <f>VLOOKUP(B144,Experiment!DF:DX,19,FALSE)</f>
        <v>1030108:280839</v>
      </c>
      <c r="U144" s="1" t="str">
        <f t="shared" si="46"/>
        <v>1030108:280839_1030108:677195</v>
      </c>
      <c r="V144" s="11" t="str">
        <f t="shared" si="62"/>
        <v/>
      </c>
      <c r="W144" s="11" t="str">
        <f>IF(COUNTIF($T$1:T143, "="&amp;T144)=0,VLOOKUP(B144,Experiment!DF:DG,2,FALSE)&amp;"""soilLayer"":[", "")</f>
        <v/>
      </c>
      <c r="X144" s="11" t="str">
        <f>IF(COUNTIF($U$1:U143, "="&amp;U144)=0,Y144&amp;Z144&amp;AA144&amp;AB144&amp;AC144&amp;AD144&amp;AE144&amp;AF144&amp;AG144&amp;AH144&amp;AI144&amp;AJ144&amp;AJ144&amp;AK144&amp;AL144&amp;AM144,"")</f>
        <v/>
      </c>
      <c r="Y144" s="11" t="str">
        <f t="shared" si="47"/>
        <v>{"mon_soilhorizonid":"1030108:677195",</v>
      </c>
      <c r="Z144" s="11" t="str">
        <f t="shared" si="48"/>
        <v>"slmh":"H3",</v>
      </c>
      <c r="AA144" s="11" t="str">
        <f t="shared" si="49"/>
        <v>"sllb":"119",</v>
      </c>
      <c r="AB144" s="11" t="str">
        <f t="shared" si="50"/>
        <v/>
      </c>
      <c r="AC144" s="11" t="str">
        <f t="shared" si="51"/>
        <v>"slcly":"29.5",</v>
      </c>
      <c r="AD144" s="11" t="str">
        <f t="shared" si="52"/>
        <v>"slsil":"67",</v>
      </c>
      <c r="AE144" s="11" t="str">
        <f t="shared" si="53"/>
        <v>"slcf":"0",</v>
      </c>
      <c r="AF144" s="11" t="str">
        <f t="shared" si="54"/>
        <v>"sksat":"9.17",</v>
      </c>
      <c r="AG144" s="11" t="str">
        <f t="shared" si="55"/>
        <v>"sloc":"0.6",</v>
      </c>
      <c r="AH144" s="11" t="str">
        <f t="shared" si="56"/>
        <v>"slphw":"6.7",</v>
      </c>
      <c r="AI144" s="11" t="str">
        <f t="shared" si="57"/>
        <v>"sllt":"58",</v>
      </c>
      <c r="AJ144" s="11" t="str">
        <f t="shared" si="58"/>
        <v>"slsnd":"3.5",</v>
      </c>
      <c r="AK144" s="11" t="str">
        <f t="shared" si="59"/>
        <v>"slfc1":"31.3",</v>
      </c>
      <c r="AL144" s="11" t="str">
        <f t="shared" si="60"/>
        <v/>
      </c>
      <c r="AM144" s="11" t="str">
        <f t="shared" si="61"/>
        <v>"slwp":"17.3"}</v>
      </c>
    </row>
    <row r="145" spans="2:39">
      <c r="B145" s="17" t="s">
        <v>566</v>
      </c>
      <c r="C145" s="17" t="s">
        <v>564</v>
      </c>
      <c r="D145" s="17" t="s">
        <v>848</v>
      </c>
      <c r="E145" s="17" t="s">
        <v>784</v>
      </c>
      <c r="F145" s="18">
        <v>152</v>
      </c>
      <c r="G145" s="17"/>
      <c r="H145" s="18">
        <v>24</v>
      </c>
      <c r="I145" s="18">
        <v>72.5</v>
      </c>
      <c r="J145" s="18">
        <v>0</v>
      </c>
      <c r="K145" s="18">
        <v>9.17</v>
      </c>
      <c r="L145" s="18">
        <v>0.35</v>
      </c>
      <c r="M145" s="18">
        <v>7.5</v>
      </c>
      <c r="N145" s="18">
        <v>119</v>
      </c>
      <c r="O145" s="18">
        <v>3.5</v>
      </c>
      <c r="P145" s="18">
        <v>28.9</v>
      </c>
      <c r="Q145" s="17"/>
      <c r="R145" s="18">
        <v>13.9</v>
      </c>
      <c r="S145" s="1"/>
      <c r="T145" s="43" t="str">
        <f>VLOOKUP(B145,Experiment!DF:DX,19,FALSE)</f>
        <v>1030108:280839</v>
      </c>
      <c r="U145" s="1" t="str">
        <f t="shared" si="46"/>
        <v>1030108:280839_1030108:677196</v>
      </c>
      <c r="V145" s="11" t="str">
        <f t="shared" si="62"/>
        <v/>
      </c>
      <c r="W145" s="11" t="str">
        <f>IF(COUNTIF($T$1:T144, "="&amp;T145)=0,VLOOKUP(B145,Experiment!DF:DG,2,FALSE)&amp;"""soilLayer"":[", "")</f>
        <v/>
      </c>
      <c r="X145" s="11" t="str">
        <f>IF(COUNTIF($U$1:U144, "="&amp;U145)=0,Y145&amp;Z145&amp;AA145&amp;AB145&amp;AC145&amp;AD145&amp;AE145&amp;AF145&amp;AG145&amp;AH145&amp;AI145&amp;AJ145&amp;AJ145&amp;AK145&amp;AL145&amp;AM145,"")</f>
        <v/>
      </c>
      <c r="Y145" s="11" t="str">
        <f t="shared" si="47"/>
        <v>{"mon_soilhorizonid":"1030108:677196",</v>
      </c>
      <c r="Z145" s="11" t="str">
        <f t="shared" si="48"/>
        <v>"slmh":"H4",</v>
      </c>
      <c r="AA145" s="11" t="str">
        <f t="shared" si="49"/>
        <v>"sllb":"152",</v>
      </c>
      <c r="AB145" s="11" t="str">
        <f t="shared" si="50"/>
        <v/>
      </c>
      <c r="AC145" s="11" t="str">
        <f t="shared" si="51"/>
        <v>"slcly":"24",</v>
      </c>
      <c r="AD145" s="11" t="str">
        <f t="shared" si="52"/>
        <v>"slsil":"72.5",</v>
      </c>
      <c r="AE145" s="11" t="str">
        <f t="shared" si="53"/>
        <v>"slcf":"0",</v>
      </c>
      <c r="AF145" s="11" t="str">
        <f t="shared" si="54"/>
        <v>"sksat":"9.17",</v>
      </c>
      <c r="AG145" s="11" t="str">
        <f t="shared" si="55"/>
        <v>"sloc":"0.35",</v>
      </c>
      <c r="AH145" s="11" t="str">
        <f t="shared" si="56"/>
        <v>"slphw":"7.5",</v>
      </c>
      <c r="AI145" s="11" t="str">
        <f t="shared" si="57"/>
        <v>"sllt":"119",</v>
      </c>
      <c r="AJ145" s="11" t="str">
        <f t="shared" si="58"/>
        <v>"slsnd":"3.5",</v>
      </c>
      <c r="AK145" s="11" t="str">
        <f t="shared" si="59"/>
        <v>"slfc1":"28.9",</v>
      </c>
      <c r="AL145" s="11" t="str">
        <f t="shared" si="60"/>
        <v/>
      </c>
      <c r="AM145" s="11" t="str">
        <f t="shared" si="61"/>
        <v>"slwp":"13.9"}</v>
      </c>
    </row>
    <row r="146" spans="2:39">
      <c r="B146" s="17" t="s">
        <v>567</v>
      </c>
      <c r="C146" s="17" t="s">
        <v>570</v>
      </c>
      <c r="D146" s="17" t="s">
        <v>849</v>
      </c>
      <c r="E146" s="17" t="s">
        <v>778</v>
      </c>
      <c r="F146" s="18">
        <v>23</v>
      </c>
      <c r="G146" s="17"/>
      <c r="H146" s="18">
        <v>24</v>
      </c>
      <c r="I146" s="18">
        <v>42</v>
      </c>
      <c r="J146" s="18">
        <v>0</v>
      </c>
      <c r="K146" s="18">
        <v>9.17</v>
      </c>
      <c r="L146" s="18">
        <v>2.5</v>
      </c>
      <c r="M146" s="18">
        <v>6.5</v>
      </c>
      <c r="N146" s="18">
        <v>0</v>
      </c>
      <c r="O146" s="18">
        <v>34</v>
      </c>
      <c r="P146" s="18">
        <v>31.1</v>
      </c>
      <c r="Q146" s="17"/>
      <c r="R146" s="18">
        <v>17</v>
      </c>
      <c r="S146" s="1"/>
      <c r="T146" s="43" t="str">
        <f>VLOOKUP(B146,Experiment!DF:DX,19,FALSE)</f>
        <v>923943:265508</v>
      </c>
      <c r="U146" s="1" t="str">
        <f t="shared" si="46"/>
        <v>923943:265508_923943:638804</v>
      </c>
      <c r="V146" s="11" t="str">
        <f t="shared" si="62"/>
        <v>]},</v>
      </c>
      <c r="W146" s="11" t="str">
        <f>IF(COUNTIF($T$1:T145, "="&amp;T146)=0,VLOOKUP(B146,Experiment!DF:DG,2,FALSE)&amp;"""soilLayer"":[", "")</f>
        <v>{"sltx":"L","sl_source":"SSURGO, Texture Component","soil_id":"923943:265508","soil_name":"Ambraw","sl_system":"USDA_NRCS","classification":"Fine-loamy, mixed, superactive, mesic Fluvaquentic Endoaquolls","soil_elev":"250","sl_slope":"0.5","salb":"0.09","drainage":"Poorly drained","soilLayer":[</v>
      </c>
      <c r="X146" s="11" t="str">
        <f>IF(COUNTIF($U$1:U145, "="&amp;U146)=0,Y146&amp;Z146&amp;AA146&amp;AB146&amp;AC146&amp;AD146&amp;AE146&amp;AF146&amp;AG146&amp;AH146&amp;AI146&amp;AJ146&amp;AJ146&amp;AK146&amp;AL146&amp;AM146,"")</f>
        <v>{"mon_soilhorizonid":"923943:638804","slmh":"H1","sllb":"23","slcly":"24","slsil":"42","slcf":"0","sksat":"9.17","sloc":"2.5","slphw":"6.5","sllt":"0","slsnd":"34","slsnd":"34","slfc1":"31.1","slwp":"17"}</v>
      </c>
      <c r="Y146" s="11" t="str">
        <f t="shared" si="47"/>
        <v>{"mon_soilhorizonid":"923943:638804",</v>
      </c>
      <c r="Z146" s="11" t="str">
        <f t="shared" si="48"/>
        <v>"slmh":"H1",</v>
      </c>
      <c r="AA146" s="11" t="str">
        <f t="shared" si="49"/>
        <v>"sllb":"23",</v>
      </c>
      <c r="AB146" s="11" t="str">
        <f t="shared" si="50"/>
        <v/>
      </c>
      <c r="AC146" s="11" t="str">
        <f t="shared" si="51"/>
        <v>"slcly":"24",</v>
      </c>
      <c r="AD146" s="11" t="str">
        <f t="shared" si="52"/>
        <v>"slsil":"42",</v>
      </c>
      <c r="AE146" s="11" t="str">
        <f t="shared" si="53"/>
        <v>"slcf":"0",</v>
      </c>
      <c r="AF146" s="11" t="str">
        <f t="shared" si="54"/>
        <v>"sksat":"9.17",</v>
      </c>
      <c r="AG146" s="11" t="str">
        <f t="shared" si="55"/>
        <v>"sloc":"2.5",</v>
      </c>
      <c r="AH146" s="11" t="str">
        <f t="shared" si="56"/>
        <v>"slphw":"6.5",</v>
      </c>
      <c r="AI146" s="11" t="str">
        <f t="shared" si="57"/>
        <v>"sllt":"0",</v>
      </c>
      <c r="AJ146" s="11" t="str">
        <f t="shared" si="58"/>
        <v>"slsnd":"34",</v>
      </c>
      <c r="AK146" s="11" t="str">
        <f t="shared" si="59"/>
        <v>"slfc1":"31.1",</v>
      </c>
      <c r="AL146" s="11" t="str">
        <f t="shared" si="60"/>
        <v/>
      </c>
      <c r="AM146" s="11" t="str">
        <f t="shared" si="61"/>
        <v>"slwp":"17"}</v>
      </c>
    </row>
    <row r="147" spans="2:39">
      <c r="B147" s="17" t="s">
        <v>567</v>
      </c>
      <c r="C147" s="17" t="s">
        <v>570</v>
      </c>
      <c r="D147" s="17" t="s">
        <v>850</v>
      </c>
      <c r="E147" s="17" t="s">
        <v>780</v>
      </c>
      <c r="F147" s="18">
        <v>81</v>
      </c>
      <c r="G147" s="17"/>
      <c r="H147" s="18">
        <v>30</v>
      </c>
      <c r="I147" s="18">
        <v>40</v>
      </c>
      <c r="J147" s="18">
        <v>0</v>
      </c>
      <c r="K147" s="18">
        <v>2.82</v>
      </c>
      <c r="L147" s="18">
        <v>1.25</v>
      </c>
      <c r="M147" s="18">
        <v>6.2</v>
      </c>
      <c r="N147" s="18">
        <v>23</v>
      </c>
      <c r="O147" s="18">
        <v>30</v>
      </c>
      <c r="P147" s="18">
        <v>32.700000000000003</v>
      </c>
      <c r="Q147" s="17"/>
      <c r="R147" s="18">
        <v>19.600000000000001</v>
      </c>
      <c r="S147" s="1"/>
      <c r="T147" s="43" t="str">
        <f>VLOOKUP(B147,Experiment!DF:DX,19,FALSE)</f>
        <v>923943:265508</v>
      </c>
      <c r="U147" s="1" t="str">
        <f t="shared" si="46"/>
        <v>923943:265508_923943:638805</v>
      </c>
      <c r="V147" s="11" t="str">
        <f t="shared" si="62"/>
        <v>,</v>
      </c>
      <c r="W147" s="11" t="str">
        <f>IF(COUNTIF($T$1:T146, "="&amp;T147)=0,VLOOKUP(B147,Experiment!DF:DG,2,FALSE)&amp;"""soilLayer"":[", "")</f>
        <v/>
      </c>
      <c r="X147" s="11" t="str">
        <f>IF(COUNTIF($U$1:U146, "="&amp;U147)=0,Y147&amp;Z147&amp;AA147&amp;AB147&amp;AC147&amp;AD147&amp;AE147&amp;AF147&amp;AG147&amp;AH147&amp;AI147&amp;AJ147&amp;AJ147&amp;AK147&amp;AL147&amp;AM147,"")</f>
        <v>{"mon_soilhorizonid":"923943:638805","slmh":"H2","sllb":"81","slcly":"30","slsil":"40","slcf":"0","sksat":"2.82","sloc":"1.25","slphw":"6.2","sllt":"23","slsnd":"30","slsnd":"30","slfc1":"32.7","slwp":"19.6"}</v>
      </c>
      <c r="Y147" s="11" t="str">
        <f t="shared" si="47"/>
        <v>{"mon_soilhorizonid":"923943:638805",</v>
      </c>
      <c r="Z147" s="11" t="str">
        <f t="shared" si="48"/>
        <v>"slmh":"H2",</v>
      </c>
      <c r="AA147" s="11" t="str">
        <f t="shared" si="49"/>
        <v>"sllb":"81",</v>
      </c>
      <c r="AB147" s="11" t="str">
        <f t="shared" si="50"/>
        <v/>
      </c>
      <c r="AC147" s="11" t="str">
        <f t="shared" si="51"/>
        <v>"slcly":"30",</v>
      </c>
      <c r="AD147" s="11" t="str">
        <f t="shared" si="52"/>
        <v>"slsil":"40",</v>
      </c>
      <c r="AE147" s="11" t="str">
        <f t="shared" si="53"/>
        <v>"slcf":"0",</v>
      </c>
      <c r="AF147" s="11" t="str">
        <f t="shared" si="54"/>
        <v>"sksat":"2.82",</v>
      </c>
      <c r="AG147" s="11" t="str">
        <f t="shared" si="55"/>
        <v>"sloc":"1.25",</v>
      </c>
      <c r="AH147" s="11" t="str">
        <f t="shared" si="56"/>
        <v>"slphw":"6.2",</v>
      </c>
      <c r="AI147" s="11" t="str">
        <f t="shared" si="57"/>
        <v>"sllt":"23",</v>
      </c>
      <c r="AJ147" s="11" t="str">
        <f t="shared" si="58"/>
        <v>"slsnd":"30",</v>
      </c>
      <c r="AK147" s="11" t="str">
        <f t="shared" si="59"/>
        <v>"slfc1":"32.7",</v>
      </c>
      <c r="AL147" s="11" t="str">
        <f t="shared" si="60"/>
        <v/>
      </c>
      <c r="AM147" s="11" t="str">
        <f t="shared" si="61"/>
        <v>"slwp":"19.6"}</v>
      </c>
    </row>
    <row r="148" spans="2:39">
      <c r="B148" s="17" t="s">
        <v>567</v>
      </c>
      <c r="C148" s="17" t="s">
        <v>570</v>
      </c>
      <c r="D148" s="17" t="s">
        <v>851</v>
      </c>
      <c r="E148" s="17" t="s">
        <v>782</v>
      </c>
      <c r="F148" s="18">
        <v>97</v>
      </c>
      <c r="G148" s="17"/>
      <c r="H148" s="18">
        <v>34</v>
      </c>
      <c r="I148" s="18">
        <v>31</v>
      </c>
      <c r="J148" s="18">
        <v>5</v>
      </c>
      <c r="K148" s="18">
        <v>7.76</v>
      </c>
      <c r="L148" s="18">
        <v>0.75</v>
      </c>
      <c r="M148" s="18">
        <v>6.2</v>
      </c>
      <c r="N148" s="18">
        <v>81</v>
      </c>
      <c r="O148" s="18">
        <v>35</v>
      </c>
      <c r="P148" s="18">
        <v>33.5</v>
      </c>
      <c r="Q148" s="17"/>
      <c r="R148" s="18">
        <v>22.2</v>
      </c>
      <c r="S148" s="1"/>
      <c r="T148" s="43" t="str">
        <f>VLOOKUP(B148,Experiment!DF:DX,19,FALSE)</f>
        <v>923943:265508</v>
      </c>
      <c r="U148" s="1" t="str">
        <f t="shared" si="46"/>
        <v>923943:265508_923943:638806</v>
      </c>
      <c r="V148" s="11" t="str">
        <f t="shared" si="62"/>
        <v>,</v>
      </c>
      <c r="W148" s="11" t="str">
        <f>IF(COUNTIF($T$1:T147, "="&amp;T148)=0,VLOOKUP(B148,Experiment!DF:DG,2,FALSE)&amp;"""soilLayer"":[", "")</f>
        <v/>
      </c>
      <c r="X148" s="11" t="str">
        <f>IF(COUNTIF($U$1:U147, "="&amp;U148)=0,Y148&amp;Z148&amp;AA148&amp;AB148&amp;AC148&amp;AD148&amp;AE148&amp;AF148&amp;AG148&amp;AH148&amp;AI148&amp;AJ148&amp;AJ148&amp;AK148&amp;AL148&amp;AM148,"")</f>
        <v>{"mon_soilhorizonid":"923943:638806","slmh":"H3","sllb":"97","slcly":"34","slsil":"31","slcf":"5","sksat":"7.76","sloc":"0.75","slphw":"6.2","sllt":"81","slsnd":"35","slsnd":"35","slfc1":"33.5","slwp":"22.2"}</v>
      </c>
      <c r="Y148" s="11" t="str">
        <f t="shared" si="47"/>
        <v>{"mon_soilhorizonid":"923943:638806",</v>
      </c>
      <c r="Z148" s="11" t="str">
        <f t="shared" si="48"/>
        <v>"slmh":"H3",</v>
      </c>
      <c r="AA148" s="11" t="str">
        <f t="shared" si="49"/>
        <v>"sllb":"97",</v>
      </c>
      <c r="AB148" s="11" t="str">
        <f t="shared" si="50"/>
        <v/>
      </c>
      <c r="AC148" s="11" t="str">
        <f t="shared" si="51"/>
        <v>"slcly":"34",</v>
      </c>
      <c r="AD148" s="11" t="str">
        <f t="shared" si="52"/>
        <v>"slsil":"31",</v>
      </c>
      <c r="AE148" s="11" t="str">
        <f t="shared" si="53"/>
        <v>"slcf":"5",</v>
      </c>
      <c r="AF148" s="11" t="str">
        <f t="shared" si="54"/>
        <v>"sksat":"7.76",</v>
      </c>
      <c r="AG148" s="11" t="str">
        <f t="shared" si="55"/>
        <v>"sloc":"0.75",</v>
      </c>
      <c r="AH148" s="11" t="str">
        <f t="shared" si="56"/>
        <v>"slphw":"6.2",</v>
      </c>
      <c r="AI148" s="11" t="str">
        <f t="shared" si="57"/>
        <v>"sllt":"81",</v>
      </c>
      <c r="AJ148" s="11" t="str">
        <f t="shared" si="58"/>
        <v>"slsnd":"35",</v>
      </c>
      <c r="AK148" s="11" t="str">
        <f t="shared" si="59"/>
        <v>"slfc1":"33.5",</v>
      </c>
      <c r="AL148" s="11" t="str">
        <f t="shared" si="60"/>
        <v/>
      </c>
      <c r="AM148" s="11" t="str">
        <f t="shared" si="61"/>
        <v>"slwp":"22.2"}</v>
      </c>
    </row>
    <row r="149" spans="2:39">
      <c r="B149" s="17" t="s">
        <v>567</v>
      </c>
      <c r="C149" s="17" t="s">
        <v>570</v>
      </c>
      <c r="D149" s="17" t="s">
        <v>852</v>
      </c>
      <c r="E149" s="17" t="s">
        <v>784</v>
      </c>
      <c r="F149" s="18">
        <v>152</v>
      </c>
      <c r="G149" s="17"/>
      <c r="H149" s="18">
        <v>27</v>
      </c>
      <c r="I149" s="18">
        <v>33</v>
      </c>
      <c r="J149" s="18">
        <v>5</v>
      </c>
      <c r="K149" s="18">
        <v>7.76</v>
      </c>
      <c r="L149" s="18">
        <v>0.75</v>
      </c>
      <c r="M149" s="18">
        <v>7</v>
      </c>
      <c r="N149" s="18">
        <v>97</v>
      </c>
      <c r="O149" s="18">
        <v>40</v>
      </c>
      <c r="P149" s="18">
        <v>30.8</v>
      </c>
      <c r="Q149" s="17"/>
      <c r="R149" s="18">
        <v>17.5</v>
      </c>
      <c r="S149" s="1"/>
      <c r="T149" s="43" t="str">
        <f>VLOOKUP(B149,Experiment!DF:DX,19,FALSE)</f>
        <v>923943:265508</v>
      </c>
      <c r="U149" s="1" t="str">
        <f t="shared" si="46"/>
        <v>923943:265508_923943:638807</v>
      </c>
      <c r="V149" s="11" t="str">
        <f t="shared" si="62"/>
        <v>,</v>
      </c>
      <c r="W149" s="11" t="str">
        <f>IF(COUNTIF($T$1:T148, "="&amp;T149)=0,VLOOKUP(B149,Experiment!DF:DG,2,FALSE)&amp;"""soilLayer"":[", "")</f>
        <v/>
      </c>
      <c r="X149" s="11" t="str">
        <f>IF(COUNTIF($U$1:U148, "="&amp;U149)=0,Y149&amp;Z149&amp;AA149&amp;AB149&amp;AC149&amp;AD149&amp;AE149&amp;AF149&amp;AG149&amp;AH149&amp;AI149&amp;AJ149&amp;AJ149&amp;AK149&amp;AL149&amp;AM149,"")</f>
        <v>{"mon_soilhorizonid":"923943:638807","slmh":"H4","sllb":"152","slcly":"27","slsil":"33","slcf":"5","sksat":"7.76","sloc":"0.75","slphw":"7","sllt":"97","slsnd":"40","slsnd":"40","slfc1":"30.8","slwp":"17.5"}</v>
      </c>
      <c r="Y149" s="11" t="str">
        <f t="shared" si="47"/>
        <v>{"mon_soilhorizonid":"923943:638807",</v>
      </c>
      <c r="Z149" s="11" t="str">
        <f t="shared" si="48"/>
        <v>"slmh":"H4",</v>
      </c>
      <c r="AA149" s="11" t="str">
        <f t="shared" si="49"/>
        <v>"sllb":"152",</v>
      </c>
      <c r="AB149" s="11" t="str">
        <f t="shared" si="50"/>
        <v/>
      </c>
      <c r="AC149" s="11" t="str">
        <f t="shared" si="51"/>
        <v>"slcly":"27",</v>
      </c>
      <c r="AD149" s="11" t="str">
        <f t="shared" si="52"/>
        <v>"slsil":"33",</v>
      </c>
      <c r="AE149" s="11" t="str">
        <f t="shared" si="53"/>
        <v>"slcf":"5",</v>
      </c>
      <c r="AF149" s="11" t="str">
        <f t="shared" si="54"/>
        <v>"sksat":"7.76",</v>
      </c>
      <c r="AG149" s="11" t="str">
        <f t="shared" si="55"/>
        <v>"sloc":"0.75",</v>
      </c>
      <c r="AH149" s="11" t="str">
        <f t="shared" si="56"/>
        <v>"slphw":"7",</v>
      </c>
      <c r="AI149" s="11" t="str">
        <f t="shared" si="57"/>
        <v>"sllt":"97",</v>
      </c>
      <c r="AJ149" s="11" t="str">
        <f t="shared" si="58"/>
        <v>"slsnd":"40",</v>
      </c>
      <c r="AK149" s="11" t="str">
        <f t="shared" si="59"/>
        <v>"slfc1":"30.8",</v>
      </c>
      <c r="AL149" s="11" t="str">
        <f t="shared" si="60"/>
        <v/>
      </c>
      <c r="AM149" s="11" t="str">
        <f t="shared" si="61"/>
        <v>"slwp":"17.5"}</v>
      </c>
    </row>
    <row r="150" spans="2:39">
      <c r="B150" s="17" t="s">
        <v>573</v>
      </c>
      <c r="C150" s="17" t="s">
        <v>570</v>
      </c>
      <c r="D150" s="17" t="s">
        <v>849</v>
      </c>
      <c r="E150" s="17" t="s">
        <v>778</v>
      </c>
      <c r="F150" s="18">
        <v>23</v>
      </c>
      <c r="G150" s="17"/>
      <c r="H150" s="18">
        <v>24</v>
      </c>
      <c r="I150" s="18">
        <v>42</v>
      </c>
      <c r="J150" s="18">
        <v>0</v>
      </c>
      <c r="K150" s="18">
        <v>9.17</v>
      </c>
      <c r="L150" s="18">
        <v>2.5</v>
      </c>
      <c r="M150" s="18">
        <v>6.5</v>
      </c>
      <c r="N150" s="18">
        <v>0</v>
      </c>
      <c r="O150" s="18">
        <v>34</v>
      </c>
      <c r="P150" s="18">
        <v>31.1</v>
      </c>
      <c r="Q150" s="17"/>
      <c r="R150" s="18">
        <v>17</v>
      </c>
      <c r="S150" s="1"/>
      <c r="T150" s="43" t="str">
        <f>VLOOKUP(B150,Experiment!DF:DX,19,FALSE)</f>
        <v>923943:265508</v>
      </c>
      <c r="U150" s="1" t="str">
        <f t="shared" si="46"/>
        <v>923943:265508_923943:638804</v>
      </c>
      <c r="V150" s="11" t="str">
        <f t="shared" si="62"/>
        <v/>
      </c>
      <c r="W150" s="11" t="str">
        <f>IF(COUNTIF($T$1:T149, "="&amp;T150)=0,VLOOKUP(B150,Experiment!DF:DG,2,FALSE)&amp;"""soilLayer"":[", "")</f>
        <v/>
      </c>
      <c r="X150" s="11" t="str">
        <f>IF(COUNTIF($U$1:U149, "="&amp;U150)=0,Y150&amp;Z150&amp;AA150&amp;AB150&amp;AC150&amp;AD150&amp;AE150&amp;AF150&amp;AG150&amp;AH150&amp;AI150&amp;AJ150&amp;AJ150&amp;AK150&amp;AL150&amp;AM150,"")</f>
        <v/>
      </c>
      <c r="Y150" s="11" t="str">
        <f t="shared" si="47"/>
        <v>{"mon_soilhorizonid":"923943:638804",</v>
      </c>
      <c r="Z150" s="11" t="str">
        <f t="shared" si="48"/>
        <v>"slmh":"H1",</v>
      </c>
      <c r="AA150" s="11" t="str">
        <f t="shared" si="49"/>
        <v>"sllb":"23",</v>
      </c>
      <c r="AB150" s="11" t="str">
        <f t="shared" si="50"/>
        <v/>
      </c>
      <c r="AC150" s="11" t="str">
        <f t="shared" si="51"/>
        <v>"slcly":"24",</v>
      </c>
      <c r="AD150" s="11" t="str">
        <f t="shared" si="52"/>
        <v>"slsil":"42",</v>
      </c>
      <c r="AE150" s="11" t="str">
        <f t="shared" si="53"/>
        <v>"slcf":"0",</v>
      </c>
      <c r="AF150" s="11" t="str">
        <f t="shared" si="54"/>
        <v>"sksat":"9.17",</v>
      </c>
      <c r="AG150" s="11" t="str">
        <f t="shared" si="55"/>
        <v>"sloc":"2.5",</v>
      </c>
      <c r="AH150" s="11" t="str">
        <f t="shared" si="56"/>
        <v>"slphw":"6.5",</v>
      </c>
      <c r="AI150" s="11" t="str">
        <f t="shared" si="57"/>
        <v>"sllt":"0",</v>
      </c>
      <c r="AJ150" s="11" t="str">
        <f t="shared" si="58"/>
        <v>"slsnd":"34",</v>
      </c>
      <c r="AK150" s="11" t="str">
        <f t="shared" si="59"/>
        <v>"slfc1":"31.1",</v>
      </c>
      <c r="AL150" s="11" t="str">
        <f t="shared" si="60"/>
        <v/>
      </c>
      <c r="AM150" s="11" t="str">
        <f t="shared" si="61"/>
        <v>"slwp":"17"}</v>
      </c>
    </row>
    <row r="151" spans="2:39">
      <c r="B151" s="17" t="s">
        <v>573</v>
      </c>
      <c r="C151" s="17" t="s">
        <v>570</v>
      </c>
      <c r="D151" s="17" t="s">
        <v>850</v>
      </c>
      <c r="E151" s="17" t="s">
        <v>780</v>
      </c>
      <c r="F151" s="18">
        <v>81</v>
      </c>
      <c r="G151" s="17"/>
      <c r="H151" s="18">
        <v>30</v>
      </c>
      <c r="I151" s="18">
        <v>40</v>
      </c>
      <c r="J151" s="18">
        <v>0</v>
      </c>
      <c r="K151" s="18">
        <v>2.82</v>
      </c>
      <c r="L151" s="18">
        <v>1.25</v>
      </c>
      <c r="M151" s="18">
        <v>6.2</v>
      </c>
      <c r="N151" s="18">
        <v>23</v>
      </c>
      <c r="O151" s="18">
        <v>30</v>
      </c>
      <c r="P151" s="18">
        <v>32.700000000000003</v>
      </c>
      <c r="Q151" s="17"/>
      <c r="R151" s="18">
        <v>19.600000000000001</v>
      </c>
      <c r="S151" s="1"/>
      <c r="T151" s="43" t="str">
        <f>VLOOKUP(B151,Experiment!DF:DX,19,FALSE)</f>
        <v>923943:265508</v>
      </c>
      <c r="U151" s="1" t="str">
        <f t="shared" si="46"/>
        <v>923943:265508_923943:638805</v>
      </c>
      <c r="V151" s="11" t="str">
        <f t="shared" si="62"/>
        <v/>
      </c>
      <c r="W151" s="11" t="str">
        <f>IF(COUNTIF($T$1:T150, "="&amp;T151)=0,VLOOKUP(B151,Experiment!DF:DG,2,FALSE)&amp;"""soilLayer"":[", "")</f>
        <v/>
      </c>
      <c r="X151" s="11" t="str">
        <f>IF(COUNTIF($U$1:U150, "="&amp;U151)=0,Y151&amp;Z151&amp;AA151&amp;AB151&amp;AC151&amp;AD151&amp;AE151&amp;AF151&amp;AG151&amp;AH151&amp;AI151&amp;AJ151&amp;AJ151&amp;AK151&amp;AL151&amp;AM151,"")</f>
        <v/>
      </c>
      <c r="Y151" s="11" t="str">
        <f t="shared" si="47"/>
        <v>{"mon_soilhorizonid":"923943:638805",</v>
      </c>
      <c r="Z151" s="11" t="str">
        <f t="shared" si="48"/>
        <v>"slmh":"H2",</v>
      </c>
      <c r="AA151" s="11" t="str">
        <f t="shared" si="49"/>
        <v>"sllb":"81",</v>
      </c>
      <c r="AB151" s="11" t="str">
        <f t="shared" si="50"/>
        <v/>
      </c>
      <c r="AC151" s="11" t="str">
        <f t="shared" si="51"/>
        <v>"slcly":"30",</v>
      </c>
      <c r="AD151" s="11" t="str">
        <f t="shared" si="52"/>
        <v>"slsil":"40",</v>
      </c>
      <c r="AE151" s="11" t="str">
        <f t="shared" si="53"/>
        <v>"slcf":"0",</v>
      </c>
      <c r="AF151" s="11" t="str">
        <f t="shared" si="54"/>
        <v>"sksat":"2.82",</v>
      </c>
      <c r="AG151" s="11" t="str">
        <f t="shared" si="55"/>
        <v>"sloc":"1.25",</v>
      </c>
      <c r="AH151" s="11" t="str">
        <f t="shared" si="56"/>
        <v>"slphw":"6.2",</v>
      </c>
      <c r="AI151" s="11" t="str">
        <f t="shared" si="57"/>
        <v>"sllt":"23",</v>
      </c>
      <c r="AJ151" s="11" t="str">
        <f t="shared" si="58"/>
        <v>"slsnd":"30",</v>
      </c>
      <c r="AK151" s="11" t="str">
        <f t="shared" si="59"/>
        <v>"slfc1":"32.7",</v>
      </c>
      <c r="AL151" s="11" t="str">
        <f t="shared" si="60"/>
        <v/>
      </c>
      <c r="AM151" s="11" t="str">
        <f t="shared" si="61"/>
        <v>"slwp":"19.6"}</v>
      </c>
    </row>
    <row r="152" spans="2:39">
      <c r="B152" s="17" t="s">
        <v>573</v>
      </c>
      <c r="C152" s="17" t="s">
        <v>570</v>
      </c>
      <c r="D152" s="17" t="s">
        <v>851</v>
      </c>
      <c r="E152" s="17" t="s">
        <v>782</v>
      </c>
      <c r="F152" s="18">
        <v>97</v>
      </c>
      <c r="G152" s="17"/>
      <c r="H152" s="18">
        <v>34</v>
      </c>
      <c r="I152" s="18">
        <v>31</v>
      </c>
      <c r="J152" s="18">
        <v>5</v>
      </c>
      <c r="K152" s="18">
        <v>7.76</v>
      </c>
      <c r="L152" s="18">
        <v>0.75</v>
      </c>
      <c r="M152" s="18">
        <v>6.2</v>
      </c>
      <c r="N152" s="18">
        <v>81</v>
      </c>
      <c r="O152" s="18">
        <v>35</v>
      </c>
      <c r="P152" s="18">
        <v>33.5</v>
      </c>
      <c r="Q152" s="17"/>
      <c r="R152" s="18">
        <v>22.2</v>
      </c>
      <c r="S152" s="1"/>
      <c r="T152" s="43" t="str">
        <f>VLOOKUP(B152,Experiment!DF:DX,19,FALSE)</f>
        <v>923943:265508</v>
      </c>
      <c r="U152" s="1" t="str">
        <f t="shared" si="46"/>
        <v>923943:265508_923943:638806</v>
      </c>
      <c r="V152" s="11" t="str">
        <f t="shared" si="62"/>
        <v/>
      </c>
      <c r="W152" s="11" t="str">
        <f>IF(COUNTIF($T$1:T151, "="&amp;T152)=0,VLOOKUP(B152,Experiment!DF:DG,2,FALSE)&amp;"""soilLayer"":[", "")</f>
        <v/>
      </c>
      <c r="X152" s="11" t="str">
        <f>IF(COUNTIF($U$1:U151, "="&amp;U152)=0,Y152&amp;Z152&amp;AA152&amp;AB152&amp;AC152&amp;AD152&amp;AE152&amp;AF152&amp;AG152&amp;AH152&amp;AI152&amp;AJ152&amp;AJ152&amp;AK152&amp;AL152&amp;AM152,"")</f>
        <v/>
      </c>
      <c r="Y152" s="11" t="str">
        <f t="shared" si="47"/>
        <v>{"mon_soilhorizonid":"923943:638806",</v>
      </c>
      <c r="Z152" s="11" t="str">
        <f t="shared" si="48"/>
        <v>"slmh":"H3",</v>
      </c>
      <c r="AA152" s="11" t="str">
        <f t="shared" si="49"/>
        <v>"sllb":"97",</v>
      </c>
      <c r="AB152" s="11" t="str">
        <f t="shared" si="50"/>
        <v/>
      </c>
      <c r="AC152" s="11" t="str">
        <f t="shared" si="51"/>
        <v>"slcly":"34",</v>
      </c>
      <c r="AD152" s="11" t="str">
        <f t="shared" si="52"/>
        <v>"slsil":"31",</v>
      </c>
      <c r="AE152" s="11" t="str">
        <f t="shared" si="53"/>
        <v>"slcf":"5",</v>
      </c>
      <c r="AF152" s="11" t="str">
        <f t="shared" si="54"/>
        <v>"sksat":"7.76",</v>
      </c>
      <c r="AG152" s="11" t="str">
        <f t="shared" si="55"/>
        <v>"sloc":"0.75",</v>
      </c>
      <c r="AH152" s="11" t="str">
        <f t="shared" si="56"/>
        <v>"slphw":"6.2",</v>
      </c>
      <c r="AI152" s="11" t="str">
        <f t="shared" si="57"/>
        <v>"sllt":"81",</v>
      </c>
      <c r="AJ152" s="11" t="str">
        <f t="shared" si="58"/>
        <v>"slsnd":"35",</v>
      </c>
      <c r="AK152" s="11" t="str">
        <f t="shared" si="59"/>
        <v>"slfc1":"33.5",</v>
      </c>
      <c r="AL152" s="11" t="str">
        <f t="shared" si="60"/>
        <v/>
      </c>
      <c r="AM152" s="11" t="str">
        <f t="shared" si="61"/>
        <v>"slwp":"22.2"}</v>
      </c>
    </row>
    <row r="153" spans="2:39">
      <c r="B153" s="17" t="s">
        <v>573</v>
      </c>
      <c r="C153" s="17" t="s">
        <v>570</v>
      </c>
      <c r="D153" s="17" t="s">
        <v>852</v>
      </c>
      <c r="E153" s="17" t="s">
        <v>784</v>
      </c>
      <c r="F153" s="18">
        <v>152</v>
      </c>
      <c r="G153" s="17"/>
      <c r="H153" s="18">
        <v>27</v>
      </c>
      <c r="I153" s="18">
        <v>33</v>
      </c>
      <c r="J153" s="18">
        <v>5</v>
      </c>
      <c r="K153" s="18">
        <v>7.76</v>
      </c>
      <c r="L153" s="18">
        <v>0.75</v>
      </c>
      <c r="M153" s="18">
        <v>7</v>
      </c>
      <c r="N153" s="18">
        <v>97</v>
      </c>
      <c r="O153" s="18">
        <v>40</v>
      </c>
      <c r="P153" s="18">
        <v>30.8</v>
      </c>
      <c r="Q153" s="17"/>
      <c r="R153" s="18">
        <v>17.5</v>
      </c>
      <c r="S153" s="1"/>
      <c r="T153" s="43" t="str">
        <f>VLOOKUP(B153,Experiment!DF:DX,19,FALSE)</f>
        <v>923943:265508</v>
      </c>
      <c r="U153" s="1" t="str">
        <f t="shared" si="46"/>
        <v>923943:265508_923943:638807</v>
      </c>
      <c r="V153" s="11" t="str">
        <f t="shared" si="62"/>
        <v/>
      </c>
      <c r="W153" s="11" t="str">
        <f>IF(COUNTIF($T$1:T152, "="&amp;T153)=0,VLOOKUP(B153,Experiment!DF:DG,2,FALSE)&amp;"""soilLayer"":[", "")</f>
        <v/>
      </c>
      <c r="X153" s="11" t="str">
        <f>IF(COUNTIF($U$1:U152, "="&amp;U153)=0,Y153&amp;Z153&amp;AA153&amp;AB153&amp;AC153&amp;AD153&amp;AE153&amp;AF153&amp;AG153&amp;AH153&amp;AI153&amp;AJ153&amp;AJ153&amp;AK153&amp;AL153&amp;AM153,"")</f>
        <v/>
      </c>
      <c r="Y153" s="11" t="str">
        <f t="shared" si="47"/>
        <v>{"mon_soilhorizonid":"923943:638807",</v>
      </c>
      <c r="Z153" s="11" t="str">
        <f t="shared" si="48"/>
        <v>"slmh":"H4",</v>
      </c>
      <c r="AA153" s="11" t="str">
        <f t="shared" si="49"/>
        <v>"sllb":"152",</v>
      </c>
      <c r="AB153" s="11" t="str">
        <f t="shared" si="50"/>
        <v/>
      </c>
      <c r="AC153" s="11" t="str">
        <f t="shared" si="51"/>
        <v>"slcly":"27",</v>
      </c>
      <c r="AD153" s="11" t="str">
        <f t="shared" si="52"/>
        <v>"slsil":"33",</v>
      </c>
      <c r="AE153" s="11" t="str">
        <f t="shared" si="53"/>
        <v>"slcf":"5",</v>
      </c>
      <c r="AF153" s="11" t="str">
        <f t="shared" si="54"/>
        <v>"sksat":"7.76",</v>
      </c>
      <c r="AG153" s="11" t="str">
        <f t="shared" si="55"/>
        <v>"sloc":"0.75",</v>
      </c>
      <c r="AH153" s="11" t="str">
        <f t="shared" si="56"/>
        <v>"slphw":"7",</v>
      </c>
      <c r="AI153" s="11" t="str">
        <f t="shared" si="57"/>
        <v>"sllt":"97",</v>
      </c>
      <c r="AJ153" s="11" t="str">
        <f t="shared" si="58"/>
        <v>"slsnd":"40",</v>
      </c>
      <c r="AK153" s="11" t="str">
        <f t="shared" si="59"/>
        <v>"slfc1":"30.8",</v>
      </c>
      <c r="AL153" s="11" t="str">
        <f t="shared" si="60"/>
        <v/>
      </c>
      <c r="AM153" s="11" t="str">
        <f t="shared" si="61"/>
        <v>"slwp":"17.5"}</v>
      </c>
    </row>
    <row r="154" spans="2:39">
      <c r="B154" s="17" t="s">
        <v>574</v>
      </c>
      <c r="C154" s="17" t="s">
        <v>577</v>
      </c>
      <c r="D154" s="17" t="s">
        <v>853</v>
      </c>
      <c r="E154" s="17" t="s">
        <v>786</v>
      </c>
      <c r="F154" s="18">
        <v>41</v>
      </c>
      <c r="G154" s="17"/>
      <c r="H154" s="18">
        <v>24</v>
      </c>
      <c r="I154" s="18">
        <v>71</v>
      </c>
      <c r="J154" s="18">
        <v>0</v>
      </c>
      <c r="K154" s="18">
        <v>9.17</v>
      </c>
      <c r="L154" s="18">
        <v>4.3</v>
      </c>
      <c r="M154" s="18">
        <v>6.3</v>
      </c>
      <c r="N154" s="18">
        <v>0</v>
      </c>
      <c r="O154" s="18">
        <v>5</v>
      </c>
      <c r="P154" s="18">
        <v>31.9</v>
      </c>
      <c r="Q154" s="17"/>
      <c r="R154" s="18">
        <v>18.2</v>
      </c>
      <c r="S154" s="1"/>
      <c r="T154" s="43" t="str">
        <f>VLOOKUP(B154,Experiment!DF:DX,19,FALSE)</f>
        <v>1144322:265388</v>
      </c>
      <c r="U154" s="1" t="str">
        <f t="shared" si="46"/>
        <v>1144322:265388_1144322:638433</v>
      </c>
      <c r="V154" s="11" t="str">
        <f t="shared" si="62"/>
        <v>]},</v>
      </c>
      <c r="W154" s="11" t="str">
        <f>IF(COUNTIF($T$1:T153, "="&amp;T154)=0,VLOOKUP(B154,Experiment!DF:DG,2,FALSE)&amp;"""soilLayer"":[", "")</f>
        <v>{"sltx":"SIL","sl_source":"SSURGO, Texture Component","soil_id":"1144322:265388","soil_name":"Muscatune","sl_system":"USDA_NRCS","classification":"Fine-silty, mixed, superactive, mesic Aquic Argiudolls","soil_elev":"230","sl_slope":"1","salb":"0.16","drainage":"Somewhat poorly drained","soilLayer":[</v>
      </c>
      <c r="X154" s="11" t="str">
        <f>IF(COUNTIF($U$1:U153, "="&amp;U154)=0,Y154&amp;Z154&amp;AA154&amp;AB154&amp;AC154&amp;AD154&amp;AE154&amp;AF154&amp;AG154&amp;AH154&amp;AI154&amp;AJ154&amp;AJ154&amp;AK154&amp;AL154&amp;AM154,"")</f>
        <v>{"mon_soilhorizonid":"1144322:638433","slmh":"A","sllb":"41","slcly":"24","slsil":"71","slcf":"0","sksat":"9.17","sloc":"4.3","slphw":"6.3","sllt":"0","slsnd":"5","slsnd":"5","slfc1":"31.9","slwp":"18.2"}</v>
      </c>
      <c r="Y154" s="11" t="str">
        <f t="shared" si="47"/>
        <v>{"mon_soilhorizonid":"1144322:638433",</v>
      </c>
      <c r="Z154" s="11" t="str">
        <f t="shared" si="48"/>
        <v>"slmh":"A",</v>
      </c>
      <c r="AA154" s="11" t="str">
        <f t="shared" si="49"/>
        <v>"sllb":"41",</v>
      </c>
      <c r="AB154" s="11" t="str">
        <f t="shared" si="50"/>
        <v/>
      </c>
      <c r="AC154" s="11" t="str">
        <f t="shared" si="51"/>
        <v>"slcly":"24",</v>
      </c>
      <c r="AD154" s="11" t="str">
        <f t="shared" si="52"/>
        <v>"slsil":"71",</v>
      </c>
      <c r="AE154" s="11" t="str">
        <f t="shared" si="53"/>
        <v>"slcf":"0",</v>
      </c>
      <c r="AF154" s="11" t="str">
        <f t="shared" si="54"/>
        <v>"sksat":"9.17",</v>
      </c>
      <c r="AG154" s="11" t="str">
        <f t="shared" si="55"/>
        <v>"sloc":"4.3",</v>
      </c>
      <c r="AH154" s="11" t="str">
        <f t="shared" si="56"/>
        <v>"slphw":"6.3",</v>
      </c>
      <c r="AI154" s="11" t="str">
        <f t="shared" si="57"/>
        <v>"sllt":"0",</v>
      </c>
      <c r="AJ154" s="11" t="str">
        <f t="shared" si="58"/>
        <v>"slsnd":"5",</v>
      </c>
      <c r="AK154" s="11" t="str">
        <f t="shared" si="59"/>
        <v>"slfc1":"31.9",</v>
      </c>
      <c r="AL154" s="11" t="str">
        <f t="shared" si="60"/>
        <v/>
      </c>
      <c r="AM154" s="11" t="str">
        <f t="shared" si="61"/>
        <v>"slwp":"18.2"}</v>
      </c>
    </row>
    <row r="155" spans="2:39">
      <c r="B155" s="17" t="s">
        <v>574</v>
      </c>
      <c r="C155" s="17" t="s">
        <v>577</v>
      </c>
      <c r="D155" s="17" t="s">
        <v>854</v>
      </c>
      <c r="E155" s="17" t="s">
        <v>855</v>
      </c>
      <c r="F155" s="18">
        <v>117</v>
      </c>
      <c r="G155" s="17"/>
      <c r="H155" s="18">
        <v>32</v>
      </c>
      <c r="I155" s="18">
        <v>63</v>
      </c>
      <c r="J155" s="18">
        <v>0</v>
      </c>
      <c r="K155" s="18">
        <v>9.17</v>
      </c>
      <c r="L155" s="18">
        <v>0.8</v>
      </c>
      <c r="M155" s="18">
        <v>6.1</v>
      </c>
      <c r="N155" s="18">
        <v>56</v>
      </c>
      <c r="O155" s="18">
        <v>5</v>
      </c>
      <c r="P155" s="18">
        <v>32.700000000000003</v>
      </c>
      <c r="Q155" s="17"/>
      <c r="R155" s="18">
        <v>19.600000000000001</v>
      </c>
      <c r="S155" s="1"/>
      <c r="T155" s="43" t="str">
        <f>VLOOKUP(B155,Experiment!DF:DX,19,FALSE)</f>
        <v>1144322:265388</v>
      </c>
      <c r="U155" s="1" t="str">
        <f t="shared" si="46"/>
        <v>1144322:265388_1144322:638434</v>
      </c>
      <c r="V155" s="11" t="str">
        <f t="shared" si="62"/>
        <v>,</v>
      </c>
      <c r="W155" s="11" t="str">
        <f>IF(COUNTIF($T$1:T154, "="&amp;T155)=0,VLOOKUP(B155,Experiment!DF:DG,2,FALSE)&amp;"""soilLayer"":[", "")</f>
        <v/>
      </c>
      <c r="X155" s="11" t="str">
        <f>IF(COUNTIF($U$1:U154, "="&amp;U155)=0,Y155&amp;Z155&amp;AA155&amp;AB155&amp;AC155&amp;AD155&amp;AE155&amp;AF155&amp;AG155&amp;AH155&amp;AI155&amp;AJ155&amp;AJ155&amp;AK155&amp;AL155&amp;AM155,"")</f>
        <v>{"mon_soilhorizonid":"1144322:638434","slmh":"Btg","sllb":"117","slcly":"32","slsil":"63","slcf":"0","sksat":"9.17","sloc":"0.8","slphw":"6.1","sllt":"56","slsnd":"5","slsnd":"5","slfc1":"32.7","slwp":"19.6"}</v>
      </c>
      <c r="Y155" s="11" t="str">
        <f t="shared" si="47"/>
        <v>{"mon_soilhorizonid":"1144322:638434",</v>
      </c>
      <c r="Z155" s="11" t="str">
        <f t="shared" si="48"/>
        <v>"slmh":"Btg",</v>
      </c>
      <c r="AA155" s="11" t="str">
        <f t="shared" si="49"/>
        <v>"sllb":"117",</v>
      </c>
      <c r="AB155" s="11" t="str">
        <f t="shared" si="50"/>
        <v/>
      </c>
      <c r="AC155" s="11" t="str">
        <f t="shared" si="51"/>
        <v>"slcly":"32",</v>
      </c>
      <c r="AD155" s="11" t="str">
        <f t="shared" si="52"/>
        <v>"slsil":"63",</v>
      </c>
      <c r="AE155" s="11" t="str">
        <f t="shared" si="53"/>
        <v>"slcf":"0",</v>
      </c>
      <c r="AF155" s="11" t="str">
        <f t="shared" si="54"/>
        <v>"sksat":"9.17",</v>
      </c>
      <c r="AG155" s="11" t="str">
        <f t="shared" si="55"/>
        <v>"sloc":"0.8",</v>
      </c>
      <c r="AH155" s="11" t="str">
        <f t="shared" si="56"/>
        <v>"slphw":"6.1",</v>
      </c>
      <c r="AI155" s="11" t="str">
        <f t="shared" si="57"/>
        <v>"sllt":"56",</v>
      </c>
      <c r="AJ155" s="11" t="str">
        <f t="shared" si="58"/>
        <v>"slsnd":"5",</v>
      </c>
      <c r="AK155" s="11" t="str">
        <f t="shared" si="59"/>
        <v>"slfc1":"32.7",</v>
      </c>
      <c r="AL155" s="11" t="str">
        <f t="shared" si="60"/>
        <v/>
      </c>
      <c r="AM155" s="11" t="str">
        <f t="shared" si="61"/>
        <v>"slwp":"19.6"}</v>
      </c>
    </row>
    <row r="156" spans="2:39">
      <c r="B156" s="17" t="s">
        <v>574</v>
      </c>
      <c r="C156" s="17" t="s">
        <v>577</v>
      </c>
      <c r="D156" s="17" t="s">
        <v>856</v>
      </c>
      <c r="E156" s="17" t="s">
        <v>790</v>
      </c>
      <c r="F156" s="18">
        <v>152</v>
      </c>
      <c r="G156" s="17"/>
      <c r="H156" s="18">
        <v>21</v>
      </c>
      <c r="I156" s="18">
        <v>74</v>
      </c>
      <c r="J156" s="18">
        <v>0</v>
      </c>
      <c r="K156" s="18">
        <v>9.17</v>
      </c>
      <c r="L156" s="18">
        <v>0.1</v>
      </c>
      <c r="M156" s="18">
        <v>7</v>
      </c>
      <c r="N156" s="18">
        <v>117</v>
      </c>
      <c r="O156" s="18">
        <v>5</v>
      </c>
      <c r="P156" s="18">
        <v>28.1</v>
      </c>
      <c r="Q156" s="17"/>
      <c r="R156" s="18">
        <v>12.7</v>
      </c>
      <c r="S156" s="1"/>
      <c r="T156" s="43" t="str">
        <f>VLOOKUP(B156,Experiment!DF:DX,19,FALSE)</f>
        <v>1144322:265388</v>
      </c>
      <c r="U156" s="1" t="str">
        <f t="shared" si="46"/>
        <v>1144322:265388_1144322:638435</v>
      </c>
      <c r="V156" s="11" t="str">
        <f t="shared" si="62"/>
        <v>,</v>
      </c>
      <c r="W156" s="11" t="str">
        <f>IF(COUNTIF($T$1:T155, "="&amp;T156)=0,VLOOKUP(B156,Experiment!DF:DG,2,FALSE)&amp;"""soilLayer"":[", "")</f>
        <v/>
      </c>
      <c r="X156" s="11" t="str">
        <f>IF(COUNTIF($U$1:U155, "="&amp;U156)=0,Y156&amp;Z156&amp;AA156&amp;AB156&amp;AC156&amp;AD156&amp;AE156&amp;AF156&amp;AG156&amp;AH156&amp;AI156&amp;AJ156&amp;AJ156&amp;AK156&amp;AL156&amp;AM156,"")</f>
        <v>{"mon_soilhorizonid":"1144322:638435","slmh":"Cg","sllb":"152","slcly":"21","slsil":"74","slcf":"0","sksat":"9.17","sloc":"0.1","slphw":"7","sllt":"117","slsnd":"5","slsnd":"5","slfc1":"28.1","slwp":"12.7"}</v>
      </c>
      <c r="Y156" s="11" t="str">
        <f t="shared" si="47"/>
        <v>{"mon_soilhorizonid":"1144322:638435",</v>
      </c>
      <c r="Z156" s="11" t="str">
        <f t="shared" si="48"/>
        <v>"slmh":"Cg",</v>
      </c>
      <c r="AA156" s="11" t="str">
        <f t="shared" si="49"/>
        <v>"sllb":"152",</v>
      </c>
      <c r="AB156" s="11" t="str">
        <f t="shared" si="50"/>
        <v/>
      </c>
      <c r="AC156" s="11" t="str">
        <f t="shared" si="51"/>
        <v>"slcly":"21",</v>
      </c>
      <c r="AD156" s="11" t="str">
        <f t="shared" si="52"/>
        <v>"slsil":"74",</v>
      </c>
      <c r="AE156" s="11" t="str">
        <f t="shared" si="53"/>
        <v>"slcf":"0",</v>
      </c>
      <c r="AF156" s="11" t="str">
        <f t="shared" si="54"/>
        <v>"sksat":"9.17",</v>
      </c>
      <c r="AG156" s="11" t="str">
        <f t="shared" si="55"/>
        <v>"sloc":"0.1",</v>
      </c>
      <c r="AH156" s="11" t="str">
        <f t="shared" si="56"/>
        <v>"slphw":"7",</v>
      </c>
      <c r="AI156" s="11" t="str">
        <f t="shared" si="57"/>
        <v>"sllt":"117",</v>
      </c>
      <c r="AJ156" s="11" t="str">
        <f t="shared" si="58"/>
        <v>"slsnd":"5",</v>
      </c>
      <c r="AK156" s="11" t="str">
        <f t="shared" si="59"/>
        <v>"slfc1":"28.1",</v>
      </c>
      <c r="AL156" s="11" t="str">
        <f t="shared" si="60"/>
        <v/>
      </c>
      <c r="AM156" s="11" t="str">
        <f t="shared" si="61"/>
        <v>"slwp":"12.7"}</v>
      </c>
    </row>
    <row r="157" spans="2:39">
      <c r="B157" s="17" t="s">
        <v>574</v>
      </c>
      <c r="C157" s="17" t="s">
        <v>577</v>
      </c>
      <c r="D157" s="17" t="s">
        <v>857</v>
      </c>
      <c r="E157" s="17" t="s">
        <v>343</v>
      </c>
      <c r="F157" s="18">
        <v>56</v>
      </c>
      <c r="G157" s="17"/>
      <c r="H157" s="18">
        <v>29</v>
      </c>
      <c r="I157" s="18">
        <v>65.900000000000006</v>
      </c>
      <c r="J157" s="18">
        <v>0</v>
      </c>
      <c r="K157" s="18">
        <v>9.17</v>
      </c>
      <c r="L157" s="18">
        <v>1</v>
      </c>
      <c r="M157" s="18">
        <v>5.8</v>
      </c>
      <c r="N157" s="18">
        <v>41</v>
      </c>
      <c r="O157" s="18">
        <v>5.0999999999999996</v>
      </c>
      <c r="P157" s="18">
        <v>31.4</v>
      </c>
      <c r="Q157" s="17"/>
      <c r="R157" s="18">
        <v>17.5</v>
      </c>
      <c r="S157" s="1"/>
      <c r="T157" s="43" t="str">
        <f>VLOOKUP(B157,Experiment!DF:DX,19,FALSE)</f>
        <v>1144322:265388</v>
      </c>
      <c r="U157" s="1" t="str">
        <f t="shared" si="46"/>
        <v>1144322:265388_1144322:687805</v>
      </c>
      <c r="V157" s="11" t="str">
        <f t="shared" si="62"/>
        <v>,</v>
      </c>
      <c r="W157" s="11" t="str">
        <f>IF(COUNTIF($T$1:T156, "="&amp;T157)=0,VLOOKUP(B157,Experiment!DF:DG,2,FALSE)&amp;"""soilLayer"":[", "")</f>
        <v/>
      </c>
      <c r="X157" s="11" t="str">
        <f>IF(COUNTIF($U$1:U156, "="&amp;U157)=0,Y157&amp;Z157&amp;AA157&amp;AB157&amp;AC157&amp;AD157&amp;AE157&amp;AF157&amp;AG157&amp;AH157&amp;AI157&amp;AJ157&amp;AJ157&amp;AK157&amp;AL157&amp;AM157,"")</f>
        <v>{"mon_soilhorizonid":"1144322:687805","slmh":"BA","sllb":"56","slcly":"29","slsil":"65.9","slcf":"0","sksat":"9.17","sloc":"1","slphw":"5.8","sllt":"41","slsnd":"5.1","slsnd":"5.1","slfc1":"31.4","slwp":"17.5"}</v>
      </c>
      <c r="Y157" s="11" t="str">
        <f t="shared" si="47"/>
        <v>{"mon_soilhorizonid":"1144322:687805",</v>
      </c>
      <c r="Z157" s="11" t="str">
        <f t="shared" si="48"/>
        <v>"slmh":"BA",</v>
      </c>
      <c r="AA157" s="11" t="str">
        <f t="shared" si="49"/>
        <v>"sllb":"56",</v>
      </c>
      <c r="AB157" s="11" t="str">
        <f t="shared" si="50"/>
        <v/>
      </c>
      <c r="AC157" s="11" t="str">
        <f t="shared" si="51"/>
        <v>"slcly":"29",</v>
      </c>
      <c r="AD157" s="11" t="str">
        <f t="shared" si="52"/>
        <v>"slsil":"65.9",</v>
      </c>
      <c r="AE157" s="11" t="str">
        <f t="shared" si="53"/>
        <v>"slcf":"0",</v>
      </c>
      <c r="AF157" s="11" t="str">
        <f t="shared" si="54"/>
        <v>"sksat":"9.17",</v>
      </c>
      <c r="AG157" s="11" t="str">
        <f t="shared" si="55"/>
        <v>"sloc":"1",</v>
      </c>
      <c r="AH157" s="11" t="str">
        <f t="shared" si="56"/>
        <v>"slphw":"5.8",</v>
      </c>
      <c r="AI157" s="11" t="str">
        <f t="shared" si="57"/>
        <v>"sllt":"41",</v>
      </c>
      <c r="AJ157" s="11" t="str">
        <f t="shared" si="58"/>
        <v>"slsnd":"5.1",</v>
      </c>
      <c r="AK157" s="11" t="str">
        <f t="shared" si="59"/>
        <v>"slfc1":"31.4",</v>
      </c>
      <c r="AL157" s="11" t="str">
        <f t="shared" si="60"/>
        <v/>
      </c>
      <c r="AM157" s="11" t="str">
        <f t="shared" si="61"/>
        <v>"slwp":"17.5"}</v>
      </c>
    </row>
    <row r="158" spans="2:39">
      <c r="B158" s="17" t="s">
        <v>580</v>
      </c>
      <c r="C158" s="17" t="s">
        <v>453</v>
      </c>
      <c r="D158" s="17" t="s">
        <v>794</v>
      </c>
      <c r="E158" s="17" t="s">
        <v>795</v>
      </c>
      <c r="F158" s="18">
        <v>18</v>
      </c>
      <c r="G158" s="17"/>
      <c r="H158" s="18">
        <v>21</v>
      </c>
      <c r="I158" s="18">
        <v>37.4</v>
      </c>
      <c r="J158" s="18">
        <v>2.403846154</v>
      </c>
      <c r="K158" s="18">
        <v>9</v>
      </c>
      <c r="L158" s="18">
        <v>3.5</v>
      </c>
      <c r="M158" s="18">
        <v>6.5</v>
      </c>
      <c r="N158" s="18">
        <v>0</v>
      </c>
      <c r="O158" s="18">
        <v>41.6</v>
      </c>
      <c r="P158" s="18">
        <v>29.7</v>
      </c>
      <c r="Q158" s="17"/>
      <c r="R158" s="18">
        <v>16</v>
      </c>
      <c r="S158" s="1"/>
      <c r="T158" s="43" t="str">
        <f>VLOOKUP(B158,Experiment!DF:DX,19,FALSE)</f>
        <v>403016:543040</v>
      </c>
      <c r="U158" s="1" t="str">
        <f t="shared" si="46"/>
        <v>403016:543040_403016:5214661</v>
      </c>
      <c r="V158" s="11" t="str">
        <f t="shared" si="62"/>
        <v/>
      </c>
      <c r="W158" s="11" t="str">
        <f>IF(COUNTIF($T$1:T157, "="&amp;T158)=0,VLOOKUP(B158,Experiment!DF:DG,2,FALSE)&amp;"""soilLayer"":[", "")</f>
        <v/>
      </c>
      <c r="X158" s="11" t="str">
        <f>IF(COUNTIF($U$1:U157, "="&amp;U158)=0,Y158&amp;Z158&amp;AA158&amp;AB158&amp;AC158&amp;AD158&amp;AE158&amp;AF158&amp;AG158&amp;AH158&amp;AI158&amp;AJ158&amp;AJ158&amp;AK158&amp;AL158&amp;AM158,"")</f>
        <v/>
      </c>
      <c r="Y158" s="11" t="str">
        <f t="shared" si="47"/>
        <v>{"mon_soilhorizonid":"403016:5214661",</v>
      </c>
      <c r="Z158" s="11" t="str">
        <f t="shared" si="48"/>
        <v>"slmh":"Ap",</v>
      </c>
      <c r="AA158" s="11" t="str">
        <f t="shared" si="49"/>
        <v>"sllb":"18",</v>
      </c>
      <c r="AB158" s="11" t="str">
        <f t="shared" si="50"/>
        <v/>
      </c>
      <c r="AC158" s="11" t="str">
        <f t="shared" si="51"/>
        <v>"slcly":"21",</v>
      </c>
      <c r="AD158" s="11" t="str">
        <f t="shared" si="52"/>
        <v>"slsil":"37.4",</v>
      </c>
      <c r="AE158" s="11" t="str">
        <f t="shared" si="53"/>
        <v>"slcf":"2.403846154",</v>
      </c>
      <c r="AF158" s="11" t="str">
        <f t="shared" si="54"/>
        <v>"sksat":"9",</v>
      </c>
      <c r="AG158" s="11" t="str">
        <f t="shared" si="55"/>
        <v>"sloc":"3.5",</v>
      </c>
      <c r="AH158" s="11" t="str">
        <f t="shared" si="56"/>
        <v>"slphw":"6.5",</v>
      </c>
      <c r="AI158" s="11" t="str">
        <f t="shared" si="57"/>
        <v>"sllt":"0",</v>
      </c>
      <c r="AJ158" s="11" t="str">
        <f t="shared" si="58"/>
        <v>"slsnd":"41.6",</v>
      </c>
      <c r="AK158" s="11" t="str">
        <f t="shared" si="59"/>
        <v>"slfc1":"29.7",</v>
      </c>
      <c r="AL158" s="11" t="str">
        <f t="shared" si="60"/>
        <v/>
      </c>
      <c r="AM158" s="11" t="str">
        <f t="shared" si="61"/>
        <v>"slwp":"16"}</v>
      </c>
    </row>
    <row r="159" spans="2:39">
      <c r="B159" s="17" t="s">
        <v>580</v>
      </c>
      <c r="C159" s="17" t="s">
        <v>453</v>
      </c>
      <c r="D159" s="17" t="s">
        <v>796</v>
      </c>
      <c r="E159" s="17" t="s">
        <v>797</v>
      </c>
      <c r="F159" s="18">
        <v>46</v>
      </c>
      <c r="G159" s="17"/>
      <c r="H159" s="18">
        <v>21</v>
      </c>
      <c r="I159" s="18">
        <v>37.4</v>
      </c>
      <c r="J159" s="18">
        <v>2.403846154</v>
      </c>
      <c r="K159" s="18">
        <v>9</v>
      </c>
      <c r="L159" s="18">
        <v>2.5</v>
      </c>
      <c r="M159" s="18">
        <v>6.5</v>
      </c>
      <c r="N159" s="18">
        <v>18</v>
      </c>
      <c r="O159" s="18">
        <v>41.6</v>
      </c>
      <c r="P159" s="18">
        <v>28.9</v>
      </c>
      <c r="Q159" s="17"/>
      <c r="R159" s="18">
        <v>14.7</v>
      </c>
      <c r="S159" s="1"/>
      <c r="T159" s="43" t="str">
        <f>VLOOKUP(B159,Experiment!DF:DX,19,FALSE)</f>
        <v>403016:543040</v>
      </c>
      <c r="U159" s="1" t="str">
        <f t="shared" si="46"/>
        <v>403016:543040_403016:5214662</v>
      </c>
      <c r="V159" s="11" t="str">
        <f t="shared" si="62"/>
        <v/>
      </c>
      <c r="W159" s="11" t="str">
        <f>IF(COUNTIF($T$1:T158, "="&amp;T159)=0,VLOOKUP(B159,Experiment!DF:DG,2,FALSE)&amp;"""soilLayer"":[", "")</f>
        <v/>
      </c>
      <c r="X159" s="11" t="str">
        <f>IF(COUNTIF($U$1:U158, "="&amp;U159)=0,Y159&amp;Z159&amp;AA159&amp;AB159&amp;AC159&amp;AD159&amp;AE159&amp;AF159&amp;AG159&amp;AH159&amp;AI159&amp;AJ159&amp;AJ159&amp;AK159&amp;AL159&amp;AM159,"")</f>
        <v/>
      </c>
      <c r="Y159" s="11" t="str">
        <f t="shared" si="47"/>
        <v>{"mon_soilhorizonid":"403016:5214662",</v>
      </c>
      <c r="Z159" s="11" t="str">
        <f t="shared" si="48"/>
        <v>"slmh":"A1,A2",</v>
      </c>
      <c r="AA159" s="11" t="str">
        <f t="shared" si="49"/>
        <v>"sllb":"46",</v>
      </c>
      <c r="AB159" s="11" t="str">
        <f t="shared" si="50"/>
        <v/>
      </c>
      <c r="AC159" s="11" t="str">
        <f t="shared" si="51"/>
        <v>"slcly":"21",</v>
      </c>
      <c r="AD159" s="11" t="str">
        <f t="shared" si="52"/>
        <v>"slsil":"37.4",</v>
      </c>
      <c r="AE159" s="11" t="str">
        <f t="shared" si="53"/>
        <v>"slcf":"2.403846154",</v>
      </c>
      <c r="AF159" s="11" t="str">
        <f t="shared" si="54"/>
        <v>"sksat":"9",</v>
      </c>
      <c r="AG159" s="11" t="str">
        <f t="shared" si="55"/>
        <v>"sloc":"2.5",</v>
      </c>
      <c r="AH159" s="11" t="str">
        <f t="shared" si="56"/>
        <v>"slphw":"6.5",</v>
      </c>
      <c r="AI159" s="11" t="str">
        <f t="shared" si="57"/>
        <v>"sllt":"18",</v>
      </c>
      <c r="AJ159" s="11" t="str">
        <f t="shared" si="58"/>
        <v>"slsnd":"41.6",</v>
      </c>
      <c r="AK159" s="11" t="str">
        <f t="shared" si="59"/>
        <v>"slfc1":"28.9",</v>
      </c>
      <c r="AL159" s="11" t="str">
        <f t="shared" si="60"/>
        <v/>
      </c>
      <c r="AM159" s="11" t="str">
        <f t="shared" si="61"/>
        <v>"slwp":"14.7"}</v>
      </c>
    </row>
    <row r="160" spans="2:39">
      <c r="B160" s="17" t="s">
        <v>580</v>
      </c>
      <c r="C160" s="17" t="s">
        <v>453</v>
      </c>
      <c r="D160" s="17" t="s">
        <v>798</v>
      </c>
      <c r="E160" s="17" t="s">
        <v>799</v>
      </c>
      <c r="F160" s="18">
        <v>91</v>
      </c>
      <c r="G160" s="17"/>
      <c r="H160" s="18">
        <v>26</v>
      </c>
      <c r="I160" s="18">
        <v>36.6</v>
      </c>
      <c r="J160" s="18">
        <v>7.211538462</v>
      </c>
      <c r="K160" s="18">
        <v>9</v>
      </c>
      <c r="L160" s="18">
        <v>0.75</v>
      </c>
      <c r="M160" s="18">
        <v>6.7</v>
      </c>
      <c r="N160" s="18">
        <v>46</v>
      </c>
      <c r="O160" s="18">
        <v>37.4</v>
      </c>
      <c r="P160" s="18">
        <v>29.3</v>
      </c>
      <c r="Q160" s="17"/>
      <c r="R160" s="18">
        <v>16.5</v>
      </c>
      <c r="S160" s="1"/>
      <c r="T160" s="43" t="str">
        <f>VLOOKUP(B160,Experiment!DF:DX,19,FALSE)</f>
        <v>403016:543040</v>
      </c>
      <c r="U160" s="1" t="str">
        <f t="shared" si="46"/>
        <v>403016:543040_403016:5214663</v>
      </c>
      <c r="V160" s="11" t="str">
        <f t="shared" si="62"/>
        <v/>
      </c>
      <c r="W160" s="11" t="str">
        <f>IF(COUNTIF($T$1:T159, "="&amp;T160)=0,VLOOKUP(B160,Experiment!DF:DG,2,FALSE)&amp;"""soilLayer"":[", "")</f>
        <v/>
      </c>
      <c r="X160" s="11" t="str">
        <f>IF(COUNTIF($U$1:U159, "="&amp;U160)=0,Y160&amp;Z160&amp;AA160&amp;AB160&amp;AC160&amp;AD160&amp;AE160&amp;AF160&amp;AG160&amp;AH160&amp;AI160&amp;AJ160&amp;AJ160&amp;AK160&amp;AL160&amp;AM160,"")</f>
        <v/>
      </c>
      <c r="Y160" s="11" t="str">
        <f t="shared" si="47"/>
        <v>{"mon_soilhorizonid":"403016:5214663",</v>
      </c>
      <c r="Z160" s="11" t="str">
        <f t="shared" si="48"/>
        <v>"slmh":"Bw1,Bw2",</v>
      </c>
      <c r="AA160" s="11" t="str">
        <f t="shared" si="49"/>
        <v>"sllb":"91",</v>
      </c>
      <c r="AB160" s="11" t="str">
        <f t="shared" si="50"/>
        <v/>
      </c>
      <c r="AC160" s="11" t="str">
        <f t="shared" si="51"/>
        <v>"slcly":"26",</v>
      </c>
      <c r="AD160" s="11" t="str">
        <f t="shared" si="52"/>
        <v>"slsil":"36.6",</v>
      </c>
      <c r="AE160" s="11" t="str">
        <f t="shared" si="53"/>
        <v>"slcf":"7.211538462",</v>
      </c>
      <c r="AF160" s="11" t="str">
        <f t="shared" si="54"/>
        <v>"sksat":"9",</v>
      </c>
      <c r="AG160" s="11" t="str">
        <f t="shared" si="55"/>
        <v>"sloc":"0.75",</v>
      </c>
      <c r="AH160" s="11" t="str">
        <f t="shared" si="56"/>
        <v>"slphw":"6.7",</v>
      </c>
      <c r="AI160" s="11" t="str">
        <f t="shared" si="57"/>
        <v>"sllt":"46",</v>
      </c>
      <c r="AJ160" s="11" t="str">
        <f t="shared" si="58"/>
        <v>"slsnd":"37.4",</v>
      </c>
      <c r="AK160" s="11" t="str">
        <f t="shared" si="59"/>
        <v>"slfc1":"29.3",</v>
      </c>
      <c r="AL160" s="11" t="str">
        <f t="shared" si="60"/>
        <v/>
      </c>
      <c r="AM160" s="11" t="str">
        <f t="shared" si="61"/>
        <v>"slwp":"16.5"}</v>
      </c>
    </row>
    <row r="161" spans="2:39">
      <c r="B161" s="17" t="s">
        <v>580</v>
      </c>
      <c r="C161" s="17" t="s">
        <v>453</v>
      </c>
      <c r="D161" s="17" t="s">
        <v>800</v>
      </c>
      <c r="E161" s="17" t="s">
        <v>801</v>
      </c>
      <c r="F161" s="18">
        <v>152</v>
      </c>
      <c r="G161" s="17"/>
      <c r="H161" s="18">
        <v>17</v>
      </c>
      <c r="I161" s="18">
        <v>39.700000000000003</v>
      </c>
      <c r="J161" s="18">
        <v>7.211538462</v>
      </c>
      <c r="K161" s="18">
        <v>9</v>
      </c>
      <c r="L161" s="18">
        <v>0.25</v>
      </c>
      <c r="M161" s="18">
        <v>7.9</v>
      </c>
      <c r="N161" s="18">
        <v>91</v>
      </c>
      <c r="O161" s="18">
        <v>43.3</v>
      </c>
      <c r="P161" s="18">
        <v>25</v>
      </c>
      <c r="Q161" s="17"/>
      <c r="R161" s="18">
        <v>10.5</v>
      </c>
      <c r="S161" s="1"/>
      <c r="T161" s="43" t="str">
        <f>VLOOKUP(B161,Experiment!DF:DX,19,FALSE)</f>
        <v>403016:543040</v>
      </c>
      <c r="U161" s="1" t="str">
        <f t="shared" si="46"/>
        <v>403016:543040_403016:5214664</v>
      </c>
      <c r="V161" s="11" t="str">
        <f t="shared" si="62"/>
        <v/>
      </c>
      <c r="W161" s="11" t="str">
        <f>IF(COUNTIF($T$1:T160, "="&amp;T161)=0,VLOOKUP(B161,Experiment!DF:DG,2,FALSE)&amp;"""soilLayer"":[", "")</f>
        <v/>
      </c>
      <c r="X161" s="11" t="str">
        <f>IF(COUNTIF($U$1:U160, "="&amp;U161)=0,Y161&amp;Z161&amp;AA161&amp;AB161&amp;AC161&amp;AD161&amp;AE161&amp;AF161&amp;AG161&amp;AH161&amp;AI161&amp;AJ161&amp;AJ161&amp;AK161&amp;AL161&amp;AM161,"")</f>
        <v/>
      </c>
      <c r="Y161" s="11" t="str">
        <f t="shared" si="47"/>
        <v>{"mon_soilhorizonid":"403016:5214664",</v>
      </c>
      <c r="Z161" s="11" t="str">
        <f t="shared" si="48"/>
        <v>"slmh":"C1,C2",</v>
      </c>
      <c r="AA161" s="11" t="str">
        <f t="shared" si="49"/>
        <v>"sllb":"152",</v>
      </c>
      <c r="AB161" s="11" t="str">
        <f t="shared" si="50"/>
        <v/>
      </c>
      <c r="AC161" s="11" t="str">
        <f t="shared" si="51"/>
        <v>"slcly":"17",</v>
      </c>
      <c r="AD161" s="11" t="str">
        <f t="shared" si="52"/>
        <v>"slsil":"39.7",</v>
      </c>
      <c r="AE161" s="11" t="str">
        <f t="shared" si="53"/>
        <v>"slcf":"7.211538462",</v>
      </c>
      <c r="AF161" s="11" t="str">
        <f t="shared" si="54"/>
        <v>"sksat":"9",</v>
      </c>
      <c r="AG161" s="11" t="str">
        <f t="shared" si="55"/>
        <v>"sloc":"0.25",</v>
      </c>
      <c r="AH161" s="11" t="str">
        <f t="shared" si="56"/>
        <v>"slphw":"7.9",</v>
      </c>
      <c r="AI161" s="11" t="str">
        <f t="shared" si="57"/>
        <v>"sllt":"91",</v>
      </c>
      <c r="AJ161" s="11" t="str">
        <f t="shared" si="58"/>
        <v>"slsnd":"43.3",</v>
      </c>
      <c r="AK161" s="11" t="str">
        <f t="shared" si="59"/>
        <v>"slfc1":"25",</v>
      </c>
      <c r="AL161" s="11" t="str">
        <f t="shared" si="60"/>
        <v/>
      </c>
      <c r="AM161" s="11" t="str">
        <f t="shared" si="61"/>
        <v>"slwp":"10.5"}</v>
      </c>
    </row>
    <row r="162" spans="2:39">
      <c r="B162" s="17" t="s">
        <v>582</v>
      </c>
      <c r="C162" s="17" t="s">
        <v>453</v>
      </c>
      <c r="D162" s="17" t="s">
        <v>794</v>
      </c>
      <c r="E162" s="17" t="s">
        <v>795</v>
      </c>
      <c r="F162" s="18">
        <v>18</v>
      </c>
      <c r="G162" s="17"/>
      <c r="H162" s="18">
        <v>21</v>
      </c>
      <c r="I162" s="18">
        <v>37.4</v>
      </c>
      <c r="J162" s="18">
        <v>2.403846154</v>
      </c>
      <c r="K162" s="18">
        <v>9</v>
      </c>
      <c r="L162" s="18">
        <v>3.5</v>
      </c>
      <c r="M162" s="18">
        <v>6.5</v>
      </c>
      <c r="N162" s="18">
        <v>0</v>
      </c>
      <c r="O162" s="18">
        <v>41.6</v>
      </c>
      <c r="P162" s="18">
        <v>29.7</v>
      </c>
      <c r="Q162" s="17"/>
      <c r="R162" s="18">
        <v>16</v>
      </c>
      <c r="S162" s="1"/>
      <c r="T162" s="43" t="str">
        <f>VLOOKUP(B162,Experiment!DF:DX,19,FALSE)</f>
        <v>403016:543040</v>
      </c>
      <c r="U162" s="1" t="str">
        <f t="shared" si="46"/>
        <v>403016:543040_403016:5214661</v>
      </c>
      <c r="V162" s="11" t="str">
        <f t="shared" si="62"/>
        <v/>
      </c>
      <c r="W162" s="11" t="str">
        <f>IF(COUNTIF($T$1:T161, "="&amp;T162)=0,VLOOKUP(B162,Experiment!DF:DG,2,FALSE)&amp;"""soilLayer"":[", "")</f>
        <v/>
      </c>
      <c r="X162" s="11" t="str">
        <f>IF(COUNTIF($U$1:U161, "="&amp;U162)=0,Y162&amp;Z162&amp;AA162&amp;AB162&amp;AC162&amp;AD162&amp;AE162&amp;AF162&amp;AG162&amp;AH162&amp;AI162&amp;AJ162&amp;AJ162&amp;AK162&amp;AL162&amp;AM162,"")</f>
        <v/>
      </c>
      <c r="Y162" s="11" t="str">
        <f t="shared" si="47"/>
        <v>{"mon_soilhorizonid":"403016:5214661",</v>
      </c>
      <c r="Z162" s="11" t="str">
        <f t="shared" si="48"/>
        <v>"slmh":"Ap",</v>
      </c>
      <c r="AA162" s="11" t="str">
        <f t="shared" si="49"/>
        <v>"sllb":"18",</v>
      </c>
      <c r="AB162" s="11" t="str">
        <f t="shared" si="50"/>
        <v/>
      </c>
      <c r="AC162" s="11" t="str">
        <f t="shared" si="51"/>
        <v>"slcly":"21",</v>
      </c>
      <c r="AD162" s="11" t="str">
        <f t="shared" si="52"/>
        <v>"slsil":"37.4",</v>
      </c>
      <c r="AE162" s="11" t="str">
        <f t="shared" si="53"/>
        <v>"slcf":"2.403846154",</v>
      </c>
      <c r="AF162" s="11" t="str">
        <f t="shared" si="54"/>
        <v>"sksat":"9",</v>
      </c>
      <c r="AG162" s="11" t="str">
        <f t="shared" si="55"/>
        <v>"sloc":"3.5",</v>
      </c>
      <c r="AH162" s="11" t="str">
        <f t="shared" si="56"/>
        <v>"slphw":"6.5",</v>
      </c>
      <c r="AI162" s="11" t="str">
        <f t="shared" si="57"/>
        <v>"sllt":"0",</v>
      </c>
      <c r="AJ162" s="11" t="str">
        <f t="shared" si="58"/>
        <v>"slsnd":"41.6",</v>
      </c>
      <c r="AK162" s="11" t="str">
        <f t="shared" si="59"/>
        <v>"slfc1":"29.7",</v>
      </c>
      <c r="AL162" s="11" t="str">
        <f t="shared" si="60"/>
        <v/>
      </c>
      <c r="AM162" s="11" t="str">
        <f t="shared" si="61"/>
        <v>"slwp":"16"}</v>
      </c>
    </row>
    <row r="163" spans="2:39">
      <c r="B163" s="17" t="s">
        <v>582</v>
      </c>
      <c r="C163" s="17" t="s">
        <v>453</v>
      </c>
      <c r="D163" s="17" t="s">
        <v>796</v>
      </c>
      <c r="E163" s="17" t="s">
        <v>797</v>
      </c>
      <c r="F163" s="18">
        <v>46</v>
      </c>
      <c r="G163" s="17"/>
      <c r="H163" s="18">
        <v>21</v>
      </c>
      <c r="I163" s="18">
        <v>37.4</v>
      </c>
      <c r="J163" s="18">
        <v>2.403846154</v>
      </c>
      <c r="K163" s="18">
        <v>9</v>
      </c>
      <c r="L163" s="18">
        <v>2.5</v>
      </c>
      <c r="M163" s="18">
        <v>6.5</v>
      </c>
      <c r="N163" s="18">
        <v>18</v>
      </c>
      <c r="O163" s="18">
        <v>41.6</v>
      </c>
      <c r="P163" s="18">
        <v>28.9</v>
      </c>
      <c r="Q163" s="17"/>
      <c r="R163" s="18">
        <v>14.7</v>
      </c>
      <c r="S163" s="1"/>
      <c r="T163" s="43" t="str">
        <f>VLOOKUP(B163,Experiment!DF:DX,19,FALSE)</f>
        <v>403016:543040</v>
      </c>
      <c r="U163" s="1" t="str">
        <f t="shared" si="46"/>
        <v>403016:543040_403016:5214662</v>
      </c>
      <c r="V163" s="11" t="str">
        <f t="shared" si="62"/>
        <v/>
      </c>
      <c r="W163" s="11" t="str">
        <f>IF(COUNTIF($T$1:T162, "="&amp;T163)=0,VLOOKUP(B163,Experiment!DF:DG,2,FALSE)&amp;"""soilLayer"":[", "")</f>
        <v/>
      </c>
      <c r="X163" s="11" t="str">
        <f>IF(COUNTIF($U$1:U162, "="&amp;U163)=0,Y163&amp;Z163&amp;AA163&amp;AB163&amp;AC163&amp;AD163&amp;AE163&amp;AF163&amp;AG163&amp;AH163&amp;AI163&amp;AJ163&amp;AJ163&amp;AK163&amp;AL163&amp;AM163,"")</f>
        <v/>
      </c>
      <c r="Y163" s="11" t="str">
        <f t="shared" si="47"/>
        <v>{"mon_soilhorizonid":"403016:5214662",</v>
      </c>
      <c r="Z163" s="11" t="str">
        <f t="shared" si="48"/>
        <v>"slmh":"A1,A2",</v>
      </c>
      <c r="AA163" s="11" t="str">
        <f t="shared" si="49"/>
        <v>"sllb":"46",</v>
      </c>
      <c r="AB163" s="11" t="str">
        <f t="shared" si="50"/>
        <v/>
      </c>
      <c r="AC163" s="11" t="str">
        <f t="shared" si="51"/>
        <v>"slcly":"21",</v>
      </c>
      <c r="AD163" s="11" t="str">
        <f t="shared" si="52"/>
        <v>"slsil":"37.4",</v>
      </c>
      <c r="AE163" s="11" t="str">
        <f t="shared" si="53"/>
        <v>"slcf":"2.403846154",</v>
      </c>
      <c r="AF163" s="11" t="str">
        <f t="shared" si="54"/>
        <v>"sksat":"9",</v>
      </c>
      <c r="AG163" s="11" t="str">
        <f t="shared" si="55"/>
        <v>"sloc":"2.5",</v>
      </c>
      <c r="AH163" s="11" t="str">
        <f t="shared" si="56"/>
        <v>"slphw":"6.5",</v>
      </c>
      <c r="AI163" s="11" t="str">
        <f t="shared" si="57"/>
        <v>"sllt":"18",</v>
      </c>
      <c r="AJ163" s="11" t="str">
        <f t="shared" si="58"/>
        <v>"slsnd":"41.6",</v>
      </c>
      <c r="AK163" s="11" t="str">
        <f t="shared" si="59"/>
        <v>"slfc1":"28.9",</v>
      </c>
      <c r="AL163" s="11" t="str">
        <f t="shared" si="60"/>
        <v/>
      </c>
      <c r="AM163" s="11" t="str">
        <f t="shared" si="61"/>
        <v>"slwp":"14.7"}</v>
      </c>
    </row>
    <row r="164" spans="2:39">
      <c r="B164" s="17" t="s">
        <v>582</v>
      </c>
      <c r="C164" s="17" t="s">
        <v>453</v>
      </c>
      <c r="D164" s="17" t="s">
        <v>798</v>
      </c>
      <c r="E164" s="17" t="s">
        <v>799</v>
      </c>
      <c r="F164" s="18">
        <v>91</v>
      </c>
      <c r="G164" s="17"/>
      <c r="H164" s="18">
        <v>26</v>
      </c>
      <c r="I164" s="18">
        <v>36.6</v>
      </c>
      <c r="J164" s="18">
        <v>7.211538462</v>
      </c>
      <c r="K164" s="18">
        <v>9</v>
      </c>
      <c r="L164" s="18">
        <v>0.75</v>
      </c>
      <c r="M164" s="18">
        <v>6.7</v>
      </c>
      <c r="N164" s="18">
        <v>46</v>
      </c>
      <c r="O164" s="18">
        <v>37.4</v>
      </c>
      <c r="P164" s="18">
        <v>29.3</v>
      </c>
      <c r="Q164" s="17"/>
      <c r="R164" s="18">
        <v>16.5</v>
      </c>
      <c r="S164" s="1"/>
      <c r="T164" s="43" t="str">
        <f>VLOOKUP(B164,Experiment!DF:DX,19,FALSE)</f>
        <v>403016:543040</v>
      </c>
      <c r="U164" s="1" t="str">
        <f t="shared" si="46"/>
        <v>403016:543040_403016:5214663</v>
      </c>
      <c r="V164" s="11" t="str">
        <f t="shared" si="62"/>
        <v/>
      </c>
      <c r="W164" s="11" t="str">
        <f>IF(COUNTIF($T$1:T163, "="&amp;T164)=0,VLOOKUP(B164,Experiment!DF:DG,2,FALSE)&amp;"""soilLayer"":[", "")</f>
        <v/>
      </c>
      <c r="X164" s="11" t="str">
        <f>IF(COUNTIF($U$1:U163, "="&amp;U164)=0,Y164&amp;Z164&amp;AA164&amp;AB164&amp;AC164&amp;AD164&amp;AE164&amp;AF164&amp;AG164&amp;AH164&amp;AI164&amp;AJ164&amp;AJ164&amp;AK164&amp;AL164&amp;AM164,"")</f>
        <v/>
      </c>
      <c r="Y164" s="11" t="str">
        <f t="shared" si="47"/>
        <v>{"mon_soilhorizonid":"403016:5214663",</v>
      </c>
      <c r="Z164" s="11" t="str">
        <f t="shared" si="48"/>
        <v>"slmh":"Bw1,Bw2",</v>
      </c>
      <c r="AA164" s="11" t="str">
        <f t="shared" si="49"/>
        <v>"sllb":"91",</v>
      </c>
      <c r="AB164" s="11" t="str">
        <f t="shared" si="50"/>
        <v/>
      </c>
      <c r="AC164" s="11" t="str">
        <f t="shared" si="51"/>
        <v>"slcly":"26",</v>
      </c>
      <c r="AD164" s="11" t="str">
        <f t="shared" si="52"/>
        <v>"slsil":"36.6",</v>
      </c>
      <c r="AE164" s="11" t="str">
        <f t="shared" si="53"/>
        <v>"slcf":"7.211538462",</v>
      </c>
      <c r="AF164" s="11" t="str">
        <f t="shared" si="54"/>
        <v>"sksat":"9",</v>
      </c>
      <c r="AG164" s="11" t="str">
        <f t="shared" si="55"/>
        <v>"sloc":"0.75",</v>
      </c>
      <c r="AH164" s="11" t="str">
        <f t="shared" si="56"/>
        <v>"slphw":"6.7",</v>
      </c>
      <c r="AI164" s="11" t="str">
        <f t="shared" si="57"/>
        <v>"sllt":"46",</v>
      </c>
      <c r="AJ164" s="11" t="str">
        <f t="shared" si="58"/>
        <v>"slsnd":"37.4",</v>
      </c>
      <c r="AK164" s="11" t="str">
        <f t="shared" si="59"/>
        <v>"slfc1":"29.3",</v>
      </c>
      <c r="AL164" s="11" t="str">
        <f t="shared" si="60"/>
        <v/>
      </c>
      <c r="AM164" s="11" t="str">
        <f t="shared" si="61"/>
        <v>"slwp":"16.5"}</v>
      </c>
    </row>
    <row r="165" spans="2:39">
      <c r="B165" s="17" t="s">
        <v>582</v>
      </c>
      <c r="C165" s="17" t="s">
        <v>453</v>
      </c>
      <c r="D165" s="17" t="s">
        <v>800</v>
      </c>
      <c r="E165" s="17" t="s">
        <v>801</v>
      </c>
      <c r="F165" s="18">
        <v>152</v>
      </c>
      <c r="G165" s="17"/>
      <c r="H165" s="18">
        <v>17</v>
      </c>
      <c r="I165" s="18">
        <v>39.700000000000003</v>
      </c>
      <c r="J165" s="18">
        <v>7.211538462</v>
      </c>
      <c r="K165" s="18">
        <v>9</v>
      </c>
      <c r="L165" s="18">
        <v>0.25</v>
      </c>
      <c r="M165" s="18">
        <v>7.9</v>
      </c>
      <c r="N165" s="18">
        <v>91</v>
      </c>
      <c r="O165" s="18">
        <v>43.3</v>
      </c>
      <c r="P165" s="18">
        <v>25</v>
      </c>
      <c r="Q165" s="17"/>
      <c r="R165" s="18">
        <v>10.5</v>
      </c>
      <c r="S165" s="1"/>
      <c r="T165" s="43" t="str">
        <f>VLOOKUP(B165,Experiment!DF:DX,19,FALSE)</f>
        <v>403016:543040</v>
      </c>
      <c r="U165" s="1" t="str">
        <f t="shared" si="46"/>
        <v>403016:543040_403016:5214664</v>
      </c>
      <c r="V165" s="11" t="str">
        <f t="shared" si="62"/>
        <v/>
      </c>
      <c r="W165" s="11" t="str">
        <f>IF(COUNTIF($T$1:T164, "="&amp;T165)=0,VLOOKUP(B165,Experiment!DF:DG,2,FALSE)&amp;"""soilLayer"":[", "")</f>
        <v/>
      </c>
      <c r="X165" s="11" t="str">
        <f>IF(COUNTIF($U$1:U164, "="&amp;U165)=0,Y165&amp;Z165&amp;AA165&amp;AB165&amp;AC165&amp;AD165&amp;AE165&amp;AF165&amp;AG165&amp;AH165&amp;AI165&amp;AJ165&amp;AJ165&amp;AK165&amp;AL165&amp;AM165,"")</f>
        <v/>
      </c>
      <c r="Y165" s="11" t="str">
        <f t="shared" si="47"/>
        <v>{"mon_soilhorizonid":"403016:5214664",</v>
      </c>
      <c r="Z165" s="11" t="str">
        <f t="shared" si="48"/>
        <v>"slmh":"C1,C2",</v>
      </c>
      <c r="AA165" s="11" t="str">
        <f t="shared" si="49"/>
        <v>"sllb":"152",</v>
      </c>
      <c r="AB165" s="11" t="str">
        <f t="shared" si="50"/>
        <v/>
      </c>
      <c r="AC165" s="11" t="str">
        <f t="shared" si="51"/>
        <v>"slcly":"17",</v>
      </c>
      <c r="AD165" s="11" t="str">
        <f t="shared" si="52"/>
        <v>"slsil":"39.7",</v>
      </c>
      <c r="AE165" s="11" t="str">
        <f t="shared" si="53"/>
        <v>"slcf":"7.211538462",</v>
      </c>
      <c r="AF165" s="11" t="str">
        <f t="shared" si="54"/>
        <v>"sksat":"9",</v>
      </c>
      <c r="AG165" s="11" t="str">
        <f t="shared" si="55"/>
        <v>"sloc":"0.25",</v>
      </c>
      <c r="AH165" s="11" t="str">
        <f t="shared" si="56"/>
        <v>"slphw":"7.9",</v>
      </c>
      <c r="AI165" s="11" t="str">
        <f t="shared" si="57"/>
        <v>"sllt":"91",</v>
      </c>
      <c r="AJ165" s="11" t="str">
        <f t="shared" si="58"/>
        <v>"slsnd":"43.3",</v>
      </c>
      <c r="AK165" s="11" t="str">
        <f t="shared" si="59"/>
        <v>"slfc1":"25",</v>
      </c>
      <c r="AL165" s="11" t="str">
        <f t="shared" si="60"/>
        <v/>
      </c>
      <c r="AM165" s="11" t="str">
        <f t="shared" si="61"/>
        <v>"slwp":"10.5"}</v>
      </c>
    </row>
    <row r="166" spans="2:39">
      <c r="B166" s="17" t="s">
        <v>583</v>
      </c>
      <c r="C166" s="17" t="s">
        <v>545</v>
      </c>
      <c r="D166" s="17" t="s">
        <v>836</v>
      </c>
      <c r="E166" s="17" t="s">
        <v>778</v>
      </c>
      <c r="F166" s="18">
        <v>56</v>
      </c>
      <c r="G166" s="17"/>
      <c r="H166" s="18">
        <v>31</v>
      </c>
      <c r="I166" s="18">
        <v>49</v>
      </c>
      <c r="J166" s="18">
        <v>2.4271844659999999</v>
      </c>
      <c r="K166" s="18">
        <v>3</v>
      </c>
      <c r="L166" s="18">
        <v>6.5</v>
      </c>
      <c r="M166" s="18">
        <v>7</v>
      </c>
      <c r="N166" s="18">
        <v>0</v>
      </c>
      <c r="O166" s="18">
        <v>20</v>
      </c>
      <c r="P166" s="18">
        <v>34.6</v>
      </c>
      <c r="Q166" s="17"/>
      <c r="R166" s="18">
        <v>24.2</v>
      </c>
      <c r="S166" s="1"/>
      <c r="T166" s="43" t="str">
        <f>VLOOKUP(B166,Experiment!DF:DX,19,FALSE)</f>
        <v>403013:543033</v>
      </c>
      <c r="U166" s="1" t="str">
        <f t="shared" si="46"/>
        <v>403013:543033_403013:1189234</v>
      </c>
      <c r="V166" s="11" t="str">
        <f t="shared" si="62"/>
        <v/>
      </c>
      <c r="W166" s="11" t="str">
        <f>IF(COUNTIF($T$1:T165, "="&amp;T166)=0,VLOOKUP(B166,Experiment!DF:DG,2,FALSE)&amp;"""soilLayer"":[", "")</f>
        <v/>
      </c>
      <c r="X166" s="11" t="str">
        <f>IF(COUNTIF($U$1:U165, "="&amp;U166)=0,Y166&amp;Z166&amp;AA166&amp;AB166&amp;AC166&amp;AD166&amp;AE166&amp;AF166&amp;AG166&amp;AH166&amp;AI166&amp;AJ166&amp;AJ166&amp;AK166&amp;AL166&amp;AM166,"")</f>
        <v/>
      </c>
      <c r="Y166" s="11" t="str">
        <f t="shared" si="47"/>
        <v>{"mon_soilhorizonid":"403013:1189234",</v>
      </c>
      <c r="Z166" s="11" t="str">
        <f t="shared" si="48"/>
        <v>"slmh":"H1",</v>
      </c>
      <c r="AA166" s="11" t="str">
        <f t="shared" si="49"/>
        <v>"sllb":"56",</v>
      </c>
      <c r="AB166" s="11" t="str">
        <f t="shared" si="50"/>
        <v/>
      </c>
      <c r="AC166" s="11" t="str">
        <f t="shared" si="51"/>
        <v>"slcly":"31",</v>
      </c>
      <c r="AD166" s="11" t="str">
        <f t="shared" si="52"/>
        <v>"slsil":"49",</v>
      </c>
      <c r="AE166" s="11" t="str">
        <f t="shared" si="53"/>
        <v>"slcf":"2.427184466",</v>
      </c>
      <c r="AF166" s="11" t="str">
        <f t="shared" si="54"/>
        <v>"sksat":"3",</v>
      </c>
      <c r="AG166" s="11" t="str">
        <f t="shared" si="55"/>
        <v>"sloc":"6.5",</v>
      </c>
      <c r="AH166" s="11" t="str">
        <f t="shared" si="56"/>
        <v>"slphw":"7",</v>
      </c>
      <c r="AI166" s="11" t="str">
        <f t="shared" si="57"/>
        <v>"sllt":"0",</v>
      </c>
      <c r="AJ166" s="11" t="str">
        <f t="shared" si="58"/>
        <v>"slsnd":"20",</v>
      </c>
      <c r="AK166" s="11" t="str">
        <f t="shared" si="59"/>
        <v>"slfc1":"34.6",</v>
      </c>
      <c r="AL166" s="11" t="str">
        <f t="shared" si="60"/>
        <v/>
      </c>
      <c r="AM166" s="11" t="str">
        <f t="shared" si="61"/>
        <v>"slwp":"24.2"}</v>
      </c>
    </row>
    <row r="167" spans="2:39">
      <c r="B167" s="17" t="s">
        <v>583</v>
      </c>
      <c r="C167" s="17" t="s">
        <v>545</v>
      </c>
      <c r="D167" s="17" t="s">
        <v>837</v>
      </c>
      <c r="E167" s="17" t="s">
        <v>780</v>
      </c>
      <c r="F167" s="18">
        <v>84</v>
      </c>
      <c r="G167" s="17"/>
      <c r="H167" s="18">
        <v>30</v>
      </c>
      <c r="I167" s="18">
        <v>36.5</v>
      </c>
      <c r="J167" s="18">
        <v>2.4271844659999999</v>
      </c>
      <c r="K167" s="18">
        <v>3</v>
      </c>
      <c r="L167" s="18">
        <v>3</v>
      </c>
      <c r="M167" s="18">
        <v>7.2</v>
      </c>
      <c r="N167" s="18">
        <v>56</v>
      </c>
      <c r="O167" s="18">
        <v>33.5</v>
      </c>
      <c r="P167" s="18">
        <v>32.6</v>
      </c>
      <c r="Q167" s="17"/>
      <c r="R167" s="18">
        <v>20.6</v>
      </c>
      <c r="S167" s="1"/>
      <c r="T167" s="43" t="str">
        <f>VLOOKUP(B167,Experiment!DF:DX,19,FALSE)</f>
        <v>403013:543033</v>
      </c>
      <c r="U167" s="1" t="str">
        <f t="shared" si="46"/>
        <v>403013:543033_403013:1189235</v>
      </c>
      <c r="V167" s="11" t="str">
        <f t="shared" si="62"/>
        <v/>
      </c>
      <c r="W167" s="11" t="str">
        <f>IF(COUNTIF($T$1:T166, "="&amp;T167)=0,VLOOKUP(B167,Experiment!DF:DG,2,FALSE)&amp;"""soilLayer"":[", "")</f>
        <v/>
      </c>
      <c r="X167" s="11" t="str">
        <f>IF(COUNTIF($U$1:U166, "="&amp;U167)=0,Y167&amp;Z167&amp;AA167&amp;AB167&amp;AC167&amp;AD167&amp;AE167&amp;AF167&amp;AG167&amp;AH167&amp;AI167&amp;AJ167&amp;AJ167&amp;AK167&amp;AL167&amp;AM167,"")</f>
        <v/>
      </c>
      <c r="Y167" s="11" t="str">
        <f t="shared" si="47"/>
        <v>{"mon_soilhorizonid":"403013:1189235",</v>
      </c>
      <c r="Z167" s="11" t="str">
        <f t="shared" si="48"/>
        <v>"slmh":"H2",</v>
      </c>
      <c r="AA167" s="11" t="str">
        <f t="shared" si="49"/>
        <v>"sllb":"84",</v>
      </c>
      <c r="AB167" s="11" t="str">
        <f t="shared" si="50"/>
        <v/>
      </c>
      <c r="AC167" s="11" t="str">
        <f t="shared" si="51"/>
        <v>"slcly":"30",</v>
      </c>
      <c r="AD167" s="11" t="str">
        <f t="shared" si="52"/>
        <v>"slsil":"36.5",</v>
      </c>
      <c r="AE167" s="11" t="str">
        <f t="shared" si="53"/>
        <v>"slcf":"2.427184466",</v>
      </c>
      <c r="AF167" s="11" t="str">
        <f t="shared" si="54"/>
        <v>"sksat":"3",</v>
      </c>
      <c r="AG167" s="11" t="str">
        <f t="shared" si="55"/>
        <v>"sloc":"3",</v>
      </c>
      <c r="AH167" s="11" t="str">
        <f t="shared" si="56"/>
        <v>"slphw":"7.2",</v>
      </c>
      <c r="AI167" s="11" t="str">
        <f t="shared" si="57"/>
        <v>"sllt":"56",</v>
      </c>
      <c r="AJ167" s="11" t="str">
        <f t="shared" si="58"/>
        <v>"slsnd":"33.5",</v>
      </c>
      <c r="AK167" s="11" t="str">
        <f t="shared" si="59"/>
        <v>"slfc1":"32.6",</v>
      </c>
      <c r="AL167" s="11" t="str">
        <f t="shared" si="60"/>
        <v/>
      </c>
      <c r="AM167" s="11" t="str">
        <f t="shared" si="61"/>
        <v>"slwp":"20.6"}</v>
      </c>
    </row>
    <row r="168" spans="2:39">
      <c r="B168" s="17" t="s">
        <v>583</v>
      </c>
      <c r="C168" s="17" t="s">
        <v>545</v>
      </c>
      <c r="D168" s="17" t="s">
        <v>838</v>
      </c>
      <c r="E168" s="17" t="s">
        <v>782</v>
      </c>
      <c r="F168" s="18">
        <v>152</v>
      </c>
      <c r="G168" s="17"/>
      <c r="H168" s="18">
        <v>23.5</v>
      </c>
      <c r="I168" s="18">
        <v>37.299999999999997</v>
      </c>
      <c r="J168" s="18">
        <v>4.8543689319999999</v>
      </c>
      <c r="K168" s="18">
        <v>9</v>
      </c>
      <c r="L168" s="18">
        <v>1.5</v>
      </c>
      <c r="M168" s="18">
        <v>7.9</v>
      </c>
      <c r="N168" s="18">
        <v>84</v>
      </c>
      <c r="O168" s="18">
        <v>39.200000000000003</v>
      </c>
      <c r="P168" s="18">
        <v>29.7</v>
      </c>
      <c r="Q168" s="17"/>
      <c r="R168" s="18">
        <v>16.399999999999999</v>
      </c>
      <c r="S168" s="1"/>
      <c r="T168" s="43" t="str">
        <f>VLOOKUP(B168,Experiment!DF:DX,19,FALSE)</f>
        <v>403013:543033</v>
      </c>
      <c r="U168" s="1" t="str">
        <f t="shared" si="46"/>
        <v>403013:543033_403013:1189236</v>
      </c>
      <c r="V168" s="11" t="str">
        <f t="shared" si="62"/>
        <v/>
      </c>
      <c r="W168" s="11" t="str">
        <f>IF(COUNTIF($T$1:T167, "="&amp;T168)=0,VLOOKUP(B168,Experiment!DF:DG,2,FALSE)&amp;"""soilLayer"":[", "")</f>
        <v/>
      </c>
      <c r="X168" s="11" t="str">
        <f>IF(COUNTIF($U$1:U167, "="&amp;U168)=0,Y168&amp;Z168&amp;AA168&amp;AB168&amp;AC168&amp;AD168&amp;AE168&amp;AF168&amp;AG168&amp;AH168&amp;AI168&amp;AJ168&amp;AJ168&amp;AK168&amp;AL168&amp;AM168,"")</f>
        <v/>
      </c>
      <c r="Y168" s="11" t="str">
        <f t="shared" si="47"/>
        <v>{"mon_soilhorizonid":"403013:1189236",</v>
      </c>
      <c r="Z168" s="11" t="str">
        <f t="shared" si="48"/>
        <v>"slmh":"H3",</v>
      </c>
      <c r="AA168" s="11" t="str">
        <f t="shared" si="49"/>
        <v>"sllb":"152",</v>
      </c>
      <c r="AB168" s="11" t="str">
        <f t="shared" si="50"/>
        <v/>
      </c>
      <c r="AC168" s="11" t="str">
        <f t="shared" si="51"/>
        <v>"slcly":"23.5",</v>
      </c>
      <c r="AD168" s="11" t="str">
        <f t="shared" si="52"/>
        <v>"slsil":"37.3",</v>
      </c>
      <c r="AE168" s="11" t="str">
        <f t="shared" si="53"/>
        <v>"slcf":"4.854368932",</v>
      </c>
      <c r="AF168" s="11" t="str">
        <f t="shared" si="54"/>
        <v>"sksat":"9",</v>
      </c>
      <c r="AG168" s="11" t="str">
        <f t="shared" si="55"/>
        <v>"sloc":"1.5",</v>
      </c>
      <c r="AH168" s="11" t="str">
        <f t="shared" si="56"/>
        <v>"slphw":"7.9",</v>
      </c>
      <c r="AI168" s="11" t="str">
        <f t="shared" si="57"/>
        <v>"sllt":"84",</v>
      </c>
      <c r="AJ168" s="11" t="str">
        <f t="shared" si="58"/>
        <v>"slsnd":"39.2",</v>
      </c>
      <c r="AK168" s="11" t="str">
        <f t="shared" si="59"/>
        <v>"slfc1":"29.7",</v>
      </c>
      <c r="AL168" s="11" t="str">
        <f t="shared" si="60"/>
        <v/>
      </c>
      <c r="AM168" s="11" t="str">
        <f t="shared" si="61"/>
        <v>"slwp":"16.4"}</v>
      </c>
    </row>
    <row r="169" spans="2:39">
      <c r="B169" s="17" t="s">
        <v>585</v>
      </c>
      <c r="C169" s="17" t="s">
        <v>545</v>
      </c>
      <c r="D169" s="17" t="s">
        <v>836</v>
      </c>
      <c r="E169" s="17" t="s">
        <v>778</v>
      </c>
      <c r="F169" s="18">
        <v>56</v>
      </c>
      <c r="G169" s="17"/>
      <c r="H169" s="18">
        <v>31</v>
      </c>
      <c r="I169" s="18">
        <v>49</v>
      </c>
      <c r="J169" s="18">
        <v>2.4271844659999999</v>
      </c>
      <c r="K169" s="18">
        <v>3</v>
      </c>
      <c r="L169" s="18">
        <v>6.5</v>
      </c>
      <c r="M169" s="18">
        <v>7</v>
      </c>
      <c r="N169" s="18">
        <v>0</v>
      </c>
      <c r="O169" s="18">
        <v>20</v>
      </c>
      <c r="P169" s="18">
        <v>34.6</v>
      </c>
      <c r="Q169" s="17"/>
      <c r="R169" s="18">
        <v>24.2</v>
      </c>
      <c r="S169" s="1"/>
      <c r="T169" s="43" t="str">
        <f>VLOOKUP(B169,Experiment!DF:DX,19,FALSE)</f>
        <v>403013:543033</v>
      </c>
      <c r="U169" s="1" t="str">
        <f t="shared" si="46"/>
        <v>403013:543033_403013:1189234</v>
      </c>
      <c r="V169" s="11" t="str">
        <f t="shared" si="62"/>
        <v/>
      </c>
      <c r="W169" s="11" t="str">
        <f>IF(COUNTIF($T$1:T168, "="&amp;T169)=0,VLOOKUP(B169,Experiment!DF:DG,2,FALSE)&amp;"""soilLayer"":[", "")</f>
        <v/>
      </c>
      <c r="X169" s="11" t="str">
        <f>IF(COUNTIF($U$1:U168, "="&amp;U169)=0,Y169&amp;Z169&amp;AA169&amp;AB169&amp;AC169&amp;AD169&amp;AE169&amp;AF169&amp;AG169&amp;AH169&amp;AI169&amp;AJ169&amp;AJ169&amp;AK169&amp;AL169&amp;AM169,"")</f>
        <v/>
      </c>
      <c r="Y169" s="11" t="str">
        <f t="shared" si="47"/>
        <v>{"mon_soilhorizonid":"403013:1189234",</v>
      </c>
      <c r="Z169" s="11" t="str">
        <f t="shared" si="48"/>
        <v>"slmh":"H1",</v>
      </c>
      <c r="AA169" s="11" t="str">
        <f t="shared" si="49"/>
        <v>"sllb":"56",</v>
      </c>
      <c r="AB169" s="11" t="str">
        <f t="shared" si="50"/>
        <v/>
      </c>
      <c r="AC169" s="11" t="str">
        <f t="shared" si="51"/>
        <v>"slcly":"31",</v>
      </c>
      <c r="AD169" s="11" t="str">
        <f t="shared" si="52"/>
        <v>"slsil":"49",</v>
      </c>
      <c r="AE169" s="11" t="str">
        <f t="shared" si="53"/>
        <v>"slcf":"2.427184466",</v>
      </c>
      <c r="AF169" s="11" t="str">
        <f t="shared" si="54"/>
        <v>"sksat":"3",</v>
      </c>
      <c r="AG169" s="11" t="str">
        <f t="shared" si="55"/>
        <v>"sloc":"6.5",</v>
      </c>
      <c r="AH169" s="11" t="str">
        <f t="shared" si="56"/>
        <v>"slphw":"7",</v>
      </c>
      <c r="AI169" s="11" t="str">
        <f t="shared" si="57"/>
        <v>"sllt":"0",</v>
      </c>
      <c r="AJ169" s="11" t="str">
        <f t="shared" si="58"/>
        <v>"slsnd":"20",</v>
      </c>
      <c r="AK169" s="11" t="str">
        <f t="shared" si="59"/>
        <v>"slfc1":"34.6",</v>
      </c>
      <c r="AL169" s="11" t="str">
        <f t="shared" si="60"/>
        <v/>
      </c>
      <c r="AM169" s="11" t="str">
        <f t="shared" si="61"/>
        <v>"slwp":"24.2"}</v>
      </c>
    </row>
    <row r="170" spans="2:39">
      <c r="B170" s="17" t="s">
        <v>585</v>
      </c>
      <c r="C170" s="17" t="s">
        <v>545</v>
      </c>
      <c r="D170" s="17" t="s">
        <v>837</v>
      </c>
      <c r="E170" s="17" t="s">
        <v>780</v>
      </c>
      <c r="F170" s="18">
        <v>84</v>
      </c>
      <c r="G170" s="17"/>
      <c r="H170" s="18">
        <v>30</v>
      </c>
      <c r="I170" s="18">
        <v>36.5</v>
      </c>
      <c r="J170" s="18">
        <v>2.4271844659999999</v>
      </c>
      <c r="K170" s="18">
        <v>3</v>
      </c>
      <c r="L170" s="18">
        <v>3</v>
      </c>
      <c r="M170" s="18">
        <v>7.2</v>
      </c>
      <c r="N170" s="18">
        <v>56</v>
      </c>
      <c r="O170" s="18">
        <v>33.5</v>
      </c>
      <c r="P170" s="18">
        <v>32.6</v>
      </c>
      <c r="Q170" s="17"/>
      <c r="R170" s="18">
        <v>20.6</v>
      </c>
      <c r="S170" s="1"/>
      <c r="T170" s="43" t="str">
        <f>VLOOKUP(B170,Experiment!DF:DX,19,FALSE)</f>
        <v>403013:543033</v>
      </c>
      <c r="U170" s="1" t="str">
        <f t="shared" si="46"/>
        <v>403013:543033_403013:1189235</v>
      </c>
      <c r="V170" s="11" t="str">
        <f t="shared" si="62"/>
        <v/>
      </c>
      <c r="W170" s="11" t="str">
        <f>IF(COUNTIF($T$1:T169, "="&amp;T170)=0,VLOOKUP(B170,Experiment!DF:DG,2,FALSE)&amp;"""soilLayer"":[", "")</f>
        <v/>
      </c>
      <c r="X170" s="11" t="str">
        <f>IF(COUNTIF($U$1:U169, "="&amp;U170)=0,Y170&amp;Z170&amp;AA170&amp;AB170&amp;AC170&amp;AD170&amp;AE170&amp;AF170&amp;AG170&amp;AH170&amp;AI170&amp;AJ170&amp;AJ170&amp;AK170&amp;AL170&amp;AM170,"")</f>
        <v/>
      </c>
      <c r="Y170" s="11" t="str">
        <f t="shared" si="47"/>
        <v>{"mon_soilhorizonid":"403013:1189235",</v>
      </c>
      <c r="Z170" s="11" t="str">
        <f t="shared" si="48"/>
        <v>"slmh":"H2",</v>
      </c>
      <c r="AA170" s="11" t="str">
        <f t="shared" si="49"/>
        <v>"sllb":"84",</v>
      </c>
      <c r="AB170" s="11" t="str">
        <f t="shared" si="50"/>
        <v/>
      </c>
      <c r="AC170" s="11" t="str">
        <f t="shared" si="51"/>
        <v>"slcly":"30",</v>
      </c>
      <c r="AD170" s="11" t="str">
        <f t="shared" si="52"/>
        <v>"slsil":"36.5",</v>
      </c>
      <c r="AE170" s="11" t="str">
        <f t="shared" si="53"/>
        <v>"slcf":"2.427184466",</v>
      </c>
      <c r="AF170" s="11" t="str">
        <f t="shared" si="54"/>
        <v>"sksat":"3",</v>
      </c>
      <c r="AG170" s="11" t="str">
        <f t="shared" si="55"/>
        <v>"sloc":"3",</v>
      </c>
      <c r="AH170" s="11" t="str">
        <f t="shared" si="56"/>
        <v>"slphw":"7.2",</v>
      </c>
      <c r="AI170" s="11" t="str">
        <f t="shared" si="57"/>
        <v>"sllt":"56",</v>
      </c>
      <c r="AJ170" s="11" t="str">
        <f t="shared" si="58"/>
        <v>"slsnd":"33.5",</v>
      </c>
      <c r="AK170" s="11" t="str">
        <f t="shared" si="59"/>
        <v>"slfc1":"32.6",</v>
      </c>
      <c r="AL170" s="11" t="str">
        <f t="shared" si="60"/>
        <v/>
      </c>
      <c r="AM170" s="11" t="str">
        <f t="shared" si="61"/>
        <v>"slwp":"20.6"}</v>
      </c>
    </row>
    <row r="171" spans="2:39">
      <c r="B171" s="17" t="s">
        <v>585</v>
      </c>
      <c r="C171" s="17" t="s">
        <v>545</v>
      </c>
      <c r="D171" s="17" t="s">
        <v>838</v>
      </c>
      <c r="E171" s="17" t="s">
        <v>782</v>
      </c>
      <c r="F171" s="18">
        <v>152</v>
      </c>
      <c r="G171" s="17"/>
      <c r="H171" s="18">
        <v>23.5</v>
      </c>
      <c r="I171" s="18">
        <v>37.299999999999997</v>
      </c>
      <c r="J171" s="18">
        <v>4.8543689319999999</v>
      </c>
      <c r="K171" s="18">
        <v>9</v>
      </c>
      <c r="L171" s="18">
        <v>1.5</v>
      </c>
      <c r="M171" s="18">
        <v>7.9</v>
      </c>
      <c r="N171" s="18">
        <v>84</v>
      </c>
      <c r="O171" s="18">
        <v>39.200000000000003</v>
      </c>
      <c r="P171" s="18">
        <v>29.7</v>
      </c>
      <c r="Q171" s="17"/>
      <c r="R171" s="18">
        <v>16.399999999999999</v>
      </c>
      <c r="S171" s="1"/>
      <c r="T171" s="43" t="str">
        <f>VLOOKUP(B171,Experiment!DF:DX,19,FALSE)</f>
        <v>403013:543033</v>
      </c>
      <c r="U171" s="1" t="str">
        <f t="shared" si="46"/>
        <v>403013:543033_403013:1189236</v>
      </c>
      <c r="V171" s="11" t="str">
        <f t="shared" si="62"/>
        <v/>
      </c>
      <c r="W171" s="11" t="str">
        <f>IF(COUNTIF($T$1:T170, "="&amp;T171)=0,VLOOKUP(B171,Experiment!DF:DG,2,FALSE)&amp;"""soilLayer"":[", "")</f>
        <v/>
      </c>
      <c r="X171" s="11" t="str">
        <f>IF(COUNTIF($U$1:U170, "="&amp;U171)=0,Y171&amp;Z171&amp;AA171&amp;AB171&amp;AC171&amp;AD171&amp;AE171&amp;AF171&amp;AG171&amp;AH171&amp;AI171&amp;AJ171&amp;AJ171&amp;AK171&amp;AL171&amp;AM171,"")</f>
        <v/>
      </c>
      <c r="Y171" s="11" t="str">
        <f t="shared" si="47"/>
        <v>{"mon_soilhorizonid":"403013:1189236",</v>
      </c>
      <c r="Z171" s="11" t="str">
        <f t="shared" si="48"/>
        <v>"slmh":"H3",</v>
      </c>
      <c r="AA171" s="11" t="str">
        <f t="shared" si="49"/>
        <v>"sllb":"152",</v>
      </c>
      <c r="AB171" s="11" t="str">
        <f t="shared" si="50"/>
        <v/>
      </c>
      <c r="AC171" s="11" t="str">
        <f t="shared" si="51"/>
        <v>"slcly":"23.5",</v>
      </c>
      <c r="AD171" s="11" t="str">
        <f t="shared" si="52"/>
        <v>"slsil":"37.3",</v>
      </c>
      <c r="AE171" s="11" t="str">
        <f t="shared" si="53"/>
        <v>"slcf":"4.854368932",</v>
      </c>
      <c r="AF171" s="11" t="str">
        <f t="shared" si="54"/>
        <v>"sksat":"9",</v>
      </c>
      <c r="AG171" s="11" t="str">
        <f t="shared" si="55"/>
        <v>"sloc":"1.5",</v>
      </c>
      <c r="AH171" s="11" t="str">
        <f t="shared" si="56"/>
        <v>"slphw":"7.9",</v>
      </c>
      <c r="AI171" s="11" t="str">
        <f t="shared" si="57"/>
        <v>"sllt":"84",</v>
      </c>
      <c r="AJ171" s="11" t="str">
        <f t="shared" si="58"/>
        <v>"slsnd":"39.2",</v>
      </c>
      <c r="AK171" s="11" t="str">
        <f t="shared" si="59"/>
        <v>"slfc1":"29.7",</v>
      </c>
      <c r="AL171" s="11" t="str">
        <f t="shared" si="60"/>
        <v/>
      </c>
      <c r="AM171" s="11" t="str">
        <f t="shared" si="61"/>
        <v>"slwp":"16.4"}</v>
      </c>
    </row>
    <row r="172" spans="2:39">
      <c r="B172" s="17" t="s">
        <v>586</v>
      </c>
      <c r="C172" s="17" t="s">
        <v>590</v>
      </c>
      <c r="D172" s="17" t="s">
        <v>858</v>
      </c>
      <c r="E172" s="17" t="s">
        <v>859</v>
      </c>
      <c r="F172" s="18">
        <v>33</v>
      </c>
      <c r="G172" s="17"/>
      <c r="H172" s="18">
        <v>31</v>
      </c>
      <c r="I172" s="18">
        <v>33.6</v>
      </c>
      <c r="J172" s="18">
        <v>2.4271844659999999</v>
      </c>
      <c r="K172" s="18">
        <v>9.17</v>
      </c>
      <c r="L172" s="18">
        <v>4</v>
      </c>
      <c r="M172" s="18">
        <v>8.1999999999999993</v>
      </c>
      <c r="N172" s="18">
        <v>0</v>
      </c>
      <c r="O172" s="18">
        <v>35.4</v>
      </c>
      <c r="P172" s="18">
        <v>33.5</v>
      </c>
      <c r="Q172" s="17"/>
      <c r="R172" s="18">
        <v>22.1</v>
      </c>
      <c r="S172" s="1"/>
      <c r="T172" s="43" t="str">
        <f>VLOOKUP(B172,Experiment!DF:DX,19,FALSE)</f>
        <v>435999:599728</v>
      </c>
      <c r="U172" s="1" t="str">
        <f t="shared" si="46"/>
        <v>435999:599728_435999:1315184</v>
      </c>
      <c r="V172" s="11" t="str">
        <f t="shared" si="62"/>
        <v>]},</v>
      </c>
      <c r="W172" s="11" t="str">
        <f>IF(COUNTIF($T$1:T171, "="&amp;T172)=0,VLOOKUP(B172,Experiment!DF:DG,2,FALSE)&amp;"""soilLayer"":[", "")</f>
        <v>{"sltx":"SICL","sl_source":"SSURGO, Dominant Component","soil_id":"435999:599728","soil_name":"Harps","sl_system":"USDA_NRCS","classification":"Fine-loamy, mixed, superactive, mesic Typic Calciaquolls","soil_elev":"346","sl_slope":"1","salb":"0.16","drainage":"Poorly drained","soilLayer":[</v>
      </c>
      <c r="X172" s="11" t="str">
        <f>IF(COUNTIF($U$1:U171, "="&amp;U172)=0,Y172&amp;Z172&amp;AA172&amp;AB172&amp;AC172&amp;AD172&amp;AE172&amp;AF172&amp;AG172&amp;AH172&amp;AI172&amp;AJ172&amp;AJ172&amp;AK172&amp;AL172&amp;AM172,"")</f>
        <v>{"mon_soilhorizonid":"435999:1315184","slmh":"Ap,Ak","sllb":"33","slcly":"31","slsil":"33.6","slcf":"2.427184466","sksat":"9.17","sloc":"4","slphw":"8.2","sllt":"0","slsnd":"35.4","slsnd":"35.4","slfc1":"33.5","slwp":"22.1"}</v>
      </c>
      <c r="Y172" s="11" t="str">
        <f t="shared" si="47"/>
        <v>{"mon_soilhorizonid":"435999:1315184",</v>
      </c>
      <c r="Z172" s="11" t="str">
        <f t="shared" si="48"/>
        <v>"slmh":"Ap,Ak",</v>
      </c>
      <c r="AA172" s="11" t="str">
        <f t="shared" si="49"/>
        <v>"sllb":"33",</v>
      </c>
      <c r="AB172" s="11" t="str">
        <f t="shared" si="50"/>
        <v/>
      </c>
      <c r="AC172" s="11" t="str">
        <f t="shared" si="51"/>
        <v>"slcly":"31",</v>
      </c>
      <c r="AD172" s="11" t="str">
        <f t="shared" si="52"/>
        <v>"slsil":"33.6",</v>
      </c>
      <c r="AE172" s="11" t="str">
        <f t="shared" si="53"/>
        <v>"slcf":"2.427184466",</v>
      </c>
      <c r="AF172" s="11" t="str">
        <f t="shared" si="54"/>
        <v>"sksat":"9.17",</v>
      </c>
      <c r="AG172" s="11" t="str">
        <f t="shared" si="55"/>
        <v>"sloc":"4",</v>
      </c>
      <c r="AH172" s="11" t="str">
        <f t="shared" si="56"/>
        <v>"slphw":"8.2",</v>
      </c>
      <c r="AI172" s="11" t="str">
        <f t="shared" si="57"/>
        <v>"sllt":"0",</v>
      </c>
      <c r="AJ172" s="11" t="str">
        <f t="shared" si="58"/>
        <v>"slsnd":"35.4",</v>
      </c>
      <c r="AK172" s="11" t="str">
        <f t="shared" si="59"/>
        <v>"slfc1":"33.5",</v>
      </c>
      <c r="AL172" s="11" t="str">
        <f t="shared" si="60"/>
        <v/>
      </c>
      <c r="AM172" s="11" t="str">
        <f t="shared" si="61"/>
        <v>"slwp":"22.1"}</v>
      </c>
    </row>
    <row r="173" spans="2:39">
      <c r="B173" s="17" t="s">
        <v>586</v>
      </c>
      <c r="C173" s="17" t="s">
        <v>590</v>
      </c>
      <c r="D173" s="17" t="s">
        <v>860</v>
      </c>
      <c r="E173" s="17" t="s">
        <v>825</v>
      </c>
      <c r="F173" s="18">
        <v>76</v>
      </c>
      <c r="G173" s="17"/>
      <c r="H173" s="18">
        <v>29.5</v>
      </c>
      <c r="I173" s="18">
        <v>36.9</v>
      </c>
      <c r="J173" s="18">
        <v>2.4271844659999999</v>
      </c>
      <c r="K173" s="18">
        <v>9.17</v>
      </c>
      <c r="L173" s="18">
        <v>2</v>
      </c>
      <c r="M173" s="18">
        <v>8.1999999999999993</v>
      </c>
      <c r="N173" s="18">
        <v>33</v>
      </c>
      <c r="O173" s="18">
        <v>33.6</v>
      </c>
      <c r="P173" s="18">
        <v>32.200000000000003</v>
      </c>
      <c r="Q173" s="17"/>
      <c r="R173" s="18">
        <v>19.899999999999999</v>
      </c>
      <c r="S173" s="1"/>
      <c r="T173" s="43" t="str">
        <f>VLOOKUP(B173,Experiment!DF:DX,19,FALSE)</f>
        <v>435999:599728</v>
      </c>
      <c r="U173" s="1" t="str">
        <f t="shared" si="46"/>
        <v>435999:599728_435999:1315185</v>
      </c>
      <c r="V173" s="11" t="str">
        <f t="shared" si="62"/>
        <v>,</v>
      </c>
      <c r="W173" s="11" t="str">
        <f>IF(COUNTIF($T$1:T172, "="&amp;T173)=0,VLOOKUP(B173,Experiment!DF:DG,2,FALSE)&amp;"""soilLayer"":[", "")</f>
        <v/>
      </c>
      <c r="X173" s="11" t="str">
        <f>IF(COUNTIF($U$1:U172, "="&amp;U173)=0,Y173&amp;Z173&amp;AA173&amp;AB173&amp;AC173&amp;AD173&amp;AE173&amp;AF173&amp;AG173&amp;AH173&amp;AI173&amp;AJ173&amp;AJ173&amp;AK173&amp;AL173&amp;AM173,"")</f>
        <v>{"mon_soilhorizonid":"435999:1315185","slmh":"Bkg","sllb":"76","slcly":"29.5","slsil":"36.9","slcf":"2.427184466","sksat":"9.17","sloc":"2","slphw":"8.2","sllt":"33","slsnd":"33.6","slsnd":"33.6","slfc1":"32.2","slwp":"19.9"}</v>
      </c>
      <c r="Y173" s="11" t="str">
        <f t="shared" si="47"/>
        <v>{"mon_soilhorizonid":"435999:1315185",</v>
      </c>
      <c r="Z173" s="11" t="str">
        <f t="shared" si="48"/>
        <v>"slmh":"Bkg",</v>
      </c>
      <c r="AA173" s="11" t="str">
        <f t="shared" si="49"/>
        <v>"sllb":"76",</v>
      </c>
      <c r="AB173" s="11" t="str">
        <f t="shared" si="50"/>
        <v/>
      </c>
      <c r="AC173" s="11" t="str">
        <f t="shared" si="51"/>
        <v>"slcly":"29.5",</v>
      </c>
      <c r="AD173" s="11" t="str">
        <f t="shared" si="52"/>
        <v>"slsil":"36.9",</v>
      </c>
      <c r="AE173" s="11" t="str">
        <f t="shared" si="53"/>
        <v>"slcf":"2.427184466",</v>
      </c>
      <c r="AF173" s="11" t="str">
        <f t="shared" si="54"/>
        <v>"sksat":"9.17",</v>
      </c>
      <c r="AG173" s="11" t="str">
        <f t="shared" si="55"/>
        <v>"sloc":"2",</v>
      </c>
      <c r="AH173" s="11" t="str">
        <f t="shared" si="56"/>
        <v>"slphw":"8.2",</v>
      </c>
      <c r="AI173" s="11" t="str">
        <f t="shared" si="57"/>
        <v>"sllt":"33",</v>
      </c>
      <c r="AJ173" s="11" t="str">
        <f t="shared" si="58"/>
        <v>"slsnd":"33.6",</v>
      </c>
      <c r="AK173" s="11" t="str">
        <f t="shared" si="59"/>
        <v>"slfc1":"32.2",</v>
      </c>
      <c r="AL173" s="11" t="str">
        <f t="shared" si="60"/>
        <v/>
      </c>
      <c r="AM173" s="11" t="str">
        <f t="shared" si="61"/>
        <v>"slwp":"19.9"}</v>
      </c>
    </row>
    <row r="174" spans="2:39">
      <c r="B174" s="17" t="s">
        <v>586</v>
      </c>
      <c r="C174" s="17" t="s">
        <v>590</v>
      </c>
      <c r="D174" s="17" t="s">
        <v>861</v>
      </c>
      <c r="E174" s="17" t="s">
        <v>790</v>
      </c>
      <c r="F174" s="18">
        <v>152</v>
      </c>
      <c r="G174" s="17"/>
      <c r="H174" s="18">
        <v>26</v>
      </c>
      <c r="I174" s="18">
        <v>36</v>
      </c>
      <c r="J174" s="18">
        <v>8.2524271840000001</v>
      </c>
      <c r="K174" s="18">
        <v>9.17</v>
      </c>
      <c r="L174" s="18">
        <v>0.5</v>
      </c>
      <c r="M174" s="18">
        <v>7.9</v>
      </c>
      <c r="N174" s="18">
        <v>76</v>
      </c>
      <c r="O174" s="18">
        <v>38</v>
      </c>
      <c r="P174" s="18">
        <v>29.3</v>
      </c>
      <c r="Q174" s="17"/>
      <c r="R174" s="18">
        <v>16.600000000000001</v>
      </c>
      <c r="S174" s="1"/>
      <c r="T174" s="43" t="str">
        <f>VLOOKUP(B174,Experiment!DF:DX,19,FALSE)</f>
        <v>435999:599728</v>
      </c>
      <c r="U174" s="1" t="str">
        <f t="shared" si="46"/>
        <v>435999:599728_435999:1315186</v>
      </c>
      <c r="V174" s="11" t="str">
        <f t="shared" si="62"/>
        <v>,</v>
      </c>
      <c r="W174" s="11" t="str">
        <f>IF(COUNTIF($T$1:T173, "="&amp;T174)=0,VLOOKUP(B174,Experiment!DF:DG,2,FALSE)&amp;"""soilLayer"":[", "")</f>
        <v/>
      </c>
      <c r="X174" s="11" t="str">
        <f>IF(COUNTIF($U$1:U173, "="&amp;U174)=0,Y174&amp;Z174&amp;AA174&amp;AB174&amp;AC174&amp;AD174&amp;AE174&amp;AF174&amp;AG174&amp;AH174&amp;AI174&amp;AJ174&amp;AJ174&amp;AK174&amp;AL174&amp;AM174,"")</f>
        <v>{"mon_soilhorizonid":"435999:1315186","slmh":"Cg","sllb":"152","slcly":"26","slsil":"36","slcf":"8.252427184","sksat":"9.17","sloc":"0.5","slphw":"7.9","sllt":"76","slsnd":"38","slsnd":"38","slfc1":"29.3","slwp":"16.6"}</v>
      </c>
      <c r="Y174" s="11" t="str">
        <f t="shared" si="47"/>
        <v>{"mon_soilhorizonid":"435999:1315186",</v>
      </c>
      <c r="Z174" s="11" t="str">
        <f t="shared" si="48"/>
        <v>"slmh":"Cg",</v>
      </c>
      <c r="AA174" s="11" t="str">
        <f t="shared" si="49"/>
        <v>"sllb":"152",</v>
      </c>
      <c r="AB174" s="11" t="str">
        <f t="shared" si="50"/>
        <v/>
      </c>
      <c r="AC174" s="11" t="str">
        <f t="shared" si="51"/>
        <v>"slcly":"26",</v>
      </c>
      <c r="AD174" s="11" t="str">
        <f t="shared" si="52"/>
        <v>"slsil":"36",</v>
      </c>
      <c r="AE174" s="11" t="str">
        <f t="shared" si="53"/>
        <v>"slcf":"8.252427184",</v>
      </c>
      <c r="AF174" s="11" t="str">
        <f t="shared" si="54"/>
        <v>"sksat":"9.17",</v>
      </c>
      <c r="AG174" s="11" t="str">
        <f t="shared" si="55"/>
        <v>"sloc":"0.5",</v>
      </c>
      <c r="AH174" s="11" t="str">
        <f t="shared" si="56"/>
        <v>"slphw":"7.9",</v>
      </c>
      <c r="AI174" s="11" t="str">
        <f t="shared" si="57"/>
        <v>"sllt":"76",</v>
      </c>
      <c r="AJ174" s="11" t="str">
        <f t="shared" si="58"/>
        <v>"slsnd":"38",</v>
      </c>
      <c r="AK174" s="11" t="str">
        <f t="shared" si="59"/>
        <v>"slfc1":"29.3",</v>
      </c>
      <c r="AL174" s="11" t="str">
        <f t="shared" si="60"/>
        <v/>
      </c>
      <c r="AM174" s="11" t="str">
        <f t="shared" si="61"/>
        <v>"slwp":"16.6"}</v>
      </c>
    </row>
    <row r="175" spans="2:39">
      <c r="B175" s="17" t="s">
        <v>593</v>
      </c>
      <c r="C175" s="17" t="s">
        <v>590</v>
      </c>
      <c r="D175" s="17" t="s">
        <v>858</v>
      </c>
      <c r="E175" s="17" t="s">
        <v>859</v>
      </c>
      <c r="F175" s="18">
        <v>33</v>
      </c>
      <c r="G175" s="17"/>
      <c r="H175" s="18">
        <v>31</v>
      </c>
      <c r="I175" s="18">
        <v>33.6</v>
      </c>
      <c r="J175" s="18">
        <v>2.4271844659999999</v>
      </c>
      <c r="K175" s="18">
        <v>9.17</v>
      </c>
      <c r="L175" s="18">
        <v>4</v>
      </c>
      <c r="M175" s="18">
        <v>8.1999999999999993</v>
      </c>
      <c r="N175" s="18">
        <v>0</v>
      </c>
      <c r="O175" s="18">
        <v>35.4</v>
      </c>
      <c r="P175" s="18">
        <v>33.5</v>
      </c>
      <c r="Q175" s="17"/>
      <c r="R175" s="18">
        <v>22.1</v>
      </c>
      <c r="S175" s="1"/>
      <c r="T175" s="43" t="str">
        <f>VLOOKUP(B175,Experiment!DF:DX,19,FALSE)</f>
        <v>435999:599728</v>
      </c>
      <c r="U175" s="1" t="str">
        <f t="shared" si="46"/>
        <v>435999:599728_435999:1315184</v>
      </c>
      <c r="V175" s="11" t="str">
        <f t="shared" si="62"/>
        <v/>
      </c>
      <c r="W175" s="11" t="str">
        <f>IF(COUNTIF($T$1:T174, "="&amp;T175)=0,VLOOKUP(B175,Experiment!DF:DG,2,FALSE)&amp;"""soilLayer"":[", "")</f>
        <v/>
      </c>
      <c r="X175" s="11" t="str">
        <f>IF(COUNTIF($U$1:U174, "="&amp;U175)=0,Y175&amp;Z175&amp;AA175&amp;AB175&amp;AC175&amp;AD175&amp;AE175&amp;AF175&amp;AG175&amp;AH175&amp;AI175&amp;AJ175&amp;AJ175&amp;AK175&amp;AL175&amp;AM175,"")</f>
        <v/>
      </c>
      <c r="Y175" s="11" t="str">
        <f t="shared" si="47"/>
        <v>{"mon_soilhorizonid":"435999:1315184",</v>
      </c>
      <c r="Z175" s="11" t="str">
        <f t="shared" si="48"/>
        <v>"slmh":"Ap,Ak",</v>
      </c>
      <c r="AA175" s="11" t="str">
        <f t="shared" si="49"/>
        <v>"sllb":"33",</v>
      </c>
      <c r="AB175" s="11" t="str">
        <f t="shared" si="50"/>
        <v/>
      </c>
      <c r="AC175" s="11" t="str">
        <f t="shared" si="51"/>
        <v>"slcly":"31",</v>
      </c>
      <c r="AD175" s="11" t="str">
        <f t="shared" si="52"/>
        <v>"slsil":"33.6",</v>
      </c>
      <c r="AE175" s="11" t="str">
        <f t="shared" si="53"/>
        <v>"slcf":"2.427184466",</v>
      </c>
      <c r="AF175" s="11" t="str">
        <f t="shared" si="54"/>
        <v>"sksat":"9.17",</v>
      </c>
      <c r="AG175" s="11" t="str">
        <f t="shared" si="55"/>
        <v>"sloc":"4",</v>
      </c>
      <c r="AH175" s="11" t="str">
        <f t="shared" si="56"/>
        <v>"slphw":"8.2",</v>
      </c>
      <c r="AI175" s="11" t="str">
        <f t="shared" si="57"/>
        <v>"sllt":"0",</v>
      </c>
      <c r="AJ175" s="11" t="str">
        <f t="shared" si="58"/>
        <v>"slsnd":"35.4",</v>
      </c>
      <c r="AK175" s="11" t="str">
        <f t="shared" si="59"/>
        <v>"slfc1":"33.5",</v>
      </c>
      <c r="AL175" s="11" t="str">
        <f t="shared" si="60"/>
        <v/>
      </c>
      <c r="AM175" s="11" t="str">
        <f t="shared" si="61"/>
        <v>"slwp":"22.1"}</v>
      </c>
    </row>
    <row r="176" spans="2:39">
      <c r="B176" s="17" t="s">
        <v>593</v>
      </c>
      <c r="C176" s="17" t="s">
        <v>590</v>
      </c>
      <c r="D176" s="17" t="s">
        <v>860</v>
      </c>
      <c r="E176" s="17" t="s">
        <v>825</v>
      </c>
      <c r="F176" s="18">
        <v>76</v>
      </c>
      <c r="G176" s="17"/>
      <c r="H176" s="18">
        <v>29.5</v>
      </c>
      <c r="I176" s="18">
        <v>36.9</v>
      </c>
      <c r="J176" s="18">
        <v>2.4271844659999999</v>
      </c>
      <c r="K176" s="18">
        <v>9.17</v>
      </c>
      <c r="L176" s="18">
        <v>2</v>
      </c>
      <c r="M176" s="18">
        <v>8.1999999999999993</v>
      </c>
      <c r="N176" s="18">
        <v>33</v>
      </c>
      <c r="O176" s="18">
        <v>33.6</v>
      </c>
      <c r="P176" s="18">
        <v>32.200000000000003</v>
      </c>
      <c r="Q176" s="17"/>
      <c r="R176" s="18">
        <v>19.899999999999999</v>
      </c>
      <c r="S176" s="1"/>
      <c r="T176" s="43" t="str">
        <f>VLOOKUP(B176,Experiment!DF:DX,19,FALSE)</f>
        <v>435999:599728</v>
      </c>
      <c r="U176" s="1" t="str">
        <f t="shared" si="46"/>
        <v>435999:599728_435999:1315185</v>
      </c>
      <c r="V176" s="11" t="str">
        <f t="shared" si="62"/>
        <v/>
      </c>
      <c r="W176" s="11" t="str">
        <f>IF(COUNTIF($T$1:T175, "="&amp;T176)=0,VLOOKUP(B176,Experiment!DF:DG,2,FALSE)&amp;"""soilLayer"":[", "")</f>
        <v/>
      </c>
      <c r="X176" s="11" t="str">
        <f>IF(COUNTIF($U$1:U175, "="&amp;U176)=0,Y176&amp;Z176&amp;AA176&amp;AB176&amp;AC176&amp;AD176&amp;AE176&amp;AF176&amp;AG176&amp;AH176&amp;AI176&amp;AJ176&amp;AJ176&amp;AK176&amp;AL176&amp;AM176,"")</f>
        <v/>
      </c>
      <c r="Y176" s="11" t="str">
        <f t="shared" si="47"/>
        <v>{"mon_soilhorizonid":"435999:1315185",</v>
      </c>
      <c r="Z176" s="11" t="str">
        <f t="shared" si="48"/>
        <v>"slmh":"Bkg",</v>
      </c>
      <c r="AA176" s="11" t="str">
        <f t="shared" si="49"/>
        <v>"sllb":"76",</v>
      </c>
      <c r="AB176" s="11" t="str">
        <f t="shared" si="50"/>
        <v/>
      </c>
      <c r="AC176" s="11" t="str">
        <f t="shared" si="51"/>
        <v>"slcly":"29.5",</v>
      </c>
      <c r="AD176" s="11" t="str">
        <f t="shared" si="52"/>
        <v>"slsil":"36.9",</v>
      </c>
      <c r="AE176" s="11" t="str">
        <f t="shared" si="53"/>
        <v>"slcf":"2.427184466",</v>
      </c>
      <c r="AF176" s="11" t="str">
        <f t="shared" si="54"/>
        <v>"sksat":"9.17",</v>
      </c>
      <c r="AG176" s="11" t="str">
        <f t="shared" si="55"/>
        <v>"sloc":"2",</v>
      </c>
      <c r="AH176" s="11" t="str">
        <f t="shared" si="56"/>
        <v>"slphw":"8.2",</v>
      </c>
      <c r="AI176" s="11" t="str">
        <f t="shared" si="57"/>
        <v>"sllt":"33",</v>
      </c>
      <c r="AJ176" s="11" t="str">
        <f t="shared" si="58"/>
        <v>"slsnd":"33.6",</v>
      </c>
      <c r="AK176" s="11" t="str">
        <f t="shared" si="59"/>
        <v>"slfc1":"32.2",</v>
      </c>
      <c r="AL176" s="11" t="str">
        <f t="shared" si="60"/>
        <v/>
      </c>
      <c r="AM176" s="11" t="str">
        <f t="shared" si="61"/>
        <v>"slwp":"19.9"}</v>
      </c>
    </row>
    <row r="177" spans="2:39">
      <c r="B177" s="17" t="s">
        <v>593</v>
      </c>
      <c r="C177" s="17" t="s">
        <v>590</v>
      </c>
      <c r="D177" s="17" t="s">
        <v>861</v>
      </c>
      <c r="E177" s="17" t="s">
        <v>790</v>
      </c>
      <c r="F177" s="18">
        <v>152</v>
      </c>
      <c r="G177" s="17"/>
      <c r="H177" s="18">
        <v>26</v>
      </c>
      <c r="I177" s="18">
        <v>36</v>
      </c>
      <c r="J177" s="18">
        <v>8.2524271840000001</v>
      </c>
      <c r="K177" s="18">
        <v>9.17</v>
      </c>
      <c r="L177" s="18">
        <v>0.5</v>
      </c>
      <c r="M177" s="18">
        <v>7.9</v>
      </c>
      <c r="N177" s="18">
        <v>76</v>
      </c>
      <c r="O177" s="18">
        <v>38</v>
      </c>
      <c r="P177" s="18">
        <v>29.3</v>
      </c>
      <c r="Q177" s="17"/>
      <c r="R177" s="18">
        <v>16.600000000000001</v>
      </c>
      <c r="S177" s="1"/>
      <c r="T177" s="43" t="str">
        <f>VLOOKUP(B177,Experiment!DF:DX,19,FALSE)</f>
        <v>435999:599728</v>
      </c>
      <c r="U177" s="1" t="str">
        <f t="shared" si="46"/>
        <v>435999:599728_435999:1315186</v>
      </c>
      <c r="V177" s="11" t="str">
        <f t="shared" si="62"/>
        <v/>
      </c>
      <c r="W177" s="11" t="str">
        <f>IF(COUNTIF($T$1:T176, "="&amp;T177)=0,VLOOKUP(B177,Experiment!DF:DG,2,FALSE)&amp;"""soilLayer"":[", "")</f>
        <v/>
      </c>
      <c r="X177" s="11" t="str">
        <f>IF(COUNTIF($U$1:U176, "="&amp;U177)=0,Y177&amp;Z177&amp;AA177&amp;AB177&amp;AC177&amp;AD177&amp;AE177&amp;AF177&amp;AG177&amp;AH177&amp;AI177&amp;AJ177&amp;AJ177&amp;AK177&amp;AL177&amp;AM177,"")</f>
        <v/>
      </c>
      <c r="Y177" s="11" t="str">
        <f t="shared" si="47"/>
        <v>{"mon_soilhorizonid":"435999:1315186",</v>
      </c>
      <c r="Z177" s="11" t="str">
        <f t="shared" si="48"/>
        <v>"slmh":"Cg",</v>
      </c>
      <c r="AA177" s="11" t="str">
        <f t="shared" si="49"/>
        <v>"sllb":"152",</v>
      </c>
      <c r="AB177" s="11" t="str">
        <f t="shared" si="50"/>
        <v/>
      </c>
      <c r="AC177" s="11" t="str">
        <f t="shared" si="51"/>
        <v>"slcly":"26",</v>
      </c>
      <c r="AD177" s="11" t="str">
        <f t="shared" si="52"/>
        <v>"slsil":"36",</v>
      </c>
      <c r="AE177" s="11" t="str">
        <f t="shared" si="53"/>
        <v>"slcf":"8.252427184",</v>
      </c>
      <c r="AF177" s="11" t="str">
        <f t="shared" si="54"/>
        <v>"sksat":"9.17",</v>
      </c>
      <c r="AG177" s="11" t="str">
        <f t="shared" si="55"/>
        <v>"sloc":"0.5",</v>
      </c>
      <c r="AH177" s="11" t="str">
        <f t="shared" si="56"/>
        <v>"slphw":"7.9",</v>
      </c>
      <c r="AI177" s="11" t="str">
        <f t="shared" si="57"/>
        <v>"sllt":"76",</v>
      </c>
      <c r="AJ177" s="11" t="str">
        <f t="shared" si="58"/>
        <v>"slsnd":"38",</v>
      </c>
      <c r="AK177" s="11" t="str">
        <f t="shared" si="59"/>
        <v>"slfc1":"29.3",</v>
      </c>
      <c r="AL177" s="11" t="str">
        <f t="shared" si="60"/>
        <v/>
      </c>
      <c r="AM177" s="11" t="str">
        <f t="shared" si="61"/>
        <v>"slwp":"16.6"}</v>
      </c>
    </row>
    <row r="178" spans="2:39">
      <c r="B178" s="17" t="s">
        <v>595</v>
      </c>
      <c r="C178" s="17" t="s">
        <v>517</v>
      </c>
      <c r="D178" s="17" t="s">
        <v>819</v>
      </c>
      <c r="E178" s="17" t="s">
        <v>820</v>
      </c>
      <c r="F178" s="18">
        <v>41</v>
      </c>
      <c r="G178" s="17"/>
      <c r="H178" s="18">
        <v>23.5</v>
      </c>
      <c r="I178" s="18">
        <v>37.299999999999997</v>
      </c>
      <c r="J178" s="18">
        <v>2.4271844659999999</v>
      </c>
      <c r="K178" s="18">
        <v>9.17</v>
      </c>
      <c r="L178" s="18">
        <v>4.5</v>
      </c>
      <c r="M178" s="18">
        <v>6.5</v>
      </c>
      <c r="N178" s="18">
        <v>0</v>
      </c>
      <c r="O178" s="18">
        <v>39.200000000000003</v>
      </c>
      <c r="P178" s="18">
        <v>31.5</v>
      </c>
      <c r="Q178" s="17"/>
      <c r="R178" s="18">
        <v>18.7</v>
      </c>
      <c r="S178" s="1"/>
      <c r="T178" s="43" t="str">
        <f>VLOOKUP(B178,Experiment!DF:DX,19,FALSE)</f>
        <v>436125:599976_1</v>
      </c>
      <c r="U178" s="1" t="str">
        <f t="shared" si="46"/>
        <v>436125:599976_1_436125:1315476</v>
      </c>
      <c r="V178" s="11" t="str">
        <f t="shared" si="62"/>
        <v>]},</v>
      </c>
      <c r="W178" s="11" t="str">
        <f>IF(COUNTIF($T$1:T177, "="&amp;T178)=0,VLOOKUP(B178,Experiment!DF:DG,2,FALSE)&amp;"""soilLayer"":[", "")</f>
        <v>{"sltx":"SICL","sl_source":"SSURGO, Dominant Component","soil_id":"436125:599976_1","soil_name":"Clarion","sl_system":"USDA_NRCS","classification":"Fine-loamy, mixed, superactive, mesic Typic Hapludolls","soil_elev":"346","sl_slope":"4","salb":"0.09","drainage":"Well drained","soilLayer":[</v>
      </c>
      <c r="X178" s="11" t="str">
        <f>IF(COUNTIF($U$1:U177, "="&amp;U178)=0,Y178&amp;Z178&amp;AA178&amp;AB178&amp;AC178&amp;AD178&amp;AE178&amp;AF178&amp;AG178&amp;AH178&amp;AI178&amp;AJ178&amp;AJ178&amp;AK178&amp;AL178&amp;AM178,"")</f>
        <v>{"mon_soilhorizonid":"436125:1315476","slmh":"Ap,A","sllb":"41","slcly":"23.5","slsil":"37.3","slcf":"2.427184466","sksat":"9.17","sloc":"4.5","slphw":"6.5","sllt":"0","slsnd":"39.2","slsnd":"39.2","slfc1":"31.5","slwp":"18.7"}</v>
      </c>
      <c r="Y178" s="11" t="str">
        <f t="shared" si="47"/>
        <v>{"mon_soilhorizonid":"436125:1315476",</v>
      </c>
      <c r="Z178" s="11" t="str">
        <f t="shared" si="48"/>
        <v>"slmh":"Ap,A",</v>
      </c>
      <c r="AA178" s="11" t="str">
        <f t="shared" si="49"/>
        <v>"sllb":"41",</v>
      </c>
      <c r="AB178" s="11" t="str">
        <f t="shared" si="50"/>
        <v/>
      </c>
      <c r="AC178" s="11" t="str">
        <f t="shared" si="51"/>
        <v>"slcly":"23.5",</v>
      </c>
      <c r="AD178" s="11" t="str">
        <f t="shared" si="52"/>
        <v>"slsil":"37.3",</v>
      </c>
      <c r="AE178" s="11" t="str">
        <f t="shared" si="53"/>
        <v>"slcf":"2.427184466",</v>
      </c>
      <c r="AF178" s="11" t="str">
        <f t="shared" si="54"/>
        <v>"sksat":"9.17",</v>
      </c>
      <c r="AG178" s="11" t="str">
        <f t="shared" si="55"/>
        <v>"sloc":"4.5",</v>
      </c>
      <c r="AH178" s="11" t="str">
        <f t="shared" si="56"/>
        <v>"slphw":"6.5",</v>
      </c>
      <c r="AI178" s="11" t="str">
        <f t="shared" si="57"/>
        <v>"sllt":"0",</v>
      </c>
      <c r="AJ178" s="11" t="str">
        <f t="shared" si="58"/>
        <v>"slsnd":"39.2",</v>
      </c>
      <c r="AK178" s="11" t="str">
        <f t="shared" si="59"/>
        <v>"slfc1":"31.5",</v>
      </c>
      <c r="AL178" s="11" t="str">
        <f t="shared" si="60"/>
        <v/>
      </c>
      <c r="AM178" s="11" t="str">
        <f t="shared" si="61"/>
        <v>"slwp":"18.7"}</v>
      </c>
    </row>
    <row r="179" spans="2:39">
      <c r="B179" s="17" t="s">
        <v>595</v>
      </c>
      <c r="C179" s="17" t="s">
        <v>517</v>
      </c>
      <c r="D179" s="17" t="s">
        <v>821</v>
      </c>
      <c r="E179" s="17" t="s">
        <v>816</v>
      </c>
      <c r="F179" s="18">
        <v>79</v>
      </c>
      <c r="G179" s="17"/>
      <c r="H179" s="18">
        <v>26.5</v>
      </c>
      <c r="I179" s="18">
        <v>35.6</v>
      </c>
      <c r="J179" s="18">
        <v>7.2815533979999998</v>
      </c>
      <c r="K179" s="18">
        <v>9.17</v>
      </c>
      <c r="L179" s="18">
        <v>0.75</v>
      </c>
      <c r="M179" s="18">
        <v>6.7</v>
      </c>
      <c r="N179" s="18">
        <v>41</v>
      </c>
      <c r="O179" s="18">
        <v>37.9</v>
      </c>
      <c r="P179" s="18">
        <v>28.7</v>
      </c>
      <c r="Q179" s="17"/>
      <c r="R179" s="18">
        <v>15.2</v>
      </c>
      <c r="S179" s="1"/>
      <c r="T179" s="43" t="str">
        <f>VLOOKUP(B179,Experiment!DF:DX,19,FALSE)</f>
        <v>436125:599976_1</v>
      </c>
      <c r="U179" s="1" t="str">
        <f t="shared" si="46"/>
        <v>436125:599976_1_436125:1315477</v>
      </c>
      <c r="V179" s="11" t="str">
        <f t="shared" si="62"/>
        <v>,</v>
      </c>
      <c r="W179" s="11" t="str">
        <f>IF(COUNTIF($T$1:T178, "="&amp;T179)=0,VLOOKUP(B179,Experiment!DF:DG,2,FALSE)&amp;"""soilLayer"":[", "")</f>
        <v/>
      </c>
      <c r="X179" s="11" t="str">
        <f>IF(COUNTIF($U$1:U178, "="&amp;U179)=0,Y179&amp;Z179&amp;AA179&amp;AB179&amp;AC179&amp;AD179&amp;AE179&amp;AF179&amp;AG179&amp;AH179&amp;AI179&amp;AJ179&amp;AJ179&amp;AK179&amp;AL179&amp;AM179,"")</f>
        <v>{"mon_soilhorizonid":"436125:1315477","slmh":"Bw","sllb":"79","slcly":"26.5","slsil":"35.6","slcf":"7.281553398","sksat":"9.17","sloc":"0.75","slphw":"6.7","sllt":"41","slsnd":"37.9","slsnd":"37.9","slfc1":"28.7","slwp":"15.2"}</v>
      </c>
      <c r="Y179" s="11" t="str">
        <f t="shared" si="47"/>
        <v>{"mon_soilhorizonid":"436125:1315477",</v>
      </c>
      <c r="Z179" s="11" t="str">
        <f t="shared" si="48"/>
        <v>"slmh":"Bw",</v>
      </c>
      <c r="AA179" s="11" t="str">
        <f t="shared" si="49"/>
        <v>"sllb":"79",</v>
      </c>
      <c r="AB179" s="11" t="str">
        <f t="shared" si="50"/>
        <v/>
      </c>
      <c r="AC179" s="11" t="str">
        <f t="shared" si="51"/>
        <v>"slcly":"26.5",</v>
      </c>
      <c r="AD179" s="11" t="str">
        <f t="shared" si="52"/>
        <v>"slsil":"35.6",</v>
      </c>
      <c r="AE179" s="11" t="str">
        <f t="shared" si="53"/>
        <v>"slcf":"7.281553398",</v>
      </c>
      <c r="AF179" s="11" t="str">
        <f t="shared" si="54"/>
        <v>"sksat":"9.17",</v>
      </c>
      <c r="AG179" s="11" t="str">
        <f t="shared" si="55"/>
        <v>"sloc":"0.75",</v>
      </c>
      <c r="AH179" s="11" t="str">
        <f t="shared" si="56"/>
        <v>"slphw":"6.7",</v>
      </c>
      <c r="AI179" s="11" t="str">
        <f t="shared" si="57"/>
        <v>"sllt":"41",</v>
      </c>
      <c r="AJ179" s="11" t="str">
        <f t="shared" si="58"/>
        <v>"slsnd":"37.9",</v>
      </c>
      <c r="AK179" s="11" t="str">
        <f t="shared" si="59"/>
        <v>"slfc1":"28.7",</v>
      </c>
      <c r="AL179" s="11" t="str">
        <f t="shared" si="60"/>
        <v/>
      </c>
      <c r="AM179" s="11" t="str">
        <f t="shared" si="61"/>
        <v>"slwp":"15.2"}</v>
      </c>
    </row>
    <row r="180" spans="2:39">
      <c r="B180" s="17" t="s">
        <v>595</v>
      </c>
      <c r="C180" s="17" t="s">
        <v>517</v>
      </c>
      <c r="D180" s="17" t="s">
        <v>822</v>
      </c>
      <c r="E180" s="17" t="s">
        <v>818</v>
      </c>
      <c r="F180" s="18">
        <v>152</v>
      </c>
      <c r="G180" s="17"/>
      <c r="H180" s="18">
        <v>26</v>
      </c>
      <c r="I180" s="18">
        <v>36</v>
      </c>
      <c r="J180" s="18">
        <v>8.2524271840000001</v>
      </c>
      <c r="K180" s="18">
        <v>9.17</v>
      </c>
      <c r="L180" s="18">
        <v>0.25</v>
      </c>
      <c r="M180" s="18">
        <v>7.9</v>
      </c>
      <c r="N180" s="18">
        <v>79</v>
      </c>
      <c r="O180" s="18">
        <v>38</v>
      </c>
      <c r="P180" s="18">
        <v>28</v>
      </c>
      <c r="Q180" s="17"/>
      <c r="R180" s="18">
        <v>14.2</v>
      </c>
      <c r="S180" s="1"/>
      <c r="T180" s="43" t="str">
        <f>VLOOKUP(B180,Experiment!DF:DX,19,FALSE)</f>
        <v>436125:599976_1</v>
      </c>
      <c r="U180" s="1" t="str">
        <f t="shared" si="46"/>
        <v>436125:599976_1_436125:1315478</v>
      </c>
      <c r="V180" s="11" t="str">
        <f t="shared" si="62"/>
        <v>,</v>
      </c>
      <c r="W180" s="11" t="str">
        <f>IF(COUNTIF($T$1:T179, "="&amp;T180)=0,VLOOKUP(B180,Experiment!DF:DG,2,FALSE)&amp;"""soilLayer"":[", "")</f>
        <v/>
      </c>
      <c r="X180" s="11" t="str">
        <f>IF(COUNTIF($U$1:U179, "="&amp;U180)=0,Y180&amp;Z180&amp;AA180&amp;AB180&amp;AC180&amp;AD180&amp;AE180&amp;AF180&amp;AG180&amp;AH180&amp;AI180&amp;AJ180&amp;AJ180&amp;AK180&amp;AL180&amp;AM180,"")</f>
        <v>{"mon_soilhorizonid":"436125:1315478","slmh":"C","sllb":"152","slcly":"26","slsil":"36","slcf":"8.252427184","sksat":"9.17","sloc":"0.25","slphw":"7.9","sllt":"79","slsnd":"38","slsnd":"38","slfc1":"28","slwp":"14.2"}</v>
      </c>
      <c r="Y180" s="11" t="str">
        <f t="shared" si="47"/>
        <v>{"mon_soilhorizonid":"436125:1315478",</v>
      </c>
      <c r="Z180" s="11" t="str">
        <f t="shared" si="48"/>
        <v>"slmh":"C",</v>
      </c>
      <c r="AA180" s="11" t="str">
        <f t="shared" si="49"/>
        <v>"sllb":"152",</v>
      </c>
      <c r="AB180" s="11" t="str">
        <f t="shared" si="50"/>
        <v/>
      </c>
      <c r="AC180" s="11" t="str">
        <f t="shared" si="51"/>
        <v>"slcly":"26",</v>
      </c>
      <c r="AD180" s="11" t="str">
        <f t="shared" si="52"/>
        <v>"slsil":"36",</v>
      </c>
      <c r="AE180" s="11" t="str">
        <f t="shared" si="53"/>
        <v>"slcf":"8.252427184",</v>
      </c>
      <c r="AF180" s="11" t="str">
        <f t="shared" si="54"/>
        <v>"sksat":"9.17",</v>
      </c>
      <c r="AG180" s="11" t="str">
        <f t="shared" si="55"/>
        <v>"sloc":"0.25",</v>
      </c>
      <c r="AH180" s="11" t="str">
        <f t="shared" si="56"/>
        <v>"slphw":"7.9",</v>
      </c>
      <c r="AI180" s="11" t="str">
        <f t="shared" si="57"/>
        <v>"sllt":"79",</v>
      </c>
      <c r="AJ180" s="11" t="str">
        <f t="shared" si="58"/>
        <v>"slsnd":"38",</v>
      </c>
      <c r="AK180" s="11" t="str">
        <f t="shared" si="59"/>
        <v>"slfc1":"28",</v>
      </c>
      <c r="AL180" s="11" t="str">
        <f t="shared" si="60"/>
        <v/>
      </c>
      <c r="AM180" s="11" t="str">
        <f t="shared" si="61"/>
        <v>"slwp":"14.2"}</v>
      </c>
    </row>
    <row r="181" spans="2:39">
      <c r="B181" s="17" t="s">
        <v>599</v>
      </c>
      <c r="C181" s="17" t="s">
        <v>517</v>
      </c>
      <c r="D181" s="17" t="s">
        <v>819</v>
      </c>
      <c r="E181" s="17" t="s">
        <v>820</v>
      </c>
      <c r="F181" s="18">
        <v>41</v>
      </c>
      <c r="G181" s="17"/>
      <c r="H181" s="18">
        <v>23.5</v>
      </c>
      <c r="I181" s="18">
        <v>37.299999999999997</v>
      </c>
      <c r="J181" s="18">
        <v>2.4271844659999999</v>
      </c>
      <c r="K181" s="18">
        <v>9.17</v>
      </c>
      <c r="L181" s="18">
        <v>4.5</v>
      </c>
      <c r="M181" s="18">
        <v>6.5</v>
      </c>
      <c r="N181" s="18">
        <v>0</v>
      </c>
      <c r="O181" s="18">
        <v>39.200000000000003</v>
      </c>
      <c r="P181" s="18">
        <v>31.5</v>
      </c>
      <c r="Q181" s="17"/>
      <c r="R181" s="18">
        <v>18.7</v>
      </c>
      <c r="S181" s="1"/>
      <c r="T181" s="43" t="str">
        <f>VLOOKUP(B181,Experiment!DF:DX,19,FALSE)</f>
        <v>436125:599976_1</v>
      </c>
      <c r="U181" s="1" t="str">
        <f t="shared" si="46"/>
        <v>436125:599976_1_436125:1315476</v>
      </c>
      <c r="V181" s="11" t="str">
        <f t="shared" si="62"/>
        <v/>
      </c>
      <c r="W181" s="11" t="str">
        <f>IF(COUNTIF($T$1:T180, "="&amp;T181)=0,VLOOKUP(B181,Experiment!DF:DG,2,FALSE)&amp;"""soilLayer"":[", "")</f>
        <v/>
      </c>
      <c r="X181" s="11" t="str">
        <f>IF(COUNTIF($U$1:U180, "="&amp;U181)=0,Y181&amp;Z181&amp;AA181&amp;AB181&amp;AC181&amp;AD181&amp;AE181&amp;AF181&amp;AG181&amp;AH181&amp;AI181&amp;AJ181&amp;AJ181&amp;AK181&amp;AL181&amp;AM181,"")</f>
        <v/>
      </c>
      <c r="Y181" s="11" t="str">
        <f t="shared" si="47"/>
        <v>{"mon_soilhorizonid":"436125:1315476",</v>
      </c>
      <c r="Z181" s="11" t="str">
        <f t="shared" si="48"/>
        <v>"slmh":"Ap,A",</v>
      </c>
      <c r="AA181" s="11" t="str">
        <f t="shared" si="49"/>
        <v>"sllb":"41",</v>
      </c>
      <c r="AB181" s="11" t="str">
        <f t="shared" si="50"/>
        <v/>
      </c>
      <c r="AC181" s="11" t="str">
        <f t="shared" si="51"/>
        <v>"slcly":"23.5",</v>
      </c>
      <c r="AD181" s="11" t="str">
        <f t="shared" si="52"/>
        <v>"slsil":"37.3",</v>
      </c>
      <c r="AE181" s="11" t="str">
        <f t="shared" si="53"/>
        <v>"slcf":"2.427184466",</v>
      </c>
      <c r="AF181" s="11" t="str">
        <f t="shared" si="54"/>
        <v>"sksat":"9.17",</v>
      </c>
      <c r="AG181" s="11" t="str">
        <f t="shared" si="55"/>
        <v>"sloc":"4.5",</v>
      </c>
      <c r="AH181" s="11" t="str">
        <f t="shared" si="56"/>
        <v>"slphw":"6.5",</v>
      </c>
      <c r="AI181" s="11" t="str">
        <f t="shared" si="57"/>
        <v>"sllt":"0",</v>
      </c>
      <c r="AJ181" s="11" t="str">
        <f t="shared" si="58"/>
        <v>"slsnd":"39.2",</v>
      </c>
      <c r="AK181" s="11" t="str">
        <f t="shared" si="59"/>
        <v>"slfc1":"31.5",</v>
      </c>
      <c r="AL181" s="11" t="str">
        <f t="shared" si="60"/>
        <v/>
      </c>
      <c r="AM181" s="11" t="str">
        <f t="shared" si="61"/>
        <v>"slwp":"18.7"}</v>
      </c>
    </row>
    <row r="182" spans="2:39">
      <c r="B182" s="17" t="s">
        <v>599</v>
      </c>
      <c r="C182" s="17" t="s">
        <v>517</v>
      </c>
      <c r="D182" s="17" t="s">
        <v>821</v>
      </c>
      <c r="E182" s="17" t="s">
        <v>816</v>
      </c>
      <c r="F182" s="18">
        <v>79</v>
      </c>
      <c r="G182" s="17"/>
      <c r="H182" s="18">
        <v>26.5</v>
      </c>
      <c r="I182" s="18">
        <v>35.6</v>
      </c>
      <c r="J182" s="18">
        <v>7.2815533979999998</v>
      </c>
      <c r="K182" s="18">
        <v>9.17</v>
      </c>
      <c r="L182" s="18">
        <v>0.75</v>
      </c>
      <c r="M182" s="18">
        <v>6.7</v>
      </c>
      <c r="N182" s="18">
        <v>41</v>
      </c>
      <c r="O182" s="18">
        <v>37.9</v>
      </c>
      <c r="P182" s="18">
        <v>28.7</v>
      </c>
      <c r="Q182" s="17"/>
      <c r="R182" s="18">
        <v>15.2</v>
      </c>
      <c r="S182" s="1"/>
      <c r="T182" s="43" t="str">
        <f>VLOOKUP(B182,Experiment!DF:DX,19,FALSE)</f>
        <v>436125:599976_1</v>
      </c>
      <c r="U182" s="1" t="str">
        <f t="shared" si="46"/>
        <v>436125:599976_1_436125:1315477</v>
      </c>
      <c r="V182" s="11" t="str">
        <f t="shared" si="62"/>
        <v/>
      </c>
      <c r="W182" s="11" t="str">
        <f>IF(COUNTIF($T$1:T181, "="&amp;T182)=0,VLOOKUP(B182,Experiment!DF:DG,2,FALSE)&amp;"""soilLayer"":[", "")</f>
        <v/>
      </c>
      <c r="X182" s="11" t="str">
        <f>IF(COUNTIF($U$1:U181, "="&amp;U182)=0,Y182&amp;Z182&amp;AA182&amp;AB182&amp;AC182&amp;AD182&amp;AE182&amp;AF182&amp;AG182&amp;AH182&amp;AI182&amp;AJ182&amp;AJ182&amp;AK182&amp;AL182&amp;AM182,"")</f>
        <v/>
      </c>
      <c r="Y182" s="11" t="str">
        <f t="shared" si="47"/>
        <v>{"mon_soilhorizonid":"436125:1315477",</v>
      </c>
      <c r="Z182" s="11" t="str">
        <f t="shared" si="48"/>
        <v>"slmh":"Bw",</v>
      </c>
      <c r="AA182" s="11" t="str">
        <f t="shared" si="49"/>
        <v>"sllb":"79",</v>
      </c>
      <c r="AB182" s="11" t="str">
        <f t="shared" si="50"/>
        <v/>
      </c>
      <c r="AC182" s="11" t="str">
        <f t="shared" si="51"/>
        <v>"slcly":"26.5",</v>
      </c>
      <c r="AD182" s="11" t="str">
        <f t="shared" si="52"/>
        <v>"slsil":"35.6",</v>
      </c>
      <c r="AE182" s="11" t="str">
        <f t="shared" si="53"/>
        <v>"slcf":"7.281553398",</v>
      </c>
      <c r="AF182" s="11" t="str">
        <f t="shared" si="54"/>
        <v>"sksat":"9.17",</v>
      </c>
      <c r="AG182" s="11" t="str">
        <f t="shared" si="55"/>
        <v>"sloc":"0.75",</v>
      </c>
      <c r="AH182" s="11" t="str">
        <f t="shared" si="56"/>
        <v>"slphw":"6.7",</v>
      </c>
      <c r="AI182" s="11" t="str">
        <f t="shared" si="57"/>
        <v>"sllt":"41",</v>
      </c>
      <c r="AJ182" s="11" t="str">
        <f t="shared" si="58"/>
        <v>"slsnd":"37.9",</v>
      </c>
      <c r="AK182" s="11" t="str">
        <f t="shared" si="59"/>
        <v>"slfc1":"28.7",</v>
      </c>
      <c r="AL182" s="11" t="str">
        <f t="shared" si="60"/>
        <v/>
      </c>
      <c r="AM182" s="11" t="str">
        <f t="shared" si="61"/>
        <v>"slwp":"15.2"}</v>
      </c>
    </row>
    <row r="183" spans="2:39">
      <c r="B183" s="17" t="s">
        <v>599</v>
      </c>
      <c r="C183" s="17" t="s">
        <v>517</v>
      </c>
      <c r="D183" s="17" t="s">
        <v>822</v>
      </c>
      <c r="E183" s="17" t="s">
        <v>818</v>
      </c>
      <c r="F183" s="18">
        <v>152</v>
      </c>
      <c r="G183" s="17"/>
      <c r="H183" s="18">
        <v>26</v>
      </c>
      <c r="I183" s="18">
        <v>36</v>
      </c>
      <c r="J183" s="18">
        <v>8.2524271840000001</v>
      </c>
      <c r="K183" s="18">
        <v>9.17</v>
      </c>
      <c r="L183" s="18">
        <v>0.25</v>
      </c>
      <c r="M183" s="18">
        <v>7.9</v>
      </c>
      <c r="N183" s="18">
        <v>79</v>
      </c>
      <c r="O183" s="18">
        <v>38</v>
      </c>
      <c r="P183" s="18">
        <v>28</v>
      </c>
      <c r="Q183" s="17"/>
      <c r="R183" s="18">
        <v>14.2</v>
      </c>
      <c r="S183" s="1"/>
      <c r="T183" s="43" t="str">
        <f>VLOOKUP(B183,Experiment!DF:DX,19,FALSE)</f>
        <v>436125:599976_1</v>
      </c>
      <c r="U183" s="1" t="str">
        <f t="shared" si="46"/>
        <v>436125:599976_1_436125:1315478</v>
      </c>
      <c r="V183" s="11" t="str">
        <f t="shared" si="62"/>
        <v/>
      </c>
      <c r="W183" s="11" t="str">
        <f>IF(COUNTIF($T$1:T182, "="&amp;T183)=0,VLOOKUP(B183,Experiment!DF:DG,2,FALSE)&amp;"""soilLayer"":[", "")</f>
        <v/>
      </c>
      <c r="X183" s="11" t="str">
        <f>IF(COUNTIF($U$1:U182, "="&amp;U183)=0,Y183&amp;Z183&amp;AA183&amp;AB183&amp;AC183&amp;AD183&amp;AE183&amp;AF183&amp;AG183&amp;AH183&amp;AI183&amp;AJ183&amp;AJ183&amp;AK183&amp;AL183&amp;AM183,"")</f>
        <v/>
      </c>
      <c r="Y183" s="11" t="str">
        <f t="shared" si="47"/>
        <v>{"mon_soilhorizonid":"436125:1315478",</v>
      </c>
      <c r="Z183" s="11" t="str">
        <f t="shared" si="48"/>
        <v>"slmh":"C",</v>
      </c>
      <c r="AA183" s="11" t="str">
        <f t="shared" si="49"/>
        <v>"sllb":"152",</v>
      </c>
      <c r="AB183" s="11" t="str">
        <f t="shared" si="50"/>
        <v/>
      </c>
      <c r="AC183" s="11" t="str">
        <f t="shared" si="51"/>
        <v>"slcly":"26",</v>
      </c>
      <c r="AD183" s="11" t="str">
        <f t="shared" si="52"/>
        <v>"slsil":"36",</v>
      </c>
      <c r="AE183" s="11" t="str">
        <f t="shared" si="53"/>
        <v>"slcf":"8.252427184",</v>
      </c>
      <c r="AF183" s="11" t="str">
        <f t="shared" si="54"/>
        <v>"sksat":"9.17",</v>
      </c>
      <c r="AG183" s="11" t="str">
        <f t="shared" si="55"/>
        <v>"sloc":"0.25",</v>
      </c>
      <c r="AH183" s="11" t="str">
        <f t="shared" si="56"/>
        <v>"slphw":"7.9",</v>
      </c>
      <c r="AI183" s="11" t="str">
        <f t="shared" si="57"/>
        <v>"sllt":"79",</v>
      </c>
      <c r="AJ183" s="11" t="str">
        <f t="shared" si="58"/>
        <v>"slsnd":"38",</v>
      </c>
      <c r="AK183" s="11" t="str">
        <f t="shared" si="59"/>
        <v>"slfc1":"28",</v>
      </c>
      <c r="AL183" s="11" t="str">
        <f t="shared" si="60"/>
        <v/>
      </c>
      <c r="AM183" s="11" t="str">
        <f t="shared" si="61"/>
        <v>"slwp":"14.2"}</v>
      </c>
    </row>
    <row r="184" spans="2:39">
      <c r="B184" s="17" t="s">
        <v>600</v>
      </c>
      <c r="C184" s="17" t="s">
        <v>517</v>
      </c>
      <c r="D184" s="17" t="s">
        <v>819</v>
      </c>
      <c r="E184" s="17" t="s">
        <v>820</v>
      </c>
      <c r="F184" s="18">
        <v>41</v>
      </c>
      <c r="G184" s="17"/>
      <c r="H184" s="18">
        <v>23.5</v>
      </c>
      <c r="I184" s="18">
        <v>37.299999999999997</v>
      </c>
      <c r="J184" s="18">
        <v>2.4271844659999999</v>
      </c>
      <c r="K184" s="18">
        <v>9.17</v>
      </c>
      <c r="L184" s="18">
        <v>4.5</v>
      </c>
      <c r="M184" s="18">
        <v>6.5</v>
      </c>
      <c r="N184" s="18">
        <v>0</v>
      </c>
      <c r="O184" s="18">
        <v>39.200000000000003</v>
      </c>
      <c r="P184" s="18">
        <v>31.5</v>
      </c>
      <c r="Q184" s="17"/>
      <c r="R184" s="18">
        <v>18.7</v>
      </c>
      <c r="S184" s="1"/>
      <c r="T184" s="43" t="str">
        <f>VLOOKUP(B184,Experiment!DF:DX,19,FALSE)</f>
        <v>436125:599976_1</v>
      </c>
      <c r="U184" s="1" t="str">
        <f t="shared" si="46"/>
        <v>436125:599976_1_436125:1315476</v>
      </c>
      <c r="V184" s="11" t="str">
        <f t="shared" si="62"/>
        <v/>
      </c>
      <c r="W184" s="11" t="str">
        <f>IF(COUNTIF($T$1:T183, "="&amp;T184)=0,VLOOKUP(B184,Experiment!DF:DG,2,FALSE)&amp;"""soilLayer"":[", "")</f>
        <v/>
      </c>
      <c r="X184" s="11" t="str">
        <f>IF(COUNTIF($U$1:U183, "="&amp;U184)=0,Y184&amp;Z184&amp;AA184&amp;AB184&amp;AC184&amp;AD184&amp;AE184&amp;AF184&amp;AG184&amp;AH184&amp;AI184&amp;AJ184&amp;AJ184&amp;AK184&amp;AL184&amp;AM184,"")</f>
        <v/>
      </c>
      <c r="Y184" s="11" t="str">
        <f t="shared" si="47"/>
        <v>{"mon_soilhorizonid":"436125:1315476",</v>
      </c>
      <c r="Z184" s="11" t="str">
        <f t="shared" si="48"/>
        <v>"slmh":"Ap,A",</v>
      </c>
      <c r="AA184" s="11" t="str">
        <f t="shared" si="49"/>
        <v>"sllb":"41",</v>
      </c>
      <c r="AB184" s="11" t="str">
        <f t="shared" si="50"/>
        <v/>
      </c>
      <c r="AC184" s="11" t="str">
        <f t="shared" si="51"/>
        <v>"slcly":"23.5",</v>
      </c>
      <c r="AD184" s="11" t="str">
        <f t="shared" si="52"/>
        <v>"slsil":"37.3",</v>
      </c>
      <c r="AE184" s="11" t="str">
        <f t="shared" si="53"/>
        <v>"slcf":"2.427184466",</v>
      </c>
      <c r="AF184" s="11" t="str">
        <f t="shared" si="54"/>
        <v>"sksat":"9.17",</v>
      </c>
      <c r="AG184" s="11" t="str">
        <f t="shared" si="55"/>
        <v>"sloc":"4.5",</v>
      </c>
      <c r="AH184" s="11" t="str">
        <f t="shared" si="56"/>
        <v>"slphw":"6.5",</v>
      </c>
      <c r="AI184" s="11" t="str">
        <f t="shared" si="57"/>
        <v>"sllt":"0",</v>
      </c>
      <c r="AJ184" s="11" t="str">
        <f t="shared" si="58"/>
        <v>"slsnd":"39.2",</v>
      </c>
      <c r="AK184" s="11" t="str">
        <f t="shared" si="59"/>
        <v>"slfc1":"31.5",</v>
      </c>
      <c r="AL184" s="11" t="str">
        <f t="shared" si="60"/>
        <v/>
      </c>
      <c r="AM184" s="11" t="str">
        <f t="shared" si="61"/>
        <v>"slwp":"18.7"}</v>
      </c>
    </row>
    <row r="185" spans="2:39">
      <c r="B185" s="17" t="s">
        <v>600</v>
      </c>
      <c r="C185" s="17" t="s">
        <v>517</v>
      </c>
      <c r="D185" s="17" t="s">
        <v>821</v>
      </c>
      <c r="E185" s="17" t="s">
        <v>816</v>
      </c>
      <c r="F185" s="18">
        <v>79</v>
      </c>
      <c r="G185" s="17"/>
      <c r="H185" s="18">
        <v>26.5</v>
      </c>
      <c r="I185" s="18">
        <v>35.6</v>
      </c>
      <c r="J185" s="18">
        <v>7.2815533979999998</v>
      </c>
      <c r="K185" s="18">
        <v>9.17</v>
      </c>
      <c r="L185" s="18">
        <v>0.75</v>
      </c>
      <c r="M185" s="18">
        <v>6.7</v>
      </c>
      <c r="N185" s="18">
        <v>41</v>
      </c>
      <c r="O185" s="18">
        <v>37.9</v>
      </c>
      <c r="P185" s="18">
        <v>28.7</v>
      </c>
      <c r="Q185" s="17"/>
      <c r="R185" s="18">
        <v>15.2</v>
      </c>
      <c r="S185" s="1"/>
      <c r="T185" s="43" t="str">
        <f>VLOOKUP(B185,Experiment!DF:DX,19,FALSE)</f>
        <v>436125:599976_1</v>
      </c>
      <c r="U185" s="1" t="str">
        <f t="shared" si="46"/>
        <v>436125:599976_1_436125:1315477</v>
      </c>
      <c r="V185" s="11" t="str">
        <f t="shared" si="62"/>
        <v/>
      </c>
      <c r="W185" s="11" t="str">
        <f>IF(COUNTIF($T$1:T184, "="&amp;T185)=0,VLOOKUP(B185,Experiment!DF:DG,2,FALSE)&amp;"""soilLayer"":[", "")</f>
        <v/>
      </c>
      <c r="X185" s="11" t="str">
        <f>IF(COUNTIF($U$1:U184, "="&amp;U185)=0,Y185&amp;Z185&amp;AA185&amp;AB185&amp;AC185&amp;AD185&amp;AE185&amp;AF185&amp;AG185&amp;AH185&amp;AI185&amp;AJ185&amp;AJ185&amp;AK185&amp;AL185&amp;AM185,"")</f>
        <v/>
      </c>
      <c r="Y185" s="11" t="str">
        <f t="shared" si="47"/>
        <v>{"mon_soilhorizonid":"436125:1315477",</v>
      </c>
      <c r="Z185" s="11" t="str">
        <f t="shared" si="48"/>
        <v>"slmh":"Bw",</v>
      </c>
      <c r="AA185" s="11" t="str">
        <f t="shared" si="49"/>
        <v>"sllb":"79",</v>
      </c>
      <c r="AB185" s="11" t="str">
        <f t="shared" si="50"/>
        <v/>
      </c>
      <c r="AC185" s="11" t="str">
        <f t="shared" si="51"/>
        <v>"slcly":"26.5",</v>
      </c>
      <c r="AD185" s="11" t="str">
        <f t="shared" si="52"/>
        <v>"slsil":"35.6",</v>
      </c>
      <c r="AE185" s="11" t="str">
        <f t="shared" si="53"/>
        <v>"slcf":"7.281553398",</v>
      </c>
      <c r="AF185" s="11" t="str">
        <f t="shared" si="54"/>
        <v>"sksat":"9.17",</v>
      </c>
      <c r="AG185" s="11" t="str">
        <f t="shared" si="55"/>
        <v>"sloc":"0.75",</v>
      </c>
      <c r="AH185" s="11" t="str">
        <f t="shared" si="56"/>
        <v>"slphw":"6.7",</v>
      </c>
      <c r="AI185" s="11" t="str">
        <f t="shared" si="57"/>
        <v>"sllt":"41",</v>
      </c>
      <c r="AJ185" s="11" t="str">
        <f t="shared" si="58"/>
        <v>"slsnd":"37.9",</v>
      </c>
      <c r="AK185" s="11" t="str">
        <f t="shared" si="59"/>
        <v>"slfc1":"28.7",</v>
      </c>
      <c r="AL185" s="11" t="str">
        <f t="shared" si="60"/>
        <v/>
      </c>
      <c r="AM185" s="11" t="str">
        <f t="shared" si="61"/>
        <v>"slwp":"15.2"}</v>
      </c>
    </row>
    <row r="186" spans="2:39">
      <c r="B186" s="17" t="s">
        <v>600</v>
      </c>
      <c r="C186" s="17" t="s">
        <v>517</v>
      </c>
      <c r="D186" s="17" t="s">
        <v>822</v>
      </c>
      <c r="E186" s="17" t="s">
        <v>818</v>
      </c>
      <c r="F186" s="18">
        <v>152</v>
      </c>
      <c r="G186" s="17"/>
      <c r="H186" s="18">
        <v>26</v>
      </c>
      <c r="I186" s="18">
        <v>36</v>
      </c>
      <c r="J186" s="18">
        <v>8.2524271840000001</v>
      </c>
      <c r="K186" s="18">
        <v>9.17</v>
      </c>
      <c r="L186" s="18">
        <v>0.25</v>
      </c>
      <c r="M186" s="18">
        <v>7.9</v>
      </c>
      <c r="N186" s="18">
        <v>79</v>
      </c>
      <c r="O186" s="18">
        <v>38</v>
      </c>
      <c r="P186" s="18">
        <v>28</v>
      </c>
      <c r="Q186" s="17"/>
      <c r="R186" s="18">
        <v>14.2</v>
      </c>
      <c r="S186" s="1"/>
      <c r="T186" s="43" t="str">
        <f>VLOOKUP(B186,Experiment!DF:DX,19,FALSE)</f>
        <v>436125:599976_1</v>
      </c>
      <c r="U186" s="1" t="str">
        <f t="shared" si="46"/>
        <v>436125:599976_1_436125:1315478</v>
      </c>
      <c r="V186" s="11" t="str">
        <f t="shared" si="62"/>
        <v/>
      </c>
      <c r="W186" s="11" t="str">
        <f>IF(COUNTIF($T$1:T185, "="&amp;T186)=0,VLOOKUP(B186,Experiment!DF:DG,2,FALSE)&amp;"""soilLayer"":[", "")</f>
        <v/>
      </c>
      <c r="X186" s="11" t="str">
        <f>IF(COUNTIF($U$1:U185, "="&amp;U186)=0,Y186&amp;Z186&amp;AA186&amp;AB186&amp;AC186&amp;AD186&amp;AE186&amp;AF186&amp;AG186&amp;AH186&amp;AI186&amp;AJ186&amp;AJ186&amp;AK186&amp;AL186&amp;AM186,"")</f>
        <v/>
      </c>
      <c r="Y186" s="11" t="str">
        <f t="shared" si="47"/>
        <v>{"mon_soilhorizonid":"436125:1315478",</v>
      </c>
      <c r="Z186" s="11" t="str">
        <f t="shared" si="48"/>
        <v>"slmh":"C",</v>
      </c>
      <c r="AA186" s="11" t="str">
        <f t="shared" si="49"/>
        <v>"sllb":"152",</v>
      </c>
      <c r="AB186" s="11" t="str">
        <f t="shared" si="50"/>
        <v/>
      </c>
      <c r="AC186" s="11" t="str">
        <f t="shared" si="51"/>
        <v>"slcly":"26",</v>
      </c>
      <c r="AD186" s="11" t="str">
        <f t="shared" si="52"/>
        <v>"slsil":"36",</v>
      </c>
      <c r="AE186" s="11" t="str">
        <f t="shared" si="53"/>
        <v>"slcf":"8.252427184",</v>
      </c>
      <c r="AF186" s="11" t="str">
        <f t="shared" si="54"/>
        <v>"sksat":"9.17",</v>
      </c>
      <c r="AG186" s="11" t="str">
        <f t="shared" si="55"/>
        <v>"sloc":"0.25",</v>
      </c>
      <c r="AH186" s="11" t="str">
        <f t="shared" si="56"/>
        <v>"slphw":"7.9",</v>
      </c>
      <c r="AI186" s="11" t="str">
        <f t="shared" si="57"/>
        <v>"sllt":"79",</v>
      </c>
      <c r="AJ186" s="11" t="str">
        <f t="shared" si="58"/>
        <v>"slsnd":"38",</v>
      </c>
      <c r="AK186" s="11" t="str">
        <f t="shared" si="59"/>
        <v>"slfc1":"28",</v>
      </c>
      <c r="AL186" s="11" t="str">
        <f t="shared" si="60"/>
        <v/>
      </c>
      <c r="AM186" s="11" t="str">
        <f t="shared" si="61"/>
        <v>"slwp":"14.2"}</v>
      </c>
    </row>
    <row r="187" spans="2:39">
      <c r="B187" s="17" t="s">
        <v>601</v>
      </c>
      <c r="C187" s="17" t="s">
        <v>517</v>
      </c>
      <c r="D187" s="17" t="s">
        <v>819</v>
      </c>
      <c r="E187" s="17" t="s">
        <v>820</v>
      </c>
      <c r="F187" s="18">
        <v>41</v>
      </c>
      <c r="G187" s="17"/>
      <c r="H187" s="18">
        <v>23.5</v>
      </c>
      <c r="I187" s="18">
        <v>37.299999999999997</v>
      </c>
      <c r="J187" s="18">
        <v>2.4271844659999999</v>
      </c>
      <c r="K187" s="18">
        <v>9.17</v>
      </c>
      <c r="L187" s="18">
        <v>4.5</v>
      </c>
      <c r="M187" s="18">
        <v>6.5</v>
      </c>
      <c r="N187" s="18">
        <v>0</v>
      </c>
      <c r="O187" s="18">
        <v>39.200000000000003</v>
      </c>
      <c r="P187" s="18">
        <v>31.5</v>
      </c>
      <c r="Q187" s="17"/>
      <c r="R187" s="18">
        <v>18.7</v>
      </c>
      <c r="S187" s="1"/>
      <c r="T187" s="43" t="str">
        <f>VLOOKUP(B187,Experiment!DF:DX,19,FALSE)</f>
        <v>436125:599976_1</v>
      </c>
      <c r="U187" s="1" t="str">
        <f t="shared" si="46"/>
        <v>436125:599976_1_436125:1315476</v>
      </c>
      <c r="V187" s="11" t="str">
        <f t="shared" si="62"/>
        <v/>
      </c>
      <c r="W187" s="11" t="str">
        <f>IF(COUNTIF($T$1:T186, "="&amp;T187)=0,VLOOKUP(B187,Experiment!DF:DG,2,FALSE)&amp;"""soilLayer"":[", "")</f>
        <v/>
      </c>
      <c r="X187" s="11" t="str">
        <f>IF(COUNTIF($U$1:U186, "="&amp;U187)=0,Y187&amp;Z187&amp;AA187&amp;AB187&amp;AC187&amp;AD187&amp;AE187&amp;AF187&amp;AG187&amp;AH187&amp;AI187&amp;AJ187&amp;AJ187&amp;AK187&amp;AL187&amp;AM187,"")</f>
        <v/>
      </c>
      <c r="Y187" s="11" t="str">
        <f t="shared" si="47"/>
        <v>{"mon_soilhorizonid":"436125:1315476",</v>
      </c>
      <c r="Z187" s="11" t="str">
        <f t="shared" si="48"/>
        <v>"slmh":"Ap,A",</v>
      </c>
      <c r="AA187" s="11" t="str">
        <f t="shared" si="49"/>
        <v>"sllb":"41",</v>
      </c>
      <c r="AB187" s="11" t="str">
        <f t="shared" si="50"/>
        <v/>
      </c>
      <c r="AC187" s="11" t="str">
        <f t="shared" si="51"/>
        <v>"slcly":"23.5",</v>
      </c>
      <c r="AD187" s="11" t="str">
        <f t="shared" si="52"/>
        <v>"slsil":"37.3",</v>
      </c>
      <c r="AE187" s="11" t="str">
        <f t="shared" si="53"/>
        <v>"slcf":"2.427184466",</v>
      </c>
      <c r="AF187" s="11" t="str">
        <f t="shared" si="54"/>
        <v>"sksat":"9.17",</v>
      </c>
      <c r="AG187" s="11" t="str">
        <f t="shared" si="55"/>
        <v>"sloc":"4.5",</v>
      </c>
      <c r="AH187" s="11" t="str">
        <f t="shared" si="56"/>
        <v>"slphw":"6.5",</v>
      </c>
      <c r="AI187" s="11" t="str">
        <f t="shared" si="57"/>
        <v>"sllt":"0",</v>
      </c>
      <c r="AJ187" s="11" t="str">
        <f t="shared" si="58"/>
        <v>"slsnd":"39.2",</v>
      </c>
      <c r="AK187" s="11" t="str">
        <f t="shared" si="59"/>
        <v>"slfc1":"31.5",</v>
      </c>
      <c r="AL187" s="11" t="str">
        <f t="shared" si="60"/>
        <v/>
      </c>
      <c r="AM187" s="11" t="str">
        <f t="shared" si="61"/>
        <v>"slwp":"18.7"}</v>
      </c>
    </row>
    <row r="188" spans="2:39">
      <c r="B188" s="17" t="s">
        <v>601</v>
      </c>
      <c r="C188" s="17" t="s">
        <v>517</v>
      </c>
      <c r="D188" s="17" t="s">
        <v>821</v>
      </c>
      <c r="E188" s="17" t="s">
        <v>816</v>
      </c>
      <c r="F188" s="18">
        <v>79</v>
      </c>
      <c r="G188" s="17"/>
      <c r="H188" s="18">
        <v>26.5</v>
      </c>
      <c r="I188" s="18">
        <v>35.6</v>
      </c>
      <c r="J188" s="18">
        <v>7.2815533979999998</v>
      </c>
      <c r="K188" s="18">
        <v>9.17</v>
      </c>
      <c r="L188" s="18">
        <v>0.75</v>
      </c>
      <c r="M188" s="18">
        <v>6.7</v>
      </c>
      <c r="N188" s="18">
        <v>41</v>
      </c>
      <c r="O188" s="18">
        <v>37.9</v>
      </c>
      <c r="P188" s="18">
        <v>28.7</v>
      </c>
      <c r="Q188" s="17"/>
      <c r="R188" s="18">
        <v>15.2</v>
      </c>
      <c r="S188" s="1"/>
      <c r="T188" s="43" t="str">
        <f>VLOOKUP(B188,Experiment!DF:DX,19,FALSE)</f>
        <v>436125:599976_1</v>
      </c>
      <c r="U188" s="1" t="str">
        <f t="shared" si="46"/>
        <v>436125:599976_1_436125:1315477</v>
      </c>
      <c r="V188" s="11" t="str">
        <f t="shared" si="62"/>
        <v/>
      </c>
      <c r="W188" s="11" t="str">
        <f>IF(COUNTIF($T$1:T187, "="&amp;T188)=0,VLOOKUP(B188,Experiment!DF:DG,2,FALSE)&amp;"""soilLayer"":[", "")</f>
        <v/>
      </c>
      <c r="X188" s="11" t="str">
        <f>IF(COUNTIF($U$1:U187, "="&amp;U188)=0,Y188&amp;Z188&amp;AA188&amp;AB188&amp;AC188&amp;AD188&amp;AE188&amp;AF188&amp;AG188&amp;AH188&amp;AI188&amp;AJ188&amp;AJ188&amp;AK188&amp;AL188&amp;AM188,"")</f>
        <v/>
      </c>
      <c r="Y188" s="11" t="str">
        <f t="shared" si="47"/>
        <v>{"mon_soilhorizonid":"436125:1315477",</v>
      </c>
      <c r="Z188" s="11" t="str">
        <f t="shared" si="48"/>
        <v>"slmh":"Bw",</v>
      </c>
      <c r="AA188" s="11" t="str">
        <f t="shared" si="49"/>
        <v>"sllb":"79",</v>
      </c>
      <c r="AB188" s="11" t="str">
        <f t="shared" si="50"/>
        <v/>
      </c>
      <c r="AC188" s="11" t="str">
        <f t="shared" si="51"/>
        <v>"slcly":"26.5",</v>
      </c>
      <c r="AD188" s="11" t="str">
        <f t="shared" si="52"/>
        <v>"slsil":"35.6",</v>
      </c>
      <c r="AE188" s="11" t="str">
        <f t="shared" si="53"/>
        <v>"slcf":"7.281553398",</v>
      </c>
      <c r="AF188" s="11" t="str">
        <f t="shared" si="54"/>
        <v>"sksat":"9.17",</v>
      </c>
      <c r="AG188" s="11" t="str">
        <f t="shared" si="55"/>
        <v>"sloc":"0.75",</v>
      </c>
      <c r="AH188" s="11" t="str">
        <f t="shared" si="56"/>
        <v>"slphw":"6.7",</v>
      </c>
      <c r="AI188" s="11" t="str">
        <f t="shared" si="57"/>
        <v>"sllt":"41",</v>
      </c>
      <c r="AJ188" s="11" t="str">
        <f t="shared" si="58"/>
        <v>"slsnd":"37.9",</v>
      </c>
      <c r="AK188" s="11" t="str">
        <f t="shared" si="59"/>
        <v>"slfc1":"28.7",</v>
      </c>
      <c r="AL188" s="11" t="str">
        <f t="shared" si="60"/>
        <v/>
      </c>
      <c r="AM188" s="11" t="str">
        <f t="shared" si="61"/>
        <v>"slwp":"15.2"}</v>
      </c>
    </row>
    <row r="189" spans="2:39">
      <c r="B189" s="17" t="s">
        <v>601</v>
      </c>
      <c r="C189" s="17" t="s">
        <v>517</v>
      </c>
      <c r="D189" s="17" t="s">
        <v>822</v>
      </c>
      <c r="E189" s="17" t="s">
        <v>818</v>
      </c>
      <c r="F189" s="18">
        <v>152</v>
      </c>
      <c r="G189" s="17"/>
      <c r="H189" s="18">
        <v>26</v>
      </c>
      <c r="I189" s="18">
        <v>36</v>
      </c>
      <c r="J189" s="18">
        <v>8.2524271840000001</v>
      </c>
      <c r="K189" s="18">
        <v>9.17</v>
      </c>
      <c r="L189" s="18">
        <v>0.25</v>
      </c>
      <c r="M189" s="18">
        <v>7.9</v>
      </c>
      <c r="N189" s="18">
        <v>79</v>
      </c>
      <c r="O189" s="18">
        <v>38</v>
      </c>
      <c r="P189" s="18">
        <v>28</v>
      </c>
      <c r="Q189" s="17"/>
      <c r="R189" s="18">
        <v>14.2</v>
      </c>
      <c r="S189" s="1"/>
      <c r="T189" s="43" t="str">
        <f>VLOOKUP(B189,Experiment!DF:DX,19,FALSE)</f>
        <v>436125:599976_1</v>
      </c>
      <c r="U189" s="1" t="str">
        <f t="shared" si="46"/>
        <v>436125:599976_1_436125:1315478</v>
      </c>
      <c r="V189" s="11" t="str">
        <f t="shared" si="62"/>
        <v/>
      </c>
      <c r="W189" s="11" t="str">
        <f>IF(COUNTIF($T$1:T188, "="&amp;T189)=0,VLOOKUP(B189,Experiment!DF:DG,2,FALSE)&amp;"""soilLayer"":[", "")</f>
        <v/>
      </c>
      <c r="X189" s="11" t="str">
        <f>IF(COUNTIF($U$1:U188, "="&amp;U189)=0,Y189&amp;Z189&amp;AA189&amp;AB189&amp;AC189&amp;AD189&amp;AE189&amp;AF189&amp;AG189&amp;AH189&amp;AI189&amp;AJ189&amp;AJ189&amp;AK189&amp;AL189&amp;AM189,"")</f>
        <v/>
      </c>
      <c r="Y189" s="11" t="str">
        <f t="shared" si="47"/>
        <v>{"mon_soilhorizonid":"436125:1315478",</v>
      </c>
      <c r="Z189" s="11" t="str">
        <f t="shared" si="48"/>
        <v>"slmh":"C",</v>
      </c>
      <c r="AA189" s="11" t="str">
        <f t="shared" si="49"/>
        <v>"sllb":"152",</v>
      </c>
      <c r="AB189" s="11" t="str">
        <f t="shared" si="50"/>
        <v/>
      </c>
      <c r="AC189" s="11" t="str">
        <f t="shared" si="51"/>
        <v>"slcly":"26",</v>
      </c>
      <c r="AD189" s="11" t="str">
        <f t="shared" si="52"/>
        <v>"slsil":"36",</v>
      </c>
      <c r="AE189" s="11" t="str">
        <f t="shared" si="53"/>
        <v>"slcf":"8.252427184",</v>
      </c>
      <c r="AF189" s="11" t="str">
        <f t="shared" si="54"/>
        <v>"sksat":"9.17",</v>
      </c>
      <c r="AG189" s="11" t="str">
        <f t="shared" si="55"/>
        <v>"sloc":"0.25",</v>
      </c>
      <c r="AH189" s="11" t="str">
        <f t="shared" si="56"/>
        <v>"slphw":"7.9",</v>
      </c>
      <c r="AI189" s="11" t="str">
        <f t="shared" si="57"/>
        <v>"sllt":"79",</v>
      </c>
      <c r="AJ189" s="11" t="str">
        <f t="shared" si="58"/>
        <v>"slsnd":"38",</v>
      </c>
      <c r="AK189" s="11" t="str">
        <f t="shared" si="59"/>
        <v>"slfc1":"28",</v>
      </c>
      <c r="AL189" s="11" t="str">
        <f t="shared" si="60"/>
        <v/>
      </c>
      <c r="AM189" s="11" t="str">
        <f t="shared" si="61"/>
        <v>"slwp":"14.2"}</v>
      </c>
    </row>
    <row r="190" spans="2:39">
      <c r="B190" s="17" t="s">
        <v>603</v>
      </c>
      <c r="C190" s="17" t="s">
        <v>606</v>
      </c>
      <c r="D190" s="17" t="s">
        <v>862</v>
      </c>
      <c r="E190" s="17" t="s">
        <v>795</v>
      </c>
      <c r="F190" s="18">
        <v>28</v>
      </c>
      <c r="G190" s="17"/>
      <c r="H190" s="18">
        <v>25</v>
      </c>
      <c r="I190" s="18">
        <v>72</v>
      </c>
      <c r="J190" s="18">
        <v>0</v>
      </c>
      <c r="K190" s="18">
        <v>9.17</v>
      </c>
      <c r="L190" s="18">
        <v>3</v>
      </c>
      <c r="M190" s="18">
        <v>6.2</v>
      </c>
      <c r="N190" s="18">
        <v>0</v>
      </c>
      <c r="O190" s="18">
        <v>3</v>
      </c>
      <c r="P190" s="18">
        <v>31.2</v>
      </c>
      <c r="Q190" s="17"/>
      <c r="R190" s="18">
        <v>17.100000000000001</v>
      </c>
      <c r="S190" s="1"/>
      <c r="T190" s="43" t="str">
        <f>VLOOKUP(B190,Experiment!DF:DX,19,FALSE)</f>
        <v>183921:267717</v>
      </c>
      <c r="U190" s="1" t="str">
        <f t="shared" si="46"/>
        <v>183921:267717_183921:2296050</v>
      </c>
      <c r="V190" s="11" t="str">
        <f t="shared" si="62"/>
        <v>]},</v>
      </c>
      <c r="W190" s="11" t="str">
        <f>IF(COUNTIF($T$1:T189, "="&amp;T190)=0,VLOOKUP(B190,Experiment!DF:DG,2,FALSE)&amp;"""soilLayer"":[", "")</f>
        <v>{"sltx":"SIL","sl_source":"SSURGO, Texture Component","soil_id":"183921:267717","soil_name":"Catlin","sl_system":"USDA_NRCS","classification":"Fine-silty, mixed, superactive, mesic Oxyaquic Argiudolls","soil_elev":"233","sl_slope":"1","salb":"0.23","drainage":"Moderately well drained","soilLayer":[</v>
      </c>
      <c r="X190" s="11" t="str">
        <f>IF(COUNTIF($U$1:U189, "="&amp;U190)=0,Y190&amp;Z190&amp;AA190&amp;AB190&amp;AC190&amp;AD190&amp;AE190&amp;AF190&amp;AG190&amp;AH190&amp;AI190&amp;AJ190&amp;AJ190&amp;AK190&amp;AL190&amp;AM190,"")</f>
        <v>{"mon_soilhorizonid":"183921:2296050","slmh":"Ap","sllb":"28","slcly":"25","slsil":"72","slcf":"0","sksat":"9.17","sloc":"3","slphw":"6.2","sllt":"0","slsnd":"3","slsnd":"3","slfc1":"31.2","slwp":"17.1"}</v>
      </c>
      <c r="Y190" s="11" t="str">
        <f t="shared" si="47"/>
        <v>{"mon_soilhorizonid":"183921:2296050",</v>
      </c>
      <c r="Z190" s="11" t="str">
        <f t="shared" si="48"/>
        <v>"slmh":"Ap",</v>
      </c>
      <c r="AA190" s="11" t="str">
        <f t="shared" si="49"/>
        <v>"sllb":"28",</v>
      </c>
      <c r="AB190" s="11" t="str">
        <f t="shared" si="50"/>
        <v/>
      </c>
      <c r="AC190" s="11" t="str">
        <f t="shared" si="51"/>
        <v>"slcly":"25",</v>
      </c>
      <c r="AD190" s="11" t="str">
        <f t="shared" si="52"/>
        <v>"slsil":"72",</v>
      </c>
      <c r="AE190" s="11" t="str">
        <f t="shared" si="53"/>
        <v>"slcf":"0",</v>
      </c>
      <c r="AF190" s="11" t="str">
        <f t="shared" si="54"/>
        <v>"sksat":"9.17",</v>
      </c>
      <c r="AG190" s="11" t="str">
        <f t="shared" si="55"/>
        <v>"sloc":"3",</v>
      </c>
      <c r="AH190" s="11" t="str">
        <f t="shared" si="56"/>
        <v>"slphw":"6.2",</v>
      </c>
      <c r="AI190" s="11" t="str">
        <f t="shared" si="57"/>
        <v>"sllt":"0",</v>
      </c>
      <c r="AJ190" s="11" t="str">
        <f t="shared" si="58"/>
        <v>"slsnd":"3",</v>
      </c>
      <c r="AK190" s="11" t="str">
        <f t="shared" si="59"/>
        <v>"slfc1":"31.2",</v>
      </c>
      <c r="AL190" s="11" t="str">
        <f t="shared" si="60"/>
        <v/>
      </c>
      <c r="AM190" s="11" t="str">
        <f t="shared" si="61"/>
        <v>"slwp":"17.1"}</v>
      </c>
    </row>
    <row r="191" spans="2:39">
      <c r="B191" s="17" t="s">
        <v>603</v>
      </c>
      <c r="C191" s="17" t="s">
        <v>606</v>
      </c>
      <c r="D191" s="17" t="s">
        <v>863</v>
      </c>
      <c r="E191" s="17" t="s">
        <v>864</v>
      </c>
      <c r="F191" s="18">
        <v>112</v>
      </c>
      <c r="G191" s="17"/>
      <c r="H191" s="18">
        <v>33</v>
      </c>
      <c r="I191" s="18">
        <v>63</v>
      </c>
      <c r="J191" s="18">
        <v>0</v>
      </c>
      <c r="K191" s="18">
        <v>9.17</v>
      </c>
      <c r="L191" s="18">
        <v>1</v>
      </c>
      <c r="M191" s="18">
        <v>6.2</v>
      </c>
      <c r="N191" s="18">
        <v>28</v>
      </c>
      <c r="O191" s="18">
        <v>4</v>
      </c>
      <c r="P191" s="18">
        <v>32.700000000000003</v>
      </c>
      <c r="Q191" s="17"/>
      <c r="R191" s="18">
        <v>19.7</v>
      </c>
      <c r="S191" s="1"/>
      <c r="T191" s="43" t="str">
        <f>VLOOKUP(B191,Experiment!DF:DX,19,FALSE)</f>
        <v>183921:267717</v>
      </c>
      <c r="U191" s="1" t="str">
        <f t="shared" si="46"/>
        <v>183921:267717_183921:2296051</v>
      </c>
      <c r="V191" s="11" t="str">
        <f t="shared" si="62"/>
        <v>,</v>
      </c>
      <c r="W191" s="11" t="str">
        <f>IF(COUNTIF($T$1:T190, "="&amp;T191)=0,VLOOKUP(B191,Experiment!DF:DG,2,FALSE)&amp;"""soilLayer"":[", "")</f>
        <v/>
      </c>
      <c r="X191" s="11" t="str">
        <f>IF(COUNTIF($U$1:U190, "="&amp;U191)=0,Y191&amp;Z191&amp;AA191&amp;AB191&amp;AC191&amp;AD191&amp;AE191&amp;AF191&amp;AG191&amp;AH191&amp;AI191&amp;AJ191&amp;AJ191&amp;AK191&amp;AL191&amp;AM191,"")</f>
        <v>{"mon_soilhorizonid":"183921:2296051","slmh":"Bt","sllb":"112","slcly":"33","slsil":"63","slcf":"0","sksat":"9.17","sloc":"1","slphw":"6.2","sllt":"28","slsnd":"4","slsnd":"4","slfc1":"32.7","slwp":"19.7"}</v>
      </c>
      <c r="Y191" s="11" t="str">
        <f t="shared" si="47"/>
        <v>{"mon_soilhorizonid":"183921:2296051",</v>
      </c>
      <c r="Z191" s="11" t="str">
        <f t="shared" si="48"/>
        <v>"slmh":"Bt",</v>
      </c>
      <c r="AA191" s="11" t="str">
        <f t="shared" si="49"/>
        <v>"sllb":"112",</v>
      </c>
      <c r="AB191" s="11" t="str">
        <f t="shared" si="50"/>
        <v/>
      </c>
      <c r="AC191" s="11" t="str">
        <f t="shared" si="51"/>
        <v>"slcly":"33",</v>
      </c>
      <c r="AD191" s="11" t="str">
        <f t="shared" si="52"/>
        <v>"slsil":"63",</v>
      </c>
      <c r="AE191" s="11" t="str">
        <f t="shared" si="53"/>
        <v>"slcf":"0",</v>
      </c>
      <c r="AF191" s="11" t="str">
        <f t="shared" si="54"/>
        <v>"sksat":"9.17",</v>
      </c>
      <c r="AG191" s="11" t="str">
        <f t="shared" si="55"/>
        <v>"sloc":"1",</v>
      </c>
      <c r="AH191" s="11" t="str">
        <f t="shared" si="56"/>
        <v>"slphw":"6.2",</v>
      </c>
      <c r="AI191" s="11" t="str">
        <f t="shared" si="57"/>
        <v>"sllt":"28",</v>
      </c>
      <c r="AJ191" s="11" t="str">
        <f t="shared" si="58"/>
        <v>"slsnd":"4",</v>
      </c>
      <c r="AK191" s="11" t="str">
        <f t="shared" si="59"/>
        <v>"slfc1":"32.7",</v>
      </c>
      <c r="AL191" s="11" t="str">
        <f t="shared" si="60"/>
        <v/>
      </c>
      <c r="AM191" s="11" t="str">
        <f t="shared" si="61"/>
        <v>"slwp":"19.7"}</v>
      </c>
    </row>
    <row r="192" spans="2:39">
      <c r="B192" s="17" t="s">
        <v>603</v>
      </c>
      <c r="C192" s="17" t="s">
        <v>606</v>
      </c>
      <c r="D192" s="17" t="s">
        <v>865</v>
      </c>
      <c r="E192" s="17" t="s">
        <v>866</v>
      </c>
      <c r="F192" s="18">
        <v>124</v>
      </c>
      <c r="G192" s="17"/>
      <c r="H192" s="18">
        <v>28</v>
      </c>
      <c r="I192" s="18">
        <v>40</v>
      </c>
      <c r="J192" s="18">
        <v>2</v>
      </c>
      <c r="K192" s="18">
        <v>9.17</v>
      </c>
      <c r="L192" s="18">
        <v>0.25</v>
      </c>
      <c r="M192" s="18">
        <v>7</v>
      </c>
      <c r="N192" s="18">
        <v>112</v>
      </c>
      <c r="O192" s="18">
        <v>32</v>
      </c>
      <c r="P192" s="18">
        <v>31.7</v>
      </c>
      <c r="Q192" s="17"/>
      <c r="R192" s="18">
        <v>18.399999999999999</v>
      </c>
      <c r="S192" s="1"/>
      <c r="T192" s="43" t="str">
        <f>VLOOKUP(B192,Experiment!DF:DX,19,FALSE)</f>
        <v>183921:267717</v>
      </c>
      <c r="U192" s="1" t="str">
        <f t="shared" si="46"/>
        <v>183921:267717_183921:2296052</v>
      </c>
      <c r="V192" s="11" t="str">
        <f t="shared" si="62"/>
        <v>,</v>
      </c>
      <c r="W192" s="11" t="str">
        <f>IF(COUNTIF($T$1:T191, "="&amp;T192)=0,VLOOKUP(B192,Experiment!DF:DG,2,FALSE)&amp;"""soilLayer"":[", "")</f>
        <v/>
      </c>
      <c r="X192" s="11" t="str">
        <f>IF(COUNTIF($U$1:U191, "="&amp;U192)=0,Y192&amp;Z192&amp;AA192&amp;AB192&amp;AC192&amp;AD192&amp;AE192&amp;AF192&amp;AG192&amp;AH192&amp;AI192&amp;AJ192&amp;AJ192&amp;AK192&amp;AL192&amp;AM192,"")</f>
        <v>{"mon_soilhorizonid":"183921:2296052","slmh":"2B","sllb":"124","slcly":"28","slsil":"40","slcf":"2","sksat":"9.17","sloc":"0.25","slphw":"7","sllt":"112","slsnd":"32","slsnd":"32","slfc1":"31.7","slwp":"18.4"}</v>
      </c>
      <c r="Y192" s="11" t="str">
        <f t="shared" si="47"/>
        <v>{"mon_soilhorizonid":"183921:2296052",</v>
      </c>
      <c r="Z192" s="11" t="str">
        <f t="shared" si="48"/>
        <v>"slmh":"2B",</v>
      </c>
      <c r="AA192" s="11" t="str">
        <f t="shared" si="49"/>
        <v>"sllb":"124",</v>
      </c>
      <c r="AB192" s="11" t="str">
        <f t="shared" si="50"/>
        <v/>
      </c>
      <c r="AC192" s="11" t="str">
        <f t="shared" si="51"/>
        <v>"slcly":"28",</v>
      </c>
      <c r="AD192" s="11" t="str">
        <f t="shared" si="52"/>
        <v>"slsil":"40",</v>
      </c>
      <c r="AE192" s="11" t="str">
        <f t="shared" si="53"/>
        <v>"slcf":"2",</v>
      </c>
      <c r="AF192" s="11" t="str">
        <f t="shared" si="54"/>
        <v>"sksat":"9.17",</v>
      </c>
      <c r="AG192" s="11" t="str">
        <f t="shared" si="55"/>
        <v>"sloc":"0.25",</v>
      </c>
      <c r="AH192" s="11" t="str">
        <f t="shared" si="56"/>
        <v>"slphw":"7",</v>
      </c>
      <c r="AI192" s="11" t="str">
        <f t="shared" si="57"/>
        <v>"sllt":"112",</v>
      </c>
      <c r="AJ192" s="11" t="str">
        <f t="shared" si="58"/>
        <v>"slsnd":"32",</v>
      </c>
      <c r="AK192" s="11" t="str">
        <f t="shared" si="59"/>
        <v>"slfc1":"31.7",</v>
      </c>
      <c r="AL192" s="11" t="str">
        <f t="shared" si="60"/>
        <v/>
      </c>
      <c r="AM192" s="11" t="str">
        <f t="shared" si="61"/>
        <v>"slwp":"18.4"}</v>
      </c>
    </row>
    <row r="193" spans="2:39">
      <c r="B193" s="17" t="s">
        <v>603</v>
      </c>
      <c r="C193" s="17" t="s">
        <v>606</v>
      </c>
      <c r="D193" s="17" t="s">
        <v>867</v>
      </c>
      <c r="E193" s="17" t="s">
        <v>868</v>
      </c>
      <c r="F193" s="18">
        <v>152</v>
      </c>
      <c r="G193" s="17"/>
      <c r="H193" s="18">
        <v>14</v>
      </c>
      <c r="I193" s="18">
        <v>45</v>
      </c>
      <c r="J193" s="18">
        <v>7.425742574</v>
      </c>
      <c r="K193" s="18">
        <v>2.82</v>
      </c>
      <c r="L193" s="18">
        <v>0.25</v>
      </c>
      <c r="M193" s="18">
        <v>7.9</v>
      </c>
      <c r="N193" s="18">
        <v>124</v>
      </c>
      <c r="O193" s="18">
        <v>41</v>
      </c>
      <c r="P193" s="18">
        <v>24.4</v>
      </c>
      <c r="Q193" s="17"/>
      <c r="R193" s="18">
        <v>9.5</v>
      </c>
      <c r="S193" s="1"/>
      <c r="T193" s="43" t="str">
        <f>VLOOKUP(B193,Experiment!DF:DX,19,FALSE)</f>
        <v>183921:267717</v>
      </c>
      <c r="U193" s="1" t="str">
        <f t="shared" si="46"/>
        <v>183921:267717_183921:2296053</v>
      </c>
      <c r="V193" s="11" t="str">
        <f t="shared" si="62"/>
        <v>,</v>
      </c>
      <c r="W193" s="11" t="str">
        <f>IF(COUNTIF($T$1:T192, "="&amp;T193)=0,VLOOKUP(B193,Experiment!DF:DG,2,FALSE)&amp;"""soilLayer"":[", "")</f>
        <v/>
      </c>
      <c r="X193" s="11" t="str">
        <f>IF(COUNTIF($U$1:U192, "="&amp;U193)=0,Y193&amp;Z193&amp;AA193&amp;AB193&amp;AC193&amp;AD193&amp;AE193&amp;AF193&amp;AG193&amp;AH193&amp;AI193&amp;AJ193&amp;AJ193&amp;AK193&amp;AL193&amp;AM193,"")</f>
        <v>{"mon_soilhorizonid":"183921:2296053","slmh":"2C","sllb":"152","slcly":"14","slsil":"45","slcf":"7.425742574","sksat":"2.82","sloc":"0.25","slphw":"7.9","sllt":"124","slsnd":"41","slsnd":"41","slfc1":"24.4","slwp":"9.5"}</v>
      </c>
      <c r="Y193" s="11" t="str">
        <f t="shared" si="47"/>
        <v>{"mon_soilhorizonid":"183921:2296053",</v>
      </c>
      <c r="Z193" s="11" t="str">
        <f t="shared" si="48"/>
        <v>"slmh":"2C",</v>
      </c>
      <c r="AA193" s="11" t="str">
        <f t="shared" si="49"/>
        <v>"sllb":"152",</v>
      </c>
      <c r="AB193" s="11" t="str">
        <f t="shared" si="50"/>
        <v/>
      </c>
      <c r="AC193" s="11" t="str">
        <f t="shared" si="51"/>
        <v>"slcly":"14",</v>
      </c>
      <c r="AD193" s="11" t="str">
        <f t="shared" si="52"/>
        <v>"slsil":"45",</v>
      </c>
      <c r="AE193" s="11" t="str">
        <f t="shared" si="53"/>
        <v>"slcf":"7.425742574",</v>
      </c>
      <c r="AF193" s="11" t="str">
        <f t="shared" si="54"/>
        <v>"sksat":"2.82",</v>
      </c>
      <c r="AG193" s="11" t="str">
        <f t="shared" si="55"/>
        <v>"sloc":"0.25",</v>
      </c>
      <c r="AH193" s="11" t="str">
        <f t="shared" si="56"/>
        <v>"slphw":"7.9",</v>
      </c>
      <c r="AI193" s="11" t="str">
        <f t="shared" si="57"/>
        <v>"sllt":"124",</v>
      </c>
      <c r="AJ193" s="11" t="str">
        <f t="shared" si="58"/>
        <v>"slsnd":"41",</v>
      </c>
      <c r="AK193" s="11" t="str">
        <f t="shared" si="59"/>
        <v>"slfc1":"24.4",</v>
      </c>
      <c r="AL193" s="11" t="str">
        <f t="shared" si="60"/>
        <v/>
      </c>
      <c r="AM193" s="11" t="str">
        <f t="shared" si="61"/>
        <v>"slwp":"9.5"}</v>
      </c>
    </row>
    <row r="194" spans="2:39">
      <c r="B194" s="17" t="s">
        <v>610</v>
      </c>
      <c r="C194" s="17" t="s">
        <v>431</v>
      </c>
      <c r="D194" s="17" t="s">
        <v>785</v>
      </c>
      <c r="E194" s="17" t="s">
        <v>786</v>
      </c>
      <c r="F194" s="18">
        <v>33</v>
      </c>
      <c r="G194" s="17"/>
      <c r="H194" s="18">
        <v>23</v>
      </c>
      <c r="I194" s="18">
        <v>45</v>
      </c>
      <c r="J194" s="18">
        <v>2.5</v>
      </c>
      <c r="K194" s="18">
        <v>9.17</v>
      </c>
      <c r="L194" s="18">
        <v>6</v>
      </c>
      <c r="M194" s="18">
        <v>7.9</v>
      </c>
      <c r="N194" s="18">
        <v>0</v>
      </c>
      <c r="O194" s="18">
        <v>32</v>
      </c>
      <c r="P194" s="18">
        <v>33.6</v>
      </c>
      <c r="Q194" s="17"/>
      <c r="R194" s="18">
        <v>21.7</v>
      </c>
      <c r="S194" s="1"/>
      <c r="T194" s="43" t="str">
        <f>VLOOKUP(B194,Experiment!DF:DX,19,FALSE)</f>
        <v>937038:278382_1</v>
      </c>
      <c r="U194" s="1" t="str">
        <f t="shared" si="46"/>
        <v>937038:278382_1_937038:669336</v>
      </c>
      <c r="V194" s="11" t="str">
        <f t="shared" si="62"/>
        <v>]},</v>
      </c>
      <c r="W194" s="11" t="str">
        <f>IF(COUNTIF($T$1:T193, "="&amp;T194)=0,VLOOKUP(B194,Experiment!DF:DG,2,FALSE)&amp;"""soilLayer"":[", "")</f>
        <v>{"sltx":"L","sl_source":"SSURGO, Texture Component","soil_id":"937038:278382_1","soil_name":"Normandy","sl_system":"USDA_NRCS","classification":"Fine-loamy, mixed, superactive, calcareous, mesic Fluvaquentic Endoaquolls","sl_slope":"0.5","salb":"0.09","drainage":"Poorly drained","soilLayer":[</v>
      </c>
      <c r="X194" s="11" t="str">
        <f>IF(COUNTIF($U$1:U193, "="&amp;U194)=0,Y194&amp;Z194&amp;AA194&amp;AB194&amp;AC194&amp;AD194&amp;AE194&amp;AF194&amp;AG194&amp;AH194&amp;AI194&amp;AJ194&amp;AJ194&amp;AK194&amp;AL194&amp;AM194,"")</f>
        <v>{"mon_soilhorizonid":"937038:669336","slmh":"A","sllb":"33","slcly":"23","slsil":"45","slcf":"2.5","sksat":"9.17","sloc":"6","slphw":"7.9","sllt":"0","slsnd":"32","slsnd":"32","slfc1":"33.6","slwp":"21.7"}</v>
      </c>
      <c r="Y194" s="11" t="str">
        <f t="shared" si="47"/>
        <v>{"mon_soilhorizonid":"937038:669336",</v>
      </c>
      <c r="Z194" s="11" t="str">
        <f t="shared" si="48"/>
        <v>"slmh":"A",</v>
      </c>
      <c r="AA194" s="11" t="str">
        <f t="shared" si="49"/>
        <v>"sllb":"33",</v>
      </c>
      <c r="AB194" s="11" t="str">
        <f t="shared" si="50"/>
        <v/>
      </c>
      <c r="AC194" s="11" t="str">
        <f t="shared" si="51"/>
        <v>"slcly":"23",</v>
      </c>
      <c r="AD194" s="11" t="str">
        <f t="shared" si="52"/>
        <v>"slsil":"45",</v>
      </c>
      <c r="AE194" s="11" t="str">
        <f t="shared" si="53"/>
        <v>"slcf":"2.5",</v>
      </c>
      <c r="AF194" s="11" t="str">
        <f t="shared" si="54"/>
        <v>"sksat":"9.17",</v>
      </c>
      <c r="AG194" s="11" t="str">
        <f t="shared" si="55"/>
        <v>"sloc":"6",</v>
      </c>
      <c r="AH194" s="11" t="str">
        <f t="shared" si="56"/>
        <v>"slphw":"7.9",</v>
      </c>
      <c r="AI194" s="11" t="str">
        <f t="shared" si="57"/>
        <v>"sllt":"0",</v>
      </c>
      <c r="AJ194" s="11" t="str">
        <f t="shared" si="58"/>
        <v>"slsnd":"32",</v>
      </c>
      <c r="AK194" s="11" t="str">
        <f t="shared" si="59"/>
        <v>"slfc1":"33.6",</v>
      </c>
      <c r="AL194" s="11" t="str">
        <f t="shared" si="60"/>
        <v/>
      </c>
      <c r="AM194" s="11" t="str">
        <f t="shared" si="61"/>
        <v>"slwp":"21.7"}</v>
      </c>
    </row>
    <row r="195" spans="2:39">
      <c r="B195" s="17" t="s">
        <v>610</v>
      </c>
      <c r="C195" s="17" t="s">
        <v>431</v>
      </c>
      <c r="D195" s="17" t="s">
        <v>787</v>
      </c>
      <c r="E195" s="17" t="s">
        <v>788</v>
      </c>
      <c r="F195" s="18">
        <v>137</v>
      </c>
      <c r="G195" s="17"/>
      <c r="H195" s="18">
        <v>25</v>
      </c>
      <c r="I195" s="18">
        <v>55</v>
      </c>
      <c r="J195" s="18">
        <v>5</v>
      </c>
      <c r="K195" s="18">
        <v>9.17</v>
      </c>
      <c r="L195" s="18">
        <v>1.25</v>
      </c>
      <c r="M195" s="18">
        <v>7.9</v>
      </c>
      <c r="N195" s="18">
        <v>33</v>
      </c>
      <c r="O195" s="18">
        <v>20</v>
      </c>
      <c r="P195" s="18">
        <v>29.5</v>
      </c>
      <c r="Q195" s="17"/>
      <c r="R195" s="18">
        <v>15.5</v>
      </c>
      <c r="S195" s="1"/>
      <c r="T195" s="43" t="str">
        <f>VLOOKUP(B195,Experiment!DF:DX,19,FALSE)</f>
        <v>937038:278382_1</v>
      </c>
      <c r="U195" s="1" t="str">
        <f t="shared" si="46"/>
        <v>937038:278382_1_937038:669337</v>
      </c>
      <c r="V195" s="11" t="str">
        <f t="shared" si="62"/>
        <v>,</v>
      </c>
      <c r="W195" s="11" t="str">
        <f>IF(COUNTIF($T$1:T194, "="&amp;T195)=0,VLOOKUP(B195,Experiment!DF:DG,2,FALSE)&amp;"""soilLayer"":[", "")</f>
        <v/>
      </c>
      <c r="X195" s="11" t="str">
        <f>IF(COUNTIF($U$1:U194, "="&amp;U195)=0,Y195&amp;Z195&amp;AA195&amp;AB195&amp;AC195&amp;AD195&amp;AE195&amp;AF195&amp;AG195&amp;AH195&amp;AI195&amp;AJ195&amp;AJ195&amp;AK195&amp;AL195&amp;AM195,"")</f>
        <v>{"mon_soilhorizonid":"937038:669337","slmh":"Bg","sllb":"137","slcly":"25","slsil":"55","slcf":"5","sksat":"9.17","sloc":"1.25","slphw":"7.9","sllt":"33","slsnd":"20","slsnd":"20","slfc1":"29.5","slwp":"15.5"}</v>
      </c>
      <c r="Y195" s="11" t="str">
        <f t="shared" si="47"/>
        <v>{"mon_soilhorizonid":"937038:669337",</v>
      </c>
      <c r="Z195" s="11" t="str">
        <f t="shared" si="48"/>
        <v>"slmh":"Bg",</v>
      </c>
      <c r="AA195" s="11" t="str">
        <f t="shared" si="49"/>
        <v>"sllb":"137",</v>
      </c>
      <c r="AB195" s="11" t="str">
        <f t="shared" si="50"/>
        <v/>
      </c>
      <c r="AC195" s="11" t="str">
        <f t="shared" si="51"/>
        <v>"slcly":"25",</v>
      </c>
      <c r="AD195" s="11" t="str">
        <f t="shared" si="52"/>
        <v>"slsil":"55",</v>
      </c>
      <c r="AE195" s="11" t="str">
        <f t="shared" si="53"/>
        <v>"slcf":"5",</v>
      </c>
      <c r="AF195" s="11" t="str">
        <f t="shared" si="54"/>
        <v>"sksat":"9.17",</v>
      </c>
      <c r="AG195" s="11" t="str">
        <f t="shared" si="55"/>
        <v>"sloc":"1.25",</v>
      </c>
      <c r="AH195" s="11" t="str">
        <f t="shared" si="56"/>
        <v>"slphw":"7.9",</v>
      </c>
      <c r="AI195" s="11" t="str">
        <f t="shared" si="57"/>
        <v>"sllt":"33",</v>
      </c>
      <c r="AJ195" s="11" t="str">
        <f t="shared" si="58"/>
        <v>"slsnd":"20",</v>
      </c>
      <c r="AK195" s="11" t="str">
        <f t="shared" si="59"/>
        <v>"slfc1":"29.5",</v>
      </c>
      <c r="AL195" s="11" t="str">
        <f t="shared" si="60"/>
        <v/>
      </c>
      <c r="AM195" s="11" t="str">
        <f t="shared" si="61"/>
        <v>"slwp":"15.5"}</v>
      </c>
    </row>
    <row r="196" spans="2:39">
      <c r="B196" s="17" t="s">
        <v>610</v>
      </c>
      <c r="C196" s="17" t="s">
        <v>431</v>
      </c>
      <c r="D196" s="17" t="s">
        <v>789</v>
      </c>
      <c r="E196" s="17" t="s">
        <v>790</v>
      </c>
      <c r="F196" s="18">
        <v>152</v>
      </c>
      <c r="G196" s="17"/>
      <c r="H196" s="18">
        <v>3</v>
      </c>
      <c r="I196" s="18">
        <v>2</v>
      </c>
      <c r="J196" s="18">
        <v>9</v>
      </c>
      <c r="K196" s="18">
        <v>91.74</v>
      </c>
      <c r="L196" s="18">
        <v>0.25</v>
      </c>
      <c r="M196" s="18">
        <v>7.9</v>
      </c>
      <c r="N196" s="18">
        <v>137</v>
      </c>
      <c r="O196" s="18">
        <v>95</v>
      </c>
      <c r="P196" s="18">
        <v>8.5</v>
      </c>
      <c r="Q196" s="17">
        <v>12.4</v>
      </c>
      <c r="R196" s="18">
        <v>2.5</v>
      </c>
      <c r="S196" s="1"/>
      <c r="T196" s="43" t="str">
        <f>VLOOKUP(B196,Experiment!DF:DX,19,FALSE)</f>
        <v>937038:278382_1</v>
      </c>
      <c r="U196" s="1" t="str">
        <f t="shared" si="46"/>
        <v>937038:278382_1_937038:669338</v>
      </c>
      <c r="V196" s="11" t="str">
        <f t="shared" si="62"/>
        <v>,</v>
      </c>
      <c r="W196" s="11" t="str">
        <f>IF(COUNTIF($T$1:T195, "="&amp;T196)=0,VLOOKUP(B196,Experiment!DF:DG,2,FALSE)&amp;"""soilLayer"":[", "")</f>
        <v/>
      </c>
      <c r="X196" s="11" t="str">
        <f>IF(COUNTIF($U$1:U195, "="&amp;U196)=0,Y196&amp;Z196&amp;AA196&amp;AB196&amp;AC196&amp;AD196&amp;AE196&amp;AF196&amp;AG196&amp;AH196&amp;AI196&amp;AJ196&amp;AJ196&amp;AK196&amp;AL196&amp;AM196,"")</f>
        <v>{"mon_soilhorizonid":"937038:669338","slmh":"Cg","sllb":"152","slcly":"3","slsil":"2","slcf":"9","sksat":"91.74","sloc":"0.25","slphw":"7.9","sllt":"137","slsnd":"95","slsnd":"95","slfc1":"8.5","slfc2":"12.4","slwp":"2.5"}</v>
      </c>
      <c r="Y196" s="11" t="str">
        <f t="shared" si="47"/>
        <v>{"mon_soilhorizonid":"937038:669338",</v>
      </c>
      <c r="Z196" s="11" t="str">
        <f t="shared" si="48"/>
        <v>"slmh":"Cg",</v>
      </c>
      <c r="AA196" s="11" t="str">
        <f t="shared" si="49"/>
        <v>"sllb":"152",</v>
      </c>
      <c r="AB196" s="11" t="str">
        <f t="shared" si="50"/>
        <v/>
      </c>
      <c r="AC196" s="11" t="str">
        <f t="shared" si="51"/>
        <v>"slcly":"3",</v>
      </c>
      <c r="AD196" s="11" t="str">
        <f t="shared" si="52"/>
        <v>"slsil":"2",</v>
      </c>
      <c r="AE196" s="11" t="str">
        <f t="shared" si="53"/>
        <v>"slcf":"9",</v>
      </c>
      <c r="AF196" s="11" t="str">
        <f t="shared" si="54"/>
        <v>"sksat":"91.74",</v>
      </c>
      <c r="AG196" s="11" t="str">
        <f t="shared" si="55"/>
        <v>"sloc":"0.25",</v>
      </c>
      <c r="AH196" s="11" t="str">
        <f t="shared" si="56"/>
        <v>"slphw":"7.9",</v>
      </c>
      <c r="AI196" s="11" t="str">
        <f t="shared" si="57"/>
        <v>"sllt":"137",</v>
      </c>
      <c r="AJ196" s="11" t="str">
        <f t="shared" si="58"/>
        <v>"slsnd":"95",</v>
      </c>
      <c r="AK196" s="11" t="str">
        <f t="shared" si="59"/>
        <v>"slfc1":"8.5",</v>
      </c>
      <c r="AL196" s="11" t="str">
        <f t="shared" si="60"/>
        <v>"slfc2":"12.4",</v>
      </c>
      <c r="AM196" s="11" t="str">
        <f t="shared" si="61"/>
        <v>"slwp":"2.5"}</v>
      </c>
    </row>
    <row r="197" spans="2:39">
      <c r="B197" s="17" t="s">
        <v>613</v>
      </c>
      <c r="C197" s="17" t="s">
        <v>431</v>
      </c>
      <c r="D197" s="17" t="s">
        <v>785</v>
      </c>
      <c r="E197" s="17" t="s">
        <v>786</v>
      </c>
      <c r="F197" s="18">
        <v>33</v>
      </c>
      <c r="G197" s="17"/>
      <c r="H197" s="18">
        <v>23</v>
      </c>
      <c r="I197" s="18">
        <v>45</v>
      </c>
      <c r="J197" s="18">
        <v>2.5</v>
      </c>
      <c r="K197" s="18">
        <v>9.17</v>
      </c>
      <c r="L197" s="18">
        <v>6</v>
      </c>
      <c r="M197" s="18">
        <v>7.9</v>
      </c>
      <c r="N197" s="18">
        <v>0</v>
      </c>
      <c r="O197" s="18">
        <v>32</v>
      </c>
      <c r="P197" s="18">
        <v>33.6</v>
      </c>
      <c r="Q197" s="17"/>
      <c r="R197" s="18">
        <v>21.7</v>
      </c>
      <c r="S197" s="1"/>
      <c r="T197" s="43" t="str">
        <f>VLOOKUP(B197,Experiment!DF:DX,19,FALSE)</f>
        <v>937038:278382_1</v>
      </c>
      <c r="U197" s="1" t="str">
        <f t="shared" ref="U197:U260" si="63">T197&amp;"_"&amp;D197</f>
        <v>937038:278382_1_937038:669336</v>
      </c>
      <c r="V197" s="11" t="str">
        <f t="shared" si="62"/>
        <v/>
      </c>
      <c r="W197" s="11" t="str">
        <f>IF(COUNTIF($T$1:T196, "="&amp;T197)=0,VLOOKUP(B197,Experiment!DF:DG,2,FALSE)&amp;"""soilLayer"":[", "")</f>
        <v/>
      </c>
      <c r="X197" s="11" t="str">
        <f>IF(COUNTIF($U$1:U196, "="&amp;U197)=0,Y197&amp;Z197&amp;AA197&amp;AB197&amp;AC197&amp;AD197&amp;AE197&amp;AF197&amp;AG197&amp;AH197&amp;AI197&amp;AJ197&amp;AJ197&amp;AK197&amp;AL197&amp;AM197,"")</f>
        <v/>
      </c>
      <c r="Y197" s="11" t="str">
        <f t="shared" ref="Y197:Y260" si="64">"{"&amp;IF(D197&lt;&gt;"", """"&amp;LOWER(D$3) &amp;""":"""&amp;D197&amp;""",", "")</f>
        <v>{"mon_soilhorizonid":"937038:669336",</v>
      </c>
      <c r="Z197" s="11" t="str">
        <f t="shared" ref="Z197:Z260" si="65">IF(E197&lt;&gt;"", """"&amp;LOWER(E$3) &amp;""":"""&amp;E197&amp;""",", "")</f>
        <v>"slmh":"A",</v>
      </c>
      <c r="AA197" s="11" t="str">
        <f t="shared" ref="AA197:AA260" si="66">IF(F197&lt;&gt;"", """"&amp;LOWER(F$3) &amp;""":"""&amp;F197&amp;""",", "")</f>
        <v>"sllb":"33",</v>
      </c>
      <c r="AB197" s="11" t="str">
        <f t="shared" ref="AB197:AB260" si="67">IF(G197&lt;&gt;"", """"&amp;LOWER(G$3) &amp;""":"""&amp;G197&amp;""",", "")</f>
        <v/>
      </c>
      <c r="AC197" s="11" t="str">
        <f t="shared" ref="AC197:AC260" si="68">IF(H197&lt;&gt;"", """"&amp;LOWER(H$3) &amp;""":"""&amp;H197&amp;""",", "")</f>
        <v>"slcly":"23",</v>
      </c>
      <c r="AD197" s="11" t="str">
        <f t="shared" ref="AD197:AD260" si="69">IF(I197&lt;&gt;"", """"&amp;LOWER(I$3) &amp;""":"""&amp;I197&amp;""",", "")</f>
        <v>"slsil":"45",</v>
      </c>
      <c r="AE197" s="11" t="str">
        <f t="shared" ref="AE197:AE260" si="70">IF(J197&lt;&gt;"", """"&amp;LOWER(J$3) &amp;""":"""&amp;J197&amp;""",", "")</f>
        <v>"slcf":"2.5",</v>
      </c>
      <c r="AF197" s="11" t="str">
        <f t="shared" ref="AF197:AF260" si="71">IF(K197&lt;&gt;"", """"&amp;LOWER(K$3) &amp;""":"""&amp;K197&amp;""",", "")</f>
        <v>"sksat":"9.17",</v>
      </c>
      <c r="AG197" s="11" t="str">
        <f t="shared" ref="AG197:AG260" si="72">IF(L197&lt;&gt;"", """"&amp;LOWER(L$3) &amp;""":"""&amp;L197&amp;""",", "")</f>
        <v>"sloc":"6",</v>
      </c>
      <c r="AH197" s="11" t="str">
        <f t="shared" ref="AH197:AH260" si="73">IF(M197&lt;&gt;"", """"&amp;LOWER(M$3) &amp;""":"""&amp;M197&amp;""",", "")</f>
        <v>"slphw":"7.9",</v>
      </c>
      <c r="AI197" s="11" t="str">
        <f t="shared" ref="AI197:AI260" si="74">IF(N197&lt;&gt;"", """"&amp;LOWER(N$3) &amp;""":"""&amp;N197&amp;""",", "")</f>
        <v>"sllt":"0",</v>
      </c>
      <c r="AJ197" s="11" t="str">
        <f t="shared" ref="AJ197:AJ260" si="75">IF(O197&lt;&gt;"", """"&amp;LOWER(O$3) &amp;""":"""&amp;O197&amp;""",", "")</f>
        <v>"slsnd":"32",</v>
      </c>
      <c r="AK197" s="11" t="str">
        <f t="shared" ref="AK197:AK260" si="76">IF(P197&lt;&gt;"", """"&amp;LOWER(P$3) &amp;""":"""&amp;P197&amp;""",", "")</f>
        <v>"slfc1":"33.6",</v>
      </c>
      <c r="AL197" s="11" t="str">
        <f t="shared" ref="AL197:AL260" si="77">IF(Q197&lt;&gt;"", """"&amp;LOWER(Q$3) &amp;""":"""&amp;Q197&amp;""",", "")</f>
        <v/>
      </c>
      <c r="AM197" s="11" t="str">
        <f t="shared" ref="AM197:AM260" si="78">IF(R197&lt;&gt;"", """"&amp;LOWER(R$3) &amp;""":"""&amp;R197&amp;"""}", "")</f>
        <v>"slwp":"21.7"}</v>
      </c>
    </row>
    <row r="198" spans="2:39">
      <c r="B198" s="17" t="s">
        <v>613</v>
      </c>
      <c r="C198" s="17" t="s">
        <v>431</v>
      </c>
      <c r="D198" s="17" t="s">
        <v>787</v>
      </c>
      <c r="E198" s="17" t="s">
        <v>788</v>
      </c>
      <c r="F198" s="18">
        <v>137</v>
      </c>
      <c r="G198" s="17"/>
      <c r="H198" s="18">
        <v>25</v>
      </c>
      <c r="I198" s="18">
        <v>55</v>
      </c>
      <c r="J198" s="18">
        <v>5</v>
      </c>
      <c r="K198" s="18">
        <v>9.17</v>
      </c>
      <c r="L198" s="18">
        <v>1.25</v>
      </c>
      <c r="M198" s="18">
        <v>7.9</v>
      </c>
      <c r="N198" s="18">
        <v>33</v>
      </c>
      <c r="O198" s="18">
        <v>20</v>
      </c>
      <c r="P198" s="18">
        <v>29.5</v>
      </c>
      <c r="Q198" s="17"/>
      <c r="R198" s="18">
        <v>15.5</v>
      </c>
      <c r="S198" s="1"/>
      <c r="T198" s="43" t="str">
        <f>VLOOKUP(B198,Experiment!DF:DX,19,FALSE)</f>
        <v>937038:278382_1</v>
      </c>
      <c r="U198" s="1" t="str">
        <f t="shared" si="63"/>
        <v>937038:278382_1_937038:669337</v>
      </c>
      <c r="V198" s="11" t="str">
        <f t="shared" ref="V198:V261" si="79">IF(W198&lt;&gt;"","]},",IF(X198&lt;&gt;"", ",",""))</f>
        <v/>
      </c>
      <c r="W198" s="11" t="str">
        <f>IF(COUNTIF($T$1:T197, "="&amp;T198)=0,VLOOKUP(B198,Experiment!DF:DG,2,FALSE)&amp;"""soilLayer"":[", "")</f>
        <v/>
      </c>
      <c r="X198" s="11" t="str">
        <f>IF(COUNTIF($U$1:U197, "="&amp;U198)=0,Y198&amp;Z198&amp;AA198&amp;AB198&amp;AC198&amp;AD198&amp;AE198&amp;AF198&amp;AG198&amp;AH198&amp;AI198&amp;AJ198&amp;AJ198&amp;AK198&amp;AL198&amp;AM198,"")</f>
        <v/>
      </c>
      <c r="Y198" s="11" t="str">
        <f t="shared" si="64"/>
        <v>{"mon_soilhorizonid":"937038:669337",</v>
      </c>
      <c r="Z198" s="11" t="str">
        <f t="shared" si="65"/>
        <v>"slmh":"Bg",</v>
      </c>
      <c r="AA198" s="11" t="str">
        <f t="shared" si="66"/>
        <v>"sllb":"137",</v>
      </c>
      <c r="AB198" s="11" t="str">
        <f t="shared" si="67"/>
        <v/>
      </c>
      <c r="AC198" s="11" t="str">
        <f t="shared" si="68"/>
        <v>"slcly":"25",</v>
      </c>
      <c r="AD198" s="11" t="str">
        <f t="shared" si="69"/>
        <v>"slsil":"55",</v>
      </c>
      <c r="AE198" s="11" t="str">
        <f t="shared" si="70"/>
        <v>"slcf":"5",</v>
      </c>
      <c r="AF198" s="11" t="str">
        <f t="shared" si="71"/>
        <v>"sksat":"9.17",</v>
      </c>
      <c r="AG198" s="11" t="str">
        <f t="shared" si="72"/>
        <v>"sloc":"1.25",</v>
      </c>
      <c r="AH198" s="11" t="str">
        <f t="shared" si="73"/>
        <v>"slphw":"7.9",</v>
      </c>
      <c r="AI198" s="11" t="str">
        <f t="shared" si="74"/>
        <v>"sllt":"33",</v>
      </c>
      <c r="AJ198" s="11" t="str">
        <f t="shared" si="75"/>
        <v>"slsnd":"20",</v>
      </c>
      <c r="AK198" s="11" t="str">
        <f t="shared" si="76"/>
        <v>"slfc1":"29.5",</v>
      </c>
      <c r="AL198" s="11" t="str">
        <f t="shared" si="77"/>
        <v/>
      </c>
      <c r="AM198" s="11" t="str">
        <f t="shared" si="78"/>
        <v>"slwp":"15.5"}</v>
      </c>
    </row>
    <row r="199" spans="2:39">
      <c r="B199" s="17" t="s">
        <v>613</v>
      </c>
      <c r="C199" s="17" t="s">
        <v>431</v>
      </c>
      <c r="D199" s="17" t="s">
        <v>789</v>
      </c>
      <c r="E199" s="17" t="s">
        <v>790</v>
      </c>
      <c r="F199" s="18">
        <v>152</v>
      </c>
      <c r="G199" s="17"/>
      <c r="H199" s="18">
        <v>3</v>
      </c>
      <c r="I199" s="18">
        <v>2</v>
      </c>
      <c r="J199" s="18">
        <v>9</v>
      </c>
      <c r="K199" s="18">
        <v>91.74</v>
      </c>
      <c r="L199" s="18">
        <v>0.25</v>
      </c>
      <c r="M199" s="18">
        <v>7.9</v>
      </c>
      <c r="N199" s="18">
        <v>137</v>
      </c>
      <c r="O199" s="18">
        <v>95</v>
      </c>
      <c r="P199" s="18">
        <v>8.5</v>
      </c>
      <c r="Q199" s="17">
        <v>12.4</v>
      </c>
      <c r="R199" s="18">
        <v>2.5</v>
      </c>
      <c r="S199" s="1"/>
      <c r="T199" s="43" t="str">
        <f>VLOOKUP(B199,Experiment!DF:DX,19,FALSE)</f>
        <v>937038:278382_1</v>
      </c>
      <c r="U199" s="1" t="str">
        <f t="shared" si="63"/>
        <v>937038:278382_1_937038:669338</v>
      </c>
      <c r="V199" s="11" t="str">
        <f t="shared" si="79"/>
        <v/>
      </c>
      <c r="W199" s="11" t="str">
        <f>IF(COUNTIF($T$1:T198, "="&amp;T199)=0,VLOOKUP(B199,Experiment!DF:DG,2,FALSE)&amp;"""soilLayer"":[", "")</f>
        <v/>
      </c>
      <c r="X199" s="11" t="str">
        <f>IF(COUNTIF($U$1:U198, "="&amp;U199)=0,Y199&amp;Z199&amp;AA199&amp;AB199&amp;AC199&amp;AD199&amp;AE199&amp;AF199&amp;AG199&amp;AH199&amp;AI199&amp;AJ199&amp;AJ199&amp;AK199&amp;AL199&amp;AM199,"")</f>
        <v/>
      </c>
      <c r="Y199" s="11" t="str">
        <f t="shared" si="64"/>
        <v>{"mon_soilhorizonid":"937038:669338",</v>
      </c>
      <c r="Z199" s="11" t="str">
        <f t="shared" si="65"/>
        <v>"slmh":"Cg",</v>
      </c>
      <c r="AA199" s="11" t="str">
        <f t="shared" si="66"/>
        <v>"sllb":"152",</v>
      </c>
      <c r="AB199" s="11" t="str">
        <f t="shared" si="67"/>
        <v/>
      </c>
      <c r="AC199" s="11" t="str">
        <f t="shared" si="68"/>
        <v>"slcly":"3",</v>
      </c>
      <c r="AD199" s="11" t="str">
        <f t="shared" si="69"/>
        <v>"slsil":"2",</v>
      </c>
      <c r="AE199" s="11" t="str">
        <f t="shared" si="70"/>
        <v>"slcf":"9",</v>
      </c>
      <c r="AF199" s="11" t="str">
        <f t="shared" si="71"/>
        <v>"sksat":"91.74",</v>
      </c>
      <c r="AG199" s="11" t="str">
        <f t="shared" si="72"/>
        <v>"sloc":"0.25",</v>
      </c>
      <c r="AH199" s="11" t="str">
        <f t="shared" si="73"/>
        <v>"slphw":"7.9",</v>
      </c>
      <c r="AI199" s="11" t="str">
        <f t="shared" si="74"/>
        <v>"sllt":"137",</v>
      </c>
      <c r="AJ199" s="11" t="str">
        <f t="shared" si="75"/>
        <v>"slsnd":"95",</v>
      </c>
      <c r="AK199" s="11" t="str">
        <f t="shared" si="76"/>
        <v>"slfc1":"8.5",</v>
      </c>
      <c r="AL199" s="11" t="str">
        <f t="shared" si="77"/>
        <v>"slfc2":"12.4",</v>
      </c>
      <c r="AM199" s="11" t="str">
        <f t="shared" si="78"/>
        <v>"slwp":"2.5"}</v>
      </c>
    </row>
    <row r="200" spans="2:39">
      <c r="B200" s="17" t="s">
        <v>614</v>
      </c>
      <c r="C200" s="17" t="s">
        <v>536</v>
      </c>
      <c r="D200" s="17" t="s">
        <v>832</v>
      </c>
      <c r="E200" s="17" t="s">
        <v>780</v>
      </c>
      <c r="F200" s="18">
        <v>43</v>
      </c>
      <c r="G200" s="17"/>
      <c r="H200" s="18">
        <v>21</v>
      </c>
      <c r="I200" s="18">
        <v>75</v>
      </c>
      <c r="J200" s="18">
        <v>0</v>
      </c>
      <c r="K200" s="18">
        <v>9.17</v>
      </c>
      <c r="L200" s="18">
        <v>0.75</v>
      </c>
      <c r="M200" s="18">
        <v>6.2</v>
      </c>
      <c r="N200" s="18">
        <v>15</v>
      </c>
      <c r="O200" s="18">
        <v>4</v>
      </c>
      <c r="P200" s="18">
        <v>27.6</v>
      </c>
      <c r="Q200" s="17"/>
      <c r="R200" s="18">
        <v>12.1</v>
      </c>
      <c r="S200" s="1"/>
      <c r="T200" s="43" t="str">
        <f>VLOOKUP(B200,Experiment!DF:DX,19,FALSE)</f>
        <v>1398939:280006</v>
      </c>
      <c r="U200" s="1" t="str">
        <f t="shared" si="63"/>
        <v>1398939:280006_1398939:6331694</v>
      </c>
      <c r="V200" s="11" t="str">
        <f t="shared" si="79"/>
        <v/>
      </c>
      <c r="W200" s="11" t="str">
        <f>IF(COUNTIF($T$1:T199, "="&amp;T200)=0,VLOOKUP(B200,Experiment!DF:DG,2,FALSE)&amp;"""soilLayer"":[", "")</f>
        <v/>
      </c>
      <c r="X200" s="11" t="str">
        <f>IF(COUNTIF($U$1:U199, "="&amp;U200)=0,Y200&amp;Z200&amp;AA200&amp;AB200&amp;AC200&amp;AD200&amp;AE200&amp;AF200&amp;AG200&amp;AH200&amp;AI200&amp;AJ200&amp;AJ200&amp;AK200&amp;AL200&amp;AM200,"")</f>
        <v/>
      </c>
      <c r="Y200" s="11" t="str">
        <f t="shared" si="64"/>
        <v>{"mon_soilhorizonid":"1398939:6331694",</v>
      </c>
      <c r="Z200" s="11" t="str">
        <f t="shared" si="65"/>
        <v>"slmh":"H2",</v>
      </c>
      <c r="AA200" s="11" t="str">
        <f t="shared" si="66"/>
        <v>"sllb":"43",</v>
      </c>
      <c r="AB200" s="11" t="str">
        <f t="shared" si="67"/>
        <v/>
      </c>
      <c r="AC200" s="11" t="str">
        <f t="shared" si="68"/>
        <v>"slcly":"21",</v>
      </c>
      <c r="AD200" s="11" t="str">
        <f t="shared" si="69"/>
        <v>"slsil":"75",</v>
      </c>
      <c r="AE200" s="11" t="str">
        <f t="shared" si="70"/>
        <v>"slcf":"0",</v>
      </c>
      <c r="AF200" s="11" t="str">
        <f t="shared" si="71"/>
        <v>"sksat":"9.17",</v>
      </c>
      <c r="AG200" s="11" t="str">
        <f t="shared" si="72"/>
        <v>"sloc":"0.75",</v>
      </c>
      <c r="AH200" s="11" t="str">
        <f t="shared" si="73"/>
        <v>"slphw":"6.2",</v>
      </c>
      <c r="AI200" s="11" t="str">
        <f t="shared" si="74"/>
        <v>"sllt":"15",</v>
      </c>
      <c r="AJ200" s="11" t="str">
        <f t="shared" si="75"/>
        <v>"slsnd":"4",</v>
      </c>
      <c r="AK200" s="11" t="str">
        <f t="shared" si="76"/>
        <v>"slfc1":"27.6",</v>
      </c>
      <c r="AL200" s="11" t="str">
        <f t="shared" si="77"/>
        <v/>
      </c>
      <c r="AM200" s="11" t="str">
        <f t="shared" si="78"/>
        <v>"slwp":"12.1"}</v>
      </c>
    </row>
    <row r="201" spans="2:39">
      <c r="B201" s="17" t="s">
        <v>614</v>
      </c>
      <c r="C201" s="17" t="s">
        <v>536</v>
      </c>
      <c r="D201" s="17" t="s">
        <v>833</v>
      </c>
      <c r="E201" s="17" t="s">
        <v>778</v>
      </c>
      <c r="F201" s="18">
        <v>15</v>
      </c>
      <c r="G201" s="17"/>
      <c r="H201" s="18">
        <v>21</v>
      </c>
      <c r="I201" s="18">
        <v>75</v>
      </c>
      <c r="J201" s="18">
        <v>0</v>
      </c>
      <c r="K201" s="18">
        <v>9.17</v>
      </c>
      <c r="L201" s="18">
        <v>2.5</v>
      </c>
      <c r="M201" s="18">
        <v>6.2</v>
      </c>
      <c r="N201" s="18">
        <v>0</v>
      </c>
      <c r="O201" s="18">
        <v>4</v>
      </c>
      <c r="P201" s="18">
        <v>28.8</v>
      </c>
      <c r="Q201" s="17"/>
      <c r="R201" s="18">
        <v>13.7</v>
      </c>
      <c r="S201" s="1"/>
      <c r="T201" s="43" t="str">
        <f>VLOOKUP(B201,Experiment!DF:DX,19,FALSE)</f>
        <v>1398939:280006</v>
      </c>
      <c r="U201" s="1" t="str">
        <f t="shared" si="63"/>
        <v>1398939:280006_1398939:675319</v>
      </c>
      <c r="V201" s="11" t="str">
        <f t="shared" si="79"/>
        <v/>
      </c>
      <c r="W201" s="11" t="str">
        <f>IF(COUNTIF($T$1:T200, "="&amp;T201)=0,VLOOKUP(B201,Experiment!DF:DG,2,FALSE)&amp;"""soilLayer"":[", "")</f>
        <v/>
      </c>
      <c r="X201" s="11" t="str">
        <f>IF(COUNTIF($U$1:U200, "="&amp;U201)=0,Y201&amp;Z201&amp;AA201&amp;AB201&amp;AC201&amp;AD201&amp;AE201&amp;AF201&amp;AG201&amp;AH201&amp;AI201&amp;AJ201&amp;AJ201&amp;AK201&amp;AL201&amp;AM201,"")</f>
        <v/>
      </c>
      <c r="Y201" s="11" t="str">
        <f t="shared" si="64"/>
        <v>{"mon_soilhorizonid":"1398939:675319",</v>
      </c>
      <c r="Z201" s="11" t="str">
        <f t="shared" si="65"/>
        <v>"slmh":"H1",</v>
      </c>
      <c r="AA201" s="11" t="str">
        <f t="shared" si="66"/>
        <v>"sllb":"15",</v>
      </c>
      <c r="AB201" s="11" t="str">
        <f t="shared" si="67"/>
        <v/>
      </c>
      <c r="AC201" s="11" t="str">
        <f t="shared" si="68"/>
        <v>"slcly":"21",</v>
      </c>
      <c r="AD201" s="11" t="str">
        <f t="shared" si="69"/>
        <v>"slsil":"75",</v>
      </c>
      <c r="AE201" s="11" t="str">
        <f t="shared" si="70"/>
        <v>"slcf":"0",</v>
      </c>
      <c r="AF201" s="11" t="str">
        <f t="shared" si="71"/>
        <v>"sksat":"9.17",</v>
      </c>
      <c r="AG201" s="11" t="str">
        <f t="shared" si="72"/>
        <v>"sloc":"2.5",</v>
      </c>
      <c r="AH201" s="11" t="str">
        <f t="shared" si="73"/>
        <v>"slphw":"6.2",</v>
      </c>
      <c r="AI201" s="11" t="str">
        <f t="shared" si="74"/>
        <v>"sllt":"0",</v>
      </c>
      <c r="AJ201" s="11" t="str">
        <f t="shared" si="75"/>
        <v>"slsnd":"4",</v>
      </c>
      <c r="AK201" s="11" t="str">
        <f t="shared" si="76"/>
        <v>"slfc1":"28.8",</v>
      </c>
      <c r="AL201" s="11" t="str">
        <f t="shared" si="77"/>
        <v/>
      </c>
      <c r="AM201" s="11" t="str">
        <f t="shared" si="78"/>
        <v>"slwp":"13.7"}</v>
      </c>
    </row>
    <row r="202" spans="2:39">
      <c r="B202" s="17" t="s">
        <v>614</v>
      </c>
      <c r="C202" s="17" t="s">
        <v>536</v>
      </c>
      <c r="D202" s="17" t="s">
        <v>834</v>
      </c>
      <c r="E202" s="17" t="s">
        <v>782</v>
      </c>
      <c r="F202" s="18">
        <v>191</v>
      </c>
      <c r="G202" s="17"/>
      <c r="H202" s="18">
        <v>31</v>
      </c>
      <c r="I202" s="18">
        <v>65</v>
      </c>
      <c r="J202" s="18">
        <v>0</v>
      </c>
      <c r="K202" s="18">
        <v>9.17</v>
      </c>
      <c r="L202" s="18">
        <v>0.75</v>
      </c>
      <c r="M202" s="18">
        <v>5.2</v>
      </c>
      <c r="N202" s="18">
        <v>43</v>
      </c>
      <c r="O202" s="18">
        <v>4</v>
      </c>
      <c r="P202" s="18">
        <v>31.3</v>
      </c>
      <c r="Q202" s="17"/>
      <c r="R202" s="18">
        <v>17.399999999999999</v>
      </c>
      <c r="S202" s="1"/>
      <c r="T202" s="43" t="str">
        <f>VLOOKUP(B202,Experiment!DF:DX,19,FALSE)</f>
        <v>1398939:280006</v>
      </c>
      <c r="U202" s="1" t="str">
        <f t="shared" si="63"/>
        <v>1398939:280006_1398939:675320</v>
      </c>
      <c r="V202" s="11" t="str">
        <f t="shared" si="79"/>
        <v/>
      </c>
      <c r="W202" s="11" t="str">
        <f>IF(COUNTIF($T$1:T201, "="&amp;T202)=0,VLOOKUP(B202,Experiment!DF:DG,2,FALSE)&amp;"""soilLayer"":[", "")</f>
        <v/>
      </c>
      <c r="X202" s="11" t="str">
        <f>IF(COUNTIF($U$1:U201, "="&amp;U202)=0,Y202&amp;Z202&amp;AA202&amp;AB202&amp;AC202&amp;AD202&amp;AE202&amp;AF202&amp;AG202&amp;AH202&amp;AI202&amp;AJ202&amp;AJ202&amp;AK202&amp;AL202&amp;AM202,"")</f>
        <v/>
      </c>
      <c r="Y202" s="11" t="str">
        <f t="shared" si="64"/>
        <v>{"mon_soilhorizonid":"1398939:675320",</v>
      </c>
      <c r="Z202" s="11" t="str">
        <f t="shared" si="65"/>
        <v>"slmh":"H3",</v>
      </c>
      <c r="AA202" s="11" t="str">
        <f t="shared" si="66"/>
        <v>"sllb":"191",</v>
      </c>
      <c r="AB202" s="11" t="str">
        <f t="shared" si="67"/>
        <v/>
      </c>
      <c r="AC202" s="11" t="str">
        <f t="shared" si="68"/>
        <v>"slcly":"31",</v>
      </c>
      <c r="AD202" s="11" t="str">
        <f t="shared" si="69"/>
        <v>"slsil":"65",</v>
      </c>
      <c r="AE202" s="11" t="str">
        <f t="shared" si="70"/>
        <v>"slcf":"0",</v>
      </c>
      <c r="AF202" s="11" t="str">
        <f t="shared" si="71"/>
        <v>"sksat":"9.17",</v>
      </c>
      <c r="AG202" s="11" t="str">
        <f t="shared" si="72"/>
        <v>"sloc":"0.75",</v>
      </c>
      <c r="AH202" s="11" t="str">
        <f t="shared" si="73"/>
        <v>"slphw":"5.2",</v>
      </c>
      <c r="AI202" s="11" t="str">
        <f t="shared" si="74"/>
        <v>"sllt":"43",</v>
      </c>
      <c r="AJ202" s="11" t="str">
        <f t="shared" si="75"/>
        <v>"slsnd":"4",</v>
      </c>
      <c r="AK202" s="11" t="str">
        <f t="shared" si="76"/>
        <v>"slfc1":"31.3",</v>
      </c>
      <c r="AL202" s="11" t="str">
        <f t="shared" si="77"/>
        <v/>
      </c>
      <c r="AM202" s="11" t="str">
        <f t="shared" si="78"/>
        <v>"slwp":"17.4"}</v>
      </c>
    </row>
    <row r="203" spans="2:39">
      <c r="B203" s="17" t="s">
        <v>614</v>
      </c>
      <c r="C203" s="17" t="s">
        <v>536</v>
      </c>
      <c r="D203" s="17" t="s">
        <v>835</v>
      </c>
      <c r="E203" s="17" t="s">
        <v>784</v>
      </c>
      <c r="F203" s="18">
        <v>203</v>
      </c>
      <c r="G203" s="17"/>
      <c r="H203" s="18">
        <v>22</v>
      </c>
      <c r="I203" s="18">
        <v>74</v>
      </c>
      <c r="J203" s="18">
        <v>0</v>
      </c>
      <c r="K203" s="18">
        <v>9.17</v>
      </c>
      <c r="L203" s="18">
        <v>0.25</v>
      </c>
      <c r="M203" s="18">
        <v>5.8</v>
      </c>
      <c r="N203" s="18">
        <v>191</v>
      </c>
      <c r="O203" s="18">
        <v>4</v>
      </c>
      <c r="P203" s="18">
        <v>28</v>
      </c>
      <c r="Q203" s="17"/>
      <c r="R203" s="18">
        <v>12.6</v>
      </c>
      <c r="S203" s="1"/>
      <c r="T203" s="43" t="str">
        <f>VLOOKUP(B203,Experiment!DF:DX,19,FALSE)</f>
        <v>1398939:280006</v>
      </c>
      <c r="U203" s="1" t="str">
        <f t="shared" si="63"/>
        <v>1398939:280006_1398939:675321</v>
      </c>
      <c r="V203" s="11" t="str">
        <f t="shared" si="79"/>
        <v/>
      </c>
      <c r="W203" s="11" t="str">
        <f>IF(COUNTIF($T$1:T202, "="&amp;T203)=0,VLOOKUP(B203,Experiment!DF:DG,2,FALSE)&amp;"""soilLayer"":[", "")</f>
        <v/>
      </c>
      <c r="X203" s="11" t="str">
        <f>IF(COUNTIF($U$1:U202, "="&amp;U203)=0,Y203&amp;Z203&amp;AA203&amp;AB203&amp;AC203&amp;AD203&amp;AE203&amp;AF203&amp;AG203&amp;AH203&amp;AI203&amp;AJ203&amp;AJ203&amp;AK203&amp;AL203&amp;AM203,"")</f>
        <v/>
      </c>
      <c r="Y203" s="11" t="str">
        <f t="shared" si="64"/>
        <v>{"mon_soilhorizonid":"1398939:675321",</v>
      </c>
      <c r="Z203" s="11" t="str">
        <f t="shared" si="65"/>
        <v>"slmh":"H4",</v>
      </c>
      <c r="AA203" s="11" t="str">
        <f t="shared" si="66"/>
        <v>"sllb":"203",</v>
      </c>
      <c r="AB203" s="11" t="str">
        <f t="shared" si="67"/>
        <v/>
      </c>
      <c r="AC203" s="11" t="str">
        <f t="shared" si="68"/>
        <v>"slcly":"22",</v>
      </c>
      <c r="AD203" s="11" t="str">
        <f t="shared" si="69"/>
        <v>"slsil":"74",</v>
      </c>
      <c r="AE203" s="11" t="str">
        <f t="shared" si="70"/>
        <v>"slcf":"0",</v>
      </c>
      <c r="AF203" s="11" t="str">
        <f t="shared" si="71"/>
        <v>"sksat":"9.17",</v>
      </c>
      <c r="AG203" s="11" t="str">
        <f t="shared" si="72"/>
        <v>"sloc":"0.25",</v>
      </c>
      <c r="AH203" s="11" t="str">
        <f t="shared" si="73"/>
        <v>"slphw":"5.8",</v>
      </c>
      <c r="AI203" s="11" t="str">
        <f t="shared" si="74"/>
        <v>"sllt":"191",</v>
      </c>
      <c r="AJ203" s="11" t="str">
        <f t="shared" si="75"/>
        <v>"slsnd":"4",</v>
      </c>
      <c r="AK203" s="11" t="str">
        <f t="shared" si="76"/>
        <v>"slfc1":"28",</v>
      </c>
      <c r="AL203" s="11" t="str">
        <f t="shared" si="77"/>
        <v/>
      </c>
      <c r="AM203" s="11" t="str">
        <f t="shared" si="78"/>
        <v>"slwp":"12.6"}</v>
      </c>
    </row>
    <row r="204" spans="2:39">
      <c r="B204" s="17" t="s">
        <v>616</v>
      </c>
      <c r="C204" s="17" t="s">
        <v>536</v>
      </c>
      <c r="D204" s="17" t="s">
        <v>832</v>
      </c>
      <c r="E204" s="17" t="s">
        <v>780</v>
      </c>
      <c r="F204" s="18">
        <v>43</v>
      </c>
      <c r="G204" s="17"/>
      <c r="H204" s="18">
        <v>21</v>
      </c>
      <c r="I204" s="18">
        <v>75</v>
      </c>
      <c r="J204" s="18">
        <v>0</v>
      </c>
      <c r="K204" s="18">
        <v>9.17</v>
      </c>
      <c r="L204" s="18">
        <v>0.75</v>
      </c>
      <c r="M204" s="18">
        <v>6.2</v>
      </c>
      <c r="N204" s="18">
        <v>15</v>
      </c>
      <c r="O204" s="18">
        <v>4</v>
      </c>
      <c r="P204" s="18">
        <v>27.6</v>
      </c>
      <c r="Q204" s="17"/>
      <c r="R204" s="18">
        <v>12.1</v>
      </c>
      <c r="S204" s="1"/>
      <c r="T204" s="43" t="str">
        <f>VLOOKUP(B204,Experiment!DF:DX,19,FALSE)</f>
        <v>1398939:280006</v>
      </c>
      <c r="U204" s="1" t="str">
        <f t="shared" si="63"/>
        <v>1398939:280006_1398939:6331694</v>
      </c>
      <c r="V204" s="11" t="str">
        <f t="shared" si="79"/>
        <v/>
      </c>
      <c r="W204" s="11" t="str">
        <f>IF(COUNTIF($T$1:T203, "="&amp;T204)=0,VLOOKUP(B204,Experiment!DF:DG,2,FALSE)&amp;"""soilLayer"":[", "")</f>
        <v/>
      </c>
      <c r="X204" s="11" t="str">
        <f>IF(COUNTIF($U$1:U203, "="&amp;U204)=0,Y204&amp;Z204&amp;AA204&amp;AB204&amp;AC204&amp;AD204&amp;AE204&amp;AF204&amp;AG204&amp;AH204&amp;AI204&amp;AJ204&amp;AJ204&amp;AK204&amp;AL204&amp;AM204,"")</f>
        <v/>
      </c>
      <c r="Y204" s="11" t="str">
        <f t="shared" si="64"/>
        <v>{"mon_soilhorizonid":"1398939:6331694",</v>
      </c>
      <c r="Z204" s="11" t="str">
        <f t="shared" si="65"/>
        <v>"slmh":"H2",</v>
      </c>
      <c r="AA204" s="11" t="str">
        <f t="shared" si="66"/>
        <v>"sllb":"43",</v>
      </c>
      <c r="AB204" s="11" t="str">
        <f t="shared" si="67"/>
        <v/>
      </c>
      <c r="AC204" s="11" t="str">
        <f t="shared" si="68"/>
        <v>"slcly":"21",</v>
      </c>
      <c r="AD204" s="11" t="str">
        <f t="shared" si="69"/>
        <v>"slsil":"75",</v>
      </c>
      <c r="AE204" s="11" t="str">
        <f t="shared" si="70"/>
        <v>"slcf":"0",</v>
      </c>
      <c r="AF204" s="11" t="str">
        <f t="shared" si="71"/>
        <v>"sksat":"9.17",</v>
      </c>
      <c r="AG204" s="11" t="str">
        <f t="shared" si="72"/>
        <v>"sloc":"0.75",</v>
      </c>
      <c r="AH204" s="11" t="str">
        <f t="shared" si="73"/>
        <v>"slphw":"6.2",</v>
      </c>
      <c r="AI204" s="11" t="str">
        <f t="shared" si="74"/>
        <v>"sllt":"15",</v>
      </c>
      <c r="AJ204" s="11" t="str">
        <f t="shared" si="75"/>
        <v>"slsnd":"4",</v>
      </c>
      <c r="AK204" s="11" t="str">
        <f t="shared" si="76"/>
        <v>"slfc1":"27.6",</v>
      </c>
      <c r="AL204" s="11" t="str">
        <f t="shared" si="77"/>
        <v/>
      </c>
      <c r="AM204" s="11" t="str">
        <f t="shared" si="78"/>
        <v>"slwp":"12.1"}</v>
      </c>
    </row>
    <row r="205" spans="2:39">
      <c r="B205" s="17" t="s">
        <v>616</v>
      </c>
      <c r="C205" s="17" t="s">
        <v>536</v>
      </c>
      <c r="D205" s="17" t="s">
        <v>833</v>
      </c>
      <c r="E205" s="17" t="s">
        <v>778</v>
      </c>
      <c r="F205" s="18">
        <v>15</v>
      </c>
      <c r="G205" s="17"/>
      <c r="H205" s="18">
        <v>21</v>
      </c>
      <c r="I205" s="18">
        <v>75</v>
      </c>
      <c r="J205" s="18">
        <v>0</v>
      </c>
      <c r="K205" s="18">
        <v>9.17</v>
      </c>
      <c r="L205" s="18">
        <v>2.5</v>
      </c>
      <c r="M205" s="18">
        <v>6.2</v>
      </c>
      <c r="N205" s="18">
        <v>0</v>
      </c>
      <c r="O205" s="18">
        <v>4</v>
      </c>
      <c r="P205" s="18">
        <v>28.8</v>
      </c>
      <c r="Q205" s="17"/>
      <c r="R205" s="18">
        <v>13.7</v>
      </c>
      <c r="S205" s="1"/>
      <c r="T205" s="43" t="str">
        <f>VLOOKUP(B205,Experiment!DF:DX,19,FALSE)</f>
        <v>1398939:280006</v>
      </c>
      <c r="U205" s="1" t="str">
        <f t="shared" si="63"/>
        <v>1398939:280006_1398939:675319</v>
      </c>
      <c r="V205" s="11" t="str">
        <f t="shared" si="79"/>
        <v/>
      </c>
      <c r="W205" s="11" t="str">
        <f>IF(COUNTIF($T$1:T204, "="&amp;T205)=0,VLOOKUP(B205,Experiment!DF:DG,2,FALSE)&amp;"""soilLayer"":[", "")</f>
        <v/>
      </c>
      <c r="X205" s="11" t="str">
        <f>IF(COUNTIF($U$1:U204, "="&amp;U205)=0,Y205&amp;Z205&amp;AA205&amp;AB205&amp;AC205&amp;AD205&amp;AE205&amp;AF205&amp;AG205&amp;AH205&amp;AI205&amp;AJ205&amp;AJ205&amp;AK205&amp;AL205&amp;AM205,"")</f>
        <v/>
      </c>
      <c r="Y205" s="11" t="str">
        <f t="shared" si="64"/>
        <v>{"mon_soilhorizonid":"1398939:675319",</v>
      </c>
      <c r="Z205" s="11" t="str">
        <f t="shared" si="65"/>
        <v>"slmh":"H1",</v>
      </c>
      <c r="AA205" s="11" t="str">
        <f t="shared" si="66"/>
        <v>"sllb":"15",</v>
      </c>
      <c r="AB205" s="11" t="str">
        <f t="shared" si="67"/>
        <v/>
      </c>
      <c r="AC205" s="11" t="str">
        <f t="shared" si="68"/>
        <v>"slcly":"21",</v>
      </c>
      <c r="AD205" s="11" t="str">
        <f t="shared" si="69"/>
        <v>"slsil":"75",</v>
      </c>
      <c r="AE205" s="11" t="str">
        <f t="shared" si="70"/>
        <v>"slcf":"0",</v>
      </c>
      <c r="AF205" s="11" t="str">
        <f t="shared" si="71"/>
        <v>"sksat":"9.17",</v>
      </c>
      <c r="AG205" s="11" t="str">
        <f t="shared" si="72"/>
        <v>"sloc":"2.5",</v>
      </c>
      <c r="AH205" s="11" t="str">
        <f t="shared" si="73"/>
        <v>"slphw":"6.2",</v>
      </c>
      <c r="AI205" s="11" t="str">
        <f t="shared" si="74"/>
        <v>"sllt":"0",</v>
      </c>
      <c r="AJ205" s="11" t="str">
        <f t="shared" si="75"/>
        <v>"slsnd":"4",</v>
      </c>
      <c r="AK205" s="11" t="str">
        <f t="shared" si="76"/>
        <v>"slfc1":"28.8",</v>
      </c>
      <c r="AL205" s="11" t="str">
        <f t="shared" si="77"/>
        <v/>
      </c>
      <c r="AM205" s="11" t="str">
        <f t="shared" si="78"/>
        <v>"slwp":"13.7"}</v>
      </c>
    </row>
    <row r="206" spans="2:39">
      <c r="B206" s="17" t="s">
        <v>616</v>
      </c>
      <c r="C206" s="17" t="s">
        <v>536</v>
      </c>
      <c r="D206" s="17" t="s">
        <v>834</v>
      </c>
      <c r="E206" s="17" t="s">
        <v>782</v>
      </c>
      <c r="F206" s="18">
        <v>191</v>
      </c>
      <c r="G206" s="17"/>
      <c r="H206" s="18">
        <v>31</v>
      </c>
      <c r="I206" s="18">
        <v>65</v>
      </c>
      <c r="J206" s="18">
        <v>0</v>
      </c>
      <c r="K206" s="18">
        <v>9.17</v>
      </c>
      <c r="L206" s="18">
        <v>0.75</v>
      </c>
      <c r="M206" s="18">
        <v>5.2</v>
      </c>
      <c r="N206" s="18">
        <v>43</v>
      </c>
      <c r="O206" s="18">
        <v>4</v>
      </c>
      <c r="P206" s="18">
        <v>31.3</v>
      </c>
      <c r="Q206" s="17"/>
      <c r="R206" s="18">
        <v>17.399999999999999</v>
      </c>
      <c r="S206" s="1"/>
      <c r="T206" s="43" t="str">
        <f>VLOOKUP(B206,Experiment!DF:DX,19,FALSE)</f>
        <v>1398939:280006</v>
      </c>
      <c r="U206" s="1" t="str">
        <f t="shared" si="63"/>
        <v>1398939:280006_1398939:675320</v>
      </c>
      <c r="V206" s="11" t="str">
        <f t="shared" si="79"/>
        <v/>
      </c>
      <c r="W206" s="11" t="str">
        <f>IF(COUNTIF($T$1:T205, "="&amp;T206)=0,VLOOKUP(B206,Experiment!DF:DG,2,FALSE)&amp;"""soilLayer"":[", "")</f>
        <v/>
      </c>
      <c r="X206" s="11" t="str">
        <f>IF(COUNTIF($U$1:U205, "="&amp;U206)=0,Y206&amp;Z206&amp;AA206&amp;AB206&amp;AC206&amp;AD206&amp;AE206&amp;AF206&amp;AG206&amp;AH206&amp;AI206&amp;AJ206&amp;AJ206&amp;AK206&amp;AL206&amp;AM206,"")</f>
        <v/>
      </c>
      <c r="Y206" s="11" t="str">
        <f t="shared" si="64"/>
        <v>{"mon_soilhorizonid":"1398939:675320",</v>
      </c>
      <c r="Z206" s="11" t="str">
        <f t="shared" si="65"/>
        <v>"slmh":"H3",</v>
      </c>
      <c r="AA206" s="11" t="str">
        <f t="shared" si="66"/>
        <v>"sllb":"191",</v>
      </c>
      <c r="AB206" s="11" t="str">
        <f t="shared" si="67"/>
        <v/>
      </c>
      <c r="AC206" s="11" t="str">
        <f t="shared" si="68"/>
        <v>"slcly":"31",</v>
      </c>
      <c r="AD206" s="11" t="str">
        <f t="shared" si="69"/>
        <v>"slsil":"65",</v>
      </c>
      <c r="AE206" s="11" t="str">
        <f t="shared" si="70"/>
        <v>"slcf":"0",</v>
      </c>
      <c r="AF206" s="11" t="str">
        <f t="shared" si="71"/>
        <v>"sksat":"9.17",</v>
      </c>
      <c r="AG206" s="11" t="str">
        <f t="shared" si="72"/>
        <v>"sloc":"0.75",</v>
      </c>
      <c r="AH206" s="11" t="str">
        <f t="shared" si="73"/>
        <v>"slphw":"5.2",</v>
      </c>
      <c r="AI206" s="11" t="str">
        <f t="shared" si="74"/>
        <v>"sllt":"43",</v>
      </c>
      <c r="AJ206" s="11" t="str">
        <f t="shared" si="75"/>
        <v>"slsnd":"4",</v>
      </c>
      <c r="AK206" s="11" t="str">
        <f t="shared" si="76"/>
        <v>"slfc1":"31.3",</v>
      </c>
      <c r="AL206" s="11" t="str">
        <f t="shared" si="77"/>
        <v/>
      </c>
      <c r="AM206" s="11" t="str">
        <f t="shared" si="78"/>
        <v>"slwp":"17.4"}</v>
      </c>
    </row>
    <row r="207" spans="2:39">
      <c r="B207" s="17" t="s">
        <v>616</v>
      </c>
      <c r="C207" s="17" t="s">
        <v>536</v>
      </c>
      <c r="D207" s="17" t="s">
        <v>835</v>
      </c>
      <c r="E207" s="17" t="s">
        <v>784</v>
      </c>
      <c r="F207" s="18">
        <v>203</v>
      </c>
      <c r="G207" s="17"/>
      <c r="H207" s="18">
        <v>22</v>
      </c>
      <c r="I207" s="18">
        <v>74</v>
      </c>
      <c r="J207" s="18">
        <v>0</v>
      </c>
      <c r="K207" s="18">
        <v>9.17</v>
      </c>
      <c r="L207" s="18">
        <v>0.25</v>
      </c>
      <c r="M207" s="18">
        <v>5.8</v>
      </c>
      <c r="N207" s="18">
        <v>191</v>
      </c>
      <c r="O207" s="18">
        <v>4</v>
      </c>
      <c r="P207" s="18">
        <v>28</v>
      </c>
      <c r="Q207" s="17"/>
      <c r="R207" s="18">
        <v>12.6</v>
      </c>
      <c r="S207" s="1"/>
      <c r="T207" s="43" t="str">
        <f>VLOOKUP(B207,Experiment!DF:DX,19,FALSE)</f>
        <v>1398939:280006</v>
      </c>
      <c r="U207" s="1" t="str">
        <f t="shared" si="63"/>
        <v>1398939:280006_1398939:675321</v>
      </c>
      <c r="V207" s="11" t="str">
        <f t="shared" si="79"/>
        <v/>
      </c>
      <c r="W207" s="11" t="str">
        <f>IF(COUNTIF($T$1:T206, "="&amp;T207)=0,VLOOKUP(B207,Experiment!DF:DG,2,FALSE)&amp;"""soilLayer"":[", "")</f>
        <v/>
      </c>
      <c r="X207" s="11" t="str">
        <f>IF(COUNTIF($U$1:U206, "="&amp;U207)=0,Y207&amp;Z207&amp;AA207&amp;AB207&amp;AC207&amp;AD207&amp;AE207&amp;AF207&amp;AG207&amp;AH207&amp;AI207&amp;AJ207&amp;AJ207&amp;AK207&amp;AL207&amp;AM207,"")</f>
        <v/>
      </c>
      <c r="Y207" s="11" t="str">
        <f t="shared" si="64"/>
        <v>{"mon_soilhorizonid":"1398939:675321",</v>
      </c>
      <c r="Z207" s="11" t="str">
        <f t="shared" si="65"/>
        <v>"slmh":"H4",</v>
      </c>
      <c r="AA207" s="11" t="str">
        <f t="shared" si="66"/>
        <v>"sllb":"203",</v>
      </c>
      <c r="AB207" s="11" t="str">
        <f t="shared" si="67"/>
        <v/>
      </c>
      <c r="AC207" s="11" t="str">
        <f t="shared" si="68"/>
        <v>"slcly":"22",</v>
      </c>
      <c r="AD207" s="11" t="str">
        <f t="shared" si="69"/>
        <v>"slsil":"74",</v>
      </c>
      <c r="AE207" s="11" t="str">
        <f t="shared" si="70"/>
        <v>"slcf":"0",</v>
      </c>
      <c r="AF207" s="11" t="str">
        <f t="shared" si="71"/>
        <v>"sksat":"9.17",</v>
      </c>
      <c r="AG207" s="11" t="str">
        <f t="shared" si="72"/>
        <v>"sloc":"0.25",</v>
      </c>
      <c r="AH207" s="11" t="str">
        <f t="shared" si="73"/>
        <v>"slphw":"5.8",</v>
      </c>
      <c r="AI207" s="11" t="str">
        <f t="shared" si="74"/>
        <v>"sllt":"191",</v>
      </c>
      <c r="AJ207" s="11" t="str">
        <f t="shared" si="75"/>
        <v>"slsnd":"4",</v>
      </c>
      <c r="AK207" s="11" t="str">
        <f t="shared" si="76"/>
        <v>"slfc1":"28",</v>
      </c>
      <c r="AL207" s="11" t="str">
        <f t="shared" si="77"/>
        <v/>
      </c>
      <c r="AM207" s="11" t="str">
        <f t="shared" si="78"/>
        <v>"slwp":"12.6"}</v>
      </c>
    </row>
    <row r="208" spans="2:39">
      <c r="B208" s="17" t="s">
        <v>617</v>
      </c>
      <c r="C208" s="17" t="s">
        <v>453</v>
      </c>
      <c r="D208" s="17" t="s">
        <v>794</v>
      </c>
      <c r="E208" s="17" t="s">
        <v>795</v>
      </c>
      <c r="F208" s="18">
        <v>18</v>
      </c>
      <c r="G208" s="17"/>
      <c r="H208" s="18">
        <v>21</v>
      </c>
      <c r="I208" s="18">
        <v>37.4</v>
      </c>
      <c r="J208" s="18">
        <v>2.403846154</v>
      </c>
      <c r="K208" s="18">
        <v>9</v>
      </c>
      <c r="L208" s="18">
        <v>3.5</v>
      </c>
      <c r="M208" s="18">
        <v>6.5</v>
      </c>
      <c r="N208" s="18">
        <v>0</v>
      </c>
      <c r="O208" s="18">
        <v>41.6</v>
      </c>
      <c r="P208" s="18">
        <v>29.7</v>
      </c>
      <c r="Q208" s="17"/>
      <c r="R208" s="18">
        <v>16</v>
      </c>
      <c r="S208" s="1"/>
      <c r="T208" s="43" t="str">
        <f>VLOOKUP(B208,Experiment!DF:DX,19,FALSE)</f>
        <v>403016:543040</v>
      </c>
      <c r="U208" s="1" t="str">
        <f t="shared" si="63"/>
        <v>403016:543040_403016:5214661</v>
      </c>
      <c r="V208" s="11" t="str">
        <f t="shared" si="79"/>
        <v/>
      </c>
      <c r="W208" s="11" t="str">
        <f>IF(COUNTIF($T$1:T207, "="&amp;T208)=0,VLOOKUP(B208,Experiment!DF:DG,2,FALSE)&amp;"""soilLayer"":[", "")</f>
        <v/>
      </c>
      <c r="X208" s="11" t="str">
        <f>IF(COUNTIF($U$1:U207, "="&amp;U208)=0,Y208&amp;Z208&amp;AA208&amp;AB208&amp;AC208&amp;AD208&amp;AE208&amp;AF208&amp;AG208&amp;AH208&amp;AI208&amp;AJ208&amp;AJ208&amp;AK208&amp;AL208&amp;AM208,"")</f>
        <v/>
      </c>
      <c r="Y208" s="11" t="str">
        <f t="shared" si="64"/>
        <v>{"mon_soilhorizonid":"403016:5214661",</v>
      </c>
      <c r="Z208" s="11" t="str">
        <f t="shared" si="65"/>
        <v>"slmh":"Ap",</v>
      </c>
      <c r="AA208" s="11" t="str">
        <f t="shared" si="66"/>
        <v>"sllb":"18",</v>
      </c>
      <c r="AB208" s="11" t="str">
        <f t="shared" si="67"/>
        <v/>
      </c>
      <c r="AC208" s="11" t="str">
        <f t="shared" si="68"/>
        <v>"slcly":"21",</v>
      </c>
      <c r="AD208" s="11" t="str">
        <f t="shared" si="69"/>
        <v>"slsil":"37.4",</v>
      </c>
      <c r="AE208" s="11" t="str">
        <f t="shared" si="70"/>
        <v>"slcf":"2.403846154",</v>
      </c>
      <c r="AF208" s="11" t="str">
        <f t="shared" si="71"/>
        <v>"sksat":"9",</v>
      </c>
      <c r="AG208" s="11" t="str">
        <f t="shared" si="72"/>
        <v>"sloc":"3.5",</v>
      </c>
      <c r="AH208" s="11" t="str">
        <f t="shared" si="73"/>
        <v>"slphw":"6.5",</v>
      </c>
      <c r="AI208" s="11" t="str">
        <f t="shared" si="74"/>
        <v>"sllt":"0",</v>
      </c>
      <c r="AJ208" s="11" t="str">
        <f t="shared" si="75"/>
        <v>"slsnd":"41.6",</v>
      </c>
      <c r="AK208" s="11" t="str">
        <f t="shared" si="76"/>
        <v>"slfc1":"29.7",</v>
      </c>
      <c r="AL208" s="11" t="str">
        <f t="shared" si="77"/>
        <v/>
      </c>
      <c r="AM208" s="11" t="str">
        <f t="shared" si="78"/>
        <v>"slwp":"16"}</v>
      </c>
    </row>
    <row r="209" spans="2:39">
      <c r="B209" s="17" t="s">
        <v>617</v>
      </c>
      <c r="C209" s="17" t="s">
        <v>453</v>
      </c>
      <c r="D209" s="17" t="s">
        <v>796</v>
      </c>
      <c r="E209" s="17" t="s">
        <v>797</v>
      </c>
      <c r="F209" s="18">
        <v>46</v>
      </c>
      <c r="G209" s="17"/>
      <c r="H209" s="18">
        <v>21</v>
      </c>
      <c r="I209" s="18">
        <v>37.4</v>
      </c>
      <c r="J209" s="18">
        <v>2.403846154</v>
      </c>
      <c r="K209" s="18">
        <v>9</v>
      </c>
      <c r="L209" s="18">
        <v>2.5</v>
      </c>
      <c r="M209" s="18">
        <v>6.5</v>
      </c>
      <c r="N209" s="18">
        <v>18</v>
      </c>
      <c r="O209" s="18">
        <v>41.6</v>
      </c>
      <c r="P209" s="18">
        <v>28.9</v>
      </c>
      <c r="Q209" s="17"/>
      <c r="R209" s="18">
        <v>14.7</v>
      </c>
      <c r="S209" s="1"/>
      <c r="T209" s="43" t="str">
        <f>VLOOKUP(B209,Experiment!DF:DX,19,FALSE)</f>
        <v>403016:543040</v>
      </c>
      <c r="U209" s="1" t="str">
        <f t="shared" si="63"/>
        <v>403016:543040_403016:5214662</v>
      </c>
      <c r="V209" s="11" t="str">
        <f t="shared" si="79"/>
        <v/>
      </c>
      <c r="W209" s="11" t="str">
        <f>IF(COUNTIF($T$1:T208, "="&amp;T209)=0,VLOOKUP(B209,Experiment!DF:DG,2,FALSE)&amp;"""soilLayer"":[", "")</f>
        <v/>
      </c>
      <c r="X209" s="11" t="str">
        <f>IF(COUNTIF($U$1:U208, "="&amp;U209)=0,Y209&amp;Z209&amp;AA209&amp;AB209&amp;AC209&amp;AD209&amp;AE209&amp;AF209&amp;AG209&amp;AH209&amp;AI209&amp;AJ209&amp;AJ209&amp;AK209&amp;AL209&amp;AM209,"")</f>
        <v/>
      </c>
      <c r="Y209" s="11" t="str">
        <f t="shared" si="64"/>
        <v>{"mon_soilhorizonid":"403016:5214662",</v>
      </c>
      <c r="Z209" s="11" t="str">
        <f t="shared" si="65"/>
        <v>"slmh":"A1,A2",</v>
      </c>
      <c r="AA209" s="11" t="str">
        <f t="shared" si="66"/>
        <v>"sllb":"46",</v>
      </c>
      <c r="AB209" s="11" t="str">
        <f t="shared" si="67"/>
        <v/>
      </c>
      <c r="AC209" s="11" t="str">
        <f t="shared" si="68"/>
        <v>"slcly":"21",</v>
      </c>
      <c r="AD209" s="11" t="str">
        <f t="shared" si="69"/>
        <v>"slsil":"37.4",</v>
      </c>
      <c r="AE209" s="11" t="str">
        <f t="shared" si="70"/>
        <v>"slcf":"2.403846154",</v>
      </c>
      <c r="AF209" s="11" t="str">
        <f t="shared" si="71"/>
        <v>"sksat":"9",</v>
      </c>
      <c r="AG209" s="11" t="str">
        <f t="shared" si="72"/>
        <v>"sloc":"2.5",</v>
      </c>
      <c r="AH209" s="11" t="str">
        <f t="shared" si="73"/>
        <v>"slphw":"6.5",</v>
      </c>
      <c r="AI209" s="11" t="str">
        <f t="shared" si="74"/>
        <v>"sllt":"18",</v>
      </c>
      <c r="AJ209" s="11" t="str">
        <f t="shared" si="75"/>
        <v>"slsnd":"41.6",</v>
      </c>
      <c r="AK209" s="11" t="str">
        <f t="shared" si="76"/>
        <v>"slfc1":"28.9",</v>
      </c>
      <c r="AL209" s="11" t="str">
        <f t="shared" si="77"/>
        <v/>
      </c>
      <c r="AM209" s="11" t="str">
        <f t="shared" si="78"/>
        <v>"slwp":"14.7"}</v>
      </c>
    </row>
    <row r="210" spans="2:39">
      <c r="B210" s="17" t="s">
        <v>617</v>
      </c>
      <c r="C210" s="17" t="s">
        <v>453</v>
      </c>
      <c r="D210" s="17" t="s">
        <v>798</v>
      </c>
      <c r="E210" s="17" t="s">
        <v>799</v>
      </c>
      <c r="F210" s="18">
        <v>91</v>
      </c>
      <c r="G210" s="17"/>
      <c r="H210" s="18">
        <v>26</v>
      </c>
      <c r="I210" s="18">
        <v>36.6</v>
      </c>
      <c r="J210" s="18">
        <v>7.211538462</v>
      </c>
      <c r="K210" s="18">
        <v>9</v>
      </c>
      <c r="L210" s="18">
        <v>0.75</v>
      </c>
      <c r="M210" s="18">
        <v>6.7</v>
      </c>
      <c r="N210" s="18">
        <v>46</v>
      </c>
      <c r="O210" s="18">
        <v>37.4</v>
      </c>
      <c r="P210" s="18">
        <v>29.3</v>
      </c>
      <c r="Q210" s="17"/>
      <c r="R210" s="18">
        <v>16.5</v>
      </c>
      <c r="S210" s="1"/>
      <c r="T210" s="43" t="str">
        <f>VLOOKUP(B210,Experiment!DF:DX,19,FALSE)</f>
        <v>403016:543040</v>
      </c>
      <c r="U210" s="1" t="str">
        <f t="shared" si="63"/>
        <v>403016:543040_403016:5214663</v>
      </c>
      <c r="V210" s="11" t="str">
        <f t="shared" si="79"/>
        <v/>
      </c>
      <c r="W210" s="11" t="str">
        <f>IF(COUNTIF($T$1:T209, "="&amp;T210)=0,VLOOKUP(B210,Experiment!DF:DG,2,FALSE)&amp;"""soilLayer"":[", "")</f>
        <v/>
      </c>
      <c r="X210" s="11" t="str">
        <f>IF(COUNTIF($U$1:U209, "="&amp;U210)=0,Y210&amp;Z210&amp;AA210&amp;AB210&amp;AC210&amp;AD210&amp;AE210&amp;AF210&amp;AG210&amp;AH210&amp;AI210&amp;AJ210&amp;AJ210&amp;AK210&amp;AL210&amp;AM210,"")</f>
        <v/>
      </c>
      <c r="Y210" s="11" t="str">
        <f t="shared" si="64"/>
        <v>{"mon_soilhorizonid":"403016:5214663",</v>
      </c>
      <c r="Z210" s="11" t="str">
        <f t="shared" si="65"/>
        <v>"slmh":"Bw1,Bw2",</v>
      </c>
      <c r="AA210" s="11" t="str">
        <f t="shared" si="66"/>
        <v>"sllb":"91",</v>
      </c>
      <c r="AB210" s="11" t="str">
        <f t="shared" si="67"/>
        <v/>
      </c>
      <c r="AC210" s="11" t="str">
        <f t="shared" si="68"/>
        <v>"slcly":"26",</v>
      </c>
      <c r="AD210" s="11" t="str">
        <f t="shared" si="69"/>
        <v>"slsil":"36.6",</v>
      </c>
      <c r="AE210" s="11" t="str">
        <f t="shared" si="70"/>
        <v>"slcf":"7.211538462",</v>
      </c>
      <c r="AF210" s="11" t="str">
        <f t="shared" si="71"/>
        <v>"sksat":"9",</v>
      </c>
      <c r="AG210" s="11" t="str">
        <f t="shared" si="72"/>
        <v>"sloc":"0.75",</v>
      </c>
      <c r="AH210" s="11" t="str">
        <f t="shared" si="73"/>
        <v>"slphw":"6.7",</v>
      </c>
      <c r="AI210" s="11" t="str">
        <f t="shared" si="74"/>
        <v>"sllt":"46",</v>
      </c>
      <c r="AJ210" s="11" t="str">
        <f t="shared" si="75"/>
        <v>"slsnd":"37.4",</v>
      </c>
      <c r="AK210" s="11" t="str">
        <f t="shared" si="76"/>
        <v>"slfc1":"29.3",</v>
      </c>
      <c r="AL210" s="11" t="str">
        <f t="shared" si="77"/>
        <v/>
      </c>
      <c r="AM210" s="11" t="str">
        <f t="shared" si="78"/>
        <v>"slwp":"16.5"}</v>
      </c>
    </row>
    <row r="211" spans="2:39">
      <c r="B211" s="17" t="s">
        <v>617</v>
      </c>
      <c r="C211" s="17" t="s">
        <v>453</v>
      </c>
      <c r="D211" s="17" t="s">
        <v>800</v>
      </c>
      <c r="E211" s="17" t="s">
        <v>801</v>
      </c>
      <c r="F211" s="18">
        <v>152</v>
      </c>
      <c r="G211" s="17"/>
      <c r="H211" s="18">
        <v>17</v>
      </c>
      <c r="I211" s="18">
        <v>39.700000000000003</v>
      </c>
      <c r="J211" s="18">
        <v>7.211538462</v>
      </c>
      <c r="K211" s="18">
        <v>9</v>
      </c>
      <c r="L211" s="18">
        <v>0.25</v>
      </c>
      <c r="M211" s="18">
        <v>7.9</v>
      </c>
      <c r="N211" s="18">
        <v>91</v>
      </c>
      <c r="O211" s="18">
        <v>43.3</v>
      </c>
      <c r="P211" s="18">
        <v>25</v>
      </c>
      <c r="Q211" s="17"/>
      <c r="R211" s="18">
        <v>10.5</v>
      </c>
      <c r="S211" s="1"/>
      <c r="T211" s="43" t="str">
        <f>VLOOKUP(B211,Experiment!DF:DX,19,FALSE)</f>
        <v>403016:543040</v>
      </c>
      <c r="U211" s="1" t="str">
        <f t="shared" si="63"/>
        <v>403016:543040_403016:5214664</v>
      </c>
      <c r="V211" s="11" t="str">
        <f t="shared" si="79"/>
        <v/>
      </c>
      <c r="W211" s="11" t="str">
        <f>IF(COUNTIF($T$1:T210, "="&amp;T211)=0,VLOOKUP(B211,Experiment!DF:DG,2,FALSE)&amp;"""soilLayer"":[", "")</f>
        <v/>
      </c>
      <c r="X211" s="11" t="str">
        <f>IF(COUNTIF($U$1:U210, "="&amp;U211)=0,Y211&amp;Z211&amp;AA211&amp;AB211&amp;AC211&amp;AD211&amp;AE211&amp;AF211&amp;AG211&amp;AH211&amp;AI211&amp;AJ211&amp;AJ211&amp;AK211&amp;AL211&amp;AM211,"")</f>
        <v/>
      </c>
      <c r="Y211" s="11" t="str">
        <f t="shared" si="64"/>
        <v>{"mon_soilhorizonid":"403016:5214664",</v>
      </c>
      <c r="Z211" s="11" t="str">
        <f t="shared" si="65"/>
        <v>"slmh":"C1,C2",</v>
      </c>
      <c r="AA211" s="11" t="str">
        <f t="shared" si="66"/>
        <v>"sllb":"152",</v>
      </c>
      <c r="AB211" s="11" t="str">
        <f t="shared" si="67"/>
        <v/>
      </c>
      <c r="AC211" s="11" t="str">
        <f t="shared" si="68"/>
        <v>"slcly":"17",</v>
      </c>
      <c r="AD211" s="11" t="str">
        <f t="shared" si="69"/>
        <v>"slsil":"39.7",</v>
      </c>
      <c r="AE211" s="11" t="str">
        <f t="shared" si="70"/>
        <v>"slcf":"7.211538462",</v>
      </c>
      <c r="AF211" s="11" t="str">
        <f t="shared" si="71"/>
        <v>"sksat":"9",</v>
      </c>
      <c r="AG211" s="11" t="str">
        <f t="shared" si="72"/>
        <v>"sloc":"0.25",</v>
      </c>
      <c r="AH211" s="11" t="str">
        <f t="shared" si="73"/>
        <v>"slphw":"7.9",</v>
      </c>
      <c r="AI211" s="11" t="str">
        <f t="shared" si="74"/>
        <v>"sllt":"91",</v>
      </c>
      <c r="AJ211" s="11" t="str">
        <f t="shared" si="75"/>
        <v>"slsnd":"43.3",</v>
      </c>
      <c r="AK211" s="11" t="str">
        <f t="shared" si="76"/>
        <v>"slfc1":"25",</v>
      </c>
      <c r="AL211" s="11" t="str">
        <f t="shared" si="77"/>
        <v/>
      </c>
      <c r="AM211" s="11" t="str">
        <f t="shared" si="78"/>
        <v>"slwp":"10.5"}</v>
      </c>
    </row>
    <row r="212" spans="2:39">
      <c r="B212" s="17" t="s">
        <v>620</v>
      </c>
      <c r="C212" s="17" t="s">
        <v>622</v>
      </c>
      <c r="D212" s="17" t="s">
        <v>869</v>
      </c>
      <c r="E212" s="17" t="s">
        <v>778</v>
      </c>
      <c r="F212" s="18">
        <v>41</v>
      </c>
      <c r="G212" s="17"/>
      <c r="H212" s="18">
        <v>38.5</v>
      </c>
      <c r="I212" s="18">
        <v>54.1</v>
      </c>
      <c r="J212" s="18">
        <v>0</v>
      </c>
      <c r="K212" s="18">
        <v>0.7</v>
      </c>
      <c r="L212" s="18">
        <v>10.5</v>
      </c>
      <c r="M212" s="18">
        <v>7.2</v>
      </c>
      <c r="N212" s="18">
        <v>0</v>
      </c>
      <c r="O212" s="18">
        <v>7.4</v>
      </c>
      <c r="P212" s="18">
        <v>39.200000000000003</v>
      </c>
      <c r="Q212" s="17"/>
      <c r="R212" s="18">
        <v>32.799999999999997</v>
      </c>
      <c r="S212" s="1"/>
      <c r="T212" s="43" t="str">
        <f>VLOOKUP(B212,Experiment!DF:DX,19,FALSE)</f>
        <v>403066:1235792</v>
      </c>
      <c r="U212" s="1" t="str">
        <f t="shared" si="63"/>
        <v>403066:1235792_403066:3766391</v>
      </c>
      <c r="V212" s="11" t="str">
        <f t="shared" si="79"/>
        <v>]},</v>
      </c>
      <c r="W212" s="11" t="str">
        <f>IF(COUNTIF($T$1:T211, "="&amp;T212)=0,VLOOKUP(B212,Experiment!DF:DG,2,FALSE)&amp;"""soilLayer"":[", "")</f>
        <v>{"sltx":"SICL","sl_source":"SSURGO, Texture Component","soil_id":"403066:1235792","soil_name":"Okoboji","sl_system":"USDA_NRCS","classification":"Fine, smectitic, mesic Cumulic Vertic Endoaquolls","soil_elev":"343","sl_slope":"0.5","salb":"0.02","drainage":"Very poorly drained","soilLayer":[</v>
      </c>
      <c r="X212" s="11" t="str">
        <f>IF(COUNTIF($U$1:U211, "="&amp;U212)=0,Y212&amp;Z212&amp;AA212&amp;AB212&amp;AC212&amp;AD212&amp;AE212&amp;AF212&amp;AG212&amp;AH212&amp;AI212&amp;AJ212&amp;AJ212&amp;AK212&amp;AL212&amp;AM212,"")</f>
        <v>{"mon_soilhorizonid":"403066:3766391","slmh":"H1","sllb":"41","slcly":"38.5","slsil":"54.1","slcf":"0","sksat":"0.7","sloc":"10.5","slphw":"7.2","sllt":"0","slsnd":"7.4","slsnd":"7.4","slfc1":"39.2","slwp":"32.8"}</v>
      </c>
      <c r="Y212" s="11" t="str">
        <f t="shared" si="64"/>
        <v>{"mon_soilhorizonid":"403066:3766391",</v>
      </c>
      <c r="Z212" s="11" t="str">
        <f t="shared" si="65"/>
        <v>"slmh":"H1",</v>
      </c>
      <c r="AA212" s="11" t="str">
        <f t="shared" si="66"/>
        <v>"sllb":"41",</v>
      </c>
      <c r="AB212" s="11" t="str">
        <f t="shared" si="67"/>
        <v/>
      </c>
      <c r="AC212" s="11" t="str">
        <f t="shared" si="68"/>
        <v>"slcly":"38.5",</v>
      </c>
      <c r="AD212" s="11" t="str">
        <f t="shared" si="69"/>
        <v>"slsil":"54.1",</v>
      </c>
      <c r="AE212" s="11" t="str">
        <f t="shared" si="70"/>
        <v>"slcf":"0",</v>
      </c>
      <c r="AF212" s="11" t="str">
        <f t="shared" si="71"/>
        <v>"sksat":"0.7",</v>
      </c>
      <c r="AG212" s="11" t="str">
        <f t="shared" si="72"/>
        <v>"sloc":"10.5",</v>
      </c>
      <c r="AH212" s="11" t="str">
        <f t="shared" si="73"/>
        <v>"slphw":"7.2",</v>
      </c>
      <c r="AI212" s="11" t="str">
        <f t="shared" si="74"/>
        <v>"sllt":"0",</v>
      </c>
      <c r="AJ212" s="11" t="str">
        <f t="shared" si="75"/>
        <v>"slsnd":"7.4",</v>
      </c>
      <c r="AK212" s="11" t="str">
        <f t="shared" si="76"/>
        <v>"slfc1":"39.2",</v>
      </c>
      <c r="AL212" s="11" t="str">
        <f t="shared" si="77"/>
        <v/>
      </c>
      <c r="AM212" s="11" t="str">
        <f t="shared" si="78"/>
        <v>"slwp":"32.8"}</v>
      </c>
    </row>
    <row r="213" spans="2:39">
      <c r="B213" s="17" t="s">
        <v>620</v>
      </c>
      <c r="C213" s="17" t="s">
        <v>622</v>
      </c>
      <c r="D213" s="17" t="s">
        <v>870</v>
      </c>
      <c r="E213" s="17" t="s">
        <v>780</v>
      </c>
      <c r="F213" s="18">
        <v>91</v>
      </c>
      <c r="G213" s="17"/>
      <c r="H213" s="18">
        <v>38.5</v>
      </c>
      <c r="I213" s="18">
        <v>54.1</v>
      </c>
      <c r="J213" s="18">
        <v>0</v>
      </c>
      <c r="K213" s="18">
        <v>0.7</v>
      </c>
      <c r="L213" s="18">
        <v>8.5</v>
      </c>
      <c r="M213" s="18">
        <v>7.2</v>
      </c>
      <c r="N213" s="18">
        <v>41</v>
      </c>
      <c r="O213" s="18">
        <v>7.4</v>
      </c>
      <c r="P213" s="18">
        <v>38.200000000000003</v>
      </c>
      <c r="Q213" s="17"/>
      <c r="R213" s="18">
        <v>30.5</v>
      </c>
      <c r="S213" s="1"/>
      <c r="T213" s="43" t="str">
        <f>VLOOKUP(B213,Experiment!DF:DX,19,FALSE)</f>
        <v>403066:1235792</v>
      </c>
      <c r="U213" s="1" t="str">
        <f t="shared" si="63"/>
        <v>403066:1235792_403066:3766392</v>
      </c>
      <c r="V213" s="11" t="str">
        <f t="shared" si="79"/>
        <v>,</v>
      </c>
      <c r="W213" s="11" t="str">
        <f>IF(COUNTIF($T$1:T212, "="&amp;T213)=0,VLOOKUP(B213,Experiment!DF:DG,2,FALSE)&amp;"""soilLayer"":[", "")</f>
        <v/>
      </c>
      <c r="X213" s="11" t="str">
        <f>IF(COUNTIF($U$1:U212, "="&amp;U213)=0,Y213&amp;Z213&amp;AA213&amp;AB213&amp;AC213&amp;AD213&amp;AE213&amp;AF213&amp;AG213&amp;AH213&amp;AI213&amp;AJ213&amp;AJ213&amp;AK213&amp;AL213&amp;AM213,"")</f>
        <v>{"mon_soilhorizonid":"403066:3766392","slmh":"H2","sllb":"91","slcly":"38.5","slsil":"54.1","slcf":"0","sksat":"0.7","sloc":"8.5","slphw":"7.2","sllt":"41","slsnd":"7.4","slsnd":"7.4","slfc1":"38.2","slwp":"30.5"}</v>
      </c>
      <c r="Y213" s="11" t="str">
        <f t="shared" si="64"/>
        <v>{"mon_soilhorizonid":"403066:3766392",</v>
      </c>
      <c r="Z213" s="11" t="str">
        <f t="shared" si="65"/>
        <v>"slmh":"H2",</v>
      </c>
      <c r="AA213" s="11" t="str">
        <f t="shared" si="66"/>
        <v>"sllb":"91",</v>
      </c>
      <c r="AB213" s="11" t="str">
        <f t="shared" si="67"/>
        <v/>
      </c>
      <c r="AC213" s="11" t="str">
        <f t="shared" si="68"/>
        <v>"slcly":"38.5",</v>
      </c>
      <c r="AD213" s="11" t="str">
        <f t="shared" si="69"/>
        <v>"slsil":"54.1",</v>
      </c>
      <c r="AE213" s="11" t="str">
        <f t="shared" si="70"/>
        <v>"slcf":"0",</v>
      </c>
      <c r="AF213" s="11" t="str">
        <f t="shared" si="71"/>
        <v>"sksat":"0.7",</v>
      </c>
      <c r="AG213" s="11" t="str">
        <f t="shared" si="72"/>
        <v>"sloc":"8.5",</v>
      </c>
      <c r="AH213" s="11" t="str">
        <f t="shared" si="73"/>
        <v>"slphw":"7.2",</v>
      </c>
      <c r="AI213" s="11" t="str">
        <f t="shared" si="74"/>
        <v>"sllt":"41",</v>
      </c>
      <c r="AJ213" s="11" t="str">
        <f t="shared" si="75"/>
        <v>"slsnd":"7.4",</v>
      </c>
      <c r="AK213" s="11" t="str">
        <f t="shared" si="76"/>
        <v>"slfc1":"38.2",</v>
      </c>
      <c r="AL213" s="11" t="str">
        <f t="shared" si="77"/>
        <v/>
      </c>
      <c r="AM213" s="11" t="str">
        <f t="shared" si="78"/>
        <v>"slwp":"30.5"}</v>
      </c>
    </row>
    <row r="214" spans="2:39">
      <c r="B214" s="17" t="s">
        <v>620</v>
      </c>
      <c r="C214" s="17" t="s">
        <v>622</v>
      </c>
      <c r="D214" s="17" t="s">
        <v>871</v>
      </c>
      <c r="E214" s="17" t="s">
        <v>790</v>
      </c>
      <c r="F214" s="18">
        <v>152</v>
      </c>
      <c r="G214" s="17"/>
      <c r="H214" s="18">
        <v>30</v>
      </c>
      <c r="I214" s="18">
        <v>52.2</v>
      </c>
      <c r="J214" s="18">
        <v>8.7378640779999994</v>
      </c>
      <c r="K214" s="18">
        <v>3</v>
      </c>
      <c r="L214" s="18">
        <v>0.25</v>
      </c>
      <c r="M214" s="18">
        <v>7.9</v>
      </c>
      <c r="N214" s="18">
        <v>91</v>
      </c>
      <c r="O214" s="18">
        <v>17.8</v>
      </c>
      <c r="P214" s="18">
        <v>29.4</v>
      </c>
      <c r="Q214" s="17"/>
      <c r="R214" s="18">
        <v>16.5</v>
      </c>
      <c r="S214" s="1"/>
      <c r="T214" s="43" t="str">
        <f>VLOOKUP(B214,Experiment!DF:DX,19,FALSE)</f>
        <v>403066:1235792</v>
      </c>
      <c r="U214" s="1" t="str">
        <f t="shared" si="63"/>
        <v>403066:1235792_403066:5867898</v>
      </c>
      <c r="V214" s="11" t="str">
        <f t="shared" si="79"/>
        <v>,</v>
      </c>
      <c r="W214" s="11" t="str">
        <f>IF(COUNTIF($T$1:T213, "="&amp;T214)=0,VLOOKUP(B214,Experiment!DF:DG,2,FALSE)&amp;"""soilLayer"":[", "")</f>
        <v/>
      </c>
      <c r="X214" s="11" t="str">
        <f>IF(COUNTIF($U$1:U213, "="&amp;U214)=0,Y214&amp;Z214&amp;AA214&amp;AB214&amp;AC214&amp;AD214&amp;AE214&amp;AF214&amp;AG214&amp;AH214&amp;AI214&amp;AJ214&amp;AJ214&amp;AK214&amp;AL214&amp;AM214,"")</f>
        <v>{"mon_soilhorizonid":"403066:5867898","slmh":"Cg","sllb":"152","slcly":"30","slsil":"52.2","slcf":"8.737864078","sksat":"3","sloc":"0.25","slphw":"7.9","sllt":"91","slsnd":"17.8","slsnd":"17.8","slfc1":"29.4","slwp":"16.5"}</v>
      </c>
      <c r="Y214" s="11" t="str">
        <f t="shared" si="64"/>
        <v>{"mon_soilhorizonid":"403066:5867898",</v>
      </c>
      <c r="Z214" s="11" t="str">
        <f t="shared" si="65"/>
        <v>"slmh":"Cg",</v>
      </c>
      <c r="AA214" s="11" t="str">
        <f t="shared" si="66"/>
        <v>"sllb":"152",</v>
      </c>
      <c r="AB214" s="11" t="str">
        <f t="shared" si="67"/>
        <v/>
      </c>
      <c r="AC214" s="11" t="str">
        <f t="shared" si="68"/>
        <v>"slcly":"30",</v>
      </c>
      <c r="AD214" s="11" t="str">
        <f t="shared" si="69"/>
        <v>"slsil":"52.2",</v>
      </c>
      <c r="AE214" s="11" t="str">
        <f t="shared" si="70"/>
        <v>"slcf":"8.737864078",</v>
      </c>
      <c r="AF214" s="11" t="str">
        <f t="shared" si="71"/>
        <v>"sksat":"3",</v>
      </c>
      <c r="AG214" s="11" t="str">
        <f t="shared" si="72"/>
        <v>"sloc":"0.25",</v>
      </c>
      <c r="AH214" s="11" t="str">
        <f t="shared" si="73"/>
        <v>"slphw":"7.9",</v>
      </c>
      <c r="AI214" s="11" t="str">
        <f t="shared" si="74"/>
        <v>"sllt":"91",</v>
      </c>
      <c r="AJ214" s="11" t="str">
        <f t="shared" si="75"/>
        <v>"slsnd":"17.8",</v>
      </c>
      <c r="AK214" s="11" t="str">
        <f t="shared" si="76"/>
        <v>"slfc1":"29.4",</v>
      </c>
      <c r="AL214" s="11" t="str">
        <f t="shared" si="77"/>
        <v/>
      </c>
      <c r="AM214" s="11" t="str">
        <f t="shared" si="78"/>
        <v>"slwp":"16.5"}</v>
      </c>
    </row>
    <row r="215" spans="2:39">
      <c r="B215" s="17" t="s">
        <v>623</v>
      </c>
      <c r="C215" s="17" t="s">
        <v>626</v>
      </c>
      <c r="D215" s="17" t="s">
        <v>872</v>
      </c>
      <c r="E215" s="17" t="s">
        <v>820</v>
      </c>
      <c r="F215" s="18">
        <v>46</v>
      </c>
      <c r="G215" s="17"/>
      <c r="H215" s="18">
        <v>31</v>
      </c>
      <c r="I215" s="18">
        <v>33.6</v>
      </c>
      <c r="J215" s="18">
        <v>2.5</v>
      </c>
      <c r="K215" s="18">
        <v>9</v>
      </c>
      <c r="L215" s="18">
        <v>5.5</v>
      </c>
      <c r="M215" s="18">
        <v>7.9</v>
      </c>
      <c r="N215" s="18">
        <v>0</v>
      </c>
      <c r="O215" s="18">
        <v>35.4</v>
      </c>
      <c r="P215" s="18">
        <v>34.200000000000003</v>
      </c>
      <c r="Q215" s="17"/>
      <c r="R215" s="18">
        <v>22.9</v>
      </c>
      <c r="S215" s="1"/>
      <c r="T215" s="43" t="str">
        <f>VLOOKUP(B215,Experiment!DF:DX,19,FALSE)</f>
        <v>1678859:1757246</v>
      </c>
      <c r="U215" s="1" t="str">
        <f t="shared" si="63"/>
        <v>1678859:1757246_1678859:6713027</v>
      </c>
      <c r="V215" s="11" t="str">
        <f t="shared" si="79"/>
        <v>]},</v>
      </c>
      <c r="W215" s="11" t="str">
        <f>IF(COUNTIF($T$1:T214, "="&amp;T215)=0,VLOOKUP(B215,Experiment!DF:DG,2,FALSE)&amp;"""soilLayer"":[", "")</f>
        <v>{"sltx":"CL","sl_source":"SSURGO, Texture Component","soil_id":"1678859:1757246","soil_name":"Canisteo","sl_system":"USDA_NRCS","classification":"Fine-loamy, mixed, superactive, calcareous, mesic Typic Endoaquolls","soil_elev":"346","sl_slope":"1","salb":"0.09","drainage":"Poorly drained","soilLayer":[</v>
      </c>
      <c r="X215" s="11" t="str">
        <f>IF(COUNTIF($U$1:U214, "="&amp;U215)=0,Y215&amp;Z215&amp;AA215&amp;AB215&amp;AC215&amp;AD215&amp;AE215&amp;AF215&amp;AG215&amp;AH215&amp;AI215&amp;AJ215&amp;AJ215&amp;AK215&amp;AL215&amp;AM215,"")</f>
        <v>{"mon_soilhorizonid":"1678859:6713027","slmh":"Ap,A","sllb":"46","slcly":"31","slsil":"33.6","slcf":"2.5","sksat":"9","sloc":"5.5","slphw":"7.9","sllt":"0","slsnd":"35.4","slsnd":"35.4","slfc1":"34.2","slwp":"22.9"}</v>
      </c>
      <c r="Y215" s="11" t="str">
        <f t="shared" si="64"/>
        <v>{"mon_soilhorizonid":"1678859:6713027",</v>
      </c>
      <c r="Z215" s="11" t="str">
        <f t="shared" si="65"/>
        <v>"slmh":"Ap,A",</v>
      </c>
      <c r="AA215" s="11" t="str">
        <f t="shared" si="66"/>
        <v>"sllb":"46",</v>
      </c>
      <c r="AB215" s="11" t="str">
        <f t="shared" si="67"/>
        <v/>
      </c>
      <c r="AC215" s="11" t="str">
        <f t="shared" si="68"/>
        <v>"slcly":"31",</v>
      </c>
      <c r="AD215" s="11" t="str">
        <f t="shared" si="69"/>
        <v>"slsil":"33.6",</v>
      </c>
      <c r="AE215" s="11" t="str">
        <f t="shared" si="70"/>
        <v>"slcf":"2.5",</v>
      </c>
      <c r="AF215" s="11" t="str">
        <f t="shared" si="71"/>
        <v>"sksat":"9",</v>
      </c>
      <c r="AG215" s="11" t="str">
        <f t="shared" si="72"/>
        <v>"sloc":"5.5",</v>
      </c>
      <c r="AH215" s="11" t="str">
        <f t="shared" si="73"/>
        <v>"slphw":"7.9",</v>
      </c>
      <c r="AI215" s="11" t="str">
        <f t="shared" si="74"/>
        <v>"sllt":"0",</v>
      </c>
      <c r="AJ215" s="11" t="str">
        <f t="shared" si="75"/>
        <v>"slsnd":"35.4",</v>
      </c>
      <c r="AK215" s="11" t="str">
        <f t="shared" si="76"/>
        <v>"slfc1":"34.2",</v>
      </c>
      <c r="AL215" s="11" t="str">
        <f t="shared" si="77"/>
        <v/>
      </c>
      <c r="AM215" s="11" t="str">
        <f t="shared" si="78"/>
        <v>"slwp":"22.9"}</v>
      </c>
    </row>
    <row r="216" spans="2:39">
      <c r="B216" s="17" t="s">
        <v>623</v>
      </c>
      <c r="C216" s="17" t="s">
        <v>626</v>
      </c>
      <c r="D216" s="17" t="s">
        <v>873</v>
      </c>
      <c r="E216" s="17" t="s">
        <v>825</v>
      </c>
      <c r="F216" s="18">
        <v>99</v>
      </c>
      <c r="G216" s="17"/>
      <c r="H216" s="18">
        <v>26</v>
      </c>
      <c r="I216" s="18">
        <v>38.1</v>
      </c>
      <c r="J216" s="18">
        <v>12.13592233</v>
      </c>
      <c r="K216" s="18">
        <v>9</v>
      </c>
      <c r="L216" s="18">
        <v>0.75</v>
      </c>
      <c r="M216" s="18">
        <v>7.9</v>
      </c>
      <c r="N216" s="18">
        <v>46</v>
      </c>
      <c r="O216" s="18">
        <v>35.9</v>
      </c>
      <c r="P216" s="18">
        <v>27.5</v>
      </c>
      <c r="Q216" s="17"/>
      <c r="R216" s="18">
        <v>14.2</v>
      </c>
      <c r="S216" s="1"/>
      <c r="T216" s="43" t="str">
        <f>VLOOKUP(B216,Experiment!DF:DX,19,FALSE)</f>
        <v>1678859:1757246</v>
      </c>
      <c r="U216" s="1" t="str">
        <f t="shared" si="63"/>
        <v>1678859:1757246_1678859:6713028</v>
      </c>
      <c r="V216" s="11" t="str">
        <f t="shared" si="79"/>
        <v>,</v>
      </c>
      <c r="W216" s="11" t="str">
        <f>IF(COUNTIF($T$1:T215, "="&amp;T216)=0,VLOOKUP(B216,Experiment!DF:DG,2,FALSE)&amp;"""soilLayer"":[", "")</f>
        <v/>
      </c>
      <c r="X216" s="11" t="str">
        <f>IF(COUNTIF($U$1:U215, "="&amp;U216)=0,Y216&amp;Z216&amp;AA216&amp;AB216&amp;AC216&amp;AD216&amp;AE216&amp;AF216&amp;AG216&amp;AH216&amp;AI216&amp;AJ216&amp;AJ216&amp;AK216&amp;AL216&amp;AM216,"")</f>
        <v>{"mon_soilhorizonid":"1678859:6713028","slmh":"Bkg","sllb":"99","slcly":"26","slsil":"38.1","slcf":"12.13592233","sksat":"9","sloc":"0.75","slphw":"7.9","sllt":"46","slsnd":"35.9","slsnd":"35.9","slfc1":"27.5","slwp":"14.2"}</v>
      </c>
      <c r="Y216" s="11" t="str">
        <f t="shared" si="64"/>
        <v>{"mon_soilhorizonid":"1678859:6713028",</v>
      </c>
      <c r="Z216" s="11" t="str">
        <f t="shared" si="65"/>
        <v>"slmh":"Bkg",</v>
      </c>
      <c r="AA216" s="11" t="str">
        <f t="shared" si="66"/>
        <v>"sllb":"99",</v>
      </c>
      <c r="AB216" s="11" t="str">
        <f t="shared" si="67"/>
        <v/>
      </c>
      <c r="AC216" s="11" t="str">
        <f t="shared" si="68"/>
        <v>"slcly":"26",</v>
      </c>
      <c r="AD216" s="11" t="str">
        <f t="shared" si="69"/>
        <v>"slsil":"38.1",</v>
      </c>
      <c r="AE216" s="11" t="str">
        <f t="shared" si="70"/>
        <v>"slcf":"12.13592233",</v>
      </c>
      <c r="AF216" s="11" t="str">
        <f t="shared" si="71"/>
        <v>"sksat":"9",</v>
      </c>
      <c r="AG216" s="11" t="str">
        <f t="shared" si="72"/>
        <v>"sloc":"0.75",</v>
      </c>
      <c r="AH216" s="11" t="str">
        <f t="shared" si="73"/>
        <v>"slphw":"7.9",</v>
      </c>
      <c r="AI216" s="11" t="str">
        <f t="shared" si="74"/>
        <v>"sllt":"46",</v>
      </c>
      <c r="AJ216" s="11" t="str">
        <f t="shared" si="75"/>
        <v>"slsnd":"35.9",</v>
      </c>
      <c r="AK216" s="11" t="str">
        <f t="shared" si="76"/>
        <v>"slfc1":"27.5",</v>
      </c>
      <c r="AL216" s="11" t="str">
        <f t="shared" si="77"/>
        <v/>
      </c>
      <c r="AM216" s="11" t="str">
        <f t="shared" si="78"/>
        <v>"slwp":"14.2"}</v>
      </c>
    </row>
    <row r="217" spans="2:39">
      <c r="B217" s="17" t="s">
        <v>623</v>
      </c>
      <c r="C217" s="17" t="s">
        <v>626</v>
      </c>
      <c r="D217" s="17" t="s">
        <v>874</v>
      </c>
      <c r="E217" s="17" t="s">
        <v>790</v>
      </c>
      <c r="F217" s="18">
        <v>203</v>
      </c>
      <c r="G217" s="17"/>
      <c r="H217" s="18">
        <v>25</v>
      </c>
      <c r="I217" s="18">
        <v>36.5</v>
      </c>
      <c r="J217" s="18">
        <v>4.9504950499999998</v>
      </c>
      <c r="K217" s="18">
        <v>9</v>
      </c>
      <c r="L217" s="18">
        <v>0.25</v>
      </c>
      <c r="M217" s="18">
        <v>7.9</v>
      </c>
      <c r="N217" s="18">
        <v>99</v>
      </c>
      <c r="O217" s="18">
        <v>38.5</v>
      </c>
      <c r="P217" s="18">
        <v>28.6</v>
      </c>
      <c r="Q217" s="17"/>
      <c r="R217" s="18">
        <v>14.3</v>
      </c>
      <c r="S217" s="1"/>
      <c r="T217" s="43" t="str">
        <f>VLOOKUP(B217,Experiment!DF:DX,19,FALSE)</f>
        <v>1678859:1757246</v>
      </c>
      <c r="U217" s="1" t="str">
        <f t="shared" si="63"/>
        <v>1678859:1757246_1678859:6713029</v>
      </c>
      <c r="V217" s="11" t="str">
        <f t="shared" si="79"/>
        <v>,</v>
      </c>
      <c r="W217" s="11" t="str">
        <f>IF(COUNTIF($T$1:T216, "="&amp;T217)=0,VLOOKUP(B217,Experiment!DF:DG,2,FALSE)&amp;"""soilLayer"":[", "")</f>
        <v/>
      </c>
      <c r="X217" s="11" t="str">
        <f>IF(COUNTIF($U$1:U216, "="&amp;U217)=0,Y217&amp;Z217&amp;AA217&amp;AB217&amp;AC217&amp;AD217&amp;AE217&amp;AF217&amp;AG217&amp;AH217&amp;AI217&amp;AJ217&amp;AJ217&amp;AK217&amp;AL217&amp;AM217,"")</f>
        <v>{"mon_soilhorizonid":"1678859:6713029","slmh":"Cg","sllb":"203","slcly":"25","slsil":"36.5","slcf":"4.95049505","sksat":"9","sloc":"0.25","slphw":"7.9","sllt":"99","slsnd":"38.5","slsnd":"38.5","slfc1":"28.6","slwp":"14.3"}</v>
      </c>
      <c r="Y217" s="11" t="str">
        <f t="shared" si="64"/>
        <v>{"mon_soilhorizonid":"1678859:6713029",</v>
      </c>
      <c r="Z217" s="11" t="str">
        <f t="shared" si="65"/>
        <v>"slmh":"Cg",</v>
      </c>
      <c r="AA217" s="11" t="str">
        <f t="shared" si="66"/>
        <v>"sllb":"203",</v>
      </c>
      <c r="AB217" s="11" t="str">
        <f t="shared" si="67"/>
        <v/>
      </c>
      <c r="AC217" s="11" t="str">
        <f t="shared" si="68"/>
        <v>"slcly":"25",</v>
      </c>
      <c r="AD217" s="11" t="str">
        <f t="shared" si="69"/>
        <v>"slsil":"36.5",</v>
      </c>
      <c r="AE217" s="11" t="str">
        <f t="shared" si="70"/>
        <v>"slcf":"4.95049505",</v>
      </c>
      <c r="AF217" s="11" t="str">
        <f t="shared" si="71"/>
        <v>"sksat":"9",</v>
      </c>
      <c r="AG217" s="11" t="str">
        <f t="shared" si="72"/>
        <v>"sloc":"0.25",</v>
      </c>
      <c r="AH217" s="11" t="str">
        <f t="shared" si="73"/>
        <v>"slphw":"7.9",</v>
      </c>
      <c r="AI217" s="11" t="str">
        <f t="shared" si="74"/>
        <v>"sllt":"99",</v>
      </c>
      <c r="AJ217" s="11" t="str">
        <f t="shared" si="75"/>
        <v>"slsnd":"38.5",</v>
      </c>
      <c r="AK217" s="11" t="str">
        <f t="shared" si="76"/>
        <v>"slfc1":"28.6",</v>
      </c>
      <c r="AL217" s="11" t="str">
        <f t="shared" si="77"/>
        <v/>
      </c>
      <c r="AM217" s="11" t="str">
        <f t="shared" si="78"/>
        <v>"slwp":"14.3"}</v>
      </c>
    </row>
    <row r="218" spans="2:39">
      <c r="B218" s="17" t="s">
        <v>627</v>
      </c>
      <c r="C218" s="17" t="s">
        <v>626</v>
      </c>
      <c r="D218" s="17" t="s">
        <v>872</v>
      </c>
      <c r="E218" s="17" t="s">
        <v>820</v>
      </c>
      <c r="F218" s="18">
        <v>46</v>
      </c>
      <c r="G218" s="17"/>
      <c r="H218" s="18">
        <v>31</v>
      </c>
      <c r="I218" s="18">
        <v>33.6</v>
      </c>
      <c r="J218" s="18">
        <v>2.5</v>
      </c>
      <c r="K218" s="18">
        <v>9</v>
      </c>
      <c r="L218" s="18">
        <v>5.5</v>
      </c>
      <c r="M218" s="18">
        <v>7.9</v>
      </c>
      <c r="N218" s="18">
        <v>0</v>
      </c>
      <c r="O218" s="18">
        <v>35.4</v>
      </c>
      <c r="P218" s="18">
        <v>34.200000000000003</v>
      </c>
      <c r="Q218" s="17"/>
      <c r="R218" s="18">
        <v>22.9</v>
      </c>
      <c r="S218" s="1"/>
      <c r="T218" s="43" t="str">
        <f>VLOOKUP(B218,Experiment!DF:DX,19,FALSE)</f>
        <v>1678859:1757246</v>
      </c>
      <c r="U218" s="1" t="str">
        <f t="shared" si="63"/>
        <v>1678859:1757246_1678859:6713027</v>
      </c>
      <c r="V218" s="11" t="str">
        <f t="shared" si="79"/>
        <v/>
      </c>
      <c r="W218" s="11" t="str">
        <f>IF(COUNTIF($T$1:T217, "="&amp;T218)=0,VLOOKUP(B218,Experiment!DF:DG,2,FALSE)&amp;"""soilLayer"":[", "")</f>
        <v/>
      </c>
      <c r="X218" s="11" t="str">
        <f>IF(COUNTIF($U$1:U217, "="&amp;U218)=0,Y218&amp;Z218&amp;AA218&amp;AB218&amp;AC218&amp;AD218&amp;AE218&amp;AF218&amp;AG218&amp;AH218&amp;AI218&amp;AJ218&amp;AJ218&amp;AK218&amp;AL218&amp;AM218,"")</f>
        <v/>
      </c>
      <c r="Y218" s="11" t="str">
        <f t="shared" si="64"/>
        <v>{"mon_soilhorizonid":"1678859:6713027",</v>
      </c>
      <c r="Z218" s="11" t="str">
        <f t="shared" si="65"/>
        <v>"slmh":"Ap,A",</v>
      </c>
      <c r="AA218" s="11" t="str">
        <f t="shared" si="66"/>
        <v>"sllb":"46",</v>
      </c>
      <c r="AB218" s="11" t="str">
        <f t="shared" si="67"/>
        <v/>
      </c>
      <c r="AC218" s="11" t="str">
        <f t="shared" si="68"/>
        <v>"slcly":"31",</v>
      </c>
      <c r="AD218" s="11" t="str">
        <f t="shared" si="69"/>
        <v>"slsil":"33.6",</v>
      </c>
      <c r="AE218" s="11" t="str">
        <f t="shared" si="70"/>
        <v>"slcf":"2.5",</v>
      </c>
      <c r="AF218" s="11" t="str">
        <f t="shared" si="71"/>
        <v>"sksat":"9",</v>
      </c>
      <c r="AG218" s="11" t="str">
        <f t="shared" si="72"/>
        <v>"sloc":"5.5",</v>
      </c>
      <c r="AH218" s="11" t="str">
        <f t="shared" si="73"/>
        <v>"slphw":"7.9",</v>
      </c>
      <c r="AI218" s="11" t="str">
        <f t="shared" si="74"/>
        <v>"sllt":"0",</v>
      </c>
      <c r="AJ218" s="11" t="str">
        <f t="shared" si="75"/>
        <v>"slsnd":"35.4",</v>
      </c>
      <c r="AK218" s="11" t="str">
        <f t="shared" si="76"/>
        <v>"slfc1":"34.2",</v>
      </c>
      <c r="AL218" s="11" t="str">
        <f t="shared" si="77"/>
        <v/>
      </c>
      <c r="AM218" s="11" t="str">
        <f t="shared" si="78"/>
        <v>"slwp":"22.9"}</v>
      </c>
    </row>
    <row r="219" spans="2:39">
      <c r="B219" s="17" t="s">
        <v>627</v>
      </c>
      <c r="C219" s="17" t="s">
        <v>626</v>
      </c>
      <c r="D219" s="17" t="s">
        <v>873</v>
      </c>
      <c r="E219" s="17" t="s">
        <v>825</v>
      </c>
      <c r="F219" s="18">
        <v>99</v>
      </c>
      <c r="G219" s="17"/>
      <c r="H219" s="18">
        <v>26</v>
      </c>
      <c r="I219" s="18">
        <v>38.1</v>
      </c>
      <c r="J219" s="18">
        <v>12.13592233</v>
      </c>
      <c r="K219" s="18">
        <v>9</v>
      </c>
      <c r="L219" s="18">
        <v>0.75</v>
      </c>
      <c r="M219" s="18">
        <v>7.9</v>
      </c>
      <c r="N219" s="18">
        <v>46</v>
      </c>
      <c r="O219" s="18">
        <v>35.9</v>
      </c>
      <c r="P219" s="18">
        <v>27.5</v>
      </c>
      <c r="Q219" s="17"/>
      <c r="R219" s="18">
        <v>14.2</v>
      </c>
      <c r="S219" s="1"/>
      <c r="T219" s="43" t="str">
        <f>VLOOKUP(B219,Experiment!DF:DX,19,FALSE)</f>
        <v>1678859:1757246</v>
      </c>
      <c r="U219" s="1" t="str">
        <f t="shared" si="63"/>
        <v>1678859:1757246_1678859:6713028</v>
      </c>
      <c r="V219" s="11" t="str">
        <f t="shared" si="79"/>
        <v/>
      </c>
      <c r="W219" s="11" t="str">
        <f>IF(COUNTIF($T$1:T218, "="&amp;T219)=0,VLOOKUP(B219,Experiment!DF:DG,2,FALSE)&amp;"""soilLayer"":[", "")</f>
        <v/>
      </c>
      <c r="X219" s="11" t="str">
        <f>IF(COUNTIF($U$1:U218, "="&amp;U219)=0,Y219&amp;Z219&amp;AA219&amp;AB219&amp;AC219&amp;AD219&amp;AE219&amp;AF219&amp;AG219&amp;AH219&amp;AI219&amp;AJ219&amp;AJ219&amp;AK219&amp;AL219&amp;AM219,"")</f>
        <v/>
      </c>
      <c r="Y219" s="11" t="str">
        <f t="shared" si="64"/>
        <v>{"mon_soilhorizonid":"1678859:6713028",</v>
      </c>
      <c r="Z219" s="11" t="str">
        <f t="shared" si="65"/>
        <v>"slmh":"Bkg",</v>
      </c>
      <c r="AA219" s="11" t="str">
        <f t="shared" si="66"/>
        <v>"sllb":"99",</v>
      </c>
      <c r="AB219" s="11" t="str">
        <f t="shared" si="67"/>
        <v/>
      </c>
      <c r="AC219" s="11" t="str">
        <f t="shared" si="68"/>
        <v>"slcly":"26",</v>
      </c>
      <c r="AD219" s="11" t="str">
        <f t="shared" si="69"/>
        <v>"slsil":"38.1",</v>
      </c>
      <c r="AE219" s="11" t="str">
        <f t="shared" si="70"/>
        <v>"slcf":"12.13592233",</v>
      </c>
      <c r="AF219" s="11" t="str">
        <f t="shared" si="71"/>
        <v>"sksat":"9",</v>
      </c>
      <c r="AG219" s="11" t="str">
        <f t="shared" si="72"/>
        <v>"sloc":"0.75",</v>
      </c>
      <c r="AH219" s="11" t="str">
        <f t="shared" si="73"/>
        <v>"slphw":"7.9",</v>
      </c>
      <c r="AI219" s="11" t="str">
        <f t="shared" si="74"/>
        <v>"sllt":"46",</v>
      </c>
      <c r="AJ219" s="11" t="str">
        <f t="shared" si="75"/>
        <v>"slsnd":"35.9",</v>
      </c>
      <c r="AK219" s="11" t="str">
        <f t="shared" si="76"/>
        <v>"slfc1":"27.5",</v>
      </c>
      <c r="AL219" s="11" t="str">
        <f t="shared" si="77"/>
        <v/>
      </c>
      <c r="AM219" s="11" t="str">
        <f t="shared" si="78"/>
        <v>"slwp":"14.2"}</v>
      </c>
    </row>
    <row r="220" spans="2:39">
      <c r="B220" s="17" t="s">
        <v>627</v>
      </c>
      <c r="C220" s="17" t="s">
        <v>626</v>
      </c>
      <c r="D220" s="17" t="s">
        <v>874</v>
      </c>
      <c r="E220" s="17" t="s">
        <v>790</v>
      </c>
      <c r="F220" s="18">
        <v>203</v>
      </c>
      <c r="G220" s="17"/>
      <c r="H220" s="18">
        <v>25</v>
      </c>
      <c r="I220" s="18">
        <v>36.5</v>
      </c>
      <c r="J220" s="18">
        <v>4.9504950499999998</v>
      </c>
      <c r="K220" s="18">
        <v>9</v>
      </c>
      <c r="L220" s="18">
        <v>0.25</v>
      </c>
      <c r="M220" s="18">
        <v>7.9</v>
      </c>
      <c r="N220" s="18">
        <v>99</v>
      </c>
      <c r="O220" s="18">
        <v>38.5</v>
      </c>
      <c r="P220" s="18">
        <v>28.6</v>
      </c>
      <c r="Q220" s="17"/>
      <c r="R220" s="18">
        <v>14.3</v>
      </c>
      <c r="S220" s="1"/>
      <c r="T220" s="43" t="str">
        <f>VLOOKUP(B220,Experiment!DF:DX,19,FALSE)</f>
        <v>1678859:1757246</v>
      </c>
      <c r="U220" s="1" t="str">
        <f t="shared" si="63"/>
        <v>1678859:1757246_1678859:6713029</v>
      </c>
      <c r="V220" s="11" t="str">
        <f t="shared" si="79"/>
        <v/>
      </c>
      <c r="W220" s="11" t="str">
        <f>IF(COUNTIF($T$1:T219, "="&amp;T220)=0,VLOOKUP(B220,Experiment!DF:DG,2,FALSE)&amp;"""soilLayer"":[", "")</f>
        <v/>
      </c>
      <c r="X220" s="11" t="str">
        <f>IF(COUNTIF($U$1:U219, "="&amp;U220)=0,Y220&amp;Z220&amp;AA220&amp;AB220&amp;AC220&amp;AD220&amp;AE220&amp;AF220&amp;AG220&amp;AH220&amp;AI220&amp;AJ220&amp;AJ220&amp;AK220&amp;AL220&amp;AM220,"")</f>
        <v/>
      </c>
      <c r="Y220" s="11" t="str">
        <f t="shared" si="64"/>
        <v>{"mon_soilhorizonid":"1678859:6713029",</v>
      </c>
      <c r="Z220" s="11" t="str">
        <f t="shared" si="65"/>
        <v>"slmh":"Cg",</v>
      </c>
      <c r="AA220" s="11" t="str">
        <f t="shared" si="66"/>
        <v>"sllb":"203",</v>
      </c>
      <c r="AB220" s="11" t="str">
        <f t="shared" si="67"/>
        <v/>
      </c>
      <c r="AC220" s="11" t="str">
        <f t="shared" si="68"/>
        <v>"slcly":"25",</v>
      </c>
      <c r="AD220" s="11" t="str">
        <f t="shared" si="69"/>
        <v>"slsil":"36.5",</v>
      </c>
      <c r="AE220" s="11" t="str">
        <f t="shared" si="70"/>
        <v>"slcf":"4.95049505",</v>
      </c>
      <c r="AF220" s="11" t="str">
        <f t="shared" si="71"/>
        <v>"sksat":"9",</v>
      </c>
      <c r="AG220" s="11" t="str">
        <f t="shared" si="72"/>
        <v>"sloc":"0.25",</v>
      </c>
      <c r="AH220" s="11" t="str">
        <f t="shared" si="73"/>
        <v>"slphw":"7.9",</v>
      </c>
      <c r="AI220" s="11" t="str">
        <f t="shared" si="74"/>
        <v>"sllt":"99",</v>
      </c>
      <c r="AJ220" s="11" t="str">
        <f t="shared" si="75"/>
        <v>"slsnd":"38.5",</v>
      </c>
      <c r="AK220" s="11" t="str">
        <f t="shared" si="76"/>
        <v>"slfc1":"28.6",</v>
      </c>
      <c r="AL220" s="11" t="str">
        <f t="shared" si="77"/>
        <v/>
      </c>
      <c r="AM220" s="11" t="str">
        <f t="shared" si="78"/>
        <v>"slwp":"14.3"}</v>
      </c>
    </row>
    <row r="221" spans="2:39">
      <c r="B221" s="17" t="s">
        <v>629</v>
      </c>
      <c r="C221" s="17" t="s">
        <v>626</v>
      </c>
      <c r="D221" s="17" t="s">
        <v>872</v>
      </c>
      <c r="E221" s="17" t="s">
        <v>820</v>
      </c>
      <c r="F221" s="18">
        <v>46</v>
      </c>
      <c r="G221" s="17"/>
      <c r="H221" s="18">
        <v>31</v>
      </c>
      <c r="I221" s="18">
        <v>33.6</v>
      </c>
      <c r="J221" s="18">
        <v>2.5</v>
      </c>
      <c r="K221" s="18">
        <v>9</v>
      </c>
      <c r="L221" s="18">
        <v>5.5</v>
      </c>
      <c r="M221" s="18">
        <v>7.9</v>
      </c>
      <c r="N221" s="18">
        <v>0</v>
      </c>
      <c r="O221" s="18">
        <v>35.4</v>
      </c>
      <c r="P221" s="18">
        <v>34.200000000000003</v>
      </c>
      <c r="Q221" s="17"/>
      <c r="R221" s="18">
        <v>22.9</v>
      </c>
      <c r="S221" s="1"/>
      <c r="T221" s="43" t="str">
        <f>VLOOKUP(B221,Experiment!DF:DX,19,FALSE)</f>
        <v>1678859:1757246</v>
      </c>
      <c r="U221" s="1" t="str">
        <f t="shared" si="63"/>
        <v>1678859:1757246_1678859:6713027</v>
      </c>
      <c r="V221" s="11" t="str">
        <f t="shared" si="79"/>
        <v/>
      </c>
      <c r="W221" s="11" t="str">
        <f>IF(COUNTIF($T$1:T220, "="&amp;T221)=0,VLOOKUP(B221,Experiment!DF:DG,2,FALSE)&amp;"""soilLayer"":[", "")</f>
        <v/>
      </c>
      <c r="X221" s="11" t="str">
        <f>IF(COUNTIF($U$1:U220, "="&amp;U221)=0,Y221&amp;Z221&amp;AA221&amp;AB221&amp;AC221&amp;AD221&amp;AE221&amp;AF221&amp;AG221&amp;AH221&amp;AI221&amp;AJ221&amp;AJ221&amp;AK221&amp;AL221&amp;AM221,"")</f>
        <v/>
      </c>
      <c r="Y221" s="11" t="str">
        <f t="shared" si="64"/>
        <v>{"mon_soilhorizonid":"1678859:6713027",</v>
      </c>
      <c r="Z221" s="11" t="str">
        <f t="shared" si="65"/>
        <v>"slmh":"Ap,A",</v>
      </c>
      <c r="AA221" s="11" t="str">
        <f t="shared" si="66"/>
        <v>"sllb":"46",</v>
      </c>
      <c r="AB221" s="11" t="str">
        <f t="shared" si="67"/>
        <v/>
      </c>
      <c r="AC221" s="11" t="str">
        <f t="shared" si="68"/>
        <v>"slcly":"31",</v>
      </c>
      <c r="AD221" s="11" t="str">
        <f t="shared" si="69"/>
        <v>"slsil":"33.6",</v>
      </c>
      <c r="AE221" s="11" t="str">
        <f t="shared" si="70"/>
        <v>"slcf":"2.5",</v>
      </c>
      <c r="AF221" s="11" t="str">
        <f t="shared" si="71"/>
        <v>"sksat":"9",</v>
      </c>
      <c r="AG221" s="11" t="str">
        <f t="shared" si="72"/>
        <v>"sloc":"5.5",</v>
      </c>
      <c r="AH221" s="11" t="str">
        <f t="shared" si="73"/>
        <v>"slphw":"7.9",</v>
      </c>
      <c r="AI221" s="11" t="str">
        <f t="shared" si="74"/>
        <v>"sllt":"0",</v>
      </c>
      <c r="AJ221" s="11" t="str">
        <f t="shared" si="75"/>
        <v>"slsnd":"35.4",</v>
      </c>
      <c r="AK221" s="11" t="str">
        <f t="shared" si="76"/>
        <v>"slfc1":"34.2",</v>
      </c>
      <c r="AL221" s="11" t="str">
        <f t="shared" si="77"/>
        <v/>
      </c>
      <c r="AM221" s="11" t="str">
        <f t="shared" si="78"/>
        <v>"slwp":"22.9"}</v>
      </c>
    </row>
    <row r="222" spans="2:39">
      <c r="B222" s="17" t="s">
        <v>629</v>
      </c>
      <c r="C222" s="17" t="s">
        <v>626</v>
      </c>
      <c r="D222" s="17" t="s">
        <v>873</v>
      </c>
      <c r="E222" s="17" t="s">
        <v>825</v>
      </c>
      <c r="F222" s="18">
        <v>99</v>
      </c>
      <c r="G222" s="17"/>
      <c r="H222" s="18">
        <v>26</v>
      </c>
      <c r="I222" s="18">
        <v>38.1</v>
      </c>
      <c r="J222" s="18">
        <v>12.13592233</v>
      </c>
      <c r="K222" s="18">
        <v>9</v>
      </c>
      <c r="L222" s="18">
        <v>0.75</v>
      </c>
      <c r="M222" s="18">
        <v>7.9</v>
      </c>
      <c r="N222" s="18">
        <v>46</v>
      </c>
      <c r="O222" s="18">
        <v>35.9</v>
      </c>
      <c r="P222" s="18">
        <v>27.5</v>
      </c>
      <c r="Q222" s="17"/>
      <c r="R222" s="18">
        <v>14.2</v>
      </c>
      <c r="S222" s="1"/>
      <c r="T222" s="43" t="str">
        <f>VLOOKUP(B222,Experiment!DF:DX,19,FALSE)</f>
        <v>1678859:1757246</v>
      </c>
      <c r="U222" s="1" t="str">
        <f t="shared" si="63"/>
        <v>1678859:1757246_1678859:6713028</v>
      </c>
      <c r="V222" s="11" t="str">
        <f t="shared" si="79"/>
        <v/>
      </c>
      <c r="W222" s="11" t="str">
        <f>IF(COUNTIF($T$1:T221, "="&amp;T222)=0,VLOOKUP(B222,Experiment!DF:DG,2,FALSE)&amp;"""soilLayer"":[", "")</f>
        <v/>
      </c>
      <c r="X222" s="11" t="str">
        <f>IF(COUNTIF($U$1:U221, "="&amp;U222)=0,Y222&amp;Z222&amp;AA222&amp;AB222&amp;AC222&amp;AD222&amp;AE222&amp;AF222&amp;AG222&amp;AH222&amp;AI222&amp;AJ222&amp;AJ222&amp;AK222&amp;AL222&amp;AM222,"")</f>
        <v/>
      </c>
      <c r="Y222" s="11" t="str">
        <f t="shared" si="64"/>
        <v>{"mon_soilhorizonid":"1678859:6713028",</v>
      </c>
      <c r="Z222" s="11" t="str">
        <f t="shared" si="65"/>
        <v>"slmh":"Bkg",</v>
      </c>
      <c r="AA222" s="11" t="str">
        <f t="shared" si="66"/>
        <v>"sllb":"99",</v>
      </c>
      <c r="AB222" s="11" t="str">
        <f t="shared" si="67"/>
        <v/>
      </c>
      <c r="AC222" s="11" t="str">
        <f t="shared" si="68"/>
        <v>"slcly":"26",</v>
      </c>
      <c r="AD222" s="11" t="str">
        <f t="shared" si="69"/>
        <v>"slsil":"38.1",</v>
      </c>
      <c r="AE222" s="11" t="str">
        <f t="shared" si="70"/>
        <v>"slcf":"12.13592233",</v>
      </c>
      <c r="AF222" s="11" t="str">
        <f t="shared" si="71"/>
        <v>"sksat":"9",</v>
      </c>
      <c r="AG222" s="11" t="str">
        <f t="shared" si="72"/>
        <v>"sloc":"0.75",</v>
      </c>
      <c r="AH222" s="11" t="str">
        <f t="shared" si="73"/>
        <v>"slphw":"7.9",</v>
      </c>
      <c r="AI222" s="11" t="str">
        <f t="shared" si="74"/>
        <v>"sllt":"46",</v>
      </c>
      <c r="AJ222" s="11" t="str">
        <f t="shared" si="75"/>
        <v>"slsnd":"35.9",</v>
      </c>
      <c r="AK222" s="11" t="str">
        <f t="shared" si="76"/>
        <v>"slfc1":"27.5",</v>
      </c>
      <c r="AL222" s="11" t="str">
        <f t="shared" si="77"/>
        <v/>
      </c>
      <c r="AM222" s="11" t="str">
        <f t="shared" si="78"/>
        <v>"slwp":"14.2"}</v>
      </c>
    </row>
    <row r="223" spans="2:39">
      <c r="B223" s="17" t="s">
        <v>629</v>
      </c>
      <c r="C223" s="17" t="s">
        <v>626</v>
      </c>
      <c r="D223" s="17" t="s">
        <v>874</v>
      </c>
      <c r="E223" s="17" t="s">
        <v>790</v>
      </c>
      <c r="F223" s="18">
        <v>203</v>
      </c>
      <c r="G223" s="17"/>
      <c r="H223" s="18">
        <v>25</v>
      </c>
      <c r="I223" s="18">
        <v>36.5</v>
      </c>
      <c r="J223" s="18">
        <v>4.9504950499999998</v>
      </c>
      <c r="K223" s="18">
        <v>9</v>
      </c>
      <c r="L223" s="18">
        <v>0.25</v>
      </c>
      <c r="M223" s="18">
        <v>7.9</v>
      </c>
      <c r="N223" s="18">
        <v>99</v>
      </c>
      <c r="O223" s="18">
        <v>38.5</v>
      </c>
      <c r="P223" s="18">
        <v>28.6</v>
      </c>
      <c r="Q223" s="17"/>
      <c r="R223" s="18">
        <v>14.3</v>
      </c>
      <c r="S223" s="1"/>
      <c r="T223" s="43" t="str">
        <f>VLOOKUP(B223,Experiment!DF:DX,19,FALSE)</f>
        <v>1678859:1757246</v>
      </c>
      <c r="U223" s="1" t="str">
        <f t="shared" si="63"/>
        <v>1678859:1757246_1678859:6713029</v>
      </c>
      <c r="V223" s="11" t="str">
        <f t="shared" si="79"/>
        <v/>
      </c>
      <c r="W223" s="11" t="str">
        <f>IF(COUNTIF($T$1:T222, "="&amp;T223)=0,VLOOKUP(B223,Experiment!DF:DG,2,FALSE)&amp;"""soilLayer"":[", "")</f>
        <v/>
      </c>
      <c r="X223" s="11" t="str">
        <f>IF(COUNTIF($U$1:U222, "="&amp;U223)=0,Y223&amp;Z223&amp;AA223&amp;AB223&amp;AC223&amp;AD223&amp;AE223&amp;AF223&amp;AG223&amp;AH223&amp;AI223&amp;AJ223&amp;AJ223&amp;AK223&amp;AL223&amp;AM223,"")</f>
        <v/>
      </c>
      <c r="Y223" s="11" t="str">
        <f t="shared" si="64"/>
        <v>{"mon_soilhorizonid":"1678859:6713029",</v>
      </c>
      <c r="Z223" s="11" t="str">
        <f t="shared" si="65"/>
        <v>"slmh":"Cg",</v>
      </c>
      <c r="AA223" s="11" t="str">
        <f t="shared" si="66"/>
        <v>"sllb":"203",</v>
      </c>
      <c r="AB223" s="11" t="str">
        <f t="shared" si="67"/>
        <v/>
      </c>
      <c r="AC223" s="11" t="str">
        <f t="shared" si="68"/>
        <v>"slcly":"25",</v>
      </c>
      <c r="AD223" s="11" t="str">
        <f t="shared" si="69"/>
        <v>"slsil":"36.5",</v>
      </c>
      <c r="AE223" s="11" t="str">
        <f t="shared" si="70"/>
        <v>"slcf":"4.95049505",</v>
      </c>
      <c r="AF223" s="11" t="str">
        <f t="shared" si="71"/>
        <v>"sksat":"9",</v>
      </c>
      <c r="AG223" s="11" t="str">
        <f t="shared" si="72"/>
        <v>"sloc":"0.25",</v>
      </c>
      <c r="AH223" s="11" t="str">
        <f t="shared" si="73"/>
        <v>"slphw":"7.9",</v>
      </c>
      <c r="AI223" s="11" t="str">
        <f t="shared" si="74"/>
        <v>"sllt":"99",</v>
      </c>
      <c r="AJ223" s="11" t="str">
        <f t="shared" si="75"/>
        <v>"slsnd":"38.5",</v>
      </c>
      <c r="AK223" s="11" t="str">
        <f t="shared" si="76"/>
        <v>"slfc1":"28.6",</v>
      </c>
      <c r="AL223" s="11" t="str">
        <f t="shared" si="77"/>
        <v/>
      </c>
      <c r="AM223" s="11" t="str">
        <f t="shared" si="78"/>
        <v>"slwp":"14.3"}</v>
      </c>
    </row>
    <row r="224" spans="2:39">
      <c r="B224" s="17" t="s">
        <v>631</v>
      </c>
      <c r="C224" s="17" t="s">
        <v>626</v>
      </c>
      <c r="D224" s="17" t="s">
        <v>872</v>
      </c>
      <c r="E224" s="17" t="s">
        <v>820</v>
      </c>
      <c r="F224" s="18">
        <v>46</v>
      </c>
      <c r="G224" s="17"/>
      <c r="H224" s="18">
        <v>31</v>
      </c>
      <c r="I224" s="18">
        <v>33.6</v>
      </c>
      <c r="J224" s="18">
        <v>2.5</v>
      </c>
      <c r="K224" s="18">
        <v>9</v>
      </c>
      <c r="L224" s="18">
        <v>5.5</v>
      </c>
      <c r="M224" s="18">
        <v>7.9</v>
      </c>
      <c r="N224" s="18">
        <v>0</v>
      </c>
      <c r="O224" s="18">
        <v>35.4</v>
      </c>
      <c r="P224" s="18">
        <v>34.200000000000003</v>
      </c>
      <c r="Q224" s="17"/>
      <c r="R224" s="18">
        <v>22.9</v>
      </c>
      <c r="S224" s="1"/>
      <c r="T224" s="43" t="str">
        <f>VLOOKUP(B224,Experiment!DF:DX,19,FALSE)</f>
        <v>1678859:1757246</v>
      </c>
      <c r="U224" s="1" t="str">
        <f t="shared" si="63"/>
        <v>1678859:1757246_1678859:6713027</v>
      </c>
      <c r="V224" s="11" t="str">
        <f t="shared" si="79"/>
        <v/>
      </c>
      <c r="W224" s="11" t="str">
        <f>IF(COUNTIF($T$1:T223, "="&amp;T224)=0,VLOOKUP(B224,Experiment!DF:DG,2,FALSE)&amp;"""soilLayer"":[", "")</f>
        <v/>
      </c>
      <c r="X224" s="11" t="str">
        <f>IF(COUNTIF($U$1:U223, "="&amp;U224)=0,Y224&amp;Z224&amp;AA224&amp;AB224&amp;AC224&amp;AD224&amp;AE224&amp;AF224&amp;AG224&amp;AH224&amp;AI224&amp;AJ224&amp;AJ224&amp;AK224&amp;AL224&amp;AM224,"")</f>
        <v/>
      </c>
      <c r="Y224" s="11" t="str">
        <f t="shared" si="64"/>
        <v>{"mon_soilhorizonid":"1678859:6713027",</v>
      </c>
      <c r="Z224" s="11" t="str">
        <f t="shared" si="65"/>
        <v>"slmh":"Ap,A",</v>
      </c>
      <c r="AA224" s="11" t="str">
        <f t="shared" si="66"/>
        <v>"sllb":"46",</v>
      </c>
      <c r="AB224" s="11" t="str">
        <f t="shared" si="67"/>
        <v/>
      </c>
      <c r="AC224" s="11" t="str">
        <f t="shared" si="68"/>
        <v>"slcly":"31",</v>
      </c>
      <c r="AD224" s="11" t="str">
        <f t="shared" si="69"/>
        <v>"slsil":"33.6",</v>
      </c>
      <c r="AE224" s="11" t="str">
        <f t="shared" si="70"/>
        <v>"slcf":"2.5",</v>
      </c>
      <c r="AF224" s="11" t="str">
        <f t="shared" si="71"/>
        <v>"sksat":"9",</v>
      </c>
      <c r="AG224" s="11" t="str">
        <f t="shared" si="72"/>
        <v>"sloc":"5.5",</v>
      </c>
      <c r="AH224" s="11" t="str">
        <f t="shared" si="73"/>
        <v>"slphw":"7.9",</v>
      </c>
      <c r="AI224" s="11" t="str">
        <f t="shared" si="74"/>
        <v>"sllt":"0",</v>
      </c>
      <c r="AJ224" s="11" t="str">
        <f t="shared" si="75"/>
        <v>"slsnd":"35.4",</v>
      </c>
      <c r="AK224" s="11" t="str">
        <f t="shared" si="76"/>
        <v>"slfc1":"34.2",</v>
      </c>
      <c r="AL224" s="11" t="str">
        <f t="shared" si="77"/>
        <v/>
      </c>
      <c r="AM224" s="11" t="str">
        <f t="shared" si="78"/>
        <v>"slwp":"22.9"}</v>
      </c>
    </row>
    <row r="225" spans="2:39">
      <c r="B225" s="17" t="s">
        <v>631</v>
      </c>
      <c r="C225" s="17" t="s">
        <v>626</v>
      </c>
      <c r="D225" s="17" t="s">
        <v>873</v>
      </c>
      <c r="E225" s="17" t="s">
        <v>825</v>
      </c>
      <c r="F225" s="18">
        <v>99</v>
      </c>
      <c r="G225" s="17"/>
      <c r="H225" s="18">
        <v>26</v>
      </c>
      <c r="I225" s="18">
        <v>38.1</v>
      </c>
      <c r="J225" s="18">
        <v>12.13592233</v>
      </c>
      <c r="K225" s="18">
        <v>9</v>
      </c>
      <c r="L225" s="18">
        <v>0.75</v>
      </c>
      <c r="M225" s="18">
        <v>7.9</v>
      </c>
      <c r="N225" s="18">
        <v>46</v>
      </c>
      <c r="O225" s="18">
        <v>35.9</v>
      </c>
      <c r="P225" s="18">
        <v>27.5</v>
      </c>
      <c r="Q225" s="17"/>
      <c r="R225" s="18">
        <v>14.2</v>
      </c>
      <c r="S225" s="1"/>
      <c r="T225" s="43" t="str">
        <f>VLOOKUP(B225,Experiment!DF:DX,19,FALSE)</f>
        <v>1678859:1757246</v>
      </c>
      <c r="U225" s="1" t="str">
        <f t="shared" si="63"/>
        <v>1678859:1757246_1678859:6713028</v>
      </c>
      <c r="V225" s="11" t="str">
        <f t="shared" si="79"/>
        <v/>
      </c>
      <c r="W225" s="11" t="str">
        <f>IF(COUNTIF($T$1:T224, "="&amp;T225)=0,VLOOKUP(B225,Experiment!DF:DG,2,FALSE)&amp;"""soilLayer"":[", "")</f>
        <v/>
      </c>
      <c r="X225" s="11" t="str">
        <f>IF(COUNTIF($U$1:U224, "="&amp;U225)=0,Y225&amp;Z225&amp;AA225&amp;AB225&amp;AC225&amp;AD225&amp;AE225&amp;AF225&amp;AG225&amp;AH225&amp;AI225&amp;AJ225&amp;AJ225&amp;AK225&amp;AL225&amp;AM225,"")</f>
        <v/>
      </c>
      <c r="Y225" s="11" t="str">
        <f t="shared" si="64"/>
        <v>{"mon_soilhorizonid":"1678859:6713028",</v>
      </c>
      <c r="Z225" s="11" t="str">
        <f t="shared" si="65"/>
        <v>"slmh":"Bkg",</v>
      </c>
      <c r="AA225" s="11" t="str">
        <f t="shared" si="66"/>
        <v>"sllb":"99",</v>
      </c>
      <c r="AB225" s="11" t="str">
        <f t="shared" si="67"/>
        <v/>
      </c>
      <c r="AC225" s="11" t="str">
        <f t="shared" si="68"/>
        <v>"slcly":"26",</v>
      </c>
      <c r="AD225" s="11" t="str">
        <f t="shared" si="69"/>
        <v>"slsil":"38.1",</v>
      </c>
      <c r="AE225" s="11" t="str">
        <f t="shared" si="70"/>
        <v>"slcf":"12.13592233",</v>
      </c>
      <c r="AF225" s="11" t="str">
        <f t="shared" si="71"/>
        <v>"sksat":"9",</v>
      </c>
      <c r="AG225" s="11" t="str">
        <f t="shared" si="72"/>
        <v>"sloc":"0.75",</v>
      </c>
      <c r="AH225" s="11" t="str">
        <f t="shared" si="73"/>
        <v>"slphw":"7.9",</v>
      </c>
      <c r="AI225" s="11" t="str">
        <f t="shared" si="74"/>
        <v>"sllt":"46",</v>
      </c>
      <c r="AJ225" s="11" t="str">
        <f t="shared" si="75"/>
        <v>"slsnd":"35.9",</v>
      </c>
      <c r="AK225" s="11" t="str">
        <f t="shared" si="76"/>
        <v>"slfc1":"27.5",</v>
      </c>
      <c r="AL225" s="11" t="str">
        <f t="shared" si="77"/>
        <v/>
      </c>
      <c r="AM225" s="11" t="str">
        <f t="shared" si="78"/>
        <v>"slwp":"14.2"}</v>
      </c>
    </row>
    <row r="226" spans="2:39">
      <c r="B226" s="17" t="s">
        <v>631</v>
      </c>
      <c r="C226" s="17" t="s">
        <v>626</v>
      </c>
      <c r="D226" s="17" t="s">
        <v>874</v>
      </c>
      <c r="E226" s="17" t="s">
        <v>790</v>
      </c>
      <c r="F226" s="18">
        <v>203</v>
      </c>
      <c r="G226" s="17"/>
      <c r="H226" s="18">
        <v>25</v>
      </c>
      <c r="I226" s="18">
        <v>36.5</v>
      </c>
      <c r="J226" s="18">
        <v>4.9504950499999998</v>
      </c>
      <c r="K226" s="18">
        <v>9</v>
      </c>
      <c r="L226" s="18">
        <v>0.25</v>
      </c>
      <c r="M226" s="18">
        <v>7.9</v>
      </c>
      <c r="N226" s="18">
        <v>99</v>
      </c>
      <c r="O226" s="18">
        <v>38.5</v>
      </c>
      <c r="P226" s="18">
        <v>28.6</v>
      </c>
      <c r="Q226" s="17"/>
      <c r="R226" s="18">
        <v>14.3</v>
      </c>
      <c r="S226" s="1"/>
      <c r="T226" s="43" t="str">
        <f>VLOOKUP(B226,Experiment!DF:DX,19,FALSE)</f>
        <v>1678859:1757246</v>
      </c>
      <c r="U226" s="1" t="str">
        <f t="shared" si="63"/>
        <v>1678859:1757246_1678859:6713029</v>
      </c>
      <c r="V226" s="11" t="str">
        <f t="shared" si="79"/>
        <v/>
      </c>
      <c r="W226" s="11" t="str">
        <f>IF(COUNTIF($T$1:T225, "="&amp;T226)=0,VLOOKUP(B226,Experiment!DF:DG,2,FALSE)&amp;"""soilLayer"":[", "")</f>
        <v/>
      </c>
      <c r="X226" s="11" t="str">
        <f>IF(COUNTIF($U$1:U225, "="&amp;U226)=0,Y226&amp;Z226&amp;AA226&amp;AB226&amp;AC226&amp;AD226&amp;AE226&amp;AF226&amp;AG226&amp;AH226&amp;AI226&amp;AJ226&amp;AJ226&amp;AK226&amp;AL226&amp;AM226,"")</f>
        <v/>
      </c>
      <c r="Y226" s="11" t="str">
        <f t="shared" si="64"/>
        <v>{"mon_soilhorizonid":"1678859:6713029",</v>
      </c>
      <c r="Z226" s="11" t="str">
        <f t="shared" si="65"/>
        <v>"slmh":"Cg",</v>
      </c>
      <c r="AA226" s="11" t="str">
        <f t="shared" si="66"/>
        <v>"sllb":"203",</v>
      </c>
      <c r="AB226" s="11" t="str">
        <f t="shared" si="67"/>
        <v/>
      </c>
      <c r="AC226" s="11" t="str">
        <f t="shared" si="68"/>
        <v>"slcly":"25",</v>
      </c>
      <c r="AD226" s="11" t="str">
        <f t="shared" si="69"/>
        <v>"slsil":"36.5",</v>
      </c>
      <c r="AE226" s="11" t="str">
        <f t="shared" si="70"/>
        <v>"slcf":"4.95049505",</v>
      </c>
      <c r="AF226" s="11" t="str">
        <f t="shared" si="71"/>
        <v>"sksat":"9",</v>
      </c>
      <c r="AG226" s="11" t="str">
        <f t="shared" si="72"/>
        <v>"sloc":"0.25",</v>
      </c>
      <c r="AH226" s="11" t="str">
        <f t="shared" si="73"/>
        <v>"slphw":"7.9",</v>
      </c>
      <c r="AI226" s="11" t="str">
        <f t="shared" si="74"/>
        <v>"sllt":"99",</v>
      </c>
      <c r="AJ226" s="11" t="str">
        <f t="shared" si="75"/>
        <v>"slsnd":"38.5",</v>
      </c>
      <c r="AK226" s="11" t="str">
        <f t="shared" si="76"/>
        <v>"slfc1":"28.6",</v>
      </c>
      <c r="AL226" s="11" t="str">
        <f t="shared" si="77"/>
        <v/>
      </c>
      <c r="AM226" s="11" t="str">
        <f t="shared" si="78"/>
        <v>"slwp":"14.3"}</v>
      </c>
    </row>
    <row r="227" spans="2:39">
      <c r="B227" s="17" t="s">
        <v>632</v>
      </c>
      <c r="C227" s="17" t="s">
        <v>530</v>
      </c>
      <c r="D227" s="17" t="s">
        <v>823</v>
      </c>
      <c r="E227" s="17" t="s">
        <v>786</v>
      </c>
      <c r="F227" s="18">
        <v>51</v>
      </c>
      <c r="G227" s="17"/>
      <c r="H227" s="18">
        <v>31</v>
      </c>
      <c r="I227" s="18">
        <v>61</v>
      </c>
      <c r="J227" s="18">
        <v>0</v>
      </c>
      <c r="K227" s="18">
        <v>9.17</v>
      </c>
      <c r="L227" s="18">
        <v>5.5</v>
      </c>
      <c r="M227" s="18">
        <v>7</v>
      </c>
      <c r="N227" s="18">
        <v>0</v>
      </c>
      <c r="O227" s="18">
        <v>8</v>
      </c>
      <c r="P227" s="18">
        <v>33.299999999999997</v>
      </c>
      <c r="Q227" s="17"/>
      <c r="R227" s="18">
        <v>20.7</v>
      </c>
      <c r="S227" s="1"/>
      <c r="T227" s="43" t="str">
        <f>VLOOKUP(B227,Experiment!DF:DX,19,FALSE)</f>
        <v>926866:278383</v>
      </c>
      <c r="U227" s="1" t="str">
        <f t="shared" si="63"/>
        <v>926866:278383_926866:669339</v>
      </c>
      <c r="V227" s="11" t="str">
        <f t="shared" si="79"/>
        <v/>
      </c>
      <c r="W227" s="11" t="str">
        <f>IF(COUNTIF($T$1:T226, "="&amp;T227)=0,VLOOKUP(B227,Experiment!DF:DG,2,FALSE)&amp;"""soilLayer"":[", "")</f>
        <v/>
      </c>
      <c r="X227" s="11" t="str">
        <f>IF(COUNTIF($U$1:U226, "="&amp;U227)=0,Y227&amp;Z227&amp;AA227&amp;AB227&amp;AC227&amp;AD227&amp;AE227&amp;AF227&amp;AG227&amp;AH227&amp;AI227&amp;AJ227&amp;AJ227&amp;AK227&amp;AL227&amp;AM227,"")</f>
        <v/>
      </c>
      <c r="Y227" s="11" t="str">
        <f t="shared" si="64"/>
        <v>{"mon_soilhorizonid":"926866:669339",</v>
      </c>
      <c r="Z227" s="11" t="str">
        <f t="shared" si="65"/>
        <v>"slmh":"A",</v>
      </c>
      <c r="AA227" s="11" t="str">
        <f t="shared" si="66"/>
        <v>"sllb":"51",</v>
      </c>
      <c r="AB227" s="11" t="str">
        <f t="shared" si="67"/>
        <v/>
      </c>
      <c r="AC227" s="11" t="str">
        <f t="shared" si="68"/>
        <v>"slcly":"31",</v>
      </c>
      <c r="AD227" s="11" t="str">
        <f t="shared" si="69"/>
        <v>"slsil":"61",</v>
      </c>
      <c r="AE227" s="11" t="str">
        <f t="shared" si="70"/>
        <v>"slcf":"0",</v>
      </c>
      <c r="AF227" s="11" t="str">
        <f t="shared" si="71"/>
        <v>"sksat":"9.17",</v>
      </c>
      <c r="AG227" s="11" t="str">
        <f t="shared" si="72"/>
        <v>"sloc":"5.5",</v>
      </c>
      <c r="AH227" s="11" t="str">
        <f t="shared" si="73"/>
        <v>"slphw":"7",</v>
      </c>
      <c r="AI227" s="11" t="str">
        <f t="shared" si="74"/>
        <v>"sllt":"0",</v>
      </c>
      <c r="AJ227" s="11" t="str">
        <f t="shared" si="75"/>
        <v>"slsnd":"8",</v>
      </c>
      <c r="AK227" s="11" t="str">
        <f t="shared" si="76"/>
        <v>"slfc1":"33.3",</v>
      </c>
      <c r="AL227" s="11" t="str">
        <f t="shared" si="77"/>
        <v/>
      </c>
      <c r="AM227" s="11" t="str">
        <f t="shared" si="78"/>
        <v>"slwp":"20.7"}</v>
      </c>
    </row>
    <row r="228" spans="2:39">
      <c r="B228" s="17" t="s">
        <v>632</v>
      </c>
      <c r="C228" s="17" t="s">
        <v>530</v>
      </c>
      <c r="D228" s="17" t="s">
        <v>824</v>
      </c>
      <c r="E228" s="17" t="s">
        <v>825</v>
      </c>
      <c r="F228" s="18">
        <v>109</v>
      </c>
      <c r="G228" s="17"/>
      <c r="H228" s="18">
        <v>31</v>
      </c>
      <c r="I228" s="18">
        <v>61</v>
      </c>
      <c r="J228" s="18">
        <v>0</v>
      </c>
      <c r="K228" s="18">
        <v>9.17</v>
      </c>
      <c r="L228" s="18">
        <v>0.75</v>
      </c>
      <c r="M228" s="18">
        <v>7.2</v>
      </c>
      <c r="N228" s="18">
        <v>51</v>
      </c>
      <c r="O228" s="18">
        <v>8</v>
      </c>
      <c r="P228" s="18">
        <v>31.3</v>
      </c>
      <c r="Q228" s="17"/>
      <c r="R228" s="18">
        <v>17.399999999999999</v>
      </c>
      <c r="S228" s="1"/>
      <c r="T228" s="43" t="str">
        <f>VLOOKUP(B228,Experiment!DF:DX,19,FALSE)</f>
        <v>926866:278383</v>
      </c>
      <c r="U228" s="1" t="str">
        <f t="shared" si="63"/>
        <v>926866:278383_926866:669340</v>
      </c>
      <c r="V228" s="11" t="str">
        <f t="shared" si="79"/>
        <v/>
      </c>
      <c r="W228" s="11" t="str">
        <f>IF(COUNTIF($T$1:T227, "="&amp;T228)=0,VLOOKUP(B228,Experiment!DF:DG,2,FALSE)&amp;"""soilLayer"":[", "")</f>
        <v/>
      </c>
      <c r="X228" s="11" t="str">
        <f>IF(COUNTIF($U$1:U227, "="&amp;U228)=0,Y228&amp;Z228&amp;AA228&amp;AB228&amp;AC228&amp;AD228&amp;AE228&amp;AF228&amp;AG228&amp;AH228&amp;AI228&amp;AJ228&amp;AJ228&amp;AK228&amp;AL228&amp;AM228,"")</f>
        <v/>
      </c>
      <c r="Y228" s="11" t="str">
        <f t="shared" si="64"/>
        <v>{"mon_soilhorizonid":"926866:669340",</v>
      </c>
      <c r="Z228" s="11" t="str">
        <f t="shared" si="65"/>
        <v>"slmh":"Bkg",</v>
      </c>
      <c r="AA228" s="11" t="str">
        <f t="shared" si="66"/>
        <v>"sllb":"109",</v>
      </c>
      <c r="AB228" s="11" t="str">
        <f t="shared" si="67"/>
        <v/>
      </c>
      <c r="AC228" s="11" t="str">
        <f t="shared" si="68"/>
        <v>"slcly":"31",</v>
      </c>
      <c r="AD228" s="11" t="str">
        <f t="shared" si="69"/>
        <v>"slsil":"61",</v>
      </c>
      <c r="AE228" s="11" t="str">
        <f t="shared" si="70"/>
        <v>"slcf":"0",</v>
      </c>
      <c r="AF228" s="11" t="str">
        <f t="shared" si="71"/>
        <v>"sksat":"9.17",</v>
      </c>
      <c r="AG228" s="11" t="str">
        <f t="shared" si="72"/>
        <v>"sloc":"0.75",</v>
      </c>
      <c r="AH228" s="11" t="str">
        <f t="shared" si="73"/>
        <v>"slphw":"7.2",</v>
      </c>
      <c r="AI228" s="11" t="str">
        <f t="shared" si="74"/>
        <v>"sllt":"51",</v>
      </c>
      <c r="AJ228" s="11" t="str">
        <f t="shared" si="75"/>
        <v>"slsnd":"8",</v>
      </c>
      <c r="AK228" s="11" t="str">
        <f t="shared" si="76"/>
        <v>"slfc1":"31.3",</v>
      </c>
      <c r="AL228" s="11" t="str">
        <f t="shared" si="77"/>
        <v/>
      </c>
      <c r="AM228" s="11" t="str">
        <f t="shared" si="78"/>
        <v>"slwp":"17.4"}</v>
      </c>
    </row>
    <row r="229" spans="2:39">
      <c r="B229" s="17" t="s">
        <v>632</v>
      </c>
      <c r="C229" s="17" t="s">
        <v>530</v>
      </c>
      <c r="D229" s="17" t="s">
        <v>826</v>
      </c>
      <c r="E229" s="17" t="s">
        <v>827</v>
      </c>
      <c r="F229" s="18">
        <v>137</v>
      </c>
      <c r="G229" s="17"/>
      <c r="H229" s="18">
        <v>22.5</v>
      </c>
      <c r="I229" s="18">
        <v>52.5</v>
      </c>
      <c r="J229" s="18">
        <v>0</v>
      </c>
      <c r="K229" s="18">
        <v>9.17</v>
      </c>
      <c r="L229" s="18">
        <v>0.35</v>
      </c>
      <c r="M229" s="18">
        <v>7.9</v>
      </c>
      <c r="N229" s="18">
        <v>109</v>
      </c>
      <c r="O229" s="18">
        <v>25</v>
      </c>
      <c r="P229" s="18">
        <v>23.9</v>
      </c>
      <c r="Q229" s="17"/>
      <c r="R229" s="18">
        <v>15.5</v>
      </c>
      <c r="S229" s="1"/>
      <c r="T229" s="43" t="str">
        <f>VLOOKUP(B229,Experiment!DF:DX,19,FALSE)</f>
        <v>926866:278383</v>
      </c>
      <c r="U229" s="1" t="str">
        <f t="shared" si="63"/>
        <v>926866:278383_926866:669341</v>
      </c>
      <c r="V229" s="11" t="str">
        <f t="shared" si="79"/>
        <v/>
      </c>
      <c r="W229" s="11" t="str">
        <f>IF(COUNTIF($T$1:T228, "="&amp;T229)=0,VLOOKUP(B229,Experiment!DF:DG,2,FALSE)&amp;"""soilLayer"":[", "")</f>
        <v/>
      </c>
      <c r="X229" s="11" t="str">
        <f>IF(COUNTIF($U$1:U228, "="&amp;U229)=0,Y229&amp;Z229&amp;AA229&amp;AB229&amp;AC229&amp;AD229&amp;AE229&amp;AF229&amp;AG229&amp;AH229&amp;AI229&amp;AJ229&amp;AJ229&amp;AK229&amp;AL229&amp;AM229,"")</f>
        <v/>
      </c>
      <c r="Y229" s="11" t="str">
        <f t="shared" si="64"/>
        <v>{"mon_soilhorizonid":"926866:669341",</v>
      </c>
      <c r="Z229" s="11" t="str">
        <f t="shared" si="65"/>
        <v>"slmh":"2BCg",</v>
      </c>
      <c r="AA229" s="11" t="str">
        <f t="shared" si="66"/>
        <v>"sllb":"137",</v>
      </c>
      <c r="AB229" s="11" t="str">
        <f t="shared" si="67"/>
        <v/>
      </c>
      <c r="AC229" s="11" t="str">
        <f t="shared" si="68"/>
        <v>"slcly":"22.5",</v>
      </c>
      <c r="AD229" s="11" t="str">
        <f t="shared" si="69"/>
        <v>"slsil":"52.5",</v>
      </c>
      <c r="AE229" s="11" t="str">
        <f t="shared" si="70"/>
        <v>"slcf":"0",</v>
      </c>
      <c r="AF229" s="11" t="str">
        <f t="shared" si="71"/>
        <v>"sksat":"9.17",</v>
      </c>
      <c r="AG229" s="11" t="str">
        <f t="shared" si="72"/>
        <v>"sloc":"0.35",</v>
      </c>
      <c r="AH229" s="11" t="str">
        <f t="shared" si="73"/>
        <v>"slphw":"7.9",</v>
      </c>
      <c r="AI229" s="11" t="str">
        <f t="shared" si="74"/>
        <v>"sllt":"109",</v>
      </c>
      <c r="AJ229" s="11" t="str">
        <f t="shared" si="75"/>
        <v>"slsnd":"25",</v>
      </c>
      <c r="AK229" s="11" t="str">
        <f t="shared" si="76"/>
        <v>"slfc1":"23.9",</v>
      </c>
      <c r="AL229" s="11" t="str">
        <f t="shared" si="77"/>
        <v/>
      </c>
      <c r="AM229" s="11" t="str">
        <f t="shared" si="78"/>
        <v>"slwp":"15.5"}</v>
      </c>
    </row>
    <row r="230" spans="2:39">
      <c r="B230" s="17" t="s">
        <v>632</v>
      </c>
      <c r="C230" s="17" t="s">
        <v>530</v>
      </c>
      <c r="D230" s="17" t="s">
        <v>828</v>
      </c>
      <c r="E230" s="17" t="s">
        <v>829</v>
      </c>
      <c r="F230" s="18">
        <v>155</v>
      </c>
      <c r="G230" s="17"/>
      <c r="H230" s="18">
        <v>20</v>
      </c>
      <c r="I230" s="18">
        <v>48</v>
      </c>
      <c r="J230" s="18">
        <v>15</v>
      </c>
      <c r="K230" s="18">
        <v>28.23</v>
      </c>
      <c r="L230" s="18">
        <v>0.35</v>
      </c>
      <c r="M230" s="18">
        <v>7.9</v>
      </c>
      <c r="N230" s="18">
        <v>137</v>
      </c>
      <c r="O230" s="18">
        <v>32</v>
      </c>
      <c r="P230" s="18">
        <v>16.899999999999999</v>
      </c>
      <c r="Q230" s="17">
        <v>18.399999999999999</v>
      </c>
      <c r="R230" s="18">
        <v>12.8</v>
      </c>
      <c r="S230" s="1"/>
      <c r="T230" s="43" t="str">
        <f>VLOOKUP(B230,Experiment!DF:DX,19,FALSE)</f>
        <v>926866:278383</v>
      </c>
      <c r="U230" s="1" t="str">
        <f t="shared" si="63"/>
        <v>926866:278383_926866:669342</v>
      </c>
      <c r="V230" s="11" t="str">
        <f t="shared" si="79"/>
        <v/>
      </c>
      <c r="W230" s="11" t="str">
        <f>IF(COUNTIF($T$1:T229, "="&amp;T230)=0,VLOOKUP(B230,Experiment!DF:DG,2,FALSE)&amp;"""soilLayer"":[", "")</f>
        <v/>
      </c>
      <c r="X230" s="11" t="str">
        <f>IF(COUNTIF($U$1:U229, "="&amp;U230)=0,Y230&amp;Z230&amp;AA230&amp;AB230&amp;AC230&amp;AD230&amp;AE230&amp;AF230&amp;AG230&amp;AH230&amp;AI230&amp;AJ230&amp;AJ230&amp;AK230&amp;AL230&amp;AM230,"")</f>
        <v/>
      </c>
      <c r="Y230" s="11" t="str">
        <f t="shared" si="64"/>
        <v>{"mon_soilhorizonid":"926866:669342",</v>
      </c>
      <c r="Z230" s="11" t="str">
        <f t="shared" si="65"/>
        <v>"slmh":"2C1",</v>
      </c>
      <c r="AA230" s="11" t="str">
        <f t="shared" si="66"/>
        <v>"sllb":"155",</v>
      </c>
      <c r="AB230" s="11" t="str">
        <f t="shared" si="67"/>
        <v/>
      </c>
      <c r="AC230" s="11" t="str">
        <f t="shared" si="68"/>
        <v>"slcly":"20",</v>
      </c>
      <c r="AD230" s="11" t="str">
        <f t="shared" si="69"/>
        <v>"slsil":"48",</v>
      </c>
      <c r="AE230" s="11" t="str">
        <f t="shared" si="70"/>
        <v>"slcf":"15",</v>
      </c>
      <c r="AF230" s="11" t="str">
        <f t="shared" si="71"/>
        <v>"sksat":"28.23",</v>
      </c>
      <c r="AG230" s="11" t="str">
        <f t="shared" si="72"/>
        <v>"sloc":"0.35",</v>
      </c>
      <c r="AH230" s="11" t="str">
        <f t="shared" si="73"/>
        <v>"slphw":"7.9",</v>
      </c>
      <c r="AI230" s="11" t="str">
        <f t="shared" si="74"/>
        <v>"sllt":"137",</v>
      </c>
      <c r="AJ230" s="11" t="str">
        <f t="shared" si="75"/>
        <v>"slsnd":"32",</v>
      </c>
      <c r="AK230" s="11" t="str">
        <f t="shared" si="76"/>
        <v>"slfc1":"16.9",</v>
      </c>
      <c r="AL230" s="11" t="str">
        <f t="shared" si="77"/>
        <v>"slfc2":"18.4",</v>
      </c>
      <c r="AM230" s="11" t="str">
        <f t="shared" si="78"/>
        <v>"slwp":"12.8"}</v>
      </c>
    </row>
    <row r="231" spans="2:39">
      <c r="B231" s="17" t="s">
        <v>632</v>
      </c>
      <c r="C231" s="17" t="s">
        <v>530</v>
      </c>
      <c r="D231" s="17" t="s">
        <v>830</v>
      </c>
      <c r="E231" s="17" t="s">
        <v>831</v>
      </c>
      <c r="F231" s="18">
        <v>203</v>
      </c>
      <c r="G231" s="17"/>
      <c r="H231" s="18">
        <v>10</v>
      </c>
      <c r="I231" s="18">
        <v>10</v>
      </c>
      <c r="J231" s="18">
        <v>14</v>
      </c>
      <c r="K231" s="18">
        <v>91.74</v>
      </c>
      <c r="L231" s="18">
        <v>0.1</v>
      </c>
      <c r="M231" s="18">
        <v>7.9</v>
      </c>
      <c r="N231" s="18">
        <v>155</v>
      </c>
      <c r="O231" s="18">
        <v>80</v>
      </c>
      <c r="P231" s="18">
        <v>15.4</v>
      </c>
      <c r="Q231" s="17">
        <v>20.100000000000001</v>
      </c>
      <c r="R231" s="18">
        <v>6.5</v>
      </c>
      <c r="S231" s="1"/>
      <c r="T231" s="43" t="str">
        <f>VLOOKUP(B231,Experiment!DF:DX,19,FALSE)</f>
        <v>926866:278383</v>
      </c>
      <c r="U231" s="1" t="str">
        <f t="shared" si="63"/>
        <v>926866:278383_926866:669343</v>
      </c>
      <c r="V231" s="11" t="str">
        <f t="shared" si="79"/>
        <v/>
      </c>
      <c r="W231" s="11" t="str">
        <f>IF(COUNTIF($T$1:T230, "="&amp;T231)=0,VLOOKUP(B231,Experiment!DF:DG,2,FALSE)&amp;"""soilLayer"":[", "")</f>
        <v/>
      </c>
      <c r="X231" s="11" t="str">
        <f>IF(COUNTIF($U$1:U230, "="&amp;U231)=0,Y231&amp;Z231&amp;AA231&amp;AB231&amp;AC231&amp;AD231&amp;AE231&amp;AF231&amp;AG231&amp;AH231&amp;AI231&amp;AJ231&amp;AJ231&amp;AK231&amp;AL231&amp;AM231,"")</f>
        <v/>
      </c>
      <c r="Y231" s="11" t="str">
        <f t="shared" si="64"/>
        <v>{"mon_soilhorizonid":"926866:669343",</v>
      </c>
      <c r="Z231" s="11" t="str">
        <f t="shared" si="65"/>
        <v>"slmh":"2C2",</v>
      </c>
      <c r="AA231" s="11" t="str">
        <f t="shared" si="66"/>
        <v>"sllb":"203",</v>
      </c>
      <c r="AB231" s="11" t="str">
        <f t="shared" si="67"/>
        <v/>
      </c>
      <c r="AC231" s="11" t="str">
        <f t="shared" si="68"/>
        <v>"slcly":"10",</v>
      </c>
      <c r="AD231" s="11" t="str">
        <f t="shared" si="69"/>
        <v>"slsil":"10",</v>
      </c>
      <c r="AE231" s="11" t="str">
        <f t="shared" si="70"/>
        <v>"slcf":"14",</v>
      </c>
      <c r="AF231" s="11" t="str">
        <f t="shared" si="71"/>
        <v>"sksat":"91.74",</v>
      </c>
      <c r="AG231" s="11" t="str">
        <f t="shared" si="72"/>
        <v>"sloc":"0.1",</v>
      </c>
      <c r="AH231" s="11" t="str">
        <f t="shared" si="73"/>
        <v>"slphw":"7.9",</v>
      </c>
      <c r="AI231" s="11" t="str">
        <f t="shared" si="74"/>
        <v>"sllt":"155",</v>
      </c>
      <c r="AJ231" s="11" t="str">
        <f t="shared" si="75"/>
        <v>"slsnd":"80",</v>
      </c>
      <c r="AK231" s="11" t="str">
        <f t="shared" si="76"/>
        <v>"slfc1":"15.4",</v>
      </c>
      <c r="AL231" s="11" t="str">
        <f t="shared" si="77"/>
        <v>"slfc2":"20.1",</v>
      </c>
      <c r="AM231" s="11" t="str">
        <f t="shared" si="78"/>
        <v>"slwp":"6.5"}</v>
      </c>
    </row>
    <row r="232" spans="2:39">
      <c r="B232" s="17" t="s">
        <v>635</v>
      </c>
      <c r="C232" s="17" t="s">
        <v>530</v>
      </c>
      <c r="D232" s="17" t="s">
        <v>823</v>
      </c>
      <c r="E232" s="17" t="s">
        <v>786</v>
      </c>
      <c r="F232" s="18">
        <v>51</v>
      </c>
      <c r="G232" s="17"/>
      <c r="H232" s="18">
        <v>31</v>
      </c>
      <c r="I232" s="18">
        <v>61</v>
      </c>
      <c r="J232" s="18">
        <v>0</v>
      </c>
      <c r="K232" s="18">
        <v>9.17</v>
      </c>
      <c r="L232" s="18">
        <v>5.5</v>
      </c>
      <c r="M232" s="18">
        <v>7</v>
      </c>
      <c r="N232" s="18">
        <v>0</v>
      </c>
      <c r="O232" s="18">
        <v>8</v>
      </c>
      <c r="P232" s="18">
        <v>33.299999999999997</v>
      </c>
      <c r="Q232" s="17"/>
      <c r="R232" s="18">
        <v>20.7</v>
      </c>
      <c r="S232" s="1"/>
      <c r="T232" s="43" t="str">
        <f>VLOOKUP(B232,Experiment!DF:DX,19,FALSE)</f>
        <v>926866:278383</v>
      </c>
      <c r="U232" s="1" t="str">
        <f t="shared" si="63"/>
        <v>926866:278383_926866:669339</v>
      </c>
      <c r="V232" s="11" t="str">
        <f t="shared" si="79"/>
        <v/>
      </c>
      <c r="W232" s="11" t="str">
        <f>IF(COUNTIF($T$1:T231, "="&amp;T232)=0,VLOOKUP(B232,Experiment!DF:DG,2,FALSE)&amp;"""soilLayer"":[", "")</f>
        <v/>
      </c>
      <c r="X232" s="11" t="str">
        <f>IF(COUNTIF($U$1:U231, "="&amp;U232)=0,Y232&amp;Z232&amp;AA232&amp;AB232&amp;AC232&amp;AD232&amp;AE232&amp;AF232&amp;AG232&amp;AH232&amp;AI232&amp;AJ232&amp;AJ232&amp;AK232&amp;AL232&amp;AM232,"")</f>
        <v/>
      </c>
      <c r="Y232" s="11" t="str">
        <f t="shared" si="64"/>
        <v>{"mon_soilhorizonid":"926866:669339",</v>
      </c>
      <c r="Z232" s="11" t="str">
        <f t="shared" si="65"/>
        <v>"slmh":"A",</v>
      </c>
      <c r="AA232" s="11" t="str">
        <f t="shared" si="66"/>
        <v>"sllb":"51",</v>
      </c>
      <c r="AB232" s="11" t="str">
        <f t="shared" si="67"/>
        <v/>
      </c>
      <c r="AC232" s="11" t="str">
        <f t="shared" si="68"/>
        <v>"slcly":"31",</v>
      </c>
      <c r="AD232" s="11" t="str">
        <f t="shared" si="69"/>
        <v>"slsil":"61",</v>
      </c>
      <c r="AE232" s="11" t="str">
        <f t="shared" si="70"/>
        <v>"slcf":"0",</v>
      </c>
      <c r="AF232" s="11" t="str">
        <f t="shared" si="71"/>
        <v>"sksat":"9.17",</v>
      </c>
      <c r="AG232" s="11" t="str">
        <f t="shared" si="72"/>
        <v>"sloc":"5.5",</v>
      </c>
      <c r="AH232" s="11" t="str">
        <f t="shared" si="73"/>
        <v>"slphw":"7",</v>
      </c>
      <c r="AI232" s="11" t="str">
        <f t="shared" si="74"/>
        <v>"sllt":"0",</v>
      </c>
      <c r="AJ232" s="11" t="str">
        <f t="shared" si="75"/>
        <v>"slsnd":"8",</v>
      </c>
      <c r="AK232" s="11" t="str">
        <f t="shared" si="76"/>
        <v>"slfc1":"33.3",</v>
      </c>
      <c r="AL232" s="11" t="str">
        <f t="shared" si="77"/>
        <v/>
      </c>
      <c r="AM232" s="11" t="str">
        <f t="shared" si="78"/>
        <v>"slwp":"20.7"}</v>
      </c>
    </row>
    <row r="233" spans="2:39">
      <c r="B233" s="17" t="s">
        <v>635</v>
      </c>
      <c r="C233" s="17" t="s">
        <v>530</v>
      </c>
      <c r="D233" s="17" t="s">
        <v>824</v>
      </c>
      <c r="E233" s="17" t="s">
        <v>825</v>
      </c>
      <c r="F233" s="18">
        <v>109</v>
      </c>
      <c r="G233" s="17"/>
      <c r="H233" s="18">
        <v>31</v>
      </c>
      <c r="I233" s="18">
        <v>61</v>
      </c>
      <c r="J233" s="18">
        <v>0</v>
      </c>
      <c r="K233" s="18">
        <v>9.17</v>
      </c>
      <c r="L233" s="18">
        <v>0.75</v>
      </c>
      <c r="M233" s="18">
        <v>7.2</v>
      </c>
      <c r="N233" s="18">
        <v>51</v>
      </c>
      <c r="O233" s="18">
        <v>8</v>
      </c>
      <c r="P233" s="18">
        <v>31.3</v>
      </c>
      <c r="Q233" s="17"/>
      <c r="R233" s="18">
        <v>17.399999999999999</v>
      </c>
      <c r="S233" s="1"/>
      <c r="T233" s="43" t="str">
        <f>VLOOKUP(B233,Experiment!DF:DX,19,FALSE)</f>
        <v>926866:278383</v>
      </c>
      <c r="U233" s="1" t="str">
        <f t="shared" si="63"/>
        <v>926866:278383_926866:669340</v>
      </c>
      <c r="V233" s="11" t="str">
        <f t="shared" si="79"/>
        <v/>
      </c>
      <c r="W233" s="11" t="str">
        <f>IF(COUNTIF($T$1:T232, "="&amp;T233)=0,VLOOKUP(B233,Experiment!DF:DG,2,FALSE)&amp;"""soilLayer"":[", "")</f>
        <v/>
      </c>
      <c r="X233" s="11" t="str">
        <f>IF(COUNTIF($U$1:U232, "="&amp;U233)=0,Y233&amp;Z233&amp;AA233&amp;AB233&amp;AC233&amp;AD233&amp;AE233&amp;AF233&amp;AG233&amp;AH233&amp;AI233&amp;AJ233&amp;AJ233&amp;AK233&amp;AL233&amp;AM233,"")</f>
        <v/>
      </c>
      <c r="Y233" s="11" t="str">
        <f t="shared" si="64"/>
        <v>{"mon_soilhorizonid":"926866:669340",</v>
      </c>
      <c r="Z233" s="11" t="str">
        <f t="shared" si="65"/>
        <v>"slmh":"Bkg",</v>
      </c>
      <c r="AA233" s="11" t="str">
        <f t="shared" si="66"/>
        <v>"sllb":"109",</v>
      </c>
      <c r="AB233" s="11" t="str">
        <f t="shared" si="67"/>
        <v/>
      </c>
      <c r="AC233" s="11" t="str">
        <f t="shared" si="68"/>
        <v>"slcly":"31",</v>
      </c>
      <c r="AD233" s="11" t="str">
        <f t="shared" si="69"/>
        <v>"slsil":"61",</v>
      </c>
      <c r="AE233" s="11" t="str">
        <f t="shared" si="70"/>
        <v>"slcf":"0",</v>
      </c>
      <c r="AF233" s="11" t="str">
        <f t="shared" si="71"/>
        <v>"sksat":"9.17",</v>
      </c>
      <c r="AG233" s="11" t="str">
        <f t="shared" si="72"/>
        <v>"sloc":"0.75",</v>
      </c>
      <c r="AH233" s="11" t="str">
        <f t="shared" si="73"/>
        <v>"slphw":"7.2",</v>
      </c>
      <c r="AI233" s="11" t="str">
        <f t="shared" si="74"/>
        <v>"sllt":"51",</v>
      </c>
      <c r="AJ233" s="11" t="str">
        <f t="shared" si="75"/>
        <v>"slsnd":"8",</v>
      </c>
      <c r="AK233" s="11" t="str">
        <f t="shared" si="76"/>
        <v>"slfc1":"31.3",</v>
      </c>
      <c r="AL233" s="11" t="str">
        <f t="shared" si="77"/>
        <v/>
      </c>
      <c r="AM233" s="11" t="str">
        <f t="shared" si="78"/>
        <v>"slwp":"17.4"}</v>
      </c>
    </row>
    <row r="234" spans="2:39">
      <c r="B234" s="17" t="s">
        <v>635</v>
      </c>
      <c r="C234" s="17" t="s">
        <v>530</v>
      </c>
      <c r="D234" s="17" t="s">
        <v>826</v>
      </c>
      <c r="E234" s="17" t="s">
        <v>827</v>
      </c>
      <c r="F234" s="18">
        <v>137</v>
      </c>
      <c r="G234" s="17"/>
      <c r="H234" s="18">
        <v>22.5</v>
      </c>
      <c r="I234" s="18">
        <v>52.5</v>
      </c>
      <c r="J234" s="18">
        <v>0</v>
      </c>
      <c r="K234" s="18">
        <v>9.17</v>
      </c>
      <c r="L234" s="18">
        <v>0.35</v>
      </c>
      <c r="M234" s="18">
        <v>7.9</v>
      </c>
      <c r="N234" s="18">
        <v>109</v>
      </c>
      <c r="O234" s="18">
        <v>25</v>
      </c>
      <c r="P234" s="18">
        <v>23.9</v>
      </c>
      <c r="Q234" s="17"/>
      <c r="R234" s="18">
        <v>15.5</v>
      </c>
      <c r="S234" s="1"/>
      <c r="T234" s="43" t="str">
        <f>VLOOKUP(B234,Experiment!DF:DX,19,FALSE)</f>
        <v>926866:278383</v>
      </c>
      <c r="U234" s="1" t="str">
        <f t="shared" si="63"/>
        <v>926866:278383_926866:669341</v>
      </c>
      <c r="V234" s="11" t="str">
        <f t="shared" si="79"/>
        <v/>
      </c>
      <c r="W234" s="11" t="str">
        <f>IF(COUNTIF($T$1:T233, "="&amp;T234)=0,VLOOKUP(B234,Experiment!DF:DG,2,FALSE)&amp;"""soilLayer"":[", "")</f>
        <v/>
      </c>
      <c r="X234" s="11" t="str">
        <f>IF(COUNTIF($U$1:U233, "="&amp;U234)=0,Y234&amp;Z234&amp;AA234&amp;AB234&amp;AC234&amp;AD234&amp;AE234&amp;AF234&amp;AG234&amp;AH234&amp;AI234&amp;AJ234&amp;AJ234&amp;AK234&amp;AL234&amp;AM234,"")</f>
        <v/>
      </c>
      <c r="Y234" s="11" t="str">
        <f t="shared" si="64"/>
        <v>{"mon_soilhorizonid":"926866:669341",</v>
      </c>
      <c r="Z234" s="11" t="str">
        <f t="shared" si="65"/>
        <v>"slmh":"2BCg",</v>
      </c>
      <c r="AA234" s="11" t="str">
        <f t="shared" si="66"/>
        <v>"sllb":"137",</v>
      </c>
      <c r="AB234" s="11" t="str">
        <f t="shared" si="67"/>
        <v/>
      </c>
      <c r="AC234" s="11" t="str">
        <f t="shared" si="68"/>
        <v>"slcly":"22.5",</v>
      </c>
      <c r="AD234" s="11" t="str">
        <f t="shared" si="69"/>
        <v>"slsil":"52.5",</v>
      </c>
      <c r="AE234" s="11" t="str">
        <f t="shared" si="70"/>
        <v>"slcf":"0",</v>
      </c>
      <c r="AF234" s="11" t="str">
        <f t="shared" si="71"/>
        <v>"sksat":"9.17",</v>
      </c>
      <c r="AG234" s="11" t="str">
        <f t="shared" si="72"/>
        <v>"sloc":"0.35",</v>
      </c>
      <c r="AH234" s="11" t="str">
        <f t="shared" si="73"/>
        <v>"slphw":"7.9",</v>
      </c>
      <c r="AI234" s="11" t="str">
        <f t="shared" si="74"/>
        <v>"sllt":"109",</v>
      </c>
      <c r="AJ234" s="11" t="str">
        <f t="shared" si="75"/>
        <v>"slsnd":"25",</v>
      </c>
      <c r="AK234" s="11" t="str">
        <f t="shared" si="76"/>
        <v>"slfc1":"23.9",</v>
      </c>
      <c r="AL234" s="11" t="str">
        <f t="shared" si="77"/>
        <v/>
      </c>
      <c r="AM234" s="11" t="str">
        <f t="shared" si="78"/>
        <v>"slwp":"15.5"}</v>
      </c>
    </row>
    <row r="235" spans="2:39">
      <c r="B235" s="17" t="s">
        <v>635</v>
      </c>
      <c r="C235" s="17" t="s">
        <v>530</v>
      </c>
      <c r="D235" s="17" t="s">
        <v>828</v>
      </c>
      <c r="E235" s="17" t="s">
        <v>829</v>
      </c>
      <c r="F235" s="18">
        <v>155</v>
      </c>
      <c r="G235" s="17"/>
      <c r="H235" s="18">
        <v>20</v>
      </c>
      <c r="I235" s="18">
        <v>48</v>
      </c>
      <c r="J235" s="18">
        <v>15</v>
      </c>
      <c r="K235" s="18">
        <v>28.23</v>
      </c>
      <c r="L235" s="18">
        <v>0.35</v>
      </c>
      <c r="M235" s="18">
        <v>7.9</v>
      </c>
      <c r="N235" s="18">
        <v>137</v>
      </c>
      <c r="O235" s="18">
        <v>32</v>
      </c>
      <c r="P235" s="18">
        <v>16.899999999999999</v>
      </c>
      <c r="Q235" s="17">
        <v>18.399999999999999</v>
      </c>
      <c r="R235" s="18">
        <v>12.8</v>
      </c>
      <c r="S235" s="1"/>
      <c r="T235" s="43" t="str">
        <f>VLOOKUP(B235,Experiment!DF:DX,19,FALSE)</f>
        <v>926866:278383</v>
      </c>
      <c r="U235" s="1" t="str">
        <f t="shared" si="63"/>
        <v>926866:278383_926866:669342</v>
      </c>
      <c r="V235" s="11" t="str">
        <f t="shared" si="79"/>
        <v/>
      </c>
      <c r="W235" s="11" t="str">
        <f>IF(COUNTIF($T$1:T234, "="&amp;T235)=0,VLOOKUP(B235,Experiment!DF:DG,2,FALSE)&amp;"""soilLayer"":[", "")</f>
        <v/>
      </c>
      <c r="X235" s="11" t="str">
        <f>IF(COUNTIF($U$1:U234, "="&amp;U235)=0,Y235&amp;Z235&amp;AA235&amp;AB235&amp;AC235&amp;AD235&amp;AE235&amp;AF235&amp;AG235&amp;AH235&amp;AI235&amp;AJ235&amp;AJ235&amp;AK235&amp;AL235&amp;AM235,"")</f>
        <v/>
      </c>
      <c r="Y235" s="11" t="str">
        <f t="shared" si="64"/>
        <v>{"mon_soilhorizonid":"926866:669342",</v>
      </c>
      <c r="Z235" s="11" t="str">
        <f t="shared" si="65"/>
        <v>"slmh":"2C1",</v>
      </c>
      <c r="AA235" s="11" t="str">
        <f t="shared" si="66"/>
        <v>"sllb":"155",</v>
      </c>
      <c r="AB235" s="11" t="str">
        <f t="shared" si="67"/>
        <v/>
      </c>
      <c r="AC235" s="11" t="str">
        <f t="shared" si="68"/>
        <v>"slcly":"20",</v>
      </c>
      <c r="AD235" s="11" t="str">
        <f t="shared" si="69"/>
        <v>"slsil":"48",</v>
      </c>
      <c r="AE235" s="11" t="str">
        <f t="shared" si="70"/>
        <v>"slcf":"15",</v>
      </c>
      <c r="AF235" s="11" t="str">
        <f t="shared" si="71"/>
        <v>"sksat":"28.23",</v>
      </c>
      <c r="AG235" s="11" t="str">
        <f t="shared" si="72"/>
        <v>"sloc":"0.35",</v>
      </c>
      <c r="AH235" s="11" t="str">
        <f t="shared" si="73"/>
        <v>"slphw":"7.9",</v>
      </c>
      <c r="AI235" s="11" t="str">
        <f t="shared" si="74"/>
        <v>"sllt":"137",</v>
      </c>
      <c r="AJ235" s="11" t="str">
        <f t="shared" si="75"/>
        <v>"slsnd":"32",</v>
      </c>
      <c r="AK235" s="11" t="str">
        <f t="shared" si="76"/>
        <v>"slfc1":"16.9",</v>
      </c>
      <c r="AL235" s="11" t="str">
        <f t="shared" si="77"/>
        <v>"slfc2":"18.4",</v>
      </c>
      <c r="AM235" s="11" t="str">
        <f t="shared" si="78"/>
        <v>"slwp":"12.8"}</v>
      </c>
    </row>
    <row r="236" spans="2:39">
      <c r="B236" s="17" t="s">
        <v>635</v>
      </c>
      <c r="C236" s="17" t="s">
        <v>530</v>
      </c>
      <c r="D236" s="17" t="s">
        <v>830</v>
      </c>
      <c r="E236" s="17" t="s">
        <v>831</v>
      </c>
      <c r="F236" s="18">
        <v>203</v>
      </c>
      <c r="G236" s="17"/>
      <c r="H236" s="18">
        <v>10</v>
      </c>
      <c r="I236" s="18">
        <v>10</v>
      </c>
      <c r="J236" s="18">
        <v>14</v>
      </c>
      <c r="K236" s="18">
        <v>91.74</v>
      </c>
      <c r="L236" s="18">
        <v>0.1</v>
      </c>
      <c r="M236" s="18">
        <v>7.9</v>
      </c>
      <c r="N236" s="18">
        <v>155</v>
      </c>
      <c r="O236" s="18">
        <v>80</v>
      </c>
      <c r="P236" s="18">
        <v>15.4</v>
      </c>
      <c r="Q236" s="18">
        <v>20.100000000000001</v>
      </c>
      <c r="R236" s="18">
        <v>6.5</v>
      </c>
      <c r="S236" s="1"/>
      <c r="T236" s="43" t="str">
        <f>VLOOKUP(B236,Experiment!DF:DX,19,FALSE)</f>
        <v>926866:278383</v>
      </c>
      <c r="U236" s="1" t="str">
        <f t="shared" si="63"/>
        <v>926866:278383_926866:669343</v>
      </c>
      <c r="V236" s="11" t="str">
        <f t="shared" si="79"/>
        <v/>
      </c>
      <c r="W236" s="11" t="str">
        <f>IF(COUNTIF($T$1:T235, "="&amp;T236)=0,VLOOKUP(B236,Experiment!DF:DG,2,FALSE)&amp;"""soilLayer"":[", "")</f>
        <v/>
      </c>
      <c r="X236" s="11" t="str">
        <f>IF(COUNTIF($U$1:U235, "="&amp;U236)=0,Y236&amp;Z236&amp;AA236&amp;AB236&amp;AC236&amp;AD236&amp;AE236&amp;AF236&amp;AG236&amp;AH236&amp;AI236&amp;AJ236&amp;AJ236&amp;AK236&amp;AL236&amp;AM236,"")</f>
        <v/>
      </c>
      <c r="Y236" s="11" t="str">
        <f t="shared" si="64"/>
        <v>{"mon_soilhorizonid":"926866:669343",</v>
      </c>
      <c r="Z236" s="11" t="str">
        <f t="shared" si="65"/>
        <v>"slmh":"2C2",</v>
      </c>
      <c r="AA236" s="11" t="str">
        <f t="shared" si="66"/>
        <v>"sllb":"203",</v>
      </c>
      <c r="AB236" s="11" t="str">
        <f t="shared" si="67"/>
        <v/>
      </c>
      <c r="AC236" s="11" t="str">
        <f t="shared" si="68"/>
        <v>"slcly":"10",</v>
      </c>
      <c r="AD236" s="11" t="str">
        <f t="shared" si="69"/>
        <v>"slsil":"10",</v>
      </c>
      <c r="AE236" s="11" t="str">
        <f t="shared" si="70"/>
        <v>"slcf":"14",</v>
      </c>
      <c r="AF236" s="11" t="str">
        <f t="shared" si="71"/>
        <v>"sksat":"91.74",</v>
      </c>
      <c r="AG236" s="11" t="str">
        <f t="shared" si="72"/>
        <v>"sloc":"0.1",</v>
      </c>
      <c r="AH236" s="11" t="str">
        <f t="shared" si="73"/>
        <v>"slphw":"7.9",</v>
      </c>
      <c r="AI236" s="11" t="str">
        <f t="shared" si="74"/>
        <v>"sllt":"155",</v>
      </c>
      <c r="AJ236" s="11" t="str">
        <f t="shared" si="75"/>
        <v>"slsnd":"80",</v>
      </c>
      <c r="AK236" s="11" t="str">
        <f t="shared" si="76"/>
        <v>"slfc1":"15.4",</v>
      </c>
      <c r="AL236" s="11" t="str">
        <f t="shared" si="77"/>
        <v>"slfc2":"20.1",</v>
      </c>
      <c r="AM236" s="11" t="str">
        <f t="shared" si="78"/>
        <v>"slwp":"6.5"}</v>
      </c>
    </row>
    <row r="237" spans="2:39">
      <c r="B237" s="17" t="s">
        <v>636</v>
      </c>
      <c r="C237" s="17" t="s">
        <v>638</v>
      </c>
      <c r="D237" s="17" t="s">
        <v>875</v>
      </c>
      <c r="E237" s="17" t="s">
        <v>778</v>
      </c>
      <c r="F237" s="18">
        <v>36</v>
      </c>
      <c r="G237" s="17"/>
      <c r="H237" s="18">
        <v>22</v>
      </c>
      <c r="I237" s="18">
        <v>74</v>
      </c>
      <c r="J237" s="18">
        <v>0</v>
      </c>
      <c r="K237" s="18">
        <v>9.17</v>
      </c>
      <c r="L237" s="18">
        <v>3.5</v>
      </c>
      <c r="M237" s="18">
        <v>6.4</v>
      </c>
      <c r="N237" s="18">
        <v>0</v>
      </c>
      <c r="O237" s="18">
        <v>4</v>
      </c>
      <c r="P237" s="18">
        <v>30</v>
      </c>
      <c r="Q237" s="18"/>
      <c r="R237" s="18">
        <v>15.3</v>
      </c>
      <c r="S237" s="1"/>
      <c r="T237" s="43" t="str">
        <f>VLOOKUP(B237,Experiment!DF:DX,19,FALSE)</f>
        <v>795947:264973</v>
      </c>
      <c r="U237" s="1" t="str">
        <f t="shared" si="63"/>
        <v>795947:264973_795947:637262</v>
      </c>
      <c r="V237" s="11" t="str">
        <f t="shared" si="79"/>
        <v>]},</v>
      </c>
      <c r="W237" s="11" t="str">
        <f>IF(COUNTIF($T$1:T236, "="&amp;T237)=0,VLOOKUP(B237,Experiment!DF:DG,2,FALSE)&amp;"""soilLayer"":[", "")</f>
        <v>{"sltx":"SIL","sl_source":"SSURGO, Texture Component","soil_id":"795947:264973","soil_name":"Osco","sl_system":"USDA_NRCS","classification":"Fine-silty, mixed, superactive, mesic Typic Argiudolls","soil_elev":"229","sl_slope":"3.5","salb":"0.23","drainage":"Well drained","soilLayer":[</v>
      </c>
      <c r="X237" s="11" t="str">
        <f>IF(COUNTIF($U$1:U236, "="&amp;U237)=0,Y237&amp;Z237&amp;AA237&amp;AB237&amp;AC237&amp;AD237&amp;AE237&amp;AF237&amp;AG237&amp;AH237&amp;AI237&amp;AJ237&amp;AJ237&amp;AK237&amp;AL237&amp;AM237,"")</f>
        <v>{"mon_soilhorizonid":"795947:637262","slmh":"H1","sllb":"36","slcly":"22","slsil":"74","slcf":"0","sksat":"9.17","sloc":"3.5","slphw":"6.4","sllt":"0","slsnd":"4","slsnd":"4","slfc1":"30","slwp":"15.3"}</v>
      </c>
      <c r="Y237" s="11" t="str">
        <f t="shared" si="64"/>
        <v>{"mon_soilhorizonid":"795947:637262",</v>
      </c>
      <c r="Z237" s="11" t="str">
        <f t="shared" si="65"/>
        <v>"slmh":"H1",</v>
      </c>
      <c r="AA237" s="11" t="str">
        <f t="shared" si="66"/>
        <v>"sllb":"36",</v>
      </c>
      <c r="AB237" s="11" t="str">
        <f t="shared" si="67"/>
        <v/>
      </c>
      <c r="AC237" s="11" t="str">
        <f t="shared" si="68"/>
        <v>"slcly":"22",</v>
      </c>
      <c r="AD237" s="11" t="str">
        <f t="shared" si="69"/>
        <v>"slsil":"74",</v>
      </c>
      <c r="AE237" s="11" t="str">
        <f t="shared" si="70"/>
        <v>"slcf":"0",</v>
      </c>
      <c r="AF237" s="11" t="str">
        <f t="shared" si="71"/>
        <v>"sksat":"9.17",</v>
      </c>
      <c r="AG237" s="11" t="str">
        <f t="shared" si="72"/>
        <v>"sloc":"3.5",</v>
      </c>
      <c r="AH237" s="11" t="str">
        <f t="shared" si="73"/>
        <v>"slphw":"6.4",</v>
      </c>
      <c r="AI237" s="11" t="str">
        <f t="shared" si="74"/>
        <v>"sllt":"0",</v>
      </c>
      <c r="AJ237" s="11" t="str">
        <f t="shared" si="75"/>
        <v>"slsnd":"4",</v>
      </c>
      <c r="AK237" s="11" t="str">
        <f t="shared" si="76"/>
        <v>"slfc1":"30",</v>
      </c>
      <c r="AL237" s="11" t="str">
        <f t="shared" si="77"/>
        <v/>
      </c>
      <c r="AM237" s="11" t="str">
        <f t="shared" si="78"/>
        <v>"slwp":"15.3"}</v>
      </c>
    </row>
    <row r="238" spans="2:39">
      <c r="B238" s="17" t="s">
        <v>636</v>
      </c>
      <c r="C238" s="17" t="s">
        <v>638</v>
      </c>
      <c r="D238" s="17" t="s">
        <v>876</v>
      </c>
      <c r="E238" s="17" t="s">
        <v>780</v>
      </c>
      <c r="F238" s="18">
        <v>140</v>
      </c>
      <c r="G238" s="17"/>
      <c r="H238" s="18">
        <v>31</v>
      </c>
      <c r="I238" s="18">
        <v>65</v>
      </c>
      <c r="J238" s="18">
        <v>0</v>
      </c>
      <c r="K238" s="18">
        <v>9.17</v>
      </c>
      <c r="L238" s="18">
        <v>0.5</v>
      </c>
      <c r="M238" s="18">
        <v>5.4</v>
      </c>
      <c r="N238" s="18">
        <v>36</v>
      </c>
      <c r="O238" s="18">
        <v>4</v>
      </c>
      <c r="P238" s="18">
        <v>31.1</v>
      </c>
      <c r="Q238" s="17"/>
      <c r="R238" s="18">
        <v>17.100000000000001</v>
      </c>
      <c r="S238" s="1"/>
      <c r="T238" s="43" t="str">
        <f>VLOOKUP(B238,Experiment!DF:DX,19,FALSE)</f>
        <v>795947:264973</v>
      </c>
      <c r="U238" s="1" t="str">
        <f t="shared" si="63"/>
        <v>795947:264973_795947:637263</v>
      </c>
      <c r="V238" s="11" t="str">
        <f t="shared" si="79"/>
        <v>,</v>
      </c>
      <c r="W238" s="11" t="str">
        <f>IF(COUNTIF($T$1:T237, "="&amp;T238)=0,VLOOKUP(B238,Experiment!DF:DG,2,FALSE)&amp;"""soilLayer"":[", "")</f>
        <v/>
      </c>
      <c r="X238" s="11" t="str">
        <f>IF(COUNTIF($U$1:U237, "="&amp;U238)=0,Y238&amp;Z238&amp;AA238&amp;AB238&amp;AC238&amp;AD238&amp;AE238&amp;AF238&amp;AG238&amp;AH238&amp;AI238&amp;AJ238&amp;AJ238&amp;AK238&amp;AL238&amp;AM238,"")</f>
        <v>{"mon_soilhorizonid":"795947:637263","slmh":"H2","sllb":"140","slcly":"31","slsil":"65","slcf":"0","sksat":"9.17","sloc":"0.5","slphw":"5.4","sllt":"36","slsnd":"4","slsnd":"4","slfc1":"31.1","slwp":"17.1"}</v>
      </c>
      <c r="Y238" s="11" t="str">
        <f t="shared" si="64"/>
        <v>{"mon_soilhorizonid":"795947:637263",</v>
      </c>
      <c r="Z238" s="11" t="str">
        <f t="shared" si="65"/>
        <v>"slmh":"H2",</v>
      </c>
      <c r="AA238" s="11" t="str">
        <f t="shared" si="66"/>
        <v>"sllb":"140",</v>
      </c>
      <c r="AB238" s="11" t="str">
        <f t="shared" si="67"/>
        <v/>
      </c>
      <c r="AC238" s="11" t="str">
        <f t="shared" si="68"/>
        <v>"slcly":"31",</v>
      </c>
      <c r="AD238" s="11" t="str">
        <f t="shared" si="69"/>
        <v>"slsil":"65",</v>
      </c>
      <c r="AE238" s="11" t="str">
        <f t="shared" si="70"/>
        <v>"slcf":"0",</v>
      </c>
      <c r="AF238" s="11" t="str">
        <f t="shared" si="71"/>
        <v>"sksat":"9.17",</v>
      </c>
      <c r="AG238" s="11" t="str">
        <f t="shared" si="72"/>
        <v>"sloc":"0.5",</v>
      </c>
      <c r="AH238" s="11" t="str">
        <f t="shared" si="73"/>
        <v>"slphw":"5.4",</v>
      </c>
      <c r="AI238" s="11" t="str">
        <f t="shared" si="74"/>
        <v>"sllt":"36",</v>
      </c>
      <c r="AJ238" s="11" t="str">
        <f t="shared" si="75"/>
        <v>"slsnd":"4",</v>
      </c>
      <c r="AK238" s="11" t="str">
        <f t="shared" si="76"/>
        <v>"slfc1":"31.1",</v>
      </c>
      <c r="AL238" s="11" t="str">
        <f t="shared" si="77"/>
        <v/>
      </c>
      <c r="AM238" s="11" t="str">
        <f t="shared" si="78"/>
        <v>"slwp":"17.1"}</v>
      </c>
    </row>
    <row r="239" spans="2:39">
      <c r="B239" s="17" t="s">
        <v>636</v>
      </c>
      <c r="C239" s="17" t="s">
        <v>638</v>
      </c>
      <c r="D239" s="17" t="s">
        <v>877</v>
      </c>
      <c r="E239" s="17" t="s">
        <v>782</v>
      </c>
      <c r="F239" s="18">
        <v>152</v>
      </c>
      <c r="G239" s="17"/>
      <c r="H239" s="18">
        <v>24</v>
      </c>
      <c r="I239" s="18">
        <v>72</v>
      </c>
      <c r="J239" s="18">
        <v>0</v>
      </c>
      <c r="K239" s="18">
        <v>9.17</v>
      </c>
      <c r="L239" s="18">
        <v>0.25</v>
      </c>
      <c r="M239" s="18">
        <v>6</v>
      </c>
      <c r="N239" s="18">
        <v>140</v>
      </c>
      <c r="O239" s="18">
        <v>4</v>
      </c>
      <c r="P239" s="18">
        <v>28.7</v>
      </c>
      <c r="Q239" s="17"/>
      <c r="R239" s="18">
        <v>13.6</v>
      </c>
      <c r="S239" s="1"/>
      <c r="T239" s="43" t="str">
        <f>VLOOKUP(B239,Experiment!DF:DX,19,FALSE)</f>
        <v>795947:264973</v>
      </c>
      <c r="U239" s="1" t="str">
        <f t="shared" si="63"/>
        <v>795947:264973_795947:637264</v>
      </c>
      <c r="V239" s="11" t="str">
        <f t="shared" si="79"/>
        <v>,</v>
      </c>
      <c r="W239" s="11" t="str">
        <f>IF(COUNTIF($T$1:T238, "="&amp;T239)=0,VLOOKUP(B239,Experiment!DF:DG,2,FALSE)&amp;"""soilLayer"":[", "")</f>
        <v/>
      </c>
      <c r="X239" s="11" t="str">
        <f>IF(COUNTIF($U$1:U238, "="&amp;U239)=0,Y239&amp;Z239&amp;AA239&amp;AB239&amp;AC239&amp;AD239&amp;AE239&amp;AF239&amp;AG239&amp;AH239&amp;AI239&amp;AJ239&amp;AJ239&amp;AK239&amp;AL239&amp;AM239,"")</f>
        <v>{"mon_soilhorizonid":"795947:637264","slmh":"H3","sllb":"152","slcly":"24","slsil":"72","slcf":"0","sksat":"9.17","sloc":"0.25","slphw":"6","sllt":"140","slsnd":"4","slsnd":"4","slfc1":"28.7","slwp":"13.6"}</v>
      </c>
      <c r="Y239" s="11" t="str">
        <f t="shared" si="64"/>
        <v>{"mon_soilhorizonid":"795947:637264",</v>
      </c>
      <c r="Z239" s="11" t="str">
        <f t="shared" si="65"/>
        <v>"slmh":"H3",</v>
      </c>
      <c r="AA239" s="11" t="str">
        <f t="shared" si="66"/>
        <v>"sllb":"152",</v>
      </c>
      <c r="AB239" s="11" t="str">
        <f t="shared" si="67"/>
        <v/>
      </c>
      <c r="AC239" s="11" t="str">
        <f t="shared" si="68"/>
        <v>"slcly":"24",</v>
      </c>
      <c r="AD239" s="11" t="str">
        <f t="shared" si="69"/>
        <v>"slsil":"72",</v>
      </c>
      <c r="AE239" s="11" t="str">
        <f t="shared" si="70"/>
        <v>"slcf":"0",</v>
      </c>
      <c r="AF239" s="11" t="str">
        <f t="shared" si="71"/>
        <v>"sksat":"9.17",</v>
      </c>
      <c r="AG239" s="11" t="str">
        <f t="shared" si="72"/>
        <v>"sloc":"0.25",</v>
      </c>
      <c r="AH239" s="11" t="str">
        <f t="shared" si="73"/>
        <v>"slphw":"6",</v>
      </c>
      <c r="AI239" s="11" t="str">
        <f t="shared" si="74"/>
        <v>"sllt":"140",</v>
      </c>
      <c r="AJ239" s="11" t="str">
        <f t="shared" si="75"/>
        <v>"slsnd":"4",</v>
      </c>
      <c r="AK239" s="11" t="str">
        <f t="shared" si="76"/>
        <v>"slfc1":"28.7",</v>
      </c>
      <c r="AL239" s="11" t="str">
        <f t="shared" si="77"/>
        <v/>
      </c>
      <c r="AM239" s="11" t="str">
        <f t="shared" si="78"/>
        <v>"slwp":"13.6"}</v>
      </c>
    </row>
    <row r="240" spans="2:39">
      <c r="B240" s="17" t="s">
        <v>639</v>
      </c>
      <c r="C240" s="17" t="s">
        <v>638</v>
      </c>
      <c r="D240" s="17" t="s">
        <v>875</v>
      </c>
      <c r="E240" s="17" t="s">
        <v>778</v>
      </c>
      <c r="F240" s="18">
        <v>36</v>
      </c>
      <c r="G240" s="17"/>
      <c r="H240" s="18">
        <v>22</v>
      </c>
      <c r="I240" s="18">
        <v>74</v>
      </c>
      <c r="J240" s="18">
        <v>0</v>
      </c>
      <c r="K240" s="18">
        <v>9.17</v>
      </c>
      <c r="L240" s="18">
        <v>3.5</v>
      </c>
      <c r="M240" s="18">
        <v>6.4</v>
      </c>
      <c r="N240" s="18">
        <v>0</v>
      </c>
      <c r="O240" s="18">
        <v>4</v>
      </c>
      <c r="P240" s="18">
        <v>30</v>
      </c>
      <c r="Q240" s="17"/>
      <c r="R240" s="18">
        <v>15.3</v>
      </c>
      <c r="S240" s="1"/>
      <c r="T240" s="43" t="str">
        <f>VLOOKUP(B240,Experiment!DF:DX,19,FALSE)</f>
        <v>795947:264973</v>
      </c>
      <c r="U240" s="1" t="str">
        <f t="shared" si="63"/>
        <v>795947:264973_795947:637262</v>
      </c>
      <c r="V240" s="11" t="str">
        <f t="shared" si="79"/>
        <v/>
      </c>
      <c r="W240" s="11" t="str">
        <f>IF(COUNTIF($T$1:T239, "="&amp;T240)=0,VLOOKUP(B240,Experiment!DF:DG,2,FALSE)&amp;"""soilLayer"":[", "")</f>
        <v/>
      </c>
      <c r="X240" s="11" t="str">
        <f>IF(COUNTIF($U$1:U239, "="&amp;U240)=0,Y240&amp;Z240&amp;AA240&amp;AB240&amp;AC240&amp;AD240&amp;AE240&amp;AF240&amp;AG240&amp;AH240&amp;AI240&amp;AJ240&amp;AJ240&amp;AK240&amp;AL240&amp;AM240,"")</f>
        <v/>
      </c>
      <c r="Y240" s="11" t="str">
        <f t="shared" si="64"/>
        <v>{"mon_soilhorizonid":"795947:637262",</v>
      </c>
      <c r="Z240" s="11" t="str">
        <f t="shared" si="65"/>
        <v>"slmh":"H1",</v>
      </c>
      <c r="AA240" s="11" t="str">
        <f t="shared" si="66"/>
        <v>"sllb":"36",</v>
      </c>
      <c r="AB240" s="11" t="str">
        <f t="shared" si="67"/>
        <v/>
      </c>
      <c r="AC240" s="11" t="str">
        <f t="shared" si="68"/>
        <v>"slcly":"22",</v>
      </c>
      <c r="AD240" s="11" t="str">
        <f t="shared" si="69"/>
        <v>"slsil":"74",</v>
      </c>
      <c r="AE240" s="11" t="str">
        <f t="shared" si="70"/>
        <v>"slcf":"0",</v>
      </c>
      <c r="AF240" s="11" t="str">
        <f t="shared" si="71"/>
        <v>"sksat":"9.17",</v>
      </c>
      <c r="AG240" s="11" t="str">
        <f t="shared" si="72"/>
        <v>"sloc":"3.5",</v>
      </c>
      <c r="AH240" s="11" t="str">
        <f t="shared" si="73"/>
        <v>"slphw":"6.4",</v>
      </c>
      <c r="AI240" s="11" t="str">
        <f t="shared" si="74"/>
        <v>"sllt":"0",</v>
      </c>
      <c r="AJ240" s="11" t="str">
        <f t="shared" si="75"/>
        <v>"slsnd":"4",</v>
      </c>
      <c r="AK240" s="11" t="str">
        <f t="shared" si="76"/>
        <v>"slfc1":"30",</v>
      </c>
      <c r="AL240" s="11" t="str">
        <f t="shared" si="77"/>
        <v/>
      </c>
      <c r="AM240" s="11" t="str">
        <f t="shared" si="78"/>
        <v>"slwp":"15.3"}</v>
      </c>
    </row>
    <row r="241" spans="2:39">
      <c r="B241" s="17" t="s">
        <v>639</v>
      </c>
      <c r="C241" s="17" t="s">
        <v>638</v>
      </c>
      <c r="D241" s="17" t="s">
        <v>876</v>
      </c>
      <c r="E241" s="17" t="s">
        <v>780</v>
      </c>
      <c r="F241" s="18">
        <v>140</v>
      </c>
      <c r="G241" s="17"/>
      <c r="H241" s="18">
        <v>31</v>
      </c>
      <c r="I241" s="18">
        <v>65</v>
      </c>
      <c r="J241" s="18">
        <v>0</v>
      </c>
      <c r="K241" s="18">
        <v>9.17</v>
      </c>
      <c r="L241" s="18">
        <v>0.5</v>
      </c>
      <c r="M241" s="18">
        <v>5.4</v>
      </c>
      <c r="N241" s="18">
        <v>36</v>
      </c>
      <c r="O241" s="18">
        <v>4</v>
      </c>
      <c r="P241" s="18">
        <v>31.1</v>
      </c>
      <c r="Q241" s="18"/>
      <c r="R241" s="18">
        <v>17.100000000000001</v>
      </c>
      <c r="S241" s="1"/>
      <c r="T241" s="43" t="str">
        <f>VLOOKUP(B241,Experiment!DF:DX,19,FALSE)</f>
        <v>795947:264973</v>
      </c>
      <c r="U241" s="1" t="str">
        <f t="shared" si="63"/>
        <v>795947:264973_795947:637263</v>
      </c>
      <c r="V241" s="11" t="str">
        <f t="shared" si="79"/>
        <v/>
      </c>
      <c r="W241" s="11" t="str">
        <f>IF(COUNTIF($T$1:T240, "="&amp;T241)=0,VLOOKUP(B241,Experiment!DF:DG,2,FALSE)&amp;"""soilLayer"":[", "")</f>
        <v/>
      </c>
      <c r="X241" s="11" t="str">
        <f>IF(COUNTIF($U$1:U240, "="&amp;U241)=0,Y241&amp;Z241&amp;AA241&amp;AB241&amp;AC241&amp;AD241&amp;AE241&amp;AF241&amp;AG241&amp;AH241&amp;AI241&amp;AJ241&amp;AJ241&amp;AK241&amp;AL241&amp;AM241,"")</f>
        <v/>
      </c>
      <c r="Y241" s="11" t="str">
        <f t="shared" si="64"/>
        <v>{"mon_soilhorizonid":"795947:637263",</v>
      </c>
      <c r="Z241" s="11" t="str">
        <f t="shared" si="65"/>
        <v>"slmh":"H2",</v>
      </c>
      <c r="AA241" s="11" t="str">
        <f t="shared" si="66"/>
        <v>"sllb":"140",</v>
      </c>
      <c r="AB241" s="11" t="str">
        <f t="shared" si="67"/>
        <v/>
      </c>
      <c r="AC241" s="11" t="str">
        <f t="shared" si="68"/>
        <v>"slcly":"31",</v>
      </c>
      <c r="AD241" s="11" t="str">
        <f t="shared" si="69"/>
        <v>"slsil":"65",</v>
      </c>
      <c r="AE241" s="11" t="str">
        <f t="shared" si="70"/>
        <v>"slcf":"0",</v>
      </c>
      <c r="AF241" s="11" t="str">
        <f t="shared" si="71"/>
        <v>"sksat":"9.17",</v>
      </c>
      <c r="AG241" s="11" t="str">
        <f t="shared" si="72"/>
        <v>"sloc":"0.5",</v>
      </c>
      <c r="AH241" s="11" t="str">
        <f t="shared" si="73"/>
        <v>"slphw":"5.4",</v>
      </c>
      <c r="AI241" s="11" t="str">
        <f t="shared" si="74"/>
        <v>"sllt":"36",</v>
      </c>
      <c r="AJ241" s="11" t="str">
        <f t="shared" si="75"/>
        <v>"slsnd":"4",</v>
      </c>
      <c r="AK241" s="11" t="str">
        <f t="shared" si="76"/>
        <v>"slfc1":"31.1",</v>
      </c>
      <c r="AL241" s="11" t="str">
        <f t="shared" si="77"/>
        <v/>
      </c>
      <c r="AM241" s="11" t="str">
        <f t="shared" si="78"/>
        <v>"slwp":"17.1"}</v>
      </c>
    </row>
    <row r="242" spans="2:39">
      <c r="B242" s="17" t="s">
        <v>639</v>
      </c>
      <c r="C242" s="17" t="s">
        <v>638</v>
      </c>
      <c r="D242" s="17" t="s">
        <v>877</v>
      </c>
      <c r="E242" s="17" t="s">
        <v>782</v>
      </c>
      <c r="F242" s="18">
        <v>152</v>
      </c>
      <c r="G242" s="17"/>
      <c r="H242" s="18">
        <v>24</v>
      </c>
      <c r="I242" s="18">
        <v>72</v>
      </c>
      <c r="J242" s="18">
        <v>0</v>
      </c>
      <c r="K242" s="18">
        <v>9.17</v>
      </c>
      <c r="L242" s="18">
        <v>0.25</v>
      </c>
      <c r="M242" s="18">
        <v>6</v>
      </c>
      <c r="N242" s="18">
        <v>140</v>
      </c>
      <c r="O242" s="18">
        <v>4</v>
      </c>
      <c r="P242" s="18">
        <v>28.7</v>
      </c>
      <c r="Q242" s="18"/>
      <c r="R242" s="18">
        <v>13.6</v>
      </c>
      <c r="S242" s="1"/>
      <c r="T242" s="43" t="str">
        <f>VLOOKUP(B242,Experiment!DF:DX,19,FALSE)</f>
        <v>795947:264973</v>
      </c>
      <c r="U242" s="1" t="str">
        <f t="shared" si="63"/>
        <v>795947:264973_795947:637264</v>
      </c>
      <c r="V242" s="11" t="str">
        <f t="shared" si="79"/>
        <v/>
      </c>
      <c r="W242" s="11" t="str">
        <f>IF(COUNTIF($T$1:T241, "="&amp;T242)=0,VLOOKUP(B242,Experiment!DF:DG,2,FALSE)&amp;"""soilLayer"":[", "")</f>
        <v/>
      </c>
      <c r="X242" s="11" t="str">
        <f>IF(COUNTIF($U$1:U241, "="&amp;U242)=0,Y242&amp;Z242&amp;AA242&amp;AB242&amp;AC242&amp;AD242&amp;AE242&amp;AF242&amp;AG242&amp;AH242&amp;AI242&amp;AJ242&amp;AJ242&amp;AK242&amp;AL242&amp;AM242,"")</f>
        <v/>
      </c>
      <c r="Y242" s="11" t="str">
        <f t="shared" si="64"/>
        <v>{"mon_soilhorizonid":"795947:637264",</v>
      </c>
      <c r="Z242" s="11" t="str">
        <f t="shared" si="65"/>
        <v>"slmh":"H3",</v>
      </c>
      <c r="AA242" s="11" t="str">
        <f t="shared" si="66"/>
        <v>"sllb":"152",</v>
      </c>
      <c r="AB242" s="11" t="str">
        <f t="shared" si="67"/>
        <v/>
      </c>
      <c r="AC242" s="11" t="str">
        <f t="shared" si="68"/>
        <v>"slcly":"24",</v>
      </c>
      <c r="AD242" s="11" t="str">
        <f t="shared" si="69"/>
        <v>"slsil":"72",</v>
      </c>
      <c r="AE242" s="11" t="str">
        <f t="shared" si="70"/>
        <v>"slcf":"0",</v>
      </c>
      <c r="AF242" s="11" t="str">
        <f t="shared" si="71"/>
        <v>"sksat":"9.17",</v>
      </c>
      <c r="AG242" s="11" t="str">
        <f t="shared" si="72"/>
        <v>"sloc":"0.25",</v>
      </c>
      <c r="AH242" s="11" t="str">
        <f t="shared" si="73"/>
        <v>"slphw":"6",</v>
      </c>
      <c r="AI242" s="11" t="str">
        <f t="shared" si="74"/>
        <v>"sllt":"140",</v>
      </c>
      <c r="AJ242" s="11" t="str">
        <f t="shared" si="75"/>
        <v>"slsnd":"4",</v>
      </c>
      <c r="AK242" s="11" t="str">
        <f t="shared" si="76"/>
        <v>"slfc1":"28.7",</v>
      </c>
      <c r="AL242" s="11" t="str">
        <f t="shared" si="77"/>
        <v/>
      </c>
      <c r="AM242" s="11" t="str">
        <f t="shared" si="78"/>
        <v>"slwp":"13.6"}</v>
      </c>
    </row>
    <row r="243" spans="2:39">
      <c r="B243" s="17" t="s">
        <v>640</v>
      </c>
      <c r="C243" s="17" t="s">
        <v>645</v>
      </c>
      <c r="D243" s="17" t="s">
        <v>878</v>
      </c>
      <c r="E243" s="17" t="s">
        <v>786</v>
      </c>
      <c r="F243" s="18">
        <v>38</v>
      </c>
      <c r="G243" s="17"/>
      <c r="H243" s="18">
        <v>17</v>
      </c>
      <c r="I243" s="18">
        <v>73</v>
      </c>
      <c r="J243" s="18">
        <v>0</v>
      </c>
      <c r="K243" s="18">
        <v>9.17</v>
      </c>
      <c r="L243" s="18">
        <v>3.5</v>
      </c>
      <c r="M243" s="18">
        <v>6.6</v>
      </c>
      <c r="N243" s="18">
        <v>0</v>
      </c>
      <c r="O243" s="18">
        <v>10</v>
      </c>
      <c r="P243" s="18">
        <v>28.9</v>
      </c>
      <c r="Q243" s="17"/>
      <c r="R243" s="18">
        <v>13.9</v>
      </c>
      <c r="S243" s="1"/>
      <c r="T243" s="43" t="str">
        <f>VLOOKUP(B243,Experiment!DF:DX,19,FALSE)</f>
        <v>1478800:1362387</v>
      </c>
      <c r="U243" s="1" t="str">
        <f t="shared" si="63"/>
        <v>1478800:1362387_1478800:4240570</v>
      </c>
      <c r="V243" s="11" t="str">
        <f t="shared" si="79"/>
        <v>]},</v>
      </c>
      <c r="W243" s="11" t="str">
        <f>IF(COUNTIF($T$1:T242, "="&amp;T243)=0,VLOOKUP(B243,Experiment!DF:DG,2,FALSE)&amp;"""soilLayer"":[", "")</f>
        <v>{"sltx":"SIL","sl_source":"SSURGO, Texture Component","soil_id":"1478800:1362387","soil_name":"Kishwaukee","sl_system":"USDA_NRCS","classification":"Fine-loamy, mixed, superactive, mesic Typic Argiudolls","soil_elev":"217","sl_slope":"1","salb":"0.16","drainage":"Well drained","soilLayer":[</v>
      </c>
      <c r="X243" s="11" t="str">
        <f>IF(COUNTIF($U$1:U242, "="&amp;U243)=0,Y243&amp;Z243&amp;AA243&amp;AB243&amp;AC243&amp;AD243&amp;AE243&amp;AF243&amp;AG243&amp;AH243&amp;AI243&amp;AJ243&amp;AJ243&amp;AK243&amp;AL243&amp;AM243,"")</f>
        <v>{"mon_soilhorizonid":"1478800:4240570","slmh":"A","sllb":"38","slcly":"17","slsil":"73","slcf":"0","sksat":"9.17","sloc":"3.5","slphw":"6.6","sllt":"0","slsnd":"10","slsnd":"10","slfc1":"28.9","slwp":"13.9"}</v>
      </c>
      <c r="Y243" s="11" t="str">
        <f t="shared" si="64"/>
        <v>{"mon_soilhorizonid":"1478800:4240570",</v>
      </c>
      <c r="Z243" s="11" t="str">
        <f t="shared" si="65"/>
        <v>"slmh":"A",</v>
      </c>
      <c r="AA243" s="11" t="str">
        <f t="shared" si="66"/>
        <v>"sllb":"38",</v>
      </c>
      <c r="AB243" s="11" t="str">
        <f t="shared" si="67"/>
        <v/>
      </c>
      <c r="AC243" s="11" t="str">
        <f t="shared" si="68"/>
        <v>"slcly":"17",</v>
      </c>
      <c r="AD243" s="11" t="str">
        <f t="shared" si="69"/>
        <v>"slsil":"73",</v>
      </c>
      <c r="AE243" s="11" t="str">
        <f t="shared" si="70"/>
        <v>"slcf":"0",</v>
      </c>
      <c r="AF243" s="11" t="str">
        <f t="shared" si="71"/>
        <v>"sksat":"9.17",</v>
      </c>
      <c r="AG243" s="11" t="str">
        <f t="shared" si="72"/>
        <v>"sloc":"3.5",</v>
      </c>
      <c r="AH243" s="11" t="str">
        <f t="shared" si="73"/>
        <v>"slphw":"6.6",</v>
      </c>
      <c r="AI243" s="11" t="str">
        <f t="shared" si="74"/>
        <v>"sllt":"0",</v>
      </c>
      <c r="AJ243" s="11" t="str">
        <f t="shared" si="75"/>
        <v>"slsnd":"10",</v>
      </c>
      <c r="AK243" s="11" t="str">
        <f t="shared" si="76"/>
        <v>"slfc1":"28.9",</v>
      </c>
      <c r="AL243" s="11" t="str">
        <f t="shared" si="77"/>
        <v/>
      </c>
      <c r="AM243" s="11" t="str">
        <f t="shared" si="78"/>
        <v>"slwp":"13.9"}</v>
      </c>
    </row>
    <row r="244" spans="2:39">
      <c r="B244" s="17" t="s">
        <v>640</v>
      </c>
      <c r="C244" s="17" t="s">
        <v>645</v>
      </c>
      <c r="D244" s="17" t="s">
        <v>879</v>
      </c>
      <c r="E244" s="17" t="s">
        <v>880</v>
      </c>
      <c r="F244" s="18">
        <v>109</v>
      </c>
      <c r="G244" s="17"/>
      <c r="H244" s="18">
        <v>29</v>
      </c>
      <c r="I244" s="18">
        <v>46</v>
      </c>
      <c r="J244" s="18">
        <v>14</v>
      </c>
      <c r="K244" s="18">
        <v>9.17</v>
      </c>
      <c r="L244" s="18">
        <v>1.25</v>
      </c>
      <c r="M244" s="18">
        <v>5.4</v>
      </c>
      <c r="N244" s="18">
        <v>38</v>
      </c>
      <c r="O244" s="18">
        <v>25</v>
      </c>
      <c r="P244" s="18">
        <v>30.1</v>
      </c>
      <c r="Q244" s="17"/>
      <c r="R244" s="18">
        <v>18.2</v>
      </c>
      <c r="S244" s="1"/>
      <c r="T244" s="43" t="str">
        <f>VLOOKUP(B244,Experiment!DF:DX,19,FALSE)</f>
        <v>1478800:1362387</v>
      </c>
      <c r="U244" s="1" t="str">
        <f t="shared" si="63"/>
        <v>1478800:1362387_1478800:4240571</v>
      </c>
      <c r="V244" s="11" t="str">
        <f t="shared" si="79"/>
        <v>,</v>
      </c>
      <c r="W244" s="11" t="str">
        <f>IF(COUNTIF($T$1:T243, "="&amp;T244)=0,VLOOKUP(B244,Experiment!DF:DG,2,FALSE)&amp;"""soilLayer"":[", "")</f>
        <v/>
      </c>
      <c r="X244" s="11" t="str">
        <f>IF(COUNTIF($U$1:U243, "="&amp;U244)=0,Y244&amp;Z244&amp;AA244&amp;AB244&amp;AC244&amp;AD244&amp;AE244&amp;AF244&amp;AG244&amp;AH244&amp;AI244&amp;AJ244&amp;AJ244&amp;AK244&amp;AL244&amp;AM244,"")</f>
        <v>{"mon_soilhorizonid":"1478800:4240571","slmh":"2Bt","sllb":"109","slcly":"29","slsil":"46","slcf":"14","sksat":"9.17","sloc":"1.25","slphw":"5.4","sllt":"38","slsnd":"25","slsnd":"25","slfc1":"30.1","slwp":"18.2"}</v>
      </c>
      <c r="Y244" s="11" t="str">
        <f t="shared" si="64"/>
        <v>{"mon_soilhorizonid":"1478800:4240571",</v>
      </c>
      <c r="Z244" s="11" t="str">
        <f t="shared" si="65"/>
        <v>"slmh":"2Bt",</v>
      </c>
      <c r="AA244" s="11" t="str">
        <f t="shared" si="66"/>
        <v>"sllb":"109",</v>
      </c>
      <c r="AB244" s="11" t="str">
        <f t="shared" si="67"/>
        <v/>
      </c>
      <c r="AC244" s="11" t="str">
        <f t="shared" si="68"/>
        <v>"slcly":"29",</v>
      </c>
      <c r="AD244" s="11" t="str">
        <f t="shared" si="69"/>
        <v>"slsil":"46",</v>
      </c>
      <c r="AE244" s="11" t="str">
        <f t="shared" si="70"/>
        <v>"slcf":"14",</v>
      </c>
      <c r="AF244" s="11" t="str">
        <f t="shared" si="71"/>
        <v>"sksat":"9.17",</v>
      </c>
      <c r="AG244" s="11" t="str">
        <f t="shared" si="72"/>
        <v>"sloc":"1.25",</v>
      </c>
      <c r="AH244" s="11" t="str">
        <f t="shared" si="73"/>
        <v>"slphw":"5.4",</v>
      </c>
      <c r="AI244" s="11" t="str">
        <f t="shared" si="74"/>
        <v>"sllt":"38",</v>
      </c>
      <c r="AJ244" s="11" t="str">
        <f t="shared" si="75"/>
        <v>"slsnd":"25",</v>
      </c>
      <c r="AK244" s="11" t="str">
        <f t="shared" si="76"/>
        <v>"slfc1":"30.1",</v>
      </c>
      <c r="AL244" s="11" t="str">
        <f t="shared" si="77"/>
        <v/>
      </c>
      <c r="AM244" s="11" t="str">
        <f t="shared" si="78"/>
        <v>"slwp":"18.2"}</v>
      </c>
    </row>
    <row r="245" spans="2:39">
      <c r="B245" s="17" t="s">
        <v>640</v>
      </c>
      <c r="C245" s="17" t="s">
        <v>645</v>
      </c>
      <c r="D245" s="17" t="s">
        <v>881</v>
      </c>
      <c r="E245" s="17" t="s">
        <v>882</v>
      </c>
      <c r="F245" s="18">
        <v>147</v>
      </c>
      <c r="G245" s="17"/>
      <c r="H245" s="18">
        <v>24</v>
      </c>
      <c r="I245" s="18">
        <v>20</v>
      </c>
      <c r="J245" s="18">
        <v>34.61538462</v>
      </c>
      <c r="K245" s="18">
        <v>9.17</v>
      </c>
      <c r="L245" s="18">
        <v>0.5</v>
      </c>
      <c r="M245" s="18">
        <v>5.8</v>
      </c>
      <c r="N245" s="18">
        <v>109</v>
      </c>
      <c r="O245" s="18">
        <v>56</v>
      </c>
      <c r="P245" s="18">
        <v>18</v>
      </c>
      <c r="Q245" s="17"/>
      <c r="R245" s="18">
        <v>12.2</v>
      </c>
      <c r="S245" s="1"/>
      <c r="T245" s="43" t="str">
        <f>VLOOKUP(B245,Experiment!DF:DX,19,FALSE)</f>
        <v>1478800:1362387</v>
      </c>
      <c r="U245" s="1" t="str">
        <f t="shared" si="63"/>
        <v>1478800:1362387_1478800:4240572</v>
      </c>
      <c r="V245" s="11" t="str">
        <f t="shared" si="79"/>
        <v>,</v>
      </c>
      <c r="W245" s="11" t="str">
        <f>IF(COUNTIF($T$1:T244, "="&amp;T245)=0,VLOOKUP(B245,Experiment!DF:DG,2,FALSE)&amp;"""soilLayer"":[", "")</f>
        <v/>
      </c>
      <c r="X245" s="11" t="str">
        <f>IF(COUNTIF($U$1:U244, "="&amp;U245)=0,Y245&amp;Z245&amp;AA245&amp;AB245&amp;AC245&amp;AD245&amp;AE245&amp;AF245&amp;AG245&amp;AH245&amp;AI245&amp;AJ245&amp;AJ245&amp;AK245&amp;AL245&amp;AM245,"")</f>
        <v>{"mon_soilhorizonid":"1478800:4240572","slmh":"2BC","sllb":"147","slcly":"24","slsil":"20","slcf":"34.61538462","sksat":"9.17","sloc":"0.5","slphw":"5.8","sllt":"109","slsnd":"56","slsnd":"56","slfc1":"18","slwp":"12.2"}</v>
      </c>
      <c r="Y245" s="11" t="str">
        <f t="shared" si="64"/>
        <v>{"mon_soilhorizonid":"1478800:4240572",</v>
      </c>
      <c r="Z245" s="11" t="str">
        <f t="shared" si="65"/>
        <v>"slmh":"2BC",</v>
      </c>
      <c r="AA245" s="11" t="str">
        <f t="shared" si="66"/>
        <v>"sllb":"147",</v>
      </c>
      <c r="AB245" s="11" t="str">
        <f t="shared" si="67"/>
        <v/>
      </c>
      <c r="AC245" s="11" t="str">
        <f t="shared" si="68"/>
        <v>"slcly":"24",</v>
      </c>
      <c r="AD245" s="11" t="str">
        <f t="shared" si="69"/>
        <v>"slsil":"20",</v>
      </c>
      <c r="AE245" s="11" t="str">
        <f t="shared" si="70"/>
        <v>"slcf":"34.61538462",</v>
      </c>
      <c r="AF245" s="11" t="str">
        <f t="shared" si="71"/>
        <v>"sksat":"9.17",</v>
      </c>
      <c r="AG245" s="11" t="str">
        <f t="shared" si="72"/>
        <v>"sloc":"0.5",</v>
      </c>
      <c r="AH245" s="11" t="str">
        <f t="shared" si="73"/>
        <v>"slphw":"5.8",</v>
      </c>
      <c r="AI245" s="11" t="str">
        <f t="shared" si="74"/>
        <v>"sllt":"109",</v>
      </c>
      <c r="AJ245" s="11" t="str">
        <f t="shared" si="75"/>
        <v>"slsnd":"56",</v>
      </c>
      <c r="AK245" s="11" t="str">
        <f t="shared" si="76"/>
        <v>"slfc1":"18",</v>
      </c>
      <c r="AL245" s="11" t="str">
        <f t="shared" si="77"/>
        <v/>
      </c>
      <c r="AM245" s="11" t="str">
        <f t="shared" si="78"/>
        <v>"slwp":"12.2"}</v>
      </c>
    </row>
    <row r="246" spans="2:39">
      <c r="B246" s="17" t="s">
        <v>640</v>
      </c>
      <c r="C246" s="17" t="s">
        <v>645</v>
      </c>
      <c r="D246" s="17" t="s">
        <v>883</v>
      </c>
      <c r="E246" s="17" t="s">
        <v>868</v>
      </c>
      <c r="F246" s="18">
        <v>152</v>
      </c>
      <c r="G246" s="17"/>
      <c r="H246" s="18">
        <v>3</v>
      </c>
      <c r="I246" s="18">
        <v>5</v>
      </c>
      <c r="J246" s="18">
        <v>54.716981130000001</v>
      </c>
      <c r="K246" s="18">
        <v>141.13999999999999</v>
      </c>
      <c r="L246" s="18">
        <v>0.5</v>
      </c>
      <c r="M246" s="18">
        <v>7.9</v>
      </c>
      <c r="N246" s="18">
        <v>147</v>
      </c>
      <c r="O246" s="18">
        <v>92</v>
      </c>
      <c r="P246" s="18">
        <v>5.9</v>
      </c>
      <c r="Q246" s="18">
        <v>8.8000000000000007</v>
      </c>
      <c r="R246" s="18">
        <v>1.6</v>
      </c>
      <c r="S246" s="1"/>
      <c r="T246" s="43" t="str">
        <f>VLOOKUP(B246,Experiment!DF:DX,19,FALSE)</f>
        <v>1478800:1362387</v>
      </c>
      <c r="U246" s="1" t="str">
        <f t="shared" si="63"/>
        <v>1478800:1362387_1478800:4240573</v>
      </c>
      <c r="V246" s="11" t="str">
        <f t="shared" si="79"/>
        <v>,</v>
      </c>
      <c r="W246" s="11" t="str">
        <f>IF(COUNTIF($T$1:T245, "="&amp;T246)=0,VLOOKUP(B246,Experiment!DF:DG,2,FALSE)&amp;"""soilLayer"":[", "")</f>
        <v/>
      </c>
      <c r="X246" s="11" t="str">
        <f>IF(COUNTIF($U$1:U245, "="&amp;U246)=0,Y246&amp;Z246&amp;AA246&amp;AB246&amp;AC246&amp;AD246&amp;AE246&amp;AF246&amp;AG246&amp;AH246&amp;AI246&amp;AJ246&amp;AJ246&amp;AK246&amp;AL246&amp;AM246,"")</f>
        <v>{"mon_soilhorizonid":"1478800:4240573","slmh":"2C","sllb":"152","slcly":"3","slsil":"5","slcf":"54.71698113","sksat":"141.14","sloc":"0.5","slphw":"7.9","sllt":"147","slsnd":"92","slsnd":"92","slfc1":"5.9","slfc2":"8.8","slwp":"1.6"}</v>
      </c>
      <c r="Y246" s="11" t="str">
        <f t="shared" si="64"/>
        <v>{"mon_soilhorizonid":"1478800:4240573",</v>
      </c>
      <c r="Z246" s="11" t="str">
        <f t="shared" si="65"/>
        <v>"slmh":"2C",</v>
      </c>
      <c r="AA246" s="11" t="str">
        <f t="shared" si="66"/>
        <v>"sllb":"152",</v>
      </c>
      <c r="AB246" s="11" t="str">
        <f t="shared" si="67"/>
        <v/>
      </c>
      <c r="AC246" s="11" t="str">
        <f t="shared" si="68"/>
        <v>"slcly":"3",</v>
      </c>
      <c r="AD246" s="11" t="str">
        <f t="shared" si="69"/>
        <v>"slsil":"5",</v>
      </c>
      <c r="AE246" s="11" t="str">
        <f t="shared" si="70"/>
        <v>"slcf":"54.71698113",</v>
      </c>
      <c r="AF246" s="11" t="str">
        <f t="shared" si="71"/>
        <v>"sksat":"141.14",</v>
      </c>
      <c r="AG246" s="11" t="str">
        <f t="shared" si="72"/>
        <v>"sloc":"0.5",</v>
      </c>
      <c r="AH246" s="11" t="str">
        <f t="shared" si="73"/>
        <v>"slphw":"7.9",</v>
      </c>
      <c r="AI246" s="11" t="str">
        <f t="shared" si="74"/>
        <v>"sllt":"147",</v>
      </c>
      <c r="AJ246" s="11" t="str">
        <f t="shared" si="75"/>
        <v>"slsnd":"92",</v>
      </c>
      <c r="AK246" s="11" t="str">
        <f t="shared" si="76"/>
        <v>"slfc1":"5.9",</v>
      </c>
      <c r="AL246" s="11" t="str">
        <f t="shared" si="77"/>
        <v>"slfc2":"8.8",</v>
      </c>
      <c r="AM246" s="11" t="str">
        <f t="shared" si="78"/>
        <v>"slwp":"1.6"}</v>
      </c>
    </row>
    <row r="247" spans="2:39">
      <c r="B247" s="17" t="s">
        <v>648</v>
      </c>
      <c r="C247" s="17" t="s">
        <v>650</v>
      </c>
      <c r="D247" s="17" t="s">
        <v>884</v>
      </c>
      <c r="E247" s="17" t="s">
        <v>778</v>
      </c>
      <c r="F247" s="18">
        <v>43</v>
      </c>
      <c r="G247" s="17"/>
      <c r="H247" s="18">
        <v>25.5</v>
      </c>
      <c r="I247" s="18">
        <v>36.4</v>
      </c>
      <c r="J247" s="18">
        <v>4.807692308</v>
      </c>
      <c r="K247" s="18">
        <v>9</v>
      </c>
      <c r="L247" s="18">
        <v>5.5</v>
      </c>
      <c r="M247" s="18">
        <v>6.7</v>
      </c>
      <c r="N247" s="18">
        <v>0</v>
      </c>
      <c r="O247" s="18">
        <v>38.1</v>
      </c>
      <c r="P247" s="18">
        <v>30.5</v>
      </c>
      <c r="Q247" s="18"/>
      <c r="R247" s="18">
        <v>17.399999999999999</v>
      </c>
      <c r="S247" s="1"/>
      <c r="T247" s="43" t="str">
        <f>VLOOKUP(B247,Experiment!DF:DX,19,FALSE)</f>
        <v>403060:543018</v>
      </c>
      <c r="U247" s="1" t="str">
        <f t="shared" si="63"/>
        <v>403060:543018_403060:1189192</v>
      </c>
      <c r="V247" s="11" t="str">
        <f t="shared" si="79"/>
        <v>]},</v>
      </c>
      <c r="W247" s="11" t="str">
        <f>IF(COUNTIF($T$1:T246, "="&amp;T247)=0,VLOOKUP(B247,Experiment!DF:DG,2,FALSE)&amp;"""soilLayer"":[", "")</f>
        <v>{"sltx":"L","sl_source":"SSURGO, Texture Component","soil_id":"403060:543018","soil_name":"Nicollet","sl_system":"USDA_NRCS","classification":"Fine-loamy, mixed, superactive, mesic Aquic Hapludolls","soil_elev":"351","sl_slope":"2","salb":"0.09","drainage":"Somewhat poorly drained","soilLayer":[</v>
      </c>
      <c r="X247" s="11" t="str">
        <f>IF(COUNTIF($U$1:U246, "="&amp;U247)=0,Y247&amp;Z247&amp;AA247&amp;AB247&amp;AC247&amp;AD247&amp;AE247&amp;AF247&amp;AG247&amp;AH247&amp;AI247&amp;AJ247&amp;AJ247&amp;AK247&amp;AL247&amp;AM247,"")</f>
        <v>{"mon_soilhorizonid":"403060:1189192","slmh":"H1","sllb":"43","slcly":"25.5","slsil":"36.4","slcf":"4.807692308","sksat":"9","sloc":"5.5","slphw":"6.7","sllt":"0","slsnd":"38.1","slsnd":"38.1","slfc1":"30.5","slwp":"17.4"}</v>
      </c>
      <c r="Y247" s="11" t="str">
        <f t="shared" si="64"/>
        <v>{"mon_soilhorizonid":"403060:1189192",</v>
      </c>
      <c r="Z247" s="11" t="str">
        <f t="shared" si="65"/>
        <v>"slmh":"H1",</v>
      </c>
      <c r="AA247" s="11" t="str">
        <f t="shared" si="66"/>
        <v>"sllb":"43",</v>
      </c>
      <c r="AB247" s="11" t="str">
        <f t="shared" si="67"/>
        <v/>
      </c>
      <c r="AC247" s="11" t="str">
        <f t="shared" si="68"/>
        <v>"slcly":"25.5",</v>
      </c>
      <c r="AD247" s="11" t="str">
        <f t="shared" si="69"/>
        <v>"slsil":"36.4",</v>
      </c>
      <c r="AE247" s="11" t="str">
        <f t="shared" si="70"/>
        <v>"slcf":"4.807692308",</v>
      </c>
      <c r="AF247" s="11" t="str">
        <f t="shared" si="71"/>
        <v>"sksat":"9",</v>
      </c>
      <c r="AG247" s="11" t="str">
        <f t="shared" si="72"/>
        <v>"sloc":"5.5",</v>
      </c>
      <c r="AH247" s="11" t="str">
        <f t="shared" si="73"/>
        <v>"slphw":"6.7",</v>
      </c>
      <c r="AI247" s="11" t="str">
        <f t="shared" si="74"/>
        <v>"sllt":"0",</v>
      </c>
      <c r="AJ247" s="11" t="str">
        <f t="shared" si="75"/>
        <v>"slsnd":"38.1",</v>
      </c>
      <c r="AK247" s="11" t="str">
        <f t="shared" si="76"/>
        <v>"slfc1":"30.5",</v>
      </c>
      <c r="AL247" s="11" t="str">
        <f t="shared" si="77"/>
        <v/>
      </c>
      <c r="AM247" s="11" t="str">
        <f t="shared" si="78"/>
        <v>"slwp":"17.4"}</v>
      </c>
    </row>
    <row r="248" spans="2:39">
      <c r="B248" s="17" t="s">
        <v>648</v>
      </c>
      <c r="C248" s="17" t="s">
        <v>650</v>
      </c>
      <c r="D248" s="17" t="s">
        <v>885</v>
      </c>
      <c r="E248" s="17" t="s">
        <v>780</v>
      </c>
      <c r="F248" s="18">
        <v>94</v>
      </c>
      <c r="G248" s="17"/>
      <c r="H248" s="18">
        <v>29.5</v>
      </c>
      <c r="I248" s="18">
        <v>36.9</v>
      </c>
      <c r="J248" s="18">
        <v>4.807692308</v>
      </c>
      <c r="K248" s="18">
        <v>3</v>
      </c>
      <c r="L248" s="18">
        <v>0.75</v>
      </c>
      <c r="M248" s="18">
        <v>6.7</v>
      </c>
      <c r="N248" s="18">
        <v>43</v>
      </c>
      <c r="O248" s="18">
        <v>33.6</v>
      </c>
      <c r="P248" s="18">
        <v>29.2</v>
      </c>
      <c r="Q248" s="17"/>
      <c r="R248" s="18">
        <v>15.5</v>
      </c>
      <c r="S248" s="1"/>
      <c r="T248" s="43" t="str">
        <f>VLOOKUP(B248,Experiment!DF:DX,19,FALSE)</f>
        <v>403060:543018</v>
      </c>
      <c r="U248" s="1" t="str">
        <f t="shared" si="63"/>
        <v>403060:543018_403060:1189193</v>
      </c>
      <c r="V248" s="11" t="str">
        <f t="shared" si="79"/>
        <v>,</v>
      </c>
      <c r="W248" s="11" t="str">
        <f>IF(COUNTIF($T$1:T247, "="&amp;T248)=0,VLOOKUP(B248,Experiment!DF:DG,2,FALSE)&amp;"""soilLayer"":[", "")</f>
        <v/>
      </c>
      <c r="X248" s="11" t="str">
        <f>IF(COUNTIF($U$1:U247, "="&amp;U248)=0,Y248&amp;Z248&amp;AA248&amp;AB248&amp;AC248&amp;AD248&amp;AE248&amp;AF248&amp;AG248&amp;AH248&amp;AI248&amp;AJ248&amp;AJ248&amp;AK248&amp;AL248&amp;AM248,"")</f>
        <v>{"mon_soilhorizonid":"403060:1189193","slmh":"H2","sllb":"94","slcly":"29.5","slsil":"36.9","slcf":"4.807692308","sksat":"3","sloc":"0.75","slphw":"6.7","sllt":"43","slsnd":"33.6","slsnd":"33.6","slfc1":"29.2","slwp":"15.5"}</v>
      </c>
      <c r="Y248" s="11" t="str">
        <f t="shared" si="64"/>
        <v>{"mon_soilhorizonid":"403060:1189193",</v>
      </c>
      <c r="Z248" s="11" t="str">
        <f t="shared" si="65"/>
        <v>"slmh":"H2",</v>
      </c>
      <c r="AA248" s="11" t="str">
        <f t="shared" si="66"/>
        <v>"sllb":"94",</v>
      </c>
      <c r="AB248" s="11" t="str">
        <f t="shared" si="67"/>
        <v/>
      </c>
      <c r="AC248" s="11" t="str">
        <f t="shared" si="68"/>
        <v>"slcly":"29.5",</v>
      </c>
      <c r="AD248" s="11" t="str">
        <f t="shared" si="69"/>
        <v>"slsil":"36.9",</v>
      </c>
      <c r="AE248" s="11" t="str">
        <f t="shared" si="70"/>
        <v>"slcf":"4.807692308",</v>
      </c>
      <c r="AF248" s="11" t="str">
        <f t="shared" si="71"/>
        <v>"sksat":"3",</v>
      </c>
      <c r="AG248" s="11" t="str">
        <f t="shared" si="72"/>
        <v>"sloc":"0.75",</v>
      </c>
      <c r="AH248" s="11" t="str">
        <f t="shared" si="73"/>
        <v>"slphw":"6.7",</v>
      </c>
      <c r="AI248" s="11" t="str">
        <f t="shared" si="74"/>
        <v>"sllt":"43",</v>
      </c>
      <c r="AJ248" s="11" t="str">
        <f t="shared" si="75"/>
        <v>"slsnd":"33.6",</v>
      </c>
      <c r="AK248" s="11" t="str">
        <f t="shared" si="76"/>
        <v>"slfc1":"29.2",</v>
      </c>
      <c r="AL248" s="11" t="str">
        <f t="shared" si="77"/>
        <v/>
      </c>
      <c r="AM248" s="11" t="str">
        <f t="shared" si="78"/>
        <v>"slwp":"15.5"}</v>
      </c>
    </row>
    <row r="249" spans="2:39">
      <c r="B249" s="17" t="s">
        <v>648</v>
      </c>
      <c r="C249" s="17" t="s">
        <v>650</v>
      </c>
      <c r="D249" s="17" t="s">
        <v>886</v>
      </c>
      <c r="E249" s="17" t="s">
        <v>782</v>
      </c>
      <c r="F249" s="18">
        <v>152</v>
      </c>
      <c r="G249" s="17"/>
      <c r="H249" s="18">
        <v>27</v>
      </c>
      <c r="I249" s="18">
        <v>35.6</v>
      </c>
      <c r="J249" s="18">
        <v>4.807692308</v>
      </c>
      <c r="K249" s="18">
        <v>9</v>
      </c>
      <c r="L249" s="18">
        <v>0.25</v>
      </c>
      <c r="M249" s="18">
        <v>7.9</v>
      </c>
      <c r="N249" s="18">
        <v>94</v>
      </c>
      <c r="O249" s="18">
        <v>37.4</v>
      </c>
      <c r="P249" s="18">
        <v>28.9</v>
      </c>
      <c r="Q249" s="17"/>
      <c r="R249" s="18">
        <v>15.2</v>
      </c>
      <c r="S249" s="1"/>
      <c r="T249" s="43" t="str">
        <f>VLOOKUP(B249,Experiment!DF:DX,19,FALSE)</f>
        <v>403060:543018</v>
      </c>
      <c r="U249" s="1" t="str">
        <f t="shared" si="63"/>
        <v>403060:543018_403060:1189194</v>
      </c>
      <c r="V249" s="11" t="str">
        <f t="shared" si="79"/>
        <v>,</v>
      </c>
      <c r="W249" s="11" t="str">
        <f>IF(COUNTIF($T$1:T248, "="&amp;T249)=0,VLOOKUP(B249,Experiment!DF:DG,2,FALSE)&amp;"""soilLayer"":[", "")</f>
        <v/>
      </c>
      <c r="X249" s="11" t="str">
        <f>IF(COUNTIF($U$1:U248, "="&amp;U249)=0,Y249&amp;Z249&amp;AA249&amp;AB249&amp;AC249&amp;AD249&amp;AE249&amp;AF249&amp;AG249&amp;AH249&amp;AI249&amp;AJ249&amp;AJ249&amp;AK249&amp;AL249&amp;AM249,"")</f>
        <v>{"mon_soilhorizonid":"403060:1189194","slmh":"H3","sllb":"152","slcly":"27","slsil":"35.6","slcf":"4.807692308","sksat":"9","sloc":"0.25","slphw":"7.9","sllt":"94","slsnd":"37.4","slsnd":"37.4","slfc1":"28.9","slwp":"15.2"}</v>
      </c>
      <c r="Y249" s="11" t="str">
        <f t="shared" si="64"/>
        <v>{"mon_soilhorizonid":"403060:1189194",</v>
      </c>
      <c r="Z249" s="11" t="str">
        <f t="shared" si="65"/>
        <v>"slmh":"H3",</v>
      </c>
      <c r="AA249" s="11" t="str">
        <f t="shared" si="66"/>
        <v>"sllb":"152",</v>
      </c>
      <c r="AB249" s="11" t="str">
        <f t="shared" si="67"/>
        <v/>
      </c>
      <c r="AC249" s="11" t="str">
        <f t="shared" si="68"/>
        <v>"slcly":"27",</v>
      </c>
      <c r="AD249" s="11" t="str">
        <f t="shared" si="69"/>
        <v>"slsil":"35.6",</v>
      </c>
      <c r="AE249" s="11" t="str">
        <f t="shared" si="70"/>
        <v>"slcf":"4.807692308",</v>
      </c>
      <c r="AF249" s="11" t="str">
        <f t="shared" si="71"/>
        <v>"sksat":"9",</v>
      </c>
      <c r="AG249" s="11" t="str">
        <f t="shared" si="72"/>
        <v>"sloc":"0.25",</v>
      </c>
      <c r="AH249" s="11" t="str">
        <f t="shared" si="73"/>
        <v>"slphw":"7.9",</v>
      </c>
      <c r="AI249" s="11" t="str">
        <f t="shared" si="74"/>
        <v>"sllt":"94",</v>
      </c>
      <c r="AJ249" s="11" t="str">
        <f t="shared" si="75"/>
        <v>"slsnd":"37.4",</v>
      </c>
      <c r="AK249" s="11" t="str">
        <f t="shared" si="76"/>
        <v>"slfc1":"28.9",</v>
      </c>
      <c r="AL249" s="11" t="str">
        <f t="shared" si="77"/>
        <v/>
      </c>
      <c r="AM249" s="11" t="str">
        <f t="shared" si="78"/>
        <v>"slwp":"15.2"}</v>
      </c>
    </row>
    <row r="250" spans="2:39">
      <c r="B250" s="17" t="s">
        <v>652</v>
      </c>
      <c r="C250" s="17" t="s">
        <v>650</v>
      </c>
      <c r="D250" s="17" t="s">
        <v>884</v>
      </c>
      <c r="E250" s="17" t="s">
        <v>778</v>
      </c>
      <c r="F250" s="18">
        <v>43</v>
      </c>
      <c r="G250" s="17"/>
      <c r="H250" s="18">
        <v>25.5</v>
      </c>
      <c r="I250" s="18">
        <v>36.4</v>
      </c>
      <c r="J250" s="18">
        <v>4.807692308</v>
      </c>
      <c r="K250" s="18">
        <v>9</v>
      </c>
      <c r="L250" s="18">
        <v>5.5</v>
      </c>
      <c r="M250" s="18">
        <v>6.7</v>
      </c>
      <c r="N250" s="18">
        <v>0</v>
      </c>
      <c r="O250" s="18">
        <v>38.1</v>
      </c>
      <c r="P250" s="18">
        <v>30.5</v>
      </c>
      <c r="Q250" s="17"/>
      <c r="R250" s="18">
        <v>17.399999999999999</v>
      </c>
      <c r="S250" s="1"/>
      <c r="T250" s="43" t="str">
        <f>VLOOKUP(B250,Experiment!DF:DX,19,FALSE)</f>
        <v>403060:543018</v>
      </c>
      <c r="U250" s="1" t="str">
        <f t="shared" si="63"/>
        <v>403060:543018_403060:1189192</v>
      </c>
      <c r="V250" s="11" t="str">
        <f t="shared" si="79"/>
        <v/>
      </c>
      <c r="W250" s="11" t="str">
        <f>IF(COUNTIF($T$1:T249, "="&amp;T250)=0,VLOOKUP(B250,Experiment!DF:DG,2,FALSE)&amp;"""soilLayer"":[", "")</f>
        <v/>
      </c>
      <c r="X250" s="11" t="str">
        <f>IF(COUNTIF($U$1:U249, "="&amp;U250)=0,Y250&amp;Z250&amp;AA250&amp;AB250&amp;AC250&amp;AD250&amp;AE250&amp;AF250&amp;AG250&amp;AH250&amp;AI250&amp;AJ250&amp;AJ250&amp;AK250&amp;AL250&amp;AM250,"")</f>
        <v/>
      </c>
      <c r="Y250" s="11" t="str">
        <f t="shared" si="64"/>
        <v>{"mon_soilhorizonid":"403060:1189192",</v>
      </c>
      <c r="Z250" s="11" t="str">
        <f t="shared" si="65"/>
        <v>"slmh":"H1",</v>
      </c>
      <c r="AA250" s="11" t="str">
        <f t="shared" si="66"/>
        <v>"sllb":"43",</v>
      </c>
      <c r="AB250" s="11" t="str">
        <f t="shared" si="67"/>
        <v/>
      </c>
      <c r="AC250" s="11" t="str">
        <f t="shared" si="68"/>
        <v>"slcly":"25.5",</v>
      </c>
      <c r="AD250" s="11" t="str">
        <f t="shared" si="69"/>
        <v>"slsil":"36.4",</v>
      </c>
      <c r="AE250" s="11" t="str">
        <f t="shared" si="70"/>
        <v>"slcf":"4.807692308",</v>
      </c>
      <c r="AF250" s="11" t="str">
        <f t="shared" si="71"/>
        <v>"sksat":"9",</v>
      </c>
      <c r="AG250" s="11" t="str">
        <f t="shared" si="72"/>
        <v>"sloc":"5.5",</v>
      </c>
      <c r="AH250" s="11" t="str">
        <f t="shared" si="73"/>
        <v>"slphw":"6.7",</v>
      </c>
      <c r="AI250" s="11" t="str">
        <f t="shared" si="74"/>
        <v>"sllt":"0",</v>
      </c>
      <c r="AJ250" s="11" t="str">
        <f t="shared" si="75"/>
        <v>"slsnd":"38.1",</v>
      </c>
      <c r="AK250" s="11" t="str">
        <f t="shared" si="76"/>
        <v>"slfc1":"30.5",</v>
      </c>
      <c r="AL250" s="11" t="str">
        <f t="shared" si="77"/>
        <v/>
      </c>
      <c r="AM250" s="11" t="str">
        <f t="shared" si="78"/>
        <v>"slwp":"17.4"}</v>
      </c>
    </row>
    <row r="251" spans="2:39">
      <c r="B251" s="17" t="s">
        <v>652</v>
      </c>
      <c r="C251" s="17" t="s">
        <v>650</v>
      </c>
      <c r="D251" s="17" t="s">
        <v>885</v>
      </c>
      <c r="E251" s="17" t="s">
        <v>780</v>
      </c>
      <c r="F251" s="18">
        <v>94</v>
      </c>
      <c r="G251" s="17"/>
      <c r="H251" s="18">
        <v>29.5</v>
      </c>
      <c r="I251" s="18">
        <v>36.9</v>
      </c>
      <c r="J251" s="18">
        <v>4.807692308</v>
      </c>
      <c r="K251" s="18">
        <v>3</v>
      </c>
      <c r="L251" s="18">
        <v>0.75</v>
      </c>
      <c r="M251" s="18">
        <v>6.7</v>
      </c>
      <c r="N251" s="18">
        <v>43</v>
      </c>
      <c r="O251" s="18">
        <v>33.6</v>
      </c>
      <c r="P251" s="18">
        <v>29.2</v>
      </c>
      <c r="Q251" s="18"/>
      <c r="R251" s="18">
        <v>15.5</v>
      </c>
      <c r="S251" s="1"/>
      <c r="T251" s="43" t="str">
        <f>VLOOKUP(B251,Experiment!DF:DX,19,FALSE)</f>
        <v>403060:543018</v>
      </c>
      <c r="U251" s="1" t="str">
        <f t="shared" si="63"/>
        <v>403060:543018_403060:1189193</v>
      </c>
      <c r="V251" s="11" t="str">
        <f t="shared" si="79"/>
        <v/>
      </c>
      <c r="W251" s="11" t="str">
        <f>IF(COUNTIF($T$1:T250, "="&amp;T251)=0,VLOOKUP(B251,Experiment!DF:DG,2,FALSE)&amp;"""soilLayer"":[", "")</f>
        <v/>
      </c>
      <c r="X251" s="11" t="str">
        <f>IF(COUNTIF($U$1:U250, "="&amp;U251)=0,Y251&amp;Z251&amp;AA251&amp;AB251&amp;AC251&amp;AD251&amp;AE251&amp;AF251&amp;AG251&amp;AH251&amp;AI251&amp;AJ251&amp;AJ251&amp;AK251&amp;AL251&amp;AM251,"")</f>
        <v/>
      </c>
      <c r="Y251" s="11" t="str">
        <f t="shared" si="64"/>
        <v>{"mon_soilhorizonid":"403060:1189193",</v>
      </c>
      <c r="Z251" s="11" t="str">
        <f t="shared" si="65"/>
        <v>"slmh":"H2",</v>
      </c>
      <c r="AA251" s="11" t="str">
        <f t="shared" si="66"/>
        <v>"sllb":"94",</v>
      </c>
      <c r="AB251" s="11" t="str">
        <f t="shared" si="67"/>
        <v/>
      </c>
      <c r="AC251" s="11" t="str">
        <f t="shared" si="68"/>
        <v>"slcly":"29.5",</v>
      </c>
      <c r="AD251" s="11" t="str">
        <f t="shared" si="69"/>
        <v>"slsil":"36.9",</v>
      </c>
      <c r="AE251" s="11" t="str">
        <f t="shared" si="70"/>
        <v>"slcf":"4.807692308",</v>
      </c>
      <c r="AF251" s="11" t="str">
        <f t="shared" si="71"/>
        <v>"sksat":"3",</v>
      </c>
      <c r="AG251" s="11" t="str">
        <f t="shared" si="72"/>
        <v>"sloc":"0.75",</v>
      </c>
      <c r="AH251" s="11" t="str">
        <f t="shared" si="73"/>
        <v>"slphw":"6.7",</v>
      </c>
      <c r="AI251" s="11" t="str">
        <f t="shared" si="74"/>
        <v>"sllt":"43",</v>
      </c>
      <c r="AJ251" s="11" t="str">
        <f t="shared" si="75"/>
        <v>"slsnd":"33.6",</v>
      </c>
      <c r="AK251" s="11" t="str">
        <f t="shared" si="76"/>
        <v>"slfc1":"29.2",</v>
      </c>
      <c r="AL251" s="11" t="str">
        <f t="shared" si="77"/>
        <v/>
      </c>
      <c r="AM251" s="11" t="str">
        <f t="shared" si="78"/>
        <v>"slwp":"15.5"}</v>
      </c>
    </row>
    <row r="252" spans="2:39">
      <c r="B252" s="17" t="s">
        <v>652</v>
      </c>
      <c r="C252" s="17" t="s">
        <v>650</v>
      </c>
      <c r="D252" s="17" t="s">
        <v>886</v>
      </c>
      <c r="E252" s="17" t="s">
        <v>782</v>
      </c>
      <c r="F252" s="18">
        <v>152</v>
      </c>
      <c r="G252" s="17"/>
      <c r="H252" s="18">
        <v>27</v>
      </c>
      <c r="I252" s="18">
        <v>35.6</v>
      </c>
      <c r="J252" s="18">
        <v>4.807692308</v>
      </c>
      <c r="K252" s="18">
        <v>9</v>
      </c>
      <c r="L252" s="18">
        <v>0.25</v>
      </c>
      <c r="M252" s="18">
        <v>7.9</v>
      </c>
      <c r="N252" s="18">
        <v>94</v>
      </c>
      <c r="O252" s="18">
        <v>37.4</v>
      </c>
      <c r="P252" s="18">
        <v>28.9</v>
      </c>
      <c r="Q252" s="18"/>
      <c r="R252" s="18">
        <v>15.2</v>
      </c>
      <c r="S252" s="1"/>
      <c r="T252" s="43" t="str">
        <f>VLOOKUP(B252,Experiment!DF:DX,19,FALSE)</f>
        <v>403060:543018</v>
      </c>
      <c r="U252" s="1" t="str">
        <f t="shared" si="63"/>
        <v>403060:543018_403060:1189194</v>
      </c>
      <c r="V252" s="11" t="str">
        <f t="shared" si="79"/>
        <v/>
      </c>
      <c r="W252" s="11" t="str">
        <f>IF(COUNTIF($T$1:T251, "="&amp;T252)=0,VLOOKUP(B252,Experiment!DF:DG,2,FALSE)&amp;"""soilLayer"":[", "")</f>
        <v/>
      </c>
      <c r="X252" s="11" t="str">
        <f>IF(COUNTIF($U$1:U251, "="&amp;U252)=0,Y252&amp;Z252&amp;AA252&amp;AB252&amp;AC252&amp;AD252&amp;AE252&amp;AF252&amp;AG252&amp;AH252&amp;AI252&amp;AJ252&amp;AJ252&amp;AK252&amp;AL252&amp;AM252,"")</f>
        <v/>
      </c>
      <c r="Y252" s="11" t="str">
        <f t="shared" si="64"/>
        <v>{"mon_soilhorizonid":"403060:1189194",</v>
      </c>
      <c r="Z252" s="11" t="str">
        <f t="shared" si="65"/>
        <v>"slmh":"H3",</v>
      </c>
      <c r="AA252" s="11" t="str">
        <f t="shared" si="66"/>
        <v>"sllb":"152",</v>
      </c>
      <c r="AB252" s="11" t="str">
        <f t="shared" si="67"/>
        <v/>
      </c>
      <c r="AC252" s="11" t="str">
        <f t="shared" si="68"/>
        <v>"slcly":"27",</v>
      </c>
      <c r="AD252" s="11" t="str">
        <f t="shared" si="69"/>
        <v>"slsil":"35.6",</v>
      </c>
      <c r="AE252" s="11" t="str">
        <f t="shared" si="70"/>
        <v>"slcf":"4.807692308",</v>
      </c>
      <c r="AF252" s="11" t="str">
        <f t="shared" si="71"/>
        <v>"sksat":"9",</v>
      </c>
      <c r="AG252" s="11" t="str">
        <f t="shared" si="72"/>
        <v>"sloc":"0.25",</v>
      </c>
      <c r="AH252" s="11" t="str">
        <f t="shared" si="73"/>
        <v>"slphw":"7.9",</v>
      </c>
      <c r="AI252" s="11" t="str">
        <f t="shared" si="74"/>
        <v>"sllt":"94",</v>
      </c>
      <c r="AJ252" s="11" t="str">
        <f t="shared" si="75"/>
        <v>"slsnd":"37.4",</v>
      </c>
      <c r="AK252" s="11" t="str">
        <f t="shared" si="76"/>
        <v>"slfc1":"28.9",</v>
      </c>
      <c r="AL252" s="11" t="str">
        <f t="shared" si="77"/>
        <v/>
      </c>
      <c r="AM252" s="11" t="str">
        <f t="shared" si="78"/>
        <v>"slwp":"15.2"}</v>
      </c>
    </row>
    <row r="253" spans="2:39">
      <c r="B253" s="17" t="s">
        <v>653</v>
      </c>
      <c r="C253" s="17" t="s">
        <v>656</v>
      </c>
      <c r="D253" s="17" t="s">
        <v>887</v>
      </c>
      <c r="E253" s="17" t="s">
        <v>820</v>
      </c>
      <c r="F253" s="18">
        <v>48</v>
      </c>
      <c r="G253" s="17"/>
      <c r="H253" s="18">
        <v>30.5</v>
      </c>
      <c r="I253" s="18">
        <v>36.299999999999997</v>
      </c>
      <c r="J253" s="18">
        <v>2.4271844659999999</v>
      </c>
      <c r="K253" s="18">
        <v>9</v>
      </c>
      <c r="L253" s="18">
        <v>5.5</v>
      </c>
      <c r="M253" s="18">
        <v>7</v>
      </c>
      <c r="N253" s="18">
        <v>0</v>
      </c>
      <c r="O253" s="18">
        <v>33.200000000000003</v>
      </c>
      <c r="P253" s="18">
        <v>34.200000000000003</v>
      </c>
      <c r="Q253" s="17"/>
      <c r="R253" s="18">
        <v>23.6</v>
      </c>
      <c r="S253" s="1"/>
      <c r="T253" s="43" t="str">
        <f>VLOOKUP(B253,Experiment!DF:DX,19,FALSE)</f>
        <v>1678860:1757237</v>
      </c>
      <c r="U253" s="1" t="str">
        <f t="shared" si="63"/>
        <v>1678860:1757237_1678860:6712965</v>
      </c>
      <c r="V253" s="11" t="str">
        <f t="shared" si="79"/>
        <v>]},</v>
      </c>
      <c r="W253" s="11" t="str">
        <f>IF(COUNTIF($T$1:T252, "="&amp;T253)=0,VLOOKUP(B253,Experiment!DF:DG,2,FALSE)&amp;"""soilLayer"":[", "")</f>
        <v>{"sltx":"CL","sl_source":"SSURGO, Texture Component","soil_id":"1678860:1757237","soil_name":"Webster","sl_system":"USDA_NRCS","classification":"Fine-loamy, mixed, superactive, mesic Typic Endoaquolls","soil_elev":"346","sl_slope":"1","salb":"0.09","drainage":"Poorly drained","soilLayer":[</v>
      </c>
      <c r="X253" s="11" t="str">
        <f>IF(COUNTIF($U$1:U252, "="&amp;U253)=0,Y253&amp;Z253&amp;AA253&amp;AB253&amp;AC253&amp;AD253&amp;AE253&amp;AF253&amp;AG253&amp;AH253&amp;AI253&amp;AJ253&amp;AJ253&amp;AK253&amp;AL253&amp;AM253,"")</f>
        <v>{"mon_soilhorizonid":"1678860:6712965","slmh":"Ap,A","sllb":"48","slcly":"30.5","slsil":"36.3","slcf":"2.427184466","sksat":"9","sloc":"5.5","slphw":"7","sllt":"0","slsnd":"33.2","slsnd":"33.2","slfc1":"34.2","slwp":"23.6"}</v>
      </c>
      <c r="Y253" s="11" t="str">
        <f t="shared" si="64"/>
        <v>{"mon_soilhorizonid":"1678860:6712965",</v>
      </c>
      <c r="Z253" s="11" t="str">
        <f t="shared" si="65"/>
        <v>"slmh":"Ap,A",</v>
      </c>
      <c r="AA253" s="11" t="str">
        <f t="shared" si="66"/>
        <v>"sllb":"48",</v>
      </c>
      <c r="AB253" s="11" t="str">
        <f t="shared" si="67"/>
        <v/>
      </c>
      <c r="AC253" s="11" t="str">
        <f t="shared" si="68"/>
        <v>"slcly":"30.5",</v>
      </c>
      <c r="AD253" s="11" t="str">
        <f t="shared" si="69"/>
        <v>"slsil":"36.3",</v>
      </c>
      <c r="AE253" s="11" t="str">
        <f t="shared" si="70"/>
        <v>"slcf":"2.427184466",</v>
      </c>
      <c r="AF253" s="11" t="str">
        <f t="shared" si="71"/>
        <v>"sksat":"9",</v>
      </c>
      <c r="AG253" s="11" t="str">
        <f t="shared" si="72"/>
        <v>"sloc":"5.5",</v>
      </c>
      <c r="AH253" s="11" t="str">
        <f t="shared" si="73"/>
        <v>"slphw":"7",</v>
      </c>
      <c r="AI253" s="11" t="str">
        <f t="shared" si="74"/>
        <v>"sllt":"0",</v>
      </c>
      <c r="AJ253" s="11" t="str">
        <f t="shared" si="75"/>
        <v>"slsnd":"33.2",</v>
      </c>
      <c r="AK253" s="11" t="str">
        <f t="shared" si="76"/>
        <v>"slfc1":"34.2",</v>
      </c>
      <c r="AL253" s="11" t="str">
        <f t="shared" si="77"/>
        <v/>
      </c>
      <c r="AM253" s="11" t="str">
        <f t="shared" si="78"/>
        <v>"slwp":"23.6"}</v>
      </c>
    </row>
    <row r="254" spans="2:39">
      <c r="B254" s="17" t="s">
        <v>653</v>
      </c>
      <c r="C254" s="17" t="s">
        <v>656</v>
      </c>
      <c r="D254" s="17" t="s">
        <v>888</v>
      </c>
      <c r="E254" s="17" t="s">
        <v>788</v>
      </c>
      <c r="F254" s="18">
        <v>66</v>
      </c>
      <c r="G254" s="17"/>
      <c r="H254" s="18">
        <v>30</v>
      </c>
      <c r="I254" s="18">
        <v>36.5</v>
      </c>
      <c r="J254" s="18">
        <v>2.4271844659999999</v>
      </c>
      <c r="K254" s="18">
        <v>9</v>
      </c>
      <c r="L254" s="18">
        <v>1.5</v>
      </c>
      <c r="M254" s="18">
        <v>7.2</v>
      </c>
      <c r="N254" s="18">
        <v>48</v>
      </c>
      <c r="O254" s="18">
        <v>33.5</v>
      </c>
      <c r="P254" s="18">
        <v>32</v>
      </c>
      <c r="Q254" s="17"/>
      <c r="R254" s="18">
        <v>19.600000000000001</v>
      </c>
      <c r="S254" s="1"/>
      <c r="T254" s="43" t="str">
        <f>VLOOKUP(B254,Experiment!DF:DX,19,FALSE)</f>
        <v>1678860:1757237</v>
      </c>
      <c r="U254" s="1" t="str">
        <f t="shared" si="63"/>
        <v>1678860:1757237_1678860:6712966</v>
      </c>
      <c r="V254" s="11" t="str">
        <f t="shared" si="79"/>
        <v>,</v>
      </c>
      <c r="W254" s="11" t="str">
        <f>IF(COUNTIF($T$1:T253, "="&amp;T254)=0,VLOOKUP(B254,Experiment!DF:DG,2,FALSE)&amp;"""soilLayer"":[", "")</f>
        <v/>
      </c>
      <c r="X254" s="11" t="str">
        <f>IF(COUNTIF($U$1:U253, "="&amp;U254)=0,Y254&amp;Z254&amp;AA254&amp;AB254&amp;AC254&amp;AD254&amp;AE254&amp;AF254&amp;AG254&amp;AH254&amp;AI254&amp;AJ254&amp;AJ254&amp;AK254&amp;AL254&amp;AM254,"")</f>
        <v>{"mon_soilhorizonid":"1678860:6712966","slmh":"Bg","sllb":"66","slcly":"30","slsil":"36.5","slcf":"2.427184466","sksat":"9","sloc":"1.5","slphw":"7.2","sllt":"48","slsnd":"33.5","slsnd":"33.5","slfc1":"32","slwp":"19.6"}</v>
      </c>
      <c r="Y254" s="11" t="str">
        <f t="shared" si="64"/>
        <v>{"mon_soilhorizonid":"1678860:6712966",</v>
      </c>
      <c r="Z254" s="11" t="str">
        <f t="shared" si="65"/>
        <v>"slmh":"Bg",</v>
      </c>
      <c r="AA254" s="11" t="str">
        <f t="shared" si="66"/>
        <v>"sllb":"66",</v>
      </c>
      <c r="AB254" s="11" t="str">
        <f t="shared" si="67"/>
        <v/>
      </c>
      <c r="AC254" s="11" t="str">
        <f t="shared" si="68"/>
        <v>"slcly":"30",</v>
      </c>
      <c r="AD254" s="11" t="str">
        <f t="shared" si="69"/>
        <v>"slsil":"36.5",</v>
      </c>
      <c r="AE254" s="11" t="str">
        <f t="shared" si="70"/>
        <v>"slcf":"2.427184466",</v>
      </c>
      <c r="AF254" s="11" t="str">
        <f t="shared" si="71"/>
        <v>"sksat":"9",</v>
      </c>
      <c r="AG254" s="11" t="str">
        <f t="shared" si="72"/>
        <v>"sloc":"1.5",</v>
      </c>
      <c r="AH254" s="11" t="str">
        <f t="shared" si="73"/>
        <v>"slphw":"7.2",</v>
      </c>
      <c r="AI254" s="11" t="str">
        <f t="shared" si="74"/>
        <v>"sllt":"48",</v>
      </c>
      <c r="AJ254" s="11" t="str">
        <f t="shared" si="75"/>
        <v>"slsnd":"33.5",</v>
      </c>
      <c r="AK254" s="11" t="str">
        <f t="shared" si="76"/>
        <v>"slfc1":"32",</v>
      </c>
      <c r="AL254" s="11" t="str">
        <f t="shared" si="77"/>
        <v/>
      </c>
      <c r="AM254" s="11" t="str">
        <f t="shared" si="78"/>
        <v>"slwp":"19.6"}</v>
      </c>
    </row>
    <row r="255" spans="2:39">
      <c r="B255" s="17" t="s">
        <v>653</v>
      </c>
      <c r="C255" s="17" t="s">
        <v>656</v>
      </c>
      <c r="D255" s="17" t="s">
        <v>889</v>
      </c>
      <c r="E255" s="17" t="s">
        <v>890</v>
      </c>
      <c r="F255" s="18">
        <v>152</v>
      </c>
      <c r="G255" s="17"/>
      <c r="H255" s="18">
        <v>25</v>
      </c>
      <c r="I255" s="18">
        <v>36.5</v>
      </c>
      <c r="J255" s="18">
        <v>4.9504950499999998</v>
      </c>
      <c r="K255" s="18">
        <v>9</v>
      </c>
      <c r="L255" s="18">
        <v>0.25</v>
      </c>
      <c r="M255" s="18">
        <v>7.9</v>
      </c>
      <c r="N255" s="18">
        <v>66</v>
      </c>
      <c r="O255" s="18">
        <v>38.5</v>
      </c>
      <c r="P255" s="18">
        <v>28.6</v>
      </c>
      <c r="Q255" s="18"/>
      <c r="R255" s="18">
        <v>14.3</v>
      </c>
      <c r="S255" s="1"/>
      <c r="T255" s="43" t="str">
        <f>VLOOKUP(B255,Experiment!DF:DX,19,FALSE)</f>
        <v>1678860:1757237</v>
      </c>
      <c r="U255" s="1" t="str">
        <f t="shared" si="63"/>
        <v>1678860:1757237_1678860:6712967</v>
      </c>
      <c r="V255" s="11" t="str">
        <f t="shared" si="79"/>
        <v>,</v>
      </c>
      <c r="W255" s="11" t="str">
        <f>IF(COUNTIF($T$1:T254, "="&amp;T255)=0,VLOOKUP(B255,Experiment!DF:DG,2,FALSE)&amp;"""soilLayer"":[", "")</f>
        <v/>
      </c>
      <c r="X255" s="11" t="str">
        <f>IF(COUNTIF($U$1:U254, "="&amp;U255)=0,Y255&amp;Z255&amp;AA255&amp;AB255&amp;AC255&amp;AD255&amp;AE255&amp;AF255&amp;AG255&amp;AH255&amp;AI255&amp;AJ255&amp;AJ255&amp;AK255&amp;AL255&amp;AM255,"")</f>
        <v>{"mon_soilhorizonid":"1678860:6712967","slmh":"BCg,Cg","sllb":"152","slcly":"25","slsil":"36.5","slcf":"4.95049505","sksat":"9","sloc":"0.25","slphw":"7.9","sllt":"66","slsnd":"38.5","slsnd":"38.5","slfc1":"28.6","slwp":"14.3"}</v>
      </c>
      <c r="Y255" s="11" t="str">
        <f t="shared" si="64"/>
        <v>{"mon_soilhorizonid":"1678860:6712967",</v>
      </c>
      <c r="Z255" s="11" t="str">
        <f t="shared" si="65"/>
        <v>"slmh":"BCg,Cg",</v>
      </c>
      <c r="AA255" s="11" t="str">
        <f t="shared" si="66"/>
        <v>"sllb":"152",</v>
      </c>
      <c r="AB255" s="11" t="str">
        <f t="shared" si="67"/>
        <v/>
      </c>
      <c r="AC255" s="11" t="str">
        <f t="shared" si="68"/>
        <v>"slcly":"25",</v>
      </c>
      <c r="AD255" s="11" t="str">
        <f t="shared" si="69"/>
        <v>"slsil":"36.5",</v>
      </c>
      <c r="AE255" s="11" t="str">
        <f t="shared" si="70"/>
        <v>"slcf":"4.95049505",</v>
      </c>
      <c r="AF255" s="11" t="str">
        <f t="shared" si="71"/>
        <v>"sksat":"9",</v>
      </c>
      <c r="AG255" s="11" t="str">
        <f t="shared" si="72"/>
        <v>"sloc":"0.25",</v>
      </c>
      <c r="AH255" s="11" t="str">
        <f t="shared" si="73"/>
        <v>"slphw":"7.9",</v>
      </c>
      <c r="AI255" s="11" t="str">
        <f t="shared" si="74"/>
        <v>"sllt":"66",</v>
      </c>
      <c r="AJ255" s="11" t="str">
        <f t="shared" si="75"/>
        <v>"slsnd":"38.5",</v>
      </c>
      <c r="AK255" s="11" t="str">
        <f t="shared" si="76"/>
        <v>"slfc1":"28.6",</v>
      </c>
      <c r="AL255" s="11" t="str">
        <f t="shared" si="77"/>
        <v/>
      </c>
      <c r="AM255" s="11" t="str">
        <f t="shared" si="78"/>
        <v>"slwp":"14.3"}</v>
      </c>
    </row>
    <row r="256" spans="2:39">
      <c r="B256" s="17" t="s">
        <v>657</v>
      </c>
      <c r="C256" s="17" t="s">
        <v>656</v>
      </c>
      <c r="D256" s="17" t="s">
        <v>887</v>
      </c>
      <c r="E256" s="17" t="s">
        <v>820</v>
      </c>
      <c r="F256" s="18">
        <v>48</v>
      </c>
      <c r="G256" s="17"/>
      <c r="H256" s="18">
        <v>30.5</v>
      </c>
      <c r="I256" s="18">
        <v>36.299999999999997</v>
      </c>
      <c r="J256" s="18">
        <v>2.4271844659999999</v>
      </c>
      <c r="K256" s="18">
        <v>9</v>
      </c>
      <c r="L256" s="18">
        <v>5.5</v>
      </c>
      <c r="M256" s="18">
        <v>7</v>
      </c>
      <c r="N256" s="18">
        <v>0</v>
      </c>
      <c r="O256" s="18">
        <v>33.200000000000003</v>
      </c>
      <c r="P256" s="18">
        <v>34.200000000000003</v>
      </c>
      <c r="Q256" s="17"/>
      <c r="R256" s="18">
        <v>23.6</v>
      </c>
      <c r="S256" s="1"/>
      <c r="T256" s="43" t="str">
        <f>VLOOKUP(B256,Experiment!DF:DX,19,FALSE)</f>
        <v>1678860:1757237</v>
      </c>
      <c r="U256" s="1" t="str">
        <f t="shared" si="63"/>
        <v>1678860:1757237_1678860:6712965</v>
      </c>
      <c r="V256" s="11" t="str">
        <f t="shared" si="79"/>
        <v/>
      </c>
      <c r="W256" s="11" t="str">
        <f>IF(COUNTIF($T$1:T255, "="&amp;T256)=0,VLOOKUP(B256,Experiment!DF:DG,2,FALSE)&amp;"""soilLayer"":[", "")</f>
        <v/>
      </c>
      <c r="X256" s="11" t="str">
        <f>IF(COUNTIF($U$1:U255, "="&amp;U256)=0,Y256&amp;Z256&amp;AA256&amp;AB256&amp;AC256&amp;AD256&amp;AE256&amp;AF256&amp;AG256&amp;AH256&amp;AI256&amp;AJ256&amp;AJ256&amp;AK256&amp;AL256&amp;AM256,"")</f>
        <v/>
      </c>
      <c r="Y256" s="11" t="str">
        <f t="shared" si="64"/>
        <v>{"mon_soilhorizonid":"1678860:6712965",</v>
      </c>
      <c r="Z256" s="11" t="str">
        <f t="shared" si="65"/>
        <v>"slmh":"Ap,A",</v>
      </c>
      <c r="AA256" s="11" t="str">
        <f t="shared" si="66"/>
        <v>"sllb":"48",</v>
      </c>
      <c r="AB256" s="11" t="str">
        <f t="shared" si="67"/>
        <v/>
      </c>
      <c r="AC256" s="11" t="str">
        <f t="shared" si="68"/>
        <v>"slcly":"30.5",</v>
      </c>
      <c r="AD256" s="11" t="str">
        <f t="shared" si="69"/>
        <v>"slsil":"36.3",</v>
      </c>
      <c r="AE256" s="11" t="str">
        <f t="shared" si="70"/>
        <v>"slcf":"2.427184466",</v>
      </c>
      <c r="AF256" s="11" t="str">
        <f t="shared" si="71"/>
        <v>"sksat":"9",</v>
      </c>
      <c r="AG256" s="11" t="str">
        <f t="shared" si="72"/>
        <v>"sloc":"5.5",</v>
      </c>
      <c r="AH256" s="11" t="str">
        <f t="shared" si="73"/>
        <v>"slphw":"7",</v>
      </c>
      <c r="AI256" s="11" t="str">
        <f t="shared" si="74"/>
        <v>"sllt":"0",</v>
      </c>
      <c r="AJ256" s="11" t="str">
        <f t="shared" si="75"/>
        <v>"slsnd":"33.2",</v>
      </c>
      <c r="AK256" s="11" t="str">
        <f t="shared" si="76"/>
        <v>"slfc1":"34.2",</v>
      </c>
      <c r="AL256" s="11" t="str">
        <f t="shared" si="77"/>
        <v/>
      </c>
      <c r="AM256" s="11" t="str">
        <f t="shared" si="78"/>
        <v>"slwp":"23.6"}</v>
      </c>
    </row>
    <row r="257" spans="2:39">
      <c r="B257" s="17" t="s">
        <v>657</v>
      </c>
      <c r="C257" s="17" t="s">
        <v>656</v>
      </c>
      <c r="D257" s="17" t="s">
        <v>888</v>
      </c>
      <c r="E257" s="17" t="s">
        <v>788</v>
      </c>
      <c r="F257" s="18">
        <v>66</v>
      </c>
      <c r="G257" s="17"/>
      <c r="H257" s="18">
        <v>30</v>
      </c>
      <c r="I257" s="18">
        <v>36.5</v>
      </c>
      <c r="J257" s="18">
        <v>2.4271844659999999</v>
      </c>
      <c r="K257" s="18">
        <v>9</v>
      </c>
      <c r="L257" s="18">
        <v>1.5</v>
      </c>
      <c r="M257" s="18">
        <v>7.2</v>
      </c>
      <c r="N257" s="18">
        <v>48</v>
      </c>
      <c r="O257" s="18">
        <v>33.5</v>
      </c>
      <c r="P257" s="18">
        <v>32</v>
      </c>
      <c r="Q257" s="17"/>
      <c r="R257" s="18">
        <v>19.600000000000001</v>
      </c>
      <c r="S257" s="1"/>
      <c r="T257" s="43" t="str">
        <f>VLOOKUP(B257,Experiment!DF:DX,19,FALSE)</f>
        <v>1678860:1757237</v>
      </c>
      <c r="U257" s="1" t="str">
        <f t="shared" si="63"/>
        <v>1678860:1757237_1678860:6712966</v>
      </c>
      <c r="V257" s="11" t="str">
        <f t="shared" si="79"/>
        <v/>
      </c>
      <c r="W257" s="11" t="str">
        <f>IF(COUNTIF($T$1:T256, "="&amp;T257)=0,VLOOKUP(B257,Experiment!DF:DG,2,FALSE)&amp;"""soilLayer"":[", "")</f>
        <v/>
      </c>
      <c r="X257" s="11" t="str">
        <f>IF(COUNTIF($U$1:U256, "="&amp;U257)=0,Y257&amp;Z257&amp;AA257&amp;AB257&amp;AC257&amp;AD257&amp;AE257&amp;AF257&amp;AG257&amp;AH257&amp;AI257&amp;AJ257&amp;AJ257&amp;AK257&amp;AL257&amp;AM257,"")</f>
        <v/>
      </c>
      <c r="Y257" s="11" t="str">
        <f t="shared" si="64"/>
        <v>{"mon_soilhorizonid":"1678860:6712966",</v>
      </c>
      <c r="Z257" s="11" t="str">
        <f t="shared" si="65"/>
        <v>"slmh":"Bg",</v>
      </c>
      <c r="AA257" s="11" t="str">
        <f t="shared" si="66"/>
        <v>"sllb":"66",</v>
      </c>
      <c r="AB257" s="11" t="str">
        <f t="shared" si="67"/>
        <v/>
      </c>
      <c r="AC257" s="11" t="str">
        <f t="shared" si="68"/>
        <v>"slcly":"30",</v>
      </c>
      <c r="AD257" s="11" t="str">
        <f t="shared" si="69"/>
        <v>"slsil":"36.5",</v>
      </c>
      <c r="AE257" s="11" t="str">
        <f t="shared" si="70"/>
        <v>"slcf":"2.427184466",</v>
      </c>
      <c r="AF257" s="11" t="str">
        <f t="shared" si="71"/>
        <v>"sksat":"9",</v>
      </c>
      <c r="AG257" s="11" t="str">
        <f t="shared" si="72"/>
        <v>"sloc":"1.5",</v>
      </c>
      <c r="AH257" s="11" t="str">
        <f t="shared" si="73"/>
        <v>"slphw":"7.2",</v>
      </c>
      <c r="AI257" s="11" t="str">
        <f t="shared" si="74"/>
        <v>"sllt":"48",</v>
      </c>
      <c r="AJ257" s="11" t="str">
        <f t="shared" si="75"/>
        <v>"slsnd":"33.5",</v>
      </c>
      <c r="AK257" s="11" t="str">
        <f t="shared" si="76"/>
        <v>"slfc1":"32",</v>
      </c>
      <c r="AL257" s="11" t="str">
        <f t="shared" si="77"/>
        <v/>
      </c>
      <c r="AM257" s="11" t="str">
        <f t="shared" si="78"/>
        <v>"slwp":"19.6"}</v>
      </c>
    </row>
    <row r="258" spans="2:39">
      <c r="B258" s="17" t="s">
        <v>657</v>
      </c>
      <c r="C258" s="17" t="s">
        <v>656</v>
      </c>
      <c r="D258" s="17" t="s">
        <v>889</v>
      </c>
      <c r="E258" s="17" t="s">
        <v>890</v>
      </c>
      <c r="F258" s="18">
        <v>152</v>
      </c>
      <c r="G258" s="17"/>
      <c r="H258" s="18">
        <v>25</v>
      </c>
      <c r="I258" s="18">
        <v>36.5</v>
      </c>
      <c r="J258" s="18">
        <v>4.9504950499999998</v>
      </c>
      <c r="K258" s="18">
        <v>9</v>
      </c>
      <c r="L258" s="18">
        <v>0.25</v>
      </c>
      <c r="M258" s="18">
        <v>7.9</v>
      </c>
      <c r="N258" s="18">
        <v>66</v>
      </c>
      <c r="O258" s="18">
        <v>38.5</v>
      </c>
      <c r="P258" s="18">
        <v>28.6</v>
      </c>
      <c r="Q258" s="18"/>
      <c r="R258" s="18">
        <v>14.3</v>
      </c>
      <c r="S258" s="1"/>
      <c r="T258" s="43" t="str">
        <f>VLOOKUP(B258,Experiment!DF:DX,19,FALSE)</f>
        <v>1678860:1757237</v>
      </c>
      <c r="U258" s="1" t="str">
        <f t="shared" si="63"/>
        <v>1678860:1757237_1678860:6712967</v>
      </c>
      <c r="V258" s="11" t="str">
        <f t="shared" si="79"/>
        <v/>
      </c>
      <c r="W258" s="11" t="str">
        <f>IF(COUNTIF($T$1:T257, "="&amp;T258)=0,VLOOKUP(B258,Experiment!DF:DG,2,FALSE)&amp;"""soilLayer"":[", "")</f>
        <v/>
      </c>
      <c r="X258" s="11" t="str">
        <f>IF(COUNTIF($U$1:U257, "="&amp;U258)=0,Y258&amp;Z258&amp;AA258&amp;AB258&amp;AC258&amp;AD258&amp;AE258&amp;AF258&amp;AG258&amp;AH258&amp;AI258&amp;AJ258&amp;AJ258&amp;AK258&amp;AL258&amp;AM258,"")</f>
        <v/>
      </c>
      <c r="Y258" s="11" t="str">
        <f t="shared" si="64"/>
        <v>{"mon_soilhorizonid":"1678860:6712967",</v>
      </c>
      <c r="Z258" s="11" t="str">
        <f t="shared" si="65"/>
        <v>"slmh":"BCg,Cg",</v>
      </c>
      <c r="AA258" s="11" t="str">
        <f t="shared" si="66"/>
        <v>"sllb":"152",</v>
      </c>
      <c r="AB258" s="11" t="str">
        <f t="shared" si="67"/>
        <v/>
      </c>
      <c r="AC258" s="11" t="str">
        <f t="shared" si="68"/>
        <v>"slcly":"25",</v>
      </c>
      <c r="AD258" s="11" t="str">
        <f t="shared" si="69"/>
        <v>"slsil":"36.5",</v>
      </c>
      <c r="AE258" s="11" t="str">
        <f t="shared" si="70"/>
        <v>"slcf":"4.95049505",</v>
      </c>
      <c r="AF258" s="11" t="str">
        <f t="shared" si="71"/>
        <v>"sksat":"9",</v>
      </c>
      <c r="AG258" s="11" t="str">
        <f t="shared" si="72"/>
        <v>"sloc":"0.25",</v>
      </c>
      <c r="AH258" s="11" t="str">
        <f t="shared" si="73"/>
        <v>"slphw":"7.9",</v>
      </c>
      <c r="AI258" s="11" t="str">
        <f t="shared" si="74"/>
        <v>"sllt":"66",</v>
      </c>
      <c r="AJ258" s="11" t="str">
        <f t="shared" si="75"/>
        <v>"slsnd":"38.5",</v>
      </c>
      <c r="AK258" s="11" t="str">
        <f t="shared" si="76"/>
        <v>"slfc1":"28.6",</v>
      </c>
      <c r="AL258" s="11" t="str">
        <f t="shared" si="77"/>
        <v/>
      </c>
      <c r="AM258" s="11" t="str">
        <f t="shared" si="78"/>
        <v>"slwp":"14.3"}</v>
      </c>
    </row>
    <row r="259" spans="2:39">
      <c r="B259" s="17" t="s">
        <v>659</v>
      </c>
      <c r="C259" s="17" t="s">
        <v>656</v>
      </c>
      <c r="D259" s="17" t="s">
        <v>887</v>
      </c>
      <c r="E259" s="17" t="s">
        <v>820</v>
      </c>
      <c r="F259" s="18">
        <v>48</v>
      </c>
      <c r="G259" s="17"/>
      <c r="H259" s="18">
        <v>30.5</v>
      </c>
      <c r="I259" s="18">
        <v>36.299999999999997</v>
      </c>
      <c r="J259" s="18">
        <v>2.4271844659999999</v>
      </c>
      <c r="K259" s="18">
        <v>9</v>
      </c>
      <c r="L259" s="18">
        <v>5.5</v>
      </c>
      <c r="M259" s="18">
        <v>7</v>
      </c>
      <c r="N259" s="18">
        <v>0</v>
      </c>
      <c r="O259" s="18">
        <v>33.200000000000003</v>
      </c>
      <c r="P259" s="18">
        <v>34.200000000000003</v>
      </c>
      <c r="Q259" s="17"/>
      <c r="R259" s="18">
        <v>23.6</v>
      </c>
      <c r="S259" s="1"/>
      <c r="T259" s="43" t="str">
        <f>VLOOKUP(B259,Experiment!DF:DX,19,FALSE)</f>
        <v>1678860:1757237</v>
      </c>
      <c r="U259" s="1" t="str">
        <f t="shared" si="63"/>
        <v>1678860:1757237_1678860:6712965</v>
      </c>
      <c r="V259" s="11" t="str">
        <f t="shared" si="79"/>
        <v/>
      </c>
      <c r="W259" s="11" t="str">
        <f>IF(COUNTIF($T$1:T258, "="&amp;T259)=0,VLOOKUP(B259,Experiment!DF:DG,2,FALSE)&amp;"""soilLayer"":[", "")</f>
        <v/>
      </c>
      <c r="X259" s="11" t="str">
        <f>IF(COUNTIF($U$1:U258, "="&amp;U259)=0,Y259&amp;Z259&amp;AA259&amp;AB259&amp;AC259&amp;AD259&amp;AE259&amp;AF259&amp;AG259&amp;AH259&amp;AI259&amp;AJ259&amp;AJ259&amp;AK259&amp;AL259&amp;AM259,"")</f>
        <v/>
      </c>
      <c r="Y259" s="11" t="str">
        <f t="shared" si="64"/>
        <v>{"mon_soilhorizonid":"1678860:6712965",</v>
      </c>
      <c r="Z259" s="11" t="str">
        <f t="shared" si="65"/>
        <v>"slmh":"Ap,A",</v>
      </c>
      <c r="AA259" s="11" t="str">
        <f t="shared" si="66"/>
        <v>"sllb":"48",</v>
      </c>
      <c r="AB259" s="11" t="str">
        <f t="shared" si="67"/>
        <v/>
      </c>
      <c r="AC259" s="11" t="str">
        <f t="shared" si="68"/>
        <v>"slcly":"30.5",</v>
      </c>
      <c r="AD259" s="11" t="str">
        <f t="shared" si="69"/>
        <v>"slsil":"36.3",</v>
      </c>
      <c r="AE259" s="11" t="str">
        <f t="shared" si="70"/>
        <v>"slcf":"2.427184466",</v>
      </c>
      <c r="AF259" s="11" t="str">
        <f t="shared" si="71"/>
        <v>"sksat":"9",</v>
      </c>
      <c r="AG259" s="11" t="str">
        <f t="shared" si="72"/>
        <v>"sloc":"5.5",</v>
      </c>
      <c r="AH259" s="11" t="str">
        <f t="shared" si="73"/>
        <v>"slphw":"7",</v>
      </c>
      <c r="AI259" s="11" t="str">
        <f t="shared" si="74"/>
        <v>"sllt":"0",</v>
      </c>
      <c r="AJ259" s="11" t="str">
        <f t="shared" si="75"/>
        <v>"slsnd":"33.2",</v>
      </c>
      <c r="AK259" s="11" t="str">
        <f t="shared" si="76"/>
        <v>"slfc1":"34.2",</v>
      </c>
      <c r="AL259" s="11" t="str">
        <f t="shared" si="77"/>
        <v/>
      </c>
      <c r="AM259" s="11" t="str">
        <f t="shared" si="78"/>
        <v>"slwp":"23.6"}</v>
      </c>
    </row>
    <row r="260" spans="2:39">
      <c r="B260" s="17" t="s">
        <v>659</v>
      </c>
      <c r="C260" s="17" t="s">
        <v>656</v>
      </c>
      <c r="D260" s="17" t="s">
        <v>888</v>
      </c>
      <c r="E260" s="17" t="s">
        <v>788</v>
      </c>
      <c r="F260" s="18">
        <v>66</v>
      </c>
      <c r="G260" s="17"/>
      <c r="H260" s="18">
        <v>30</v>
      </c>
      <c r="I260" s="18">
        <v>36.5</v>
      </c>
      <c r="J260" s="18">
        <v>2.4271844659999999</v>
      </c>
      <c r="K260" s="18">
        <v>9</v>
      </c>
      <c r="L260" s="18">
        <v>1.5</v>
      </c>
      <c r="M260" s="18">
        <v>7.2</v>
      </c>
      <c r="N260" s="18">
        <v>48</v>
      </c>
      <c r="O260" s="18">
        <v>33.5</v>
      </c>
      <c r="P260" s="18">
        <v>32</v>
      </c>
      <c r="Q260" s="17"/>
      <c r="R260" s="18">
        <v>19.600000000000001</v>
      </c>
      <c r="S260" s="1"/>
      <c r="T260" s="43" t="str">
        <f>VLOOKUP(B260,Experiment!DF:DX,19,FALSE)</f>
        <v>1678860:1757237</v>
      </c>
      <c r="U260" s="1" t="str">
        <f t="shared" si="63"/>
        <v>1678860:1757237_1678860:6712966</v>
      </c>
      <c r="V260" s="11" t="str">
        <f t="shared" si="79"/>
        <v/>
      </c>
      <c r="W260" s="11" t="str">
        <f>IF(COUNTIF($T$1:T259, "="&amp;T260)=0,VLOOKUP(B260,Experiment!DF:DG,2,FALSE)&amp;"""soilLayer"":[", "")</f>
        <v/>
      </c>
      <c r="X260" s="11" t="str">
        <f>IF(COUNTIF($U$1:U259, "="&amp;U260)=0,Y260&amp;Z260&amp;AA260&amp;AB260&amp;AC260&amp;AD260&amp;AE260&amp;AF260&amp;AG260&amp;AH260&amp;AI260&amp;AJ260&amp;AJ260&amp;AK260&amp;AL260&amp;AM260,"")</f>
        <v/>
      </c>
      <c r="Y260" s="11" t="str">
        <f t="shared" si="64"/>
        <v>{"mon_soilhorizonid":"1678860:6712966",</v>
      </c>
      <c r="Z260" s="11" t="str">
        <f t="shared" si="65"/>
        <v>"slmh":"Bg",</v>
      </c>
      <c r="AA260" s="11" t="str">
        <f t="shared" si="66"/>
        <v>"sllb":"66",</v>
      </c>
      <c r="AB260" s="11" t="str">
        <f t="shared" si="67"/>
        <v/>
      </c>
      <c r="AC260" s="11" t="str">
        <f t="shared" si="68"/>
        <v>"slcly":"30",</v>
      </c>
      <c r="AD260" s="11" t="str">
        <f t="shared" si="69"/>
        <v>"slsil":"36.5",</v>
      </c>
      <c r="AE260" s="11" t="str">
        <f t="shared" si="70"/>
        <v>"slcf":"2.427184466",</v>
      </c>
      <c r="AF260" s="11" t="str">
        <f t="shared" si="71"/>
        <v>"sksat":"9",</v>
      </c>
      <c r="AG260" s="11" t="str">
        <f t="shared" si="72"/>
        <v>"sloc":"1.5",</v>
      </c>
      <c r="AH260" s="11" t="str">
        <f t="shared" si="73"/>
        <v>"slphw":"7.2",</v>
      </c>
      <c r="AI260" s="11" t="str">
        <f t="shared" si="74"/>
        <v>"sllt":"48",</v>
      </c>
      <c r="AJ260" s="11" t="str">
        <f t="shared" si="75"/>
        <v>"slsnd":"33.5",</v>
      </c>
      <c r="AK260" s="11" t="str">
        <f t="shared" si="76"/>
        <v>"slfc1":"32",</v>
      </c>
      <c r="AL260" s="11" t="str">
        <f t="shared" si="77"/>
        <v/>
      </c>
      <c r="AM260" s="11" t="str">
        <f t="shared" si="78"/>
        <v>"slwp":"19.6"}</v>
      </c>
    </row>
    <row r="261" spans="2:39">
      <c r="B261" s="17" t="s">
        <v>659</v>
      </c>
      <c r="C261" s="17" t="s">
        <v>656</v>
      </c>
      <c r="D261" s="17" t="s">
        <v>889</v>
      </c>
      <c r="E261" s="17" t="s">
        <v>890</v>
      </c>
      <c r="F261" s="18">
        <v>152</v>
      </c>
      <c r="G261" s="17"/>
      <c r="H261" s="18">
        <v>25</v>
      </c>
      <c r="I261" s="18">
        <v>36.5</v>
      </c>
      <c r="J261" s="18">
        <v>4.9504950499999998</v>
      </c>
      <c r="K261" s="18">
        <v>9</v>
      </c>
      <c r="L261" s="18">
        <v>0.25</v>
      </c>
      <c r="M261" s="18">
        <v>7.9</v>
      </c>
      <c r="N261" s="18">
        <v>66</v>
      </c>
      <c r="O261" s="18">
        <v>38.5</v>
      </c>
      <c r="P261" s="18">
        <v>28.6</v>
      </c>
      <c r="Q261" s="18"/>
      <c r="R261" s="18">
        <v>14.3</v>
      </c>
      <c r="S261" s="1"/>
      <c r="T261" s="43" t="str">
        <f>VLOOKUP(B261,Experiment!DF:DX,19,FALSE)</f>
        <v>1678860:1757237</v>
      </c>
      <c r="U261" s="1" t="str">
        <f t="shared" ref="U261:U264" si="80">T261&amp;"_"&amp;D261</f>
        <v>1678860:1757237_1678860:6712967</v>
      </c>
      <c r="V261" s="11" t="str">
        <f t="shared" si="79"/>
        <v/>
      </c>
      <c r="W261" s="11" t="str">
        <f>IF(COUNTIF($T$1:T260, "="&amp;T261)=0,VLOOKUP(B261,Experiment!DF:DG,2,FALSE)&amp;"""soilLayer"":[", "")</f>
        <v/>
      </c>
      <c r="X261" s="11" t="str">
        <f>IF(COUNTIF($U$1:U260, "="&amp;U261)=0,Y261&amp;Z261&amp;AA261&amp;AB261&amp;AC261&amp;AD261&amp;AE261&amp;AF261&amp;AG261&amp;AH261&amp;AI261&amp;AJ261&amp;AJ261&amp;AK261&amp;AL261&amp;AM261,"")</f>
        <v/>
      </c>
      <c r="Y261" s="11" t="str">
        <f t="shared" ref="Y261:Y264" si="81">"{"&amp;IF(D261&lt;&gt;"", """"&amp;LOWER(D$3) &amp;""":"""&amp;D261&amp;""",", "")</f>
        <v>{"mon_soilhorizonid":"1678860:6712967",</v>
      </c>
      <c r="Z261" s="11" t="str">
        <f t="shared" ref="Z261:Z264" si="82">IF(E261&lt;&gt;"", """"&amp;LOWER(E$3) &amp;""":"""&amp;E261&amp;""",", "")</f>
        <v>"slmh":"BCg,Cg",</v>
      </c>
      <c r="AA261" s="11" t="str">
        <f t="shared" ref="AA261:AA264" si="83">IF(F261&lt;&gt;"", """"&amp;LOWER(F$3) &amp;""":"""&amp;F261&amp;""",", "")</f>
        <v>"sllb":"152",</v>
      </c>
      <c r="AB261" s="11" t="str">
        <f t="shared" ref="AB261:AB264" si="84">IF(G261&lt;&gt;"", """"&amp;LOWER(G$3) &amp;""":"""&amp;G261&amp;""",", "")</f>
        <v/>
      </c>
      <c r="AC261" s="11" t="str">
        <f t="shared" ref="AC261:AC264" si="85">IF(H261&lt;&gt;"", """"&amp;LOWER(H$3) &amp;""":"""&amp;H261&amp;""",", "")</f>
        <v>"slcly":"25",</v>
      </c>
      <c r="AD261" s="11" t="str">
        <f t="shared" ref="AD261:AD264" si="86">IF(I261&lt;&gt;"", """"&amp;LOWER(I$3) &amp;""":"""&amp;I261&amp;""",", "")</f>
        <v>"slsil":"36.5",</v>
      </c>
      <c r="AE261" s="11" t="str">
        <f t="shared" ref="AE261:AE264" si="87">IF(J261&lt;&gt;"", """"&amp;LOWER(J$3) &amp;""":"""&amp;J261&amp;""",", "")</f>
        <v>"slcf":"4.95049505",</v>
      </c>
      <c r="AF261" s="11" t="str">
        <f t="shared" ref="AF261:AF264" si="88">IF(K261&lt;&gt;"", """"&amp;LOWER(K$3) &amp;""":"""&amp;K261&amp;""",", "")</f>
        <v>"sksat":"9",</v>
      </c>
      <c r="AG261" s="11" t="str">
        <f t="shared" ref="AG261:AG264" si="89">IF(L261&lt;&gt;"", """"&amp;LOWER(L$3) &amp;""":"""&amp;L261&amp;""",", "")</f>
        <v>"sloc":"0.25",</v>
      </c>
      <c r="AH261" s="11" t="str">
        <f t="shared" ref="AH261:AH264" si="90">IF(M261&lt;&gt;"", """"&amp;LOWER(M$3) &amp;""":"""&amp;M261&amp;""",", "")</f>
        <v>"slphw":"7.9",</v>
      </c>
      <c r="AI261" s="11" t="str">
        <f t="shared" ref="AI261:AI264" si="91">IF(N261&lt;&gt;"", """"&amp;LOWER(N$3) &amp;""":"""&amp;N261&amp;""",", "")</f>
        <v>"sllt":"66",</v>
      </c>
      <c r="AJ261" s="11" t="str">
        <f t="shared" ref="AJ261:AJ264" si="92">IF(O261&lt;&gt;"", """"&amp;LOWER(O$3) &amp;""":"""&amp;O261&amp;""",", "")</f>
        <v>"slsnd":"38.5",</v>
      </c>
      <c r="AK261" s="11" t="str">
        <f t="shared" ref="AK261:AK264" si="93">IF(P261&lt;&gt;"", """"&amp;LOWER(P$3) &amp;""":"""&amp;P261&amp;""",", "")</f>
        <v>"slfc1":"28.6",</v>
      </c>
      <c r="AL261" s="11" t="str">
        <f t="shared" ref="AL261:AL264" si="94">IF(Q261&lt;&gt;"", """"&amp;LOWER(Q$3) &amp;""":"""&amp;Q261&amp;""",", "")</f>
        <v/>
      </c>
      <c r="AM261" s="11" t="str">
        <f t="shared" ref="AM261:AM264" si="95">IF(R261&lt;&gt;"", """"&amp;LOWER(R$3) &amp;""":"""&amp;R261&amp;"""}", "")</f>
        <v>"slwp":"14.3"}</v>
      </c>
    </row>
    <row r="262" spans="2:39">
      <c r="B262" s="17" t="s">
        <v>661</v>
      </c>
      <c r="C262" s="17" t="s">
        <v>656</v>
      </c>
      <c r="D262" s="17" t="s">
        <v>887</v>
      </c>
      <c r="E262" s="17" t="s">
        <v>820</v>
      </c>
      <c r="F262" s="18">
        <v>48</v>
      </c>
      <c r="G262" s="17"/>
      <c r="H262" s="18">
        <v>30.5</v>
      </c>
      <c r="I262" s="18">
        <v>36.299999999999997</v>
      </c>
      <c r="J262" s="18">
        <v>2.4271844659999999</v>
      </c>
      <c r="K262" s="18">
        <v>9</v>
      </c>
      <c r="L262" s="18">
        <v>5.5</v>
      </c>
      <c r="M262" s="18">
        <v>7</v>
      </c>
      <c r="N262" s="18">
        <v>0</v>
      </c>
      <c r="O262" s="18">
        <v>33.200000000000003</v>
      </c>
      <c r="P262" s="18">
        <v>34.200000000000003</v>
      </c>
      <c r="Q262" s="17"/>
      <c r="R262" s="18">
        <v>23.6</v>
      </c>
      <c r="S262" s="1"/>
      <c r="T262" s="43" t="str">
        <f>VLOOKUP(B262,Experiment!DF:DX,19,FALSE)</f>
        <v>1678860:1757237</v>
      </c>
      <c r="U262" s="1" t="str">
        <f t="shared" si="80"/>
        <v>1678860:1757237_1678860:6712965</v>
      </c>
      <c r="V262" s="11" t="str">
        <f t="shared" ref="V262:V264" si="96">IF(W262&lt;&gt;"","]},",IF(X262&lt;&gt;"", ",",""))</f>
        <v/>
      </c>
      <c r="W262" s="11" t="str">
        <f>IF(COUNTIF($T$1:T261, "="&amp;T262)=0,VLOOKUP(B262,Experiment!DF:DG,2,FALSE)&amp;"""soilLayer"":[", "")</f>
        <v/>
      </c>
      <c r="X262" s="11" t="str">
        <f>IF(COUNTIF($U$1:U261, "="&amp;U262)=0,Y262&amp;Z262&amp;AA262&amp;AB262&amp;AC262&amp;AD262&amp;AE262&amp;AF262&amp;AG262&amp;AH262&amp;AI262&amp;AJ262&amp;AJ262&amp;AK262&amp;AL262&amp;AM262,"")</f>
        <v/>
      </c>
      <c r="Y262" s="11" t="str">
        <f t="shared" si="81"/>
        <v>{"mon_soilhorizonid":"1678860:6712965",</v>
      </c>
      <c r="Z262" s="11" t="str">
        <f t="shared" si="82"/>
        <v>"slmh":"Ap,A",</v>
      </c>
      <c r="AA262" s="11" t="str">
        <f t="shared" si="83"/>
        <v>"sllb":"48",</v>
      </c>
      <c r="AB262" s="11" t="str">
        <f t="shared" si="84"/>
        <v/>
      </c>
      <c r="AC262" s="11" t="str">
        <f t="shared" si="85"/>
        <v>"slcly":"30.5",</v>
      </c>
      <c r="AD262" s="11" t="str">
        <f t="shared" si="86"/>
        <v>"slsil":"36.3",</v>
      </c>
      <c r="AE262" s="11" t="str">
        <f t="shared" si="87"/>
        <v>"slcf":"2.427184466",</v>
      </c>
      <c r="AF262" s="11" t="str">
        <f t="shared" si="88"/>
        <v>"sksat":"9",</v>
      </c>
      <c r="AG262" s="11" t="str">
        <f t="shared" si="89"/>
        <v>"sloc":"5.5",</v>
      </c>
      <c r="AH262" s="11" t="str">
        <f t="shared" si="90"/>
        <v>"slphw":"7",</v>
      </c>
      <c r="AI262" s="11" t="str">
        <f t="shared" si="91"/>
        <v>"sllt":"0",</v>
      </c>
      <c r="AJ262" s="11" t="str">
        <f t="shared" si="92"/>
        <v>"slsnd":"33.2",</v>
      </c>
      <c r="AK262" s="11" t="str">
        <f t="shared" si="93"/>
        <v>"slfc1":"34.2",</v>
      </c>
      <c r="AL262" s="11" t="str">
        <f t="shared" si="94"/>
        <v/>
      </c>
      <c r="AM262" s="11" t="str">
        <f t="shared" si="95"/>
        <v>"slwp":"23.6"}</v>
      </c>
    </row>
    <row r="263" spans="2:39">
      <c r="B263" s="17" t="s">
        <v>661</v>
      </c>
      <c r="C263" s="17" t="s">
        <v>656</v>
      </c>
      <c r="D263" s="17" t="s">
        <v>888</v>
      </c>
      <c r="E263" s="17" t="s">
        <v>788</v>
      </c>
      <c r="F263" s="18">
        <v>66</v>
      </c>
      <c r="G263" s="17"/>
      <c r="H263" s="18">
        <v>30</v>
      </c>
      <c r="I263" s="18">
        <v>36.5</v>
      </c>
      <c r="J263" s="18">
        <v>2.4271844659999999</v>
      </c>
      <c r="K263" s="18">
        <v>9</v>
      </c>
      <c r="L263" s="18">
        <v>1.5</v>
      </c>
      <c r="M263" s="18">
        <v>7.2</v>
      </c>
      <c r="N263" s="18">
        <v>48</v>
      </c>
      <c r="O263" s="18">
        <v>33.5</v>
      </c>
      <c r="P263" s="18">
        <v>32</v>
      </c>
      <c r="Q263" s="17"/>
      <c r="R263" s="18">
        <v>19.600000000000001</v>
      </c>
      <c r="S263" s="1"/>
      <c r="T263" s="43" t="str">
        <f>VLOOKUP(B263,Experiment!DF:DX,19,FALSE)</f>
        <v>1678860:1757237</v>
      </c>
      <c r="U263" s="1" t="str">
        <f t="shared" si="80"/>
        <v>1678860:1757237_1678860:6712966</v>
      </c>
      <c r="V263" s="11" t="str">
        <f t="shared" si="96"/>
        <v/>
      </c>
      <c r="W263" s="11" t="str">
        <f>IF(COUNTIF($T$1:T262, "="&amp;T263)=0,VLOOKUP(B263,Experiment!DF:DG,2,FALSE)&amp;"""soilLayer"":[", "")</f>
        <v/>
      </c>
      <c r="X263" s="11" t="str">
        <f>IF(COUNTIF($U$1:U262, "="&amp;U263)=0,Y263&amp;Z263&amp;AA263&amp;AB263&amp;AC263&amp;AD263&amp;AE263&amp;AF263&amp;AG263&amp;AH263&amp;AI263&amp;AJ263&amp;AJ263&amp;AK263&amp;AL263&amp;AM263,"")</f>
        <v/>
      </c>
      <c r="Y263" s="11" t="str">
        <f t="shared" si="81"/>
        <v>{"mon_soilhorizonid":"1678860:6712966",</v>
      </c>
      <c r="Z263" s="11" t="str">
        <f t="shared" si="82"/>
        <v>"slmh":"Bg",</v>
      </c>
      <c r="AA263" s="11" t="str">
        <f t="shared" si="83"/>
        <v>"sllb":"66",</v>
      </c>
      <c r="AB263" s="11" t="str">
        <f t="shared" si="84"/>
        <v/>
      </c>
      <c r="AC263" s="11" t="str">
        <f t="shared" si="85"/>
        <v>"slcly":"30",</v>
      </c>
      <c r="AD263" s="11" t="str">
        <f t="shared" si="86"/>
        <v>"slsil":"36.5",</v>
      </c>
      <c r="AE263" s="11" t="str">
        <f t="shared" si="87"/>
        <v>"slcf":"2.427184466",</v>
      </c>
      <c r="AF263" s="11" t="str">
        <f t="shared" si="88"/>
        <v>"sksat":"9",</v>
      </c>
      <c r="AG263" s="11" t="str">
        <f t="shared" si="89"/>
        <v>"sloc":"1.5",</v>
      </c>
      <c r="AH263" s="11" t="str">
        <f t="shared" si="90"/>
        <v>"slphw":"7.2",</v>
      </c>
      <c r="AI263" s="11" t="str">
        <f t="shared" si="91"/>
        <v>"sllt":"48",</v>
      </c>
      <c r="AJ263" s="11" t="str">
        <f t="shared" si="92"/>
        <v>"slsnd":"33.5",</v>
      </c>
      <c r="AK263" s="11" t="str">
        <f t="shared" si="93"/>
        <v>"slfc1":"32",</v>
      </c>
      <c r="AL263" s="11" t="str">
        <f t="shared" si="94"/>
        <v/>
      </c>
      <c r="AM263" s="11" t="str">
        <f t="shared" si="95"/>
        <v>"slwp":"19.6"}</v>
      </c>
    </row>
    <row r="264" spans="2:39">
      <c r="B264" s="17" t="s">
        <v>661</v>
      </c>
      <c r="C264" s="17" t="s">
        <v>656</v>
      </c>
      <c r="D264" s="17" t="s">
        <v>889</v>
      </c>
      <c r="E264" s="17" t="s">
        <v>890</v>
      </c>
      <c r="F264" s="18">
        <v>152</v>
      </c>
      <c r="G264" s="17"/>
      <c r="H264" s="18">
        <v>25</v>
      </c>
      <c r="I264" s="18">
        <v>36.5</v>
      </c>
      <c r="J264" s="18">
        <v>4.9504950499999998</v>
      </c>
      <c r="K264" s="18">
        <v>9</v>
      </c>
      <c r="L264" s="18">
        <v>0.25</v>
      </c>
      <c r="M264" s="18">
        <v>7.9</v>
      </c>
      <c r="N264" s="18">
        <v>66</v>
      </c>
      <c r="O264" s="18">
        <v>38.5</v>
      </c>
      <c r="P264" s="18">
        <v>28.6</v>
      </c>
      <c r="Q264" s="18"/>
      <c r="R264" s="18">
        <v>14.3</v>
      </c>
      <c r="S264" s="1"/>
      <c r="T264" s="43" t="str">
        <f>VLOOKUP(B264,Experiment!DF:DX,19,FALSE)</f>
        <v>1678860:1757237</v>
      </c>
      <c r="U264" s="1" t="str">
        <f t="shared" si="80"/>
        <v>1678860:1757237_1678860:6712967</v>
      </c>
      <c r="V264" s="11" t="str">
        <f t="shared" si="96"/>
        <v/>
      </c>
      <c r="W264" s="11" t="str">
        <f>IF(COUNTIF($T$1:T263, "="&amp;T264)=0,VLOOKUP(B264,Experiment!DF:DG,2,FALSE)&amp;"""soilLayer"":[", "")</f>
        <v/>
      </c>
      <c r="X264" s="11" t="str">
        <f>IF(COUNTIF($U$1:U263, "="&amp;U264)=0,Y264&amp;Z264&amp;AA264&amp;AB264&amp;AC264&amp;AD264&amp;AE264&amp;AF264&amp;AG264&amp;AH264&amp;AI264&amp;AJ264&amp;AJ264&amp;AK264&amp;AL264&amp;AM264,"")</f>
        <v/>
      </c>
      <c r="Y264" s="11" t="str">
        <f t="shared" si="81"/>
        <v>{"mon_soilhorizonid":"1678860:6712967",</v>
      </c>
      <c r="Z264" s="11" t="str">
        <f t="shared" si="82"/>
        <v>"slmh":"BCg,Cg",</v>
      </c>
      <c r="AA264" s="11" t="str">
        <f t="shared" si="83"/>
        <v>"sllb":"152",</v>
      </c>
      <c r="AB264" s="11" t="str">
        <f t="shared" si="84"/>
        <v/>
      </c>
      <c r="AC264" s="11" t="str">
        <f t="shared" si="85"/>
        <v>"slcly":"25",</v>
      </c>
      <c r="AD264" s="11" t="str">
        <f t="shared" si="86"/>
        <v>"slsil":"36.5",</v>
      </c>
      <c r="AE264" s="11" t="str">
        <f t="shared" si="87"/>
        <v>"slcf":"4.95049505",</v>
      </c>
      <c r="AF264" s="11" t="str">
        <f t="shared" si="88"/>
        <v>"sksat":"9",</v>
      </c>
      <c r="AG264" s="11" t="str">
        <f t="shared" si="89"/>
        <v>"sloc":"0.25",</v>
      </c>
      <c r="AH264" s="11" t="str">
        <f t="shared" si="90"/>
        <v>"slphw":"7.9",</v>
      </c>
      <c r="AI264" s="11" t="str">
        <f t="shared" si="91"/>
        <v>"sllt":"66",</v>
      </c>
      <c r="AJ264" s="11" t="str">
        <f t="shared" si="92"/>
        <v>"slsnd":"38.5",</v>
      </c>
      <c r="AK264" s="11" t="str">
        <f t="shared" si="93"/>
        <v>"slfc1":"28.6",</v>
      </c>
      <c r="AL264" s="11" t="str">
        <f t="shared" si="94"/>
        <v/>
      </c>
      <c r="AM264" s="11" t="str">
        <f t="shared" si="95"/>
        <v>"slwp":"14.3"}</v>
      </c>
    </row>
    <row r="265" spans="2:39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T265" s="43"/>
      <c r="V265" s="11" t="s">
        <v>938</v>
      </c>
    </row>
  </sheetData>
  <sortState ref="B4:AI264">
    <sortCondition ref="C4:C26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11"/>
  <sheetViews>
    <sheetView workbookViewId="0">
      <selection activeCell="A10" sqref="A10:AB11"/>
    </sheetView>
  </sheetViews>
  <sheetFormatPr defaultRowHeight="14.4"/>
  <sheetData>
    <row r="1" spans="1:35">
      <c r="A1" t="s">
        <v>940</v>
      </c>
      <c r="B1" t="s">
        <v>941</v>
      </c>
      <c r="C1" t="s">
        <v>942</v>
      </c>
      <c r="D1" t="s">
        <v>943</v>
      </c>
      <c r="E1" t="s">
        <v>944</v>
      </c>
      <c r="F1" t="s">
        <v>945</v>
      </c>
      <c r="G1" t="s">
        <v>946</v>
      </c>
      <c r="H1" t="s">
        <v>947</v>
      </c>
      <c r="I1" t="s">
        <v>948</v>
      </c>
      <c r="J1" t="s">
        <v>949</v>
      </c>
      <c r="K1" t="s">
        <v>894</v>
      </c>
      <c r="L1" t="s">
        <v>897</v>
      </c>
      <c r="M1" t="s">
        <v>950</v>
      </c>
      <c r="N1" t="s">
        <v>951</v>
      </c>
      <c r="O1" t="s">
        <v>899</v>
      </c>
      <c r="P1" t="s">
        <v>900</v>
      </c>
      <c r="Q1" t="s">
        <v>901</v>
      </c>
      <c r="R1" t="s">
        <v>903</v>
      </c>
      <c r="S1" t="s">
        <v>904</v>
      </c>
      <c r="T1" t="s">
        <v>905</v>
      </c>
      <c r="U1" t="s">
        <v>906</v>
      </c>
      <c r="V1" t="s">
        <v>907</v>
      </c>
      <c r="W1" t="s">
        <v>952</v>
      </c>
      <c r="X1" t="s">
        <v>953</v>
      </c>
      <c r="Y1" t="s">
        <v>954</v>
      </c>
      <c r="Z1" t="s">
        <v>955</v>
      </c>
      <c r="AA1" t="s">
        <v>956</v>
      </c>
      <c r="AB1" t="s">
        <v>956</v>
      </c>
    </row>
    <row r="2" spans="1:35">
      <c r="A2" t="s">
        <v>948</v>
      </c>
      <c r="B2" t="s">
        <v>900</v>
      </c>
      <c r="C2" t="s">
        <v>903</v>
      </c>
      <c r="D2" t="s">
        <v>906</v>
      </c>
      <c r="E2" t="s">
        <v>950</v>
      </c>
      <c r="F2" t="s">
        <v>907</v>
      </c>
      <c r="G2" t="s">
        <v>904</v>
      </c>
      <c r="H2" t="s">
        <v>949</v>
      </c>
      <c r="I2" t="s">
        <v>947</v>
      </c>
      <c r="J2" t="s">
        <v>943</v>
      </c>
      <c r="K2" t="s">
        <v>946</v>
      </c>
      <c r="L2" t="s">
        <v>945</v>
      </c>
      <c r="M2" t="s">
        <v>897</v>
      </c>
      <c r="N2" t="s">
        <v>899</v>
      </c>
      <c r="O2" t="s">
        <v>940</v>
      </c>
      <c r="P2" t="s">
        <v>951</v>
      </c>
      <c r="Q2" t="s">
        <v>941</v>
      </c>
      <c r="R2" t="s">
        <v>901</v>
      </c>
      <c r="S2" t="s">
        <v>956</v>
      </c>
      <c r="T2" t="s">
        <v>944</v>
      </c>
      <c r="U2" t="s">
        <v>905</v>
      </c>
      <c r="V2" t="s">
        <v>927</v>
      </c>
      <c r="W2" t="s">
        <v>928</v>
      </c>
      <c r="X2" t="s">
        <v>929</v>
      </c>
      <c r="Y2" t="s">
        <v>942</v>
      </c>
      <c r="Z2" t="s">
        <v>894</v>
      </c>
      <c r="AA2" t="s">
        <v>955</v>
      </c>
    </row>
    <row r="4" spans="1:35">
      <c r="I4" t="s">
        <v>940</v>
      </c>
      <c r="J4" t="s">
        <v>941</v>
      </c>
      <c r="K4" t="s">
        <v>942</v>
      </c>
      <c r="L4" t="s">
        <v>943</v>
      </c>
      <c r="M4" t="s">
        <v>944</v>
      </c>
      <c r="N4" t="s">
        <v>945</v>
      </c>
      <c r="O4" t="s">
        <v>946</v>
      </c>
      <c r="P4" t="s">
        <v>947</v>
      </c>
      <c r="Q4" t="s">
        <v>948</v>
      </c>
      <c r="R4" t="s">
        <v>949</v>
      </c>
      <c r="S4" t="s">
        <v>894</v>
      </c>
      <c r="T4" t="s">
        <v>897</v>
      </c>
      <c r="U4" t="s">
        <v>950</v>
      </c>
      <c r="V4" t="s">
        <v>951</v>
      </c>
      <c r="W4" t="s">
        <v>899</v>
      </c>
      <c r="X4" t="s">
        <v>900</v>
      </c>
      <c r="Y4" t="s">
        <v>901</v>
      </c>
      <c r="Z4" t="s">
        <v>903</v>
      </c>
      <c r="AA4" t="s">
        <v>904</v>
      </c>
      <c r="AB4" t="s">
        <v>905</v>
      </c>
      <c r="AC4" t="s">
        <v>906</v>
      </c>
      <c r="AD4" t="s">
        <v>907</v>
      </c>
      <c r="AE4" t="s">
        <v>952</v>
      </c>
      <c r="AF4" t="s">
        <v>953</v>
      </c>
      <c r="AG4" t="s">
        <v>954</v>
      </c>
      <c r="AH4" t="s">
        <v>955</v>
      </c>
      <c r="AI4" t="s">
        <v>956</v>
      </c>
    </row>
    <row r="5" spans="1:35">
      <c r="I5" t="s">
        <v>948</v>
      </c>
      <c r="J5" t="s">
        <v>900</v>
      </c>
      <c r="K5" t="s">
        <v>903</v>
      </c>
      <c r="L5" t="s">
        <v>906</v>
      </c>
      <c r="M5" t="s">
        <v>950</v>
      </c>
      <c r="N5" t="s">
        <v>907</v>
      </c>
      <c r="O5" t="s">
        <v>904</v>
      </c>
      <c r="P5" t="s">
        <v>949</v>
      </c>
      <c r="Q5" t="s">
        <v>947</v>
      </c>
      <c r="R5" t="s">
        <v>943</v>
      </c>
      <c r="S5" t="s">
        <v>946</v>
      </c>
      <c r="T5" t="s">
        <v>945</v>
      </c>
      <c r="U5" t="s">
        <v>897</v>
      </c>
      <c r="V5" t="s">
        <v>899</v>
      </c>
      <c r="W5" t="s">
        <v>940</v>
      </c>
      <c r="X5" t="s">
        <v>951</v>
      </c>
      <c r="Y5" t="s">
        <v>941</v>
      </c>
      <c r="Z5" t="s">
        <v>901</v>
      </c>
      <c r="AA5" t="s">
        <v>956</v>
      </c>
      <c r="AB5" t="s">
        <v>944</v>
      </c>
      <c r="AC5" t="s">
        <v>905</v>
      </c>
      <c r="AD5" t="s">
        <v>927</v>
      </c>
      <c r="AE5" t="s">
        <v>928</v>
      </c>
      <c r="AF5" t="s">
        <v>929</v>
      </c>
      <c r="AG5" t="s">
        <v>942</v>
      </c>
      <c r="AH5" t="s">
        <v>894</v>
      </c>
      <c r="AI5" t="s">
        <v>955</v>
      </c>
    </row>
    <row r="7" spans="1:35">
      <c r="A7" t="s">
        <v>940</v>
      </c>
      <c r="B7" t="s">
        <v>941</v>
      </c>
      <c r="C7" t="s">
        <v>942</v>
      </c>
      <c r="D7" t="s">
        <v>943</v>
      </c>
      <c r="E7" t="s">
        <v>944</v>
      </c>
      <c r="F7" t="s">
        <v>945</v>
      </c>
      <c r="G7" t="s">
        <v>946</v>
      </c>
      <c r="H7" t="s">
        <v>947</v>
      </c>
      <c r="I7" t="s">
        <v>948</v>
      </c>
      <c r="J7" t="s">
        <v>949</v>
      </c>
      <c r="K7" t="s">
        <v>894</v>
      </c>
      <c r="L7" t="s">
        <v>897</v>
      </c>
      <c r="M7" t="s">
        <v>950</v>
      </c>
      <c r="N7" t="s">
        <v>951</v>
      </c>
      <c r="O7" t="s">
        <v>899</v>
      </c>
      <c r="P7" t="s">
        <v>900</v>
      </c>
      <c r="Q7" t="s">
        <v>901</v>
      </c>
      <c r="R7" t="s">
        <v>903</v>
      </c>
      <c r="S7" t="s">
        <v>904</v>
      </c>
      <c r="T7" t="s">
        <v>905</v>
      </c>
      <c r="U7" t="s">
        <v>906</v>
      </c>
      <c r="V7" t="s">
        <v>907</v>
      </c>
      <c r="W7" t="s">
        <v>952</v>
      </c>
      <c r="X7" t="s">
        <v>953</v>
      </c>
      <c r="Y7" t="s">
        <v>954</v>
      </c>
      <c r="Z7" t="s">
        <v>955</v>
      </c>
      <c r="AA7" t="s">
        <v>956</v>
      </c>
    </row>
    <row r="8" spans="1:35">
      <c r="A8" t="s">
        <v>948</v>
      </c>
      <c r="B8" t="s">
        <v>900</v>
      </c>
      <c r="C8" t="s">
        <v>903</v>
      </c>
      <c r="D8" t="s">
        <v>906</v>
      </c>
      <c r="E8" t="s">
        <v>950</v>
      </c>
      <c r="F8" t="s">
        <v>907</v>
      </c>
      <c r="G8" t="s">
        <v>904</v>
      </c>
      <c r="H8" t="s">
        <v>949</v>
      </c>
      <c r="I8" t="s">
        <v>947</v>
      </c>
      <c r="J8" t="s">
        <v>943</v>
      </c>
      <c r="K8" t="s">
        <v>946</v>
      </c>
      <c r="L8" t="s">
        <v>945</v>
      </c>
      <c r="M8" t="s">
        <v>897</v>
      </c>
      <c r="N8" t="s">
        <v>899</v>
      </c>
      <c r="O8" t="s">
        <v>940</v>
      </c>
      <c r="P8" t="s">
        <v>951</v>
      </c>
      <c r="Q8" t="s">
        <v>941</v>
      </c>
      <c r="R8" t="s">
        <v>901</v>
      </c>
      <c r="S8" t="s">
        <v>956</v>
      </c>
      <c r="T8" t="s">
        <v>944</v>
      </c>
      <c r="U8" t="s">
        <v>905</v>
      </c>
      <c r="V8" t="s">
        <v>927</v>
      </c>
      <c r="W8" t="s">
        <v>928</v>
      </c>
      <c r="X8" t="s">
        <v>929</v>
      </c>
      <c r="Y8" t="s">
        <v>942</v>
      </c>
      <c r="Z8" t="s">
        <v>894</v>
      </c>
      <c r="AA8" t="s">
        <v>955</v>
      </c>
    </row>
    <row r="10" spans="1:35">
      <c r="A10" t="s">
        <v>940</v>
      </c>
      <c r="B10" t="s">
        <v>941</v>
      </c>
      <c r="C10" t="s">
        <v>942</v>
      </c>
      <c r="D10" t="s">
        <v>943</v>
      </c>
      <c r="E10" t="s">
        <v>944</v>
      </c>
      <c r="F10" t="s">
        <v>945</v>
      </c>
      <c r="G10" t="s">
        <v>946</v>
      </c>
      <c r="H10" t="s">
        <v>947</v>
      </c>
      <c r="I10" t="s">
        <v>948</v>
      </c>
      <c r="J10" t="s">
        <v>949</v>
      </c>
      <c r="K10" t="s">
        <v>894</v>
      </c>
      <c r="L10" t="s">
        <v>897</v>
      </c>
      <c r="M10" t="s">
        <v>950</v>
      </c>
      <c r="N10" t="s">
        <v>951</v>
      </c>
      <c r="O10" t="s">
        <v>899</v>
      </c>
      <c r="P10" t="s">
        <v>900</v>
      </c>
      <c r="Q10" t="s">
        <v>901</v>
      </c>
      <c r="R10" t="s">
        <v>903</v>
      </c>
      <c r="S10" t="s">
        <v>904</v>
      </c>
      <c r="T10" t="s">
        <v>905</v>
      </c>
      <c r="U10" t="s">
        <v>957</v>
      </c>
      <c r="V10" t="s">
        <v>906</v>
      </c>
      <c r="W10" t="s">
        <v>907</v>
      </c>
      <c r="X10" t="s">
        <v>927</v>
      </c>
      <c r="Y10" t="s">
        <v>928</v>
      </c>
      <c r="Z10" t="s">
        <v>929</v>
      </c>
      <c r="AA10" t="s">
        <v>955</v>
      </c>
      <c r="AB10" t="s">
        <v>956</v>
      </c>
    </row>
    <row r="11" spans="1:35">
      <c r="A11" t="s">
        <v>948</v>
      </c>
      <c r="B11" t="s">
        <v>900</v>
      </c>
      <c r="C11" t="s">
        <v>903</v>
      </c>
      <c r="D11" t="s">
        <v>906</v>
      </c>
      <c r="E11" t="s">
        <v>950</v>
      </c>
      <c r="F11" t="s">
        <v>907</v>
      </c>
      <c r="G11" t="s">
        <v>904</v>
      </c>
      <c r="H11" t="s">
        <v>949</v>
      </c>
      <c r="I11" t="s">
        <v>947</v>
      </c>
      <c r="J11" t="s">
        <v>943</v>
      </c>
      <c r="K11" t="s">
        <v>946</v>
      </c>
      <c r="L11" t="s">
        <v>945</v>
      </c>
      <c r="M11" t="s">
        <v>897</v>
      </c>
      <c r="N11" t="s">
        <v>899</v>
      </c>
      <c r="O11" t="s">
        <v>940</v>
      </c>
      <c r="P11" t="s">
        <v>951</v>
      </c>
      <c r="Q11" t="s">
        <v>941</v>
      </c>
      <c r="R11" t="s">
        <v>901</v>
      </c>
      <c r="S11" t="s">
        <v>956</v>
      </c>
      <c r="T11" t="s">
        <v>944</v>
      </c>
      <c r="U11" t="s">
        <v>905</v>
      </c>
      <c r="V11" t="s">
        <v>927</v>
      </c>
      <c r="W11" t="s">
        <v>928</v>
      </c>
      <c r="X11" t="s">
        <v>929</v>
      </c>
      <c r="Y11" t="s">
        <v>942</v>
      </c>
      <c r="Z11" t="s">
        <v>894</v>
      </c>
      <c r="AA11" t="s">
        <v>955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8"/>
  <sheetViews>
    <sheetView topLeftCell="A11" workbookViewId="0">
      <selection activeCell="A28" sqref="A28"/>
    </sheetView>
  </sheetViews>
  <sheetFormatPr defaultRowHeight="14.4"/>
  <sheetData>
    <row r="1" spans="1:4">
      <c r="A1" t="s">
        <v>950</v>
      </c>
      <c r="B1" t="s">
        <v>950</v>
      </c>
      <c r="D1" t="str">
        <f>IF(A1&lt;&gt;B1,"!!!!!!!!!","")</f>
        <v/>
      </c>
    </row>
    <row r="2" spans="1:4">
      <c r="A2" t="s">
        <v>940</v>
      </c>
      <c r="B2" t="s">
        <v>940</v>
      </c>
      <c r="D2" t="str">
        <f t="shared" ref="D2:D28" si="0">IF(A2&lt;&gt;B2,"!!!!!!!!!","")</f>
        <v/>
      </c>
    </row>
    <row r="3" spans="1:4">
      <c r="A3" t="s">
        <v>941</v>
      </c>
      <c r="B3" t="s">
        <v>941</v>
      </c>
      <c r="D3" t="str">
        <f t="shared" si="0"/>
        <v/>
      </c>
    </row>
    <row r="4" spans="1:4">
      <c r="A4" t="s">
        <v>948</v>
      </c>
      <c r="B4" t="s">
        <v>948</v>
      </c>
      <c r="D4" t="str">
        <f t="shared" si="0"/>
        <v/>
      </c>
    </row>
    <row r="5" spans="1:4">
      <c r="A5" t="s">
        <v>946</v>
      </c>
      <c r="B5" t="s">
        <v>946</v>
      </c>
      <c r="D5" t="str">
        <f t="shared" si="0"/>
        <v/>
      </c>
    </row>
    <row r="6" spans="1:4">
      <c r="A6" t="s">
        <v>947</v>
      </c>
      <c r="B6" t="s">
        <v>947</v>
      </c>
      <c r="D6" t="str">
        <f t="shared" si="0"/>
        <v/>
      </c>
    </row>
    <row r="7" spans="1:4">
      <c r="A7" t="s">
        <v>949</v>
      </c>
      <c r="B7" t="s">
        <v>949</v>
      </c>
      <c r="D7" t="str">
        <f t="shared" si="0"/>
        <v/>
      </c>
    </row>
    <row r="8" spans="1:4">
      <c r="A8" t="s">
        <v>944</v>
      </c>
      <c r="B8" t="s">
        <v>944</v>
      </c>
      <c r="D8" t="str">
        <f t="shared" si="0"/>
        <v/>
      </c>
    </row>
    <row r="9" spans="1:4">
      <c r="A9" t="s">
        <v>897</v>
      </c>
      <c r="B9" t="s">
        <v>897</v>
      </c>
      <c r="D9" t="str">
        <f t="shared" si="0"/>
        <v/>
      </c>
    </row>
    <row r="10" spans="1:4">
      <c r="A10" t="s">
        <v>945</v>
      </c>
      <c r="B10" t="s">
        <v>945</v>
      </c>
      <c r="D10" t="str">
        <f t="shared" si="0"/>
        <v/>
      </c>
    </row>
    <row r="11" spans="1:4">
      <c r="A11" t="s">
        <v>951</v>
      </c>
      <c r="B11" t="s">
        <v>951</v>
      </c>
      <c r="D11" t="str">
        <f t="shared" si="0"/>
        <v/>
      </c>
    </row>
    <row r="12" spans="1:4">
      <c r="A12" t="s">
        <v>943</v>
      </c>
      <c r="B12" t="s">
        <v>943</v>
      </c>
      <c r="D12" t="str">
        <f t="shared" si="0"/>
        <v/>
      </c>
    </row>
    <row r="13" spans="1:4">
      <c r="A13" t="s">
        <v>942</v>
      </c>
      <c r="B13" t="s">
        <v>942</v>
      </c>
      <c r="D13" t="str">
        <f t="shared" si="0"/>
        <v/>
      </c>
    </row>
    <row r="14" spans="1:4">
      <c r="A14" t="s">
        <v>955</v>
      </c>
      <c r="B14" t="s">
        <v>955</v>
      </c>
      <c r="D14" t="str">
        <f t="shared" si="0"/>
        <v/>
      </c>
    </row>
    <row r="15" spans="1:4">
      <c r="A15" t="s">
        <v>905</v>
      </c>
      <c r="B15" t="s">
        <v>905</v>
      </c>
      <c r="D15" t="str">
        <f t="shared" si="0"/>
        <v/>
      </c>
    </row>
    <row r="16" spans="1:4">
      <c r="A16" t="s">
        <v>904</v>
      </c>
      <c r="B16" t="s">
        <v>904</v>
      </c>
      <c r="D16" t="str">
        <f t="shared" si="0"/>
        <v/>
      </c>
    </row>
    <row r="17" spans="1:4">
      <c r="A17" t="s">
        <v>903</v>
      </c>
      <c r="B17" t="s">
        <v>903</v>
      </c>
      <c r="D17" t="str">
        <f t="shared" si="0"/>
        <v/>
      </c>
    </row>
    <row r="18" spans="1:4">
      <c r="A18" t="s">
        <v>901</v>
      </c>
      <c r="B18" t="s">
        <v>901</v>
      </c>
      <c r="D18" t="str">
        <f t="shared" si="0"/>
        <v/>
      </c>
    </row>
    <row r="19" spans="1:4">
      <c r="A19" t="s">
        <v>894</v>
      </c>
      <c r="B19" t="s">
        <v>894</v>
      </c>
      <c r="D19" t="str">
        <f t="shared" si="0"/>
        <v/>
      </c>
    </row>
    <row r="20" spans="1:4">
      <c r="A20" t="s">
        <v>907</v>
      </c>
      <c r="B20" t="s">
        <v>907</v>
      </c>
      <c r="D20" t="str">
        <f t="shared" si="0"/>
        <v/>
      </c>
    </row>
    <row r="21" spans="1:4">
      <c r="A21" t="s">
        <v>900</v>
      </c>
      <c r="B21" t="s">
        <v>900</v>
      </c>
      <c r="D21" t="str">
        <f t="shared" si="0"/>
        <v/>
      </c>
    </row>
    <row r="22" spans="1:4">
      <c r="A22" t="s">
        <v>899</v>
      </c>
      <c r="B22" t="s">
        <v>899</v>
      </c>
      <c r="D22" t="str">
        <f t="shared" si="0"/>
        <v/>
      </c>
    </row>
    <row r="23" spans="1:4">
      <c r="A23" t="s">
        <v>927</v>
      </c>
      <c r="B23" t="s">
        <v>927</v>
      </c>
      <c r="D23" t="str">
        <f t="shared" si="0"/>
        <v/>
      </c>
    </row>
    <row r="24" spans="1:4">
      <c r="A24" t="s">
        <v>928</v>
      </c>
      <c r="B24" t="s">
        <v>928</v>
      </c>
      <c r="D24" t="str">
        <f t="shared" si="0"/>
        <v/>
      </c>
    </row>
    <row r="25" spans="1:4">
      <c r="A25" t="s">
        <v>929</v>
      </c>
      <c r="B25" t="s">
        <v>929</v>
      </c>
      <c r="D25" t="str">
        <f t="shared" si="0"/>
        <v/>
      </c>
    </row>
    <row r="26" spans="1:4">
      <c r="A26" t="s">
        <v>906</v>
      </c>
      <c r="B26" t="s">
        <v>906</v>
      </c>
      <c r="D26" t="str">
        <f t="shared" si="0"/>
        <v/>
      </c>
    </row>
    <row r="27" spans="1:4">
      <c r="A27" t="s">
        <v>956</v>
      </c>
      <c r="B27" t="s">
        <v>956</v>
      </c>
      <c r="D27" t="str">
        <f t="shared" si="0"/>
        <v/>
      </c>
    </row>
    <row r="28" spans="1:4">
      <c r="A28" t="s">
        <v>957</v>
      </c>
      <c r="D28" t="str">
        <f t="shared" si="0"/>
        <v>!!!!!!!!!</v>
      </c>
    </row>
  </sheetData>
  <sortState ref="B1:B28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Experiment</vt:lpstr>
      <vt:lpstr>Weather</vt:lpstr>
      <vt:lpstr>Soils</vt:lpstr>
      <vt:lpstr>Sheet1</vt:lpstr>
      <vt:lpstr>Sheet2</vt:lpstr>
      <vt:lpstr>EXP</vt:lpstr>
      <vt:lpstr>SOIL</vt:lpstr>
      <vt:lpstr>Weather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Budreski</dc:creator>
  <cp:lastModifiedBy>Meng Zhang</cp:lastModifiedBy>
  <dcterms:created xsi:type="dcterms:W3CDTF">2012-07-03T17:39:01Z</dcterms:created>
  <dcterms:modified xsi:type="dcterms:W3CDTF">2013-02-20T18:17:30Z</dcterms:modified>
</cp:coreProperties>
</file>