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da/Desktop/Defect formation energy in CsSnI_3 from Density Functional Theory and Machine Learning_11262024/GitHub/Pearson correlation/"/>
    </mc:Choice>
  </mc:AlternateContent>
  <xr:revisionPtr revIDLastSave="0" documentId="13_ncr:1_{95874B27-AB6E-4C4B-9E18-7D8AA3E2116F}" xr6:coauthVersionLast="47" xr6:coauthVersionMax="47" xr10:uidLastSave="{00000000-0000-0000-0000-000000000000}"/>
  <bookViews>
    <workbookView xWindow="0" yWindow="0" windowWidth="28800" windowHeight="18000" activeTab="1" xr2:uid="{530FEC2B-6445-5A43-935B-605494826B8D}"/>
  </bookViews>
  <sheets>
    <sheet name="calculated" sheetId="1" r:id="rId1"/>
    <sheet name="predi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8" i="2" l="1"/>
  <c r="R67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27" i="2"/>
  <c r="R26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48" i="1"/>
  <c r="R47" i="1"/>
  <c r="R32" i="1"/>
  <c r="R33" i="1"/>
  <c r="R27" i="1"/>
  <c r="R28" i="1"/>
  <c r="S2" i="1" l="1"/>
  <c r="X3" i="1"/>
  <c r="AL63" i="2"/>
  <c r="AL64" i="2"/>
  <c r="AL65" i="2"/>
  <c r="AJ63" i="2"/>
  <c r="AJ64" i="2"/>
  <c r="AJ65" i="2"/>
  <c r="AH63" i="2"/>
  <c r="AH64" i="2"/>
  <c r="AH65" i="2"/>
  <c r="AF63" i="2"/>
  <c r="AF64" i="2"/>
  <c r="AF65" i="2"/>
  <c r="AC63" i="2"/>
  <c r="AC64" i="2"/>
  <c r="AC65" i="2"/>
  <c r="AA63" i="2"/>
  <c r="AA64" i="2"/>
  <c r="AA65" i="2"/>
  <c r="AA66" i="2"/>
  <c r="X66" i="2"/>
  <c r="Y66" i="2"/>
  <c r="Z63" i="2"/>
  <c r="Z64" i="2"/>
  <c r="Z65" i="2"/>
  <c r="Z66" i="2"/>
  <c r="Y63" i="2"/>
  <c r="Y64" i="2"/>
  <c r="Y65" i="2"/>
  <c r="X63" i="2"/>
  <c r="X64" i="2"/>
  <c r="X65" i="2"/>
  <c r="X62" i="2"/>
  <c r="W63" i="2"/>
  <c r="W64" i="2"/>
  <c r="W65" i="2"/>
  <c r="U63" i="2"/>
  <c r="U64" i="2"/>
  <c r="U65" i="2"/>
  <c r="S63" i="2"/>
  <c r="S64" i="2"/>
  <c r="S65" i="2"/>
  <c r="Q63" i="2"/>
  <c r="Q64" i="2"/>
  <c r="Q65" i="2"/>
  <c r="O63" i="2"/>
  <c r="O64" i="2"/>
  <c r="O65" i="2"/>
  <c r="K63" i="2"/>
  <c r="K64" i="2"/>
  <c r="K65" i="2"/>
  <c r="I63" i="2"/>
  <c r="I64" i="2"/>
  <c r="I65" i="2"/>
  <c r="G63" i="2"/>
  <c r="G64" i="2"/>
  <c r="G65" i="2"/>
  <c r="E63" i="2"/>
  <c r="E64" i="2"/>
  <c r="E65" i="2"/>
  <c r="C63" i="2"/>
  <c r="C64" i="2"/>
  <c r="C65" i="2"/>
  <c r="L65" i="2"/>
  <c r="L64" i="2"/>
  <c r="L63" i="2"/>
  <c r="U24" i="2"/>
  <c r="U23" i="2"/>
  <c r="U22" i="2"/>
  <c r="AL24" i="2" l="1"/>
  <c r="AL23" i="2"/>
  <c r="AL22" i="2"/>
  <c r="AJ24" i="2"/>
  <c r="AJ23" i="2"/>
  <c r="AJ22" i="2"/>
  <c r="AH24" i="2"/>
  <c r="AF24" i="2"/>
  <c r="AH23" i="2"/>
  <c r="AF23" i="2"/>
  <c r="AH22" i="2"/>
  <c r="AF22" i="2"/>
  <c r="AC24" i="2"/>
  <c r="AC23" i="2"/>
  <c r="AC22" i="2"/>
  <c r="S24" i="2"/>
  <c r="X24" i="2"/>
  <c r="Z24" i="2"/>
  <c r="S23" i="2"/>
  <c r="X23" i="2"/>
  <c r="Z23" i="2"/>
  <c r="S22" i="2"/>
  <c r="X22" i="2"/>
  <c r="Z22" i="2"/>
  <c r="X21" i="2"/>
  <c r="W24" i="2"/>
  <c r="Y24" i="2"/>
  <c r="AA24" i="2"/>
  <c r="W23" i="2"/>
  <c r="Y23" i="2"/>
  <c r="AA23" i="2"/>
  <c r="W22" i="2"/>
  <c r="Y22" i="2"/>
  <c r="AA22" i="2"/>
  <c r="Q24" i="2"/>
  <c r="Q23" i="2"/>
  <c r="Q22" i="2"/>
  <c r="O24" i="2"/>
  <c r="O23" i="2"/>
  <c r="O22" i="2"/>
  <c r="K24" i="2"/>
  <c r="K23" i="2"/>
  <c r="K22" i="2"/>
  <c r="I24" i="2"/>
  <c r="I23" i="2"/>
  <c r="I22" i="2"/>
  <c r="G24" i="2"/>
  <c r="L24" i="2"/>
  <c r="G23" i="2"/>
  <c r="L23" i="2"/>
  <c r="G22" i="2"/>
  <c r="L22" i="2"/>
  <c r="E24" i="2"/>
  <c r="E23" i="2"/>
  <c r="E22" i="2"/>
  <c r="C24" i="2"/>
  <c r="C23" i="2"/>
  <c r="C22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31" i="2"/>
  <c r="X43" i="2"/>
  <c r="X48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31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Z31" i="2"/>
  <c r="Z32" i="2"/>
  <c r="Z33" i="2"/>
  <c r="Z34" i="2"/>
  <c r="Z35" i="2"/>
  <c r="Z36" i="2"/>
  <c r="Z37" i="2"/>
  <c r="Z38" i="2"/>
  <c r="Z39" i="2"/>
  <c r="Z40" i="2"/>
  <c r="Z41" i="2"/>
  <c r="Z42" i="2"/>
  <c r="Y31" i="2"/>
  <c r="Y32" i="2"/>
  <c r="Y33" i="2"/>
  <c r="Y34" i="2"/>
  <c r="Y35" i="2"/>
  <c r="Y36" i="2"/>
  <c r="Y37" i="2"/>
  <c r="Y38" i="2"/>
  <c r="Y39" i="2"/>
  <c r="Y40" i="2"/>
  <c r="Y41" i="2"/>
  <c r="Y42" i="2"/>
  <c r="X31" i="2"/>
  <c r="X32" i="2"/>
  <c r="X33" i="2"/>
  <c r="X34" i="2"/>
  <c r="X35" i="2"/>
  <c r="X36" i="2"/>
  <c r="X37" i="2"/>
  <c r="X38" i="2"/>
  <c r="X39" i="2"/>
  <c r="X40" i="2"/>
  <c r="X41" i="2"/>
  <c r="X42" i="2"/>
  <c r="W6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2" i="2"/>
  <c r="W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1" i="2"/>
  <c r="L68" i="2"/>
  <c r="M63" i="2" s="1"/>
  <c r="L67" i="2"/>
  <c r="L66" i="2"/>
  <c r="AA62" i="2"/>
  <c r="Z62" i="2"/>
  <c r="Y62" i="2"/>
  <c r="L62" i="2"/>
  <c r="AA61" i="2"/>
  <c r="Z61" i="2"/>
  <c r="Y61" i="2"/>
  <c r="X61" i="2"/>
  <c r="L61" i="2"/>
  <c r="AA60" i="2"/>
  <c r="Z60" i="2"/>
  <c r="Y60" i="2"/>
  <c r="X60" i="2"/>
  <c r="L60" i="2"/>
  <c r="AA59" i="2"/>
  <c r="Z59" i="2"/>
  <c r="Y59" i="2"/>
  <c r="X59" i="2"/>
  <c r="L59" i="2"/>
  <c r="AA58" i="2"/>
  <c r="Z58" i="2"/>
  <c r="Y58" i="2"/>
  <c r="X58" i="2"/>
  <c r="L58" i="2"/>
  <c r="AA57" i="2"/>
  <c r="Z57" i="2"/>
  <c r="Y57" i="2"/>
  <c r="X57" i="2"/>
  <c r="L57" i="2"/>
  <c r="AA56" i="2"/>
  <c r="Z56" i="2"/>
  <c r="Y56" i="2"/>
  <c r="X56" i="2"/>
  <c r="L56" i="2"/>
  <c r="AA55" i="2"/>
  <c r="Z55" i="2"/>
  <c r="Y55" i="2"/>
  <c r="X55" i="2"/>
  <c r="L55" i="2"/>
  <c r="AA54" i="2"/>
  <c r="Z54" i="2"/>
  <c r="Y54" i="2"/>
  <c r="X54" i="2"/>
  <c r="L54" i="2"/>
  <c r="AA53" i="2"/>
  <c r="Z53" i="2"/>
  <c r="Y53" i="2"/>
  <c r="X53" i="2"/>
  <c r="L53" i="2"/>
  <c r="AA52" i="2"/>
  <c r="Z52" i="2"/>
  <c r="Y52" i="2"/>
  <c r="X52" i="2"/>
  <c r="L52" i="2"/>
  <c r="AA51" i="2"/>
  <c r="Z51" i="2"/>
  <c r="Y51" i="2"/>
  <c r="X51" i="2"/>
  <c r="L51" i="2"/>
  <c r="AA50" i="2"/>
  <c r="Z50" i="2"/>
  <c r="Y50" i="2"/>
  <c r="X50" i="2"/>
  <c r="L50" i="2"/>
  <c r="AA49" i="2"/>
  <c r="Z49" i="2"/>
  <c r="Y49" i="2"/>
  <c r="X49" i="2"/>
  <c r="L49" i="2"/>
  <c r="AA48" i="2"/>
  <c r="Z48" i="2"/>
  <c r="Y48" i="2"/>
  <c r="L48" i="2"/>
  <c r="AA47" i="2"/>
  <c r="Z47" i="2"/>
  <c r="Y47" i="2"/>
  <c r="X47" i="2"/>
  <c r="L47" i="2"/>
  <c r="AA46" i="2"/>
  <c r="Z46" i="2"/>
  <c r="Y46" i="2"/>
  <c r="X46" i="2"/>
  <c r="L46" i="2"/>
  <c r="AA45" i="2"/>
  <c r="Z45" i="2"/>
  <c r="Y45" i="2"/>
  <c r="X45" i="2"/>
  <c r="L45" i="2"/>
  <c r="AA44" i="2"/>
  <c r="Z44" i="2"/>
  <c r="Y44" i="2"/>
  <c r="X44" i="2"/>
  <c r="L44" i="2"/>
  <c r="AA43" i="2"/>
  <c r="Z43" i="2"/>
  <c r="Y43" i="2"/>
  <c r="L43" i="2"/>
  <c r="L42" i="2"/>
  <c r="L41" i="2"/>
  <c r="L40" i="2"/>
  <c r="L39" i="2"/>
  <c r="L38" i="2"/>
  <c r="M38" i="2" s="1"/>
  <c r="L37" i="2"/>
  <c r="L36" i="2"/>
  <c r="L35" i="2"/>
  <c r="L34" i="2"/>
  <c r="L33" i="2"/>
  <c r="L32" i="2"/>
  <c r="L31" i="2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31" i="1"/>
  <c r="M57" i="2" l="1"/>
  <c r="M49" i="2"/>
  <c r="M65" i="2"/>
  <c r="M48" i="2"/>
  <c r="M64" i="2"/>
  <c r="M36" i="2"/>
  <c r="M46" i="2"/>
  <c r="M55" i="2"/>
  <c r="M37" i="2"/>
  <c r="M47" i="2"/>
  <c r="M56" i="2"/>
  <c r="M40" i="2"/>
  <c r="M58" i="2"/>
  <c r="M50" i="2"/>
  <c r="M51" i="2"/>
  <c r="M42" i="2"/>
  <c r="M41" i="2"/>
  <c r="M39" i="2"/>
  <c r="M34" i="2"/>
  <c r="M31" i="2"/>
  <c r="M59" i="2"/>
  <c r="M33" i="2"/>
  <c r="M52" i="2"/>
  <c r="M60" i="2"/>
  <c r="M44" i="2"/>
  <c r="M53" i="2"/>
  <c r="M61" i="2"/>
  <c r="M35" i="2"/>
  <c r="M43" i="2"/>
  <c r="M45" i="2"/>
  <c r="M54" i="2"/>
  <c r="M62" i="2"/>
  <c r="M32" i="2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31" i="1"/>
  <c r="X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1" i="1"/>
  <c r="C31" i="1"/>
  <c r="K31" i="1"/>
  <c r="K32" i="1"/>
  <c r="K33" i="1"/>
  <c r="K34" i="1"/>
  <c r="K35" i="1"/>
  <c r="K36" i="1"/>
  <c r="K37" i="1"/>
  <c r="K38" i="1"/>
  <c r="K39" i="1"/>
  <c r="K40" i="1"/>
  <c r="K41" i="1"/>
  <c r="K42" i="1"/>
  <c r="K45" i="1"/>
  <c r="E31" i="1"/>
  <c r="L31" i="1"/>
  <c r="L32" i="1"/>
  <c r="L33" i="1"/>
  <c r="L34" i="1"/>
  <c r="L35" i="1"/>
  <c r="L36" i="1"/>
  <c r="L37" i="1"/>
  <c r="L38" i="1"/>
  <c r="L39" i="1"/>
  <c r="M39" i="1" s="1"/>
  <c r="L40" i="1"/>
  <c r="L41" i="1"/>
  <c r="L42" i="1"/>
  <c r="L45" i="1"/>
  <c r="L46" i="1"/>
  <c r="L47" i="1"/>
  <c r="L48" i="1"/>
  <c r="M43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Y46" i="1"/>
  <c r="X46" i="1"/>
  <c r="Y45" i="1"/>
  <c r="X45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1" i="1"/>
  <c r="C2" i="2"/>
  <c r="Y33" i="1"/>
  <c r="X33" i="1"/>
  <c r="Y32" i="1"/>
  <c r="X32" i="1"/>
  <c r="M31" i="1" l="1"/>
  <c r="M40" i="1"/>
  <c r="M32" i="1"/>
  <c r="M35" i="1"/>
  <c r="M42" i="1"/>
  <c r="M34" i="1"/>
  <c r="M41" i="1"/>
  <c r="M33" i="1"/>
  <c r="M38" i="1"/>
  <c r="M45" i="1"/>
  <c r="M37" i="1"/>
  <c r="M44" i="1"/>
  <c r="M36" i="1"/>
  <c r="AJ25" i="1" l="1"/>
  <c r="AH25" i="1"/>
  <c r="AJ24" i="1"/>
  <c r="AH24" i="1"/>
  <c r="AJ23" i="1"/>
  <c r="AH23" i="1"/>
  <c r="AJ22" i="1"/>
  <c r="AH22" i="1"/>
  <c r="AJ21" i="1"/>
  <c r="AH21" i="1"/>
  <c r="AJ20" i="1"/>
  <c r="AH20" i="1"/>
  <c r="AJ19" i="1"/>
  <c r="AH19" i="1"/>
  <c r="AJ18" i="1"/>
  <c r="AH18" i="1"/>
  <c r="AJ17" i="1"/>
  <c r="AH17" i="1"/>
  <c r="AJ16" i="1"/>
  <c r="AH16" i="1"/>
  <c r="AJ15" i="1"/>
  <c r="AH15" i="1"/>
  <c r="AJ14" i="1"/>
  <c r="AH14" i="1"/>
  <c r="AJ13" i="1"/>
  <c r="AH13" i="1"/>
  <c r="AJ12" i="1"/>
  <c r="AH12" i="1"/>
  <c r="AJ11" i="1"/>
  <c r="AH11" i="1"/>
  <c r="AF2" i="1"/>
  <c r="AD3" i="1"/>
  <c r="AD2" i="1"/>
  <c r="AA2" i="1"/>
  <c r="E22" i="1"/>
  <c r="L2" i="1"/>
  <c r="AF3" i="1"/>
  <c r="AH2" i="2" l="1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L25" i="2"/>
  <c r="L26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M22" i="2" l="1"/>
  <c r="M23" i="2"/>
  <c r="M24" i="2"/>
  <c r="M21" i="2"/>
  <c r="M13" i="2"/>
  <c r="M17" i="2"/>
  <c r="M18" i="2"/>
  <c r="M5" i="2"/>
  <c r="M12" i="2"/>
  <c r="M10" i="2"/>
  <c r="M9" i="2"/>
  <c r="M8" i="2"/>
  <c r="M2" i="2"/>
  <c r="M16" i="2"/>
  <c r="M3" i="2"/>
  <c r="M14" i="2"/>
  <c r="M20" i="2"/>
  <c r="M6" i="2"/>
  <c r="M4" i="2"/>
  <c r="M19" i="2"/>
  <c r="M15" i="2"/>
  <c r="M11" i="2"/>
  <c r="M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1"/>
  <c r="L27" i="2"/>
  <c r="L26" i="2"/>
  <c r="AA25" i="2"/>
  <c r="Z25" i="2"/>
  <c r="Y25" i="2"/>
  <c r="X25" i="2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AF25" i="1"/>
  <c r="AF24" i="1"/>
  <c r="AD25" i="1"/>
  <c r="AD24" i="1"/>
  <c r="AA25" i="1"/>
  <c r="AA24" i="1"/>
  <c r="U25" i="1"/>
  <c r="U24" i="1"/>
  <c r="Q25" i="1"/>
  <c r="Q24" i="1"/>
  <c r="O25" i="1"/>
  <c r="O24" i="1"/>
  <c r="I25" i="1"/>
  <c r="I24" i="1"/>
  <c r="G25" i="1"/>
  <c r="L25" i="1"/>
  <c r="G24" i="1"/>
  <c r="L24" i="1"/>
  <c r="E25" i="1"/>
  <c r="E24" i="1"/>
  <c r="C25" i="1"/>
  <c r="C24" i="1"/>
  <c r="W25" i="1"/>
  <c r="Y25" i="1"/>
  <c r="W24" i="1"/>
  <c r="Y24" i="1"/>
  <c r="S25" i="1"/>
  <c r="X25" i="1"/>
  <c r="S24" i="1"/>
  <c r="X24" i="1"/>
  <c r="C2" i="1"/>
  <c r="E2" i="1"/>
  <c r="G2" i="1"/>
  <c r="I2" i="1"/>
  <c r="O2" i="1"/>
  <c r="Q2" i="1"/>
  <c r="U2" i="1"/>
  <c r="W2" i="1"/>
  <c r="E3" i="1"/>
  <c r="G3" i="1"/>
  <c r="I3" i="1"/>
  <c r="L3" i="1"/>
  <c r="O3" i="1"/>
  <c r="Q3" i="1"/>
  <c r="S3" i="1"/>
  <c r="U3" i="1"/>
  <c r="W3" i="1"/>
  <c r="C4" i="1"/>
  <c r="E4" i="1"/>
  <c r="G4" i="1"/>
  <c r="I4" i="1"/>
  <c r="L4" i="1"/>
  <c r="O4" i="1"/>
  <c r="Q4" i="1"/>
  <c r="S4" i="1"/>
  <c r="U4" i="1"/>
  <c r="W4" i="1"/>
  <c r="C5" i="1"/>
  <c r="E5" i="1"/>
  <c r="G5" i="1"/>
  <c r="I5" i="1"/>
  <c r="L5" i="1"/>
  <c r="O5" i="1"/>
  <c r="Q5" i="1"/>
  <c r="S5" i="1"/>
  <c r="U5" i="1"/>
  <c r="W5" i="1"/>
  <c r="C6" i="1"/>
  <c r="E6" i="1"/>
  <c r="G6" i="1"/>
  <c r="I6" i="1"/>
  <c r="L6" i="1"/>
  <c r="O6" i="1"/>
  <c r="Q6" i="1"/>
  <c r="S6" i="1"/>
  <c r="U6" i="1"/>
  <c r="W6" i="1"/>
  <c r="C7" i="1"/>
  <c r="E7" i="1"/>
  <c r="G7" i="1"/>
  <c r="I7" i="1"/>
  <c r="L7" i="1"/>
  <c r="O7" i="1"/>
  <c r="Q7" i="1"/>
  <c r="S7" i="1"/>
  <c r="U7" i="1"/>
  <c r="W7" i="1"/>
  <c r="C8" i="1"/>
  <c r="E8" i="1"/>
  <c r="G8" i="1"/>
  <c r="I8" i="1"/>
  <c r="L8" i="1"/>
  <c r="O8" i="1"/>
  <c r="Q8" i="1"/>
  <c r="S8" i="1"/>
  <c r="U8" i="1"/>
  <c r="W8" i="1"/>
  <c r="C9" i="1"/>
  <c r="E9" i="1"/>
  <c r="G9" i="1"/>
  <c r="I9" i="1"/>
  <c r="L9" i="1"/>
  <c r="O9" i="1"/>
  <c r="Q9" i="1"/>
  <c r="S9" i="1"/>
  <c r="U9" i="1"/>
  <c r="W9" i="1"/>
  <c r="C10" i="1"/>
  <c r="E10" i="1"/>
  <c r="G10" i="1"/>
  <c r="I10" i="1"/>
  <c r="L10" i="1"/>
  <c r="O10" i="1"/>
  <c r="Q10" i="1"/>
  <c r="S10" i="1"/>
  <c r="U10" i="1"/>
  <c r="W10" i="1"/>
  <c r="C11" i="1"/>
  <c r="E11" i="1"/>
  <c r="G11" i="1"/>
  <c r="I11" i="1"/>
  <c r="L11" i="1"/>
  <c r="O11" i="1"/>
  <c r="Q11" i="1"/>
  <c r="S11" i="1"/>
  <c r="U11" i="1"/>
  <c r="W11" i="1"/>
  <c r="C12" i="1"/>
  <c r="E12" i="1"/>
  <c r="G12" i="1"/>
  <c r="I12" i="1"/>
  <c r="L12" i="1"/>
  <c r="O12" i="1"/>
  <c r="Q12" i="1"/>
  <c r="S12" i="1"/>
  <c r="U12" i="1"/>
  <c r="W12" i="1"/>
  <c r="C13" i="1"/>
  <c r="E13" i="1"/>
  <c r="G13" i="1"/>
  <c r="I13" i="1"/>
  <c r="L13" i="1"/>
  <c r="O13" i="1"/>
  <c r="Q13" i="1"/>
  <c r="S13" i="1"/>
  <c r="U13" i="1"/>
  <c r="W13" i="1"/>
  <c r="C14" i="1"/>
  <c r="E14" i="1"/>
  <c r="G14" i="1"/>
  <c r="I14" i="1"/>
  <c r="L14" i="1"/>
  <c r="O14" i="1"/>
  <c r="Q14" i="1"/>
  <c r="S14" i="1"/>
  <c r="U14" i="1"/>
  <c r="W14" i="1"/>
  <c r="C15" i="1"/>
  <c r="E15" i="1"/>
  <c r="G15" i="1"/>
  <c r="I15" i="1"/>
  <c r="L15" i="1"/>
  <c r="O15" i="1"/>
  <c r="Q15" i="1"/>
  <c r="S15" i="1"/>
  <c r="U15" i="1"/>
  <c r="W15" i="1"/>
  <c r="C16" i="1"/>
  <c r="E16" i="1"/>
  <c r="G16" i="1"/>
  <c r="I16" i="1"/>
  <c r="L16" i="1"/>
  <c r="O16" i="1"/>
  <c r="Q16" i="1"/>
  <c r="S16" i="1"/>
  <c r="U16" i="1"/>
  <c r="W16" i="1"/>
  <c r="C17" i="1"/>
  <c r="E17" i="1"/>
  <c r="G17" i="1"/>
  <c r="I17" i="1"/>
  <c r="L17" i="1"/>
  <c r="O17" i="1"/>
  <c r="Q17" i="1"/>
  <c r="S17" i="1"/>
  <c r="U17" i="1"/>
  <c r="W17" i="1"/>
  <c r="C18" i="1"/>
  <c r="E18" i="1"/>
  <c r="G18" i="1"/>
  <c r="I18" i="1"/>
  <c r="L18" i="1"/>
  <c r="O18" i="1"/>
  <c r="Q18" i="1"/>
  <c r="S18" i="1"/>
  <c r="U18" i="1"/>
  <c r="W18" i="1"/>
  <c r="C19" i="1"/>
  <c r="E19" i="1"/>
  <c r="G19" i="1"/>
  <c r="I19" i="1"/>
  <c r="L19" i="1"/>
  <c r="O19" i="1"/>
  <c r="Q19" i="1"/>
  <c r="S19" i="1"/>
  <c r="U19" i="1"/>
  <c r="W19" i="1"/>
  <c r="C20" i="1"/>
  <c r="E20" i="1"/>
  <c r="G20" i="1"/>
  <c r="I20" i="1"/>
  <c r="L20" i="1"/>
  <c r="O20" i="1"/>
  <c r="Q20" i="1"/>
  <c r="S20" i="1"/>
  <c r="U20" i="1"/>
  <c r="W20" i="1"/>
  <c r="C21" i="1"/>
  <c r="E21" i="1"/>
  <c r="G21" i="1"/>
  <c r="I21" i="1"/>
  <c r="L21" i="1"/>
  <c r="O21" i="1"/>
  <c r="Q21" i="1"/>
  <c r="S21" i="1"/>
  <c r="U21" i="1"/>
  <c r="W21" i="1"/>
  <c r="C22" i="1"/>
  <c r="G22" i="1"/>
  <c r="I22" i="1"/>
  <c r="L22" i="1"/>
  <c r="O22" i="1"/>
  <c r="Q22" i="1"/>
  <c r="S22" i="1"/>
  <c r="U22" i="1"/>
  <c r="W22" i="1"/>
  <c r="C23" i="1"/>
  <c r="E23" i="1"/>
  <c r="G23" i="1"/>
  <c r="I23" i="1"/>
  <c r="L23" i="1"/>
  <c r="O23" i="1"/>
  <c r="Q23" i="1"/>
  <c r="S23" i="1"/>
  <c r="U23" i="1"/>
  <c r="W23" i="1"/>
  <c r="L27" i="1"/>
  <c r="L28" i="1"/>
  <c r="X2" i="1"/>
  <c r="Y2" i="1"/>
  <c r="AF4" i="1"/>
  <c r="AF5" i="1"/>
  <c r="AF6" i="1"/>
  <c r="AF7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M25" i="1" l="1"/>
  <c r="M24" i="1"/>
  <c r="M13" i="1"/>
  <c r="M5" i="1"/>
  <c r="M11" i="1"/>
  <c r="M9" i="1"/>
  <c r="M7" i="1"/>
  <c r="M23" i="1"/>
  <c r="M21" i="1"/>
  <c r="M19" i="1"/>
  <c r="M16" i="1"/>
  <c r="M14" i="1"/>
  <c r="M12" i="1"/>
  <c r="M10" i="1"/>
  <c r="M8" i="1"/>
  <c r="M6" i="1"/>
  <c r="M4" i="1"/>
  <c r="M3" i="1"/>
  <c r="M22" i="1"/>
  <c r="M20" i="1"/>
  <c r="M18" i="1"/>
  <c r="M17" i="1"/>
  <c r="M15" i="1"/>
  <c r="M2" i="1"/>
  <c r="AJ3" i="1"/>
  <c r="AJ4" i="1"/>
  <c r="AJ5" i="1"/>
  <c r="AJ6" i="1"/>
  <c r="AJ7" i="1"/>
  <c r="AJ8" i="1"/>
  <c r="AJ9" i="1"/>
  <c r="AJ10" i="1"/>
  <c r="AJ2" i="1"/>
  <c r="AH3" i="1"/>
  <c r="AH4" i="1"/>
  <c r="AH5" i="1"/>
  <c r="AH6" i="1"/>
  <c r="AH7" i="1"/>
  <c r="AH8" i="1"/>
  <c r="AH9" i="1"/>
  <c r="AH10" i="1"/>
  <c r="AH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6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11" i="1"/>
  <c r="AF11" i="1" s="1"/>
  <c r="AD10" i="1"/>
  <c r="AF10" i="1" s="1"/>
  <c r="AD9" i="1"/>
  <c r="AF9" i="1" s="1"/>
  <c r="AD8" i="1"/>
  <c r="AF8" i="1" s="1"/>
  <c r="AD7" i="1"/>
  <c r="AD6" i="1"/>
  <c r="AD5" i="1"/>
  <c r="AD4" i="1"/>
</calcChain>
</file>

<file path=xl/sharedStrings.xml><?xml version="1.0" encoding="utf-8"?>
<sst xmlns="http://schemas.openxmlformats.org/spreadsheetml/2006/main" count="375" uniqueCount="93">
  <si>
    <t>EN</t>
  </si>
  <si>
    <t>EA (kJ/mol)</t>
  </si>
  <si>
    <t>X</t>
  </si>
  <si>
    <t>density (Kg/m3)</t>
  </si>
  <si>
    <t>weight (u)</t>
  </si>
  <si>
    <t>covalent radius (pm)</t>
  </si>
  <si>
    <t>ionic radius (A)</t>
  </si>
  <si>
    <t>oxidation state</t>
  </si>
  <si>
    <t>Sc</t>
  </si>
  <si>
    <t>Y</t>
  </si>
  <si>
    <t>Ti</t>
  </si>
  <si>
    <t>Zr</t>
  </si>
  <si>
    <t>As</t>
  </si>
  <si>
    <t>Sb</t>
  </si>
  <si>
    <t>Bi</t>
  </si>
  <si>
    <t>Al</t>
  </si>
  <si>
    <t>Ca</t>
  </si>
  <si>
    <t>Ga</t>
  </si>
  <si>
    <t>In</t>
  </si>
  <si>
    <t>Mn</t>
  </si>
  <si>
    <t>Nb</t>
  </si>
  <si>
    <t>Mo</t>
  </si>
  <si>
    <t>Zn</t>
  </si>
  <si>
    <t>V</t>
  </si>
  <si>
    <t>Cr</t>
  </si>
  <si>
    <t>Cu</t>
  </si>
  <si>
    <t>Pd</t>
  </si>
  <si>
    <t>Sn</t>
  </si>
  <si>
    <t>I</t>
  </si>
  <si>
    <t>Cs</t>
  </si>
  <si>
    <t>W</t>
  </si>
  <si>
    <t>Ag</t>
  </si>
  <si>
    <t>Au</t>
  </si>
  <si>
    <t>Mg</t>
  </si>
  <si>
    <t>EA</t>
  </si>
  <si>
    <t>D</t>
  </si>
  <si>
    <t>M</t>
  </si>
  <si>
    <t>AR</t>
  </si>
  <si>
    <t>CR</t>
  </si>
  <si>
    <t>IR</t>
  </si>
  <si>
    <t>t (AR) 100%</t>
  </si>
  <si>
    <t>t (IR) 100%</t>
  </si>
  <si>
    <t>u (AR) 100%</t>
  </si>
  <si>
    <t>u (IR) 100%</t>
  </si>
  <si>
    <t>OS</t>
  </si>
  <si>
    <t>Heat of formation (eV/atom) exp</t>
  </si>
  <si>
    <t>Heat of formation (eV/atom) cal</t>
  </si>
  <si>
    <t>Specific heat (J/kgK)</t>
  </si>
  <si>
    <t>Heat vaporazation (kJ/mol)</t>
  </si>
  <si>
    <t>1st IE (kJ/mol)</t>
  </si>
  <si>
    <t>1st IE</t>
  </si>
  <si>
    <t>2nd IE (kJ/mol)</t>
  </si>
  <si>
    <t>2nd IE</t>
  </si>
  <si>
    <t>3rd IE (kJ/mol)</t>
  </si>
  <si>
    <t>3rd IE</t>
  </si>
  <si>
    <t>HF (exp)</t>
  </si>
  <si>
    <t>HF (cal)</t>
  </si>
  <si>
    <t>S</t>
  </si>
  <si>
    <t>HV</t>
  </si>
  <si>
    <t>-</t>
  </si>
  <si>
    <t>Ef (q=0) eV</t>
  </si>
  <si>
    <t>Ef (q=+1) eV</t>
  </si>
  <si>
    <t>CT</t>
  </si>
  <si>
    <t>Cd</t>
  </si>
  <si>
    <t>Ge</t>
  </si>
  <si>
    <t>Sr</t>
  </si>
  <si>
    <t>Ba</t>
  </si>
  <si>
    <t>Hf</t>
  </si>
  <si>
    <t>Ta</t>
  </si>
  <si>
    <t>Re</t>
  </si>
  <si>
    <t>Fe</t>
  </si>
  <si>
    <t>Ru</t>
  </si>
  <si>
    <t>Os</t>
  </si>
  <si>
    <t>Co</t>
  </si>
  <si>
    <t>Rh</t>
  </si>
  <si>
    <t>Ir</t>
  </si>
  <si>
    <t>Pt</t>
  </si>
  <si>
    <t>B</t>
  </si>
  <si>
    <t>Tl</t>
  </si>
  <si>
    <t>P</t>
  </si>
  <si>
    <t>Se</t>
  </si>
  <si>
    <t>Te</t>
  </si>
  <si>
    <t>N</t>
  </si>
  <si>
    <t>O</t>
  </si>
  <si>
    <t>I-rich condition</t>
  </si>
  <si>
    <t>I-poor condition</t>
  </si>
  <si>
    <t>I-rich</t>
  </si>
  <si>
    <t>X_Cs</t>
  </si>
  <si>
    <t>X_Sn</t>
  </si>
  <si>
    <t>La</t>
  </si>
  <si>
    <t>Ce</t>
  </si>
  <si>
    <t>Pr</t>
  </si>
  <si>
    <t>atomic radius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</si>
</sst>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 (Body)"/>
    </font>
    <font>
      <sz val="12"/>
      <color theme="9"/>
      <name val="Aptos Narrow"/>
      <family val="2"/>
      <scheme val="minor"/>
    </font>
    <font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FFED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/>
    </xf>
    <xf numFmtId="0" fontId="0" fillId="3" borderId="0" xfId="0" applyFill="1"/>
    <xf numFmtId="166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6" fontId="3" fillId="5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0573-B124-9041-A3CA-64BACA6CEBF9}">
  <dimension ref="A1:VW59"/>
  <sheetViews>
    <sheetView topLeftCell="H1" zoomScale="92" zoomScaleNormal="65" workbookViewId="0">
      <selection activeCell="S32" sqref="S32"/>
    </sheetView>
  </sheetViews>
  <sheetFormatPr baseColWidth="10" defaultRowHeight="16" x14ac:dyDescent="0.2"/>
  <cols>
    <col min="1" max="1" width="10.83203125" style="1"/>
    <col min="2" max="2" width="8" customWidth="1"/>
    <col min="4" max="5" width="10.83203125" customWidth="1"/>
    <col min="6" max="6" width="15" customWidth="1"/>
    <col min="8" max="8" width="15.6640625" customWidth="1"/>
    <col min="10" max="10" width="16.5" customWidth="1"/>
    <col min="14" max="14" width="14.33203125" customWidth="1"/>
    <col min="18" max="18" width="18" customWidth="1"/>
    <col min="20" max="21" width="18.5" customWidth="1"/>
    <col min="22" max="23" width="15.1640625" customWidth="1"/>
    <col min="24" max="24" width="15.6640625" customWidth="1"/>
    <col min="25" max="25" width="15.33203125" customWidth="1"/>
    <col min="26" max="26" width="14.5" customWidth="1"/>
    <col min="27" max="27" width="12.5" customWidth="1"/>
    <col min="28" max="28" width="10.83203125" style="1"/>
    <col min="29" max="29" width="27.6640625" customWidth="1"/>
    <col min="30" max="30" width="14" customWidth="1"/>
    <col min="31" max="31" width="32.33203125" customWidth="1"/>
    <col min="33" max="33" width="21.5" customWidth="1"/>
    <col min="35" max="35" width="28.5" customWidth="1"/>
    <col min="38" max="38" width="11.83203125" customWidth="1"/>
    <col min="40" max="41" width="12.33203125" bestFit="1" customWidth="1"/>
  </cols>
  <sheetData>
    <row r="1" spans="1:45" x14ac:dyDescent="0.2">
      <c r="A1" s="2"/>
      <c r="B1" s="10" t="s">
        <v>0</v>
      </c>
      <c r="C1" s="2" t="s">
        <v>0</v>
      </c>
      <c r="D1" s="10" t="s">
        <v>1</v>
      </c>
      <c r="E1" s="2" t="s">
        <v>34</v>
      </c>
      <c r="F1" s="10" t="s">
        <v>49</v>
      </c>
      <c r="G1" s="2" t="s">
        <v>50</v>
      </c>
      <c r="H1" s="10" t="s">
        <v>51</v>
      </c>
      <c r="I1" s="2" t="s">
        <v>52</v>
      </c>
      <c r="J1" s="24" t="s">
        <v>53</v>
      </c>
      <c r="K1" s="25" t="s">
        <v>54</v>
      </c>
      <c r="L1" s="10" t="s">
        <v>2</v>
      </c>
      <c r="M1" s="2" t="s">
        <v>2</v>
      </c>
      <c r="N1" s="10" t="s">
        <v>3</v>
      </c>
      <c r="O1" s="2" t="s">
        <v>35</v>
      </c>
      <c r="P1" s="10" t="s">
        <v>4</v>
      </c>
      <c r="Q1" s="2" t="s">
        <v>36</v>
      </c>
      <c r="R1" s="10" t="s">
        <v>92</v>
      </c>
      <c r="S1" s="2" t="s">
        <v>37</v>
      </c>
      <c r="T1" s="10" t="s">
        <v>5</v>
      </c>
      <c r="U1" s="2" t="s">
        <v>38</v>
      </c>
      <c r="V1" s="10" t="s">
        <v>6</v>
      </c>
      <c r="W1" s="2" t="s">
        <v>39</v>
      </c>
      <c r="X1" s="2" t="s">
        <v>40</v>
      </c>
      <c r="Y1" s="2" t="s">
        <v>43</v>
      </c>
      <c r="Z1" s="10" t="s">
        <v>7</v>
      </c>
      <c r="AA1" s="2" t="s">
        <v>44</v>
      </c>
      <c r="AB1" s="2"/>
      <c r="AC1" s="26" t="s">
        <v>45</v>
      </c>
      <c r="AD1" s="23" t="s">
        <v>55</v>
      </c>
      <c r="AE1" s="26" t="s">
        <v>46</v>
      </c>
      <c r="AF1" s="23" t="s">
        <v>56</v>
      </c>
      <c r="AG1" s="26" t="s">
        <v>47</v>
      </c>
      <c r="AH1" s="23" t="s">
        <v>57</v>
      </c>
      <c r="AI1" s="26" t="s">
        <v>48</v>
      </c>
      <c r="AJ1" s="23" t="s">
        <v>58</v>
      </c>
      <c r="AK1" s="23" t="s">
        <v>60</v>
      </c>
      <c r="AL1" s="23" t="s">
        <v>61</v>
      </c>
      <c r="AM1" s="23" t="s">
        <v>62</v>
      </c>
      <c r="AN1" s="23" t="s">
        <v>60</v>
      </c>
      <c r="AO1" s="23" t="s">
        <v>61</v>
      </c>
    </row>
    <row r="2" spans="1:45" x14ac:dyDescent="0.2">
      <c r="A2" s="2" t="s">
        <v>8</v>
      </c>
      <c r="B2" s="5">
        <v>1.36</v>
      </c>
      <c r="C2" s="5">
        <f t="shared" ref="C2:C25" si="0">B2/$B$26</f>
        <v>0.69387755102040827</v>
      </c>
      <c r="D2" s="5">
        <v>18.100000000000001</v>
      </c>
      <c r="E2" s="5">
        <f t="shared" ref="E2:E25" si="1">D2/$D$26</f>
        <v>0.16868592730661697</v>
      </c>
      <c r="F2" s="5">
        <v>633.1</v>
      </c>
      <c r="G2" s="5">
        <f t="shared" ref="G2:G25" si="2">F2/$F$26</f>
        <v>0.89345187694044592</v>
      </c>
      <c r="H2" s="5">
        <v>1235</v>
      </c>
      <c r="I2" s="5">
        <f t="shared" ref="I2:I25" si="3">H2/$H$26</f>
        <v>0.87476979742173111</v>
      </c>
      <c r="J2" s="5">
        <v>2388.6</v>
      </c>
      <c r="K2" s="5">
        <f t="shared" ref="K2:K25" si="4">J2/$J$26</f>
        <v>0.81162079510703355</v>
      </c>
      <c r="L2" s="5">
        <f>(D2+F2)/2</f>
        <v>325.60000000000002</v>
      </c>
      <c r="M2" s="5">
        <f t="shared" ref="M2:M25" si="5">L2/$L$26</f>
        <v>0.79813702659639674</v>
      </c>
      <c r="N2" s="6">
        <v>2985</v>
      </c>
      <c r="O2" s="5">
        <f t="shared" ref="O2:O25" si="6">N2/$N$26</f>
        <v>0.40834473324213405</v>
      </c>
      <c r="P2" s="3">
        <v>44.95</v>
      </c>
      <c r="Q2" s="5">
        <f t="shared" ref="Q2:Q25" si="7">P2/$P$26</f>
        <v>0.37865386235363496</v>
      </c>
      <c r="R2" s="3">
        <v>1.84</v>
      </c>
      <c r="S2" s="5">
        <f>R2/$R$26</f>
        <v>1.2689655172413794</v>
      </c>
      <c r="T2" s="6">
        <v>144</v>
      </c>
      <c r="U2" s="5">
        <f t="shared" ref="U2:U25" si="8">T2/$T$26</f>
        <v>1.0212765957446808</v>
      </c>
      <c r="V2" s="3">
        <v>0.745</v>
      </c>
      <c r="W2" s="5">
        <f t="shared" ref="W2:W25" si="9">V2/$V$26</f>
        <v>0.63135593220338981</v>
      </c>
      <c r="X2" s="7">
        <f t="shared" ref="X2:X26" si="10">($R$28+$R$27)/(SQRT(2)*(R2+$R$27))</f>
        <v>0.97670602217406044</v>
      </c>
      <c r="Y2" s="5">
        <f t="shared" ref="Y2:Y26" si="11">V2/$V$27</f>
        <v>0.33863636363636362</v>
      </c>
      <c r="Z2" s="6">
        <v>3</v>
      </c>
      <c r="AA2" s="4">
        <f t="shared" ref="AA2:AA25" si="12">Z2/$Z$26</f>
        <v>1.5</v>
      </c>
      <c r="AB2" s="2" t="s">
        <v>8</v>
      </c>
      <c r="AC2" s="22">
        <v>-1.474</v>
      </c>
      <c r="AD2" s="22">
        <f t="shared" ref="AD2:AD25" si="13">AC2/$AC$26</f>
        <v>2.9657947686116701</v>
      </c>
      <c r="AE2" s="19">
        <v>-1.4515575374999994</v>
      </c>
      <c r="AF2" s="22">
        <f t="shared" ref="AF2:AF25" si="14">AE2/$AE$26</f>
        <v>2.4859694082890895</v>
      </c>
      <c r="AG2" s="21">
        <v>567</v>
      </c>
      <c r="AH2" s="22">
        <f t="shared" ref="AH2:AH25" si="15">AG2/$AG$26</f>
        <v>2.6129032258064515</v>
      </c>
      <c r="AI2" s="20">
        <v>318</v>
      </c>
      <c r="AJ2" s="22">
        <f t="shared" ref="AJ2:AJ25" si="16">AI2/$AI$26</f>
        <v>1.096551724137931</v>
      </c>
      <c r="AK2" s="36">
        <v>1.0950699999999589</v>
      </c>
      <c r="AL2" s="36">
        <v>-0.18446000000000301</v>
      </c>
      <c r="AM2" s="36">
        <v>1.2795299999999619</v>
      </c>
      <c r="AN2" s="22">
        <v>0.72506999999995969</v>
      </c>
      <c r="AO2" s="22">
        <v>-0.5544600000000024</v>
      </c>
      <c r="AP2" s="34"/>
      <c r="AQ2" s="35"/>
      <c r="AR2" s="35"/>
      <c r="AS2" s="35"/>
    </row>
    <row r="3" spans="1:45" x14ac:dyDescent="0.2">
      <c r="A3" s="2" t="s">
        <v>9</v>
      </c>
      <c r="B3" s="5">
        <v>1.22</v>
      </c>
      <c r="C3" s="5">
        <f t="shared" si="0"/>
        <v>0.62244897959183676</v>
      </c>
      <c r="D3" s="5">
        <v>29.6</v>
      </c>
      <c r="E3" s="5">
        <f t="shared" si="1"/>
        <v>0.27586206896551724</v>
      </c>
      <c r="F3" s="5">
        <v>600</v>
      </c>
      <c r="G3" s="5">
        <f t="shared" si="2"/>
        <v>0.84674005080440307</v>
      </c>
      <c r="H3" s="5">
        <v>1180</v>
      </c>
      <c r="I3" s="5">
        <f t="shared" si="3"/>
        <v>0.83581243802238281</v>
      </c>
      <c r="J3" s="5">
        <v>1980</v>
      </c>
      <c r="K3" s="5">
        <f t="shared" si="4"/>
        <v>0.672782874617737</v>
      </c>
      <c r="L3" s="5">
        <f t="shared" ref="L3:L25" si="17">(D3+F3)/2</f>
        <v>314.8</v>
      </c>
      <c r="M3" s="5">
        <f t="shared" si="5"/>
        <v>0.77166319401887495</v>
      </c>
      <c r="N3" s="6">
        <v>4472</v>
      </c>
      <c r="O3" s="5">
        <f t="shared" si="6"/>
        <v>0.61176470588235299</v>
      </c>
      <c r="P3" s="3">
        <v>88.9</v>
      </c>
      <c r="Q3" s="5">
        <f t="shared" si="7"/>
        <v>0.74888383455479746</v>
      </c>
      <c r="R3" s="3">
        <v>2.12</v>
      </c>
      <c r="S3" s="5">
        <f t="shared" ref="S3:S25" si="18">R3/$R$26</f>
        <v>1.4620689655172414</v>
      </c>
      <c r="T3" s="6">
        <v>162</v>
      </c>
      <c r="U3" s="5">
        <f t="shared" si="8"/>
        <v>1.1489361702127661</v>
      </c>
      <c r="V3" s="3">
        <v>0.9</v>
      </c>
      <c r="W3" s="5">
        <f t="shared" si="9"/>
        <v>0.76271186440677974</v>
      </c>
      <c r="X3" s="7">
        <f t="shared" si="10"/>
        <v>0.89307370223255089</v>
      </c>
      <c r="Y3" s="5">
        <f t="shared" si="11"/>
        <v>0.40909090909090906</v>
      </c>
      <c r="Z3" s="6">
        <v>3</v>
      </c>
      <c r="AA3" s="4">
        <f t="shared" si="12"/>
        <v>1.5</v>
      </c>
      <c r="AB3" s="2" t="s">
        <v>9</v>
      </c>
      <c r="AC3" s="22">
        <v>-1.5980000000000001</v>
      </c>
      <c r="AD3" s="22">
        <f t="shared" si="13"/>
        <v>3.2152917505030185</v>
      </c>
      <c r="AE3" s="19">
        <v>-1.72436988472222</v>
      </c>
      <c r="AF3" s="22">
        <f t="shared" si="14"/>
        <v>2.9531938426480906</v>
      </c>
      <c r="AG3" s="1">
        <v>298</v>
      </c>
      <c r="AH3" s="22">
        <f t="shared" si="15"/>
        <v>1.3732718894009217</v>
      </c>
      <c r="AI3" s="20">
        <v>380</v>
      </c>
      <c r="AJ3" s="22">
        <f t="shared" si="16"/>
        <v>1.3103448275862069</v>
      </c>
      <c r="AK3" s="36">
        <v>1.3596299999999939</v>
      </c>
      <c r="AL3" s="36">
        <v>-0.19610000000000483</v>
      </c>
      <c r="AM3" s="36">
        <v>1.5557299999999987</v>
      </c>
      <c r="AN3" s="22">
        <v>0.98962999999999468</v>
      </c>
      <c r="AO3" s="22">
        <v>-0.56610000000000404</v>
      </c>
      <c r="AP3" s="34"/>
      <c r="AQ3" s="35"/>
      <c r="AR3" s="35"/>
      <c r="AS3" s="35"/>
    </row>
    <row r="4" spans="1:45" x14ac:dyDescent="0.2">
      <c r="A4" s="2" t="s">
        <v>11</v>
      </c>
      <c r="B4" s="5">
        <v>1.33</v>
      </c>
      <c r="C4" s="5">
        <f t="shared" si="0"/>
        <v>0.6785714285714286</v>
      </c>
      <c r="D4" s="5">
        <v>41.1</v>
      </c>
      <c r="E4" s="5">
        <f t="shared" si="1"/>
        <v>0.38303821062441756</v>
      </c>
      <c r="F4" s="5">
        <v>640.1</v>
      </c>
      <c r="G4" s="5">
        <f t="shared" si="2"/>
        <v>0.90333051086649729</v>
      </c>
      <c r="H4" s="5">
        <v>1270</v>
      </c>
      <c r="I4" s="5">
        <f t="shared" si="3"/>
        <v>0.8995608443122256</v>
      </c>
      <c r="J4" s="5">
        <v>2218</v>
      </c>
      <c r="K4" s="5">
        <f t="shared" si="4"/>
        <v>0.75365273530411148</v>
      </c>
      <c r="L4" s="5">
        <f t="shared" si="17"/>
        <v>340.6</v>
      </c>
      <c r="M4" s="5">
        <f t="shared" si="5"/>
        <v>0.83490623850962131</v>
      </c>
      <c r="N4" s="6">
        <v>6511</v>
      </c>
      <c r="O4" s="5">
        <f t="shared" si="6"/>
        <v>0.8906976744186047</v>
      </c>
      <c r="P4" s="3">
        <v>91.22</v>
      </c>
      <c r="Q4" s="5">
        <f t="shared" si="7"/>
        <v>0.76842725970853343</v>
      </c>
      <c r="R4" s="3">
        <v>2.06</v>
      </c>
      <c r="S4" s="5">
        <f t="shared" si="18"/>
        <v>1.420689655172414</v>
      </c>
      <c r="T4" s="6">
        <v>148</v>
      </c>
      <c r="U4" s="5">
        <f t="shared" si="8"/>
        <v>1.0496453900709219</v>
      </c>
      <c r="V4" s="3">
        <v>0.72</v>
      </c>
      <c r="W4" s="5">
        <f t="shared" si="9"/>
        <v>0.61016949152542377</v>
      </c>
      <c r="X4" s="7">
        <f t="shared" si="10"/>
        <v>0.90976666862942079</v>
      </c>
      <c r="Y4" s="5">
        <f t="shared" si="11"/>
        <v>0.32727272727272722</v>
      </c>
      <c r="Z4" s="6">
        <v>4</v>
      </c>
      <c r="AA4" s="4">
        <f t="shared" si="12"/>
        <v>2</v>
      </c>
      <c r="AB4" s="2" t="s">
        <v>11</v>
      </c>
      <c r="AC4" s="22">
        <v>-1.01</v>
      </c>
      <c r="AD4" s="22">
        <f t="shared" si="13"/>
        <v>2.0321931589537225</v>
      </c>
      <c r="AE4" s="19">
        <v>-1.2896454066666667</v>
      </c>
      <c r="AF4" s="22">
        <f t="shared" si="14"/>
        <v>2.2086751270194669</v>
      </c>
      <c r="AG4" s="21">
        <v>278</v>
      </c>
      <c r="AH4" s="22">
        <f t="shared" si="15"/>
        <v>1.2811059907834101</v>
      </c>
      <c r="AI4" s="20">
        <v>580</v>
      </c>
      <c r="AJ4" s="22">
        <f t="shared" si="16"/>
        <v>2</v>
      </c>
      <c r="AK4" s="36">
        <v>1.5955099999999671</v>
      </c>
      <c r="AL4" s="36">
        <v>0.28757999999996997</v>
      </c>
      <c r="AM4" s="36">
        <v>1.3079299999999972</v>
      </c>
      <c r="AN4" s="22">
        <v>0.93550999999996698</v>
      </c>
      <c r="AO4" s="22">
        <v>-0.37242000000003017</v>
      </c>
      <c r="AP4" s="34"/>
      <c r="AQ4" s="35"/>
      <c r="AR4" s="35"/>
      <c r="AS4" s="35"/>
    </row>
    <row r="5" spans="1:45" x14ac:dyDescent="0.2">
      <c r="A5" s="2" t="s">
        <v>12</v>
      </c>
      <c r="B5" s="5">
        <v>2.1800000000000002</v>
      </c>
      <c r="C5" s="5">
        <f t="shared" si="0"/>
        <v>1.1122448979591837</v>
      </c>
      <c r="D5" s="5">
        <v>78</v>
      </c>
      <c r="E5" s="5">
        <f t="shared" si="1"/>
        <v>0.72693383038210624</v>
      </c>
      <c r="F5" s="5">
        <v>947</v>
      </c>
      <c r="G5" s="5">
        <f t="shared" si="2"/>
        <v>1.3364380468529495</v>
      </c>
      <c r="H5" s="5">
        <v>1798</v>
      </c>
      <c r="I5" s="5">
        <f t="shared" si="3"/>
        <v>1.2735514945459698</v>
      </c>
      <c r="J5" s="5">
        <v>2735</v>
      </c>
      <c r="K5" s="5">
        <f t="shared" si="4"/>
        <v>0.92932381923207608</v>
      </c>
      <c r="L5" s="5">
        <f t="shared" si="17"/>
        <v>512.5</v>
      </c>
      <c r="M5" s="5">
        <f t="shared" si="5"/>
        <v>1.256281407035176</v>
      </c>
      <c r="N5" s="6">
        <v>5727</v>
      </c>
      <c r="O5" s="5">
        <f t="shared" si="6"/>
        <v>0.78344733242134068</v>
      </c>
      <c r="P5" s="3">
        <v>74.92</v>
      </c>
      <c r="Q5" s="5">
        <f t="shared" si="7"/>
        <v>0.63111785022323319</v>
      </c>
      <c r="R5" s="3">
        <v>1.1399999999999999</v>
      </c>
      <c r="S5" s="5">
        <f t="shared" si="18"/>
        <v>0.78620689655172404</v>
      </c>
      <c r="T5" s="6">
        <v>119</v>
      </c>
      <c r="U5" s="5">
        <f t="shared" si="8"/>
        <v>0.84397163120567376</v>
      </c>
      <c r="V5" s="3">
        <v>0.57999999999999996</v>
      </c>
      <c r="W5" s="5">
        <f t="shared" si="9"/>
        <v>0.49152542372881353</v>
      </c>
      <c r="X5" s="7">
        <f t="shared" si="10"/>
        <v>1.2752624481661314</v>
      </c>
      <c r="Y5" s="5">
        <f t="shared" si="11"/>
        <v>0.26363636363636361</v>
      </c>
      <c r="Z5" s="6">
        <v>5</v>
      </c>
      <c r="AA5" s="4">
        <f t="shared" si="12"/>
        <v>2.5</v>
      </c>
      <c r="AB5" s="2" t="s">
        <v>12</v>
      </c>
      <c r="AC5" s="22">
        <v>-0.151</v>
      </c>
      <c r="AD5" s="22">
        <f t="shared" si="13"/>
        <v>0.30382293762575452</v>
      </c>
      <c r="AE5" s="19">
        <v>-0.32236912083333324</v>
      </c>
      <c r="AF5" s="22">
        <f t="shared" si="14"/>
        <v>0.55209645629959458</v>
      </c>
      <c r="AG5" s="21">
        <v>328</v>
      </c>
      <c r="AH5" s="22">
        <f t="shared" si="15"/>
        <v>1.5115207373271888</v>
      </c>
      <c r="AI5" s="20">
        <v>32.4</v>
      </c>
      <c r="AJ5" s="22">
        <f t="shared" si="16"/>
        <v>0.11172413793103447</v>
      </c>
      <c r="AK5" s="36">
        <v>0.84179000000000315</v>
      </c>
      <c r="AL5" s="36">
        <v>0.38441999999998</v>
      </c>
      <c r="AM5" s="36">
        <v>0.45737000000002315</v>
      </c>
      <c r="AN5" s="22">
        <v>1.3417900000000031</v>
      </c>
      <c r="AO5" s="22">
        <v>0.88441999999998</v>
      </c>
      <c r="AP5" s="34"/>
      <c r="AQ5" s="35"/>
      <c r="AR5" s="35"/>
      <c r="AS5" s="35"/>
    </row>
    <row r="6" spans="1:45" x14ac:dyDescent="0.2">
      <c r="A6" s="2" t="s">
        <v>13</v>
      </c>
      <c r="B6" s="5">
        <v>2.0499999999999998</v>
      </c>
      <c r="C6" s="5">
        <f t="shared" si="0"/>
        <v>1.0459183673469388</v>
      </c>
      <c r="D6" s="5">
        <v>103.2</v>
      </c>
      <c r="E6" s="5">
        <f t="shared" si="1"/>
        <v>0.96178937558247912</v>
      </c>
      <c r="F6" s="5">
        <v>834</v>
      </c>
      <c r="G6" s="5">
        <f t="shared" si="2"/>
        <v>1.1769686706181202</v>
      </c>
      <c r="H6" s="5">
        <v>1594.9</v>
      </c>
      <c r="I6" s="5">
        <f t="shared" si="3"/>
        <v>1.129692591018558</v>
      </c>
      <c r="J6" s="5">
        <v>2440</v>
      </c>
      <c r="K6" s="5">
        <f t="shared" si="4"/>
        <v>0.8290859667006456</v>
      </c>
      <c r="L6" s="5">
        <f t="shared" si="17"/>
        <v>468.6</v>
      </c>
      <c r="M6" s="5">
        <f t="shared" si="5"/>
        <v>1.1486701801691384</v>
      </c>
      <c r="N6" s="6">
        <v>6697</v>
      </c>
      <c r="O6" s="5">
        <f t="shared" si="6"/>
        <v>0.91614227086183309</v>
      </c>
      <c r="P6" s="3">
        <v>121.76</v>
      </c>
      <c r="Q6" s="5">
        <f t="shared" si="7"/>
        <v>1.025692864965041</v>
      </c>
      <c r="R6" s="3">
        <v>1.33</v>
      </c>
      <c r="S6" s="5">
        <f t="shared" si="18"/>
        <v>0.91724137931034488</v>
      </c>
      <c r="T6" s="6">
        <v>138</v>
      </c>
      <c r="U6" s="5">
        <f t="shared" si="8"/>
        <v>0.97872340425531912</v>
      </c>
      <c r="V6" s="3">
        <v>0.76</v>
      </c>
      <c r="W6" s="5">
        <f t="shared" si="9"/>
        <v>0.64406779661016955</v>
      </c>
      <c r="X6" s="7">
        <f t="shared" si="10"/>
        <v>1.1775608896372747</v>
      </c>
      <c r="Y6" s="5">
        <f t="shared" si="11"/>
        <v>0.3454545454545454</v>
      </c>
      <c r="Z6" s="6">
        <v>5</v>
      </c>
      <c r="AA6" s="4">
        <f t="shared" si="12"/>
        <v>2.5</v>
      </c>
      <c r="AB6" s="2" t="s">
        <v>13</v>
      </c>
      <c r="AC6" s="22">
        <v>-0.249</v>
      </c>
      <c r="AD6" s="22">
        <f t="shared" si="13"/>
        <v>0.50100603621730377</v>
      </c>
      <c r="AE6" s="19">
        <v>-0.49404332916666727</v>
      </c>
      <c r="AF6" s="22">
        <f t="shared" si="14"/>
        <v>0.84610948649883078</v>
      </c>
      <c r="AG6" s="21">
        <v>207</v>
      </c>
      <c r="AH6" s="22">
        <f t="shared" si="15"/>
        <v>0.95391705069124422</v>
      </c>
      <c r="AI6" s="20">
        <v>68</v>
      </c>
      <c r="AJ6" s="22">
        <f t="shared" si="16"/>
        <v>0.23448275862068965</v>
      </c>
      <c r="AK6" s="36">
        <v>0.89667000000000296</v>
      </c>
      <c r="AL6" s="36">
        <v>0.13729000000000458</v>
      </c>
      <c r="AM6" s="36">
        <v>0.75937999999999839</v>
      </c>
      <c r="AN6" s="22">
        <v>1.2366700000000037</v>
      </c>
      <c r="AO6" s="22">
        <v>0.47729000000000532</v>
      </c>
      <c r="AP6" s="34"/>
      <c r="AQ6" s="35"/>
      <c r="AR6" s="35"/>
      <c r="AS6" s="35"/>
    </row>
    <row r="7" spans="1:45" x14ac:dyDescent="0.2">
      <c r="A7" s="2" t="s">
        <v>14</v>
      </c>
      <c r="B7" s="5">
        <v>2.02</v>
      </c>
      <c r="C7" s="5">
        <f t="shared" si="0"/>
        <v>1.0306122448979591</v>
      </c>
      <c r="D7" s="5">
        <v>91.2</v>
      </c>
      <c r="E7" s="5">
        <f t="shared" si="1"/>
        <v>0.84995340167753963</v>
      </c>
      <c r="F7" s="5">
        <v>703</v>
      </c>
      <c r="G7" s="5">
        <f t="shared" si="2"/>
        <v>0.99209709285915892</v>
      </c>
      <c r="H7" s="5">
        <v>1610</v>
      </c>
      <c r="I7" s="5">
        <f t="shared" si="3"/>
        <v>1.1403881569627425</v>
      </c>
      <c r="J7" s="5">
        <v>2446</v>
      </c>
      <c r="K7" s="5">
        <f t="shared" si="4"/>
        <v>0.83112470268433569</v>
      </c>
      <c r="L7" s="5">
        <f t="shared" si="17"/>
        <v>397.1</v>
      </c>
      <c r="M7" s="5">
        <f t="shared" si="5"/>
        <v>0.97340360338276755</v>
      </c>
      <c r="N7" s="6">
        <v>9780</v>
      </c>
      <c r="O7" s="5">
        <f t="shared" si="6"/>
        <v>1.3378932968536252</v>
      </c>
      <c r="P7" s="3">
        <v>208.98</v>
      </c>
      <c r="Q7" s="5">
        <f t="shared" si="7"/>
        <v>1.7604245640636846</v>
      </c>
      <c r="R7" s="3">
        <v>1.43</v>
      </c>
      <c r="S7" s="5">
        <f t="shared" si="18"/>
        <v>0.98620689655172411</v>
      </c>
      <c r="T7" s="6">
        <v>146</v>
      </c>
      <c r="U7" s="5">
        <f t="shared" si="8"/>
        <v>1.0354609929078014</v>
      </c>
      <c r="V7" s="3">
        <v>1.03</v>
      </c>
      <c r="W7" s="5">
        <f t="shared" si="9"/>
        <v>0.87288135593220351</v>
      </c>
      <c r="X7" s="7">
        <f t="shared" si="10"/>
        <v>1.1319189946900934</v>
      </c>
      <c r="Y7" s="5">
        <f t="shared" si="11"/>
        <v>0.46818181818181814</v>
      </c>
      <c r="Z7" s="6">
        <v>5</v>
      </c>
      <c r="AA7" s="4">
        <f t="shared" si="12"/>
        <v>2.5</v>
      </c>
      <c r="AB7" s="2" t="s">
        <v>14</v>
      </c>
      <c r="AC7" s="22">
        <v>-0.39</v>
      </c>
      <c r="AD7" s="22">
        <f t="shared" si="13"/>
        <v>0.78470824949698192</v>
      </c>
      <c r="AE7" s="19">
        <v>-0.62722772500000001</v>
      </c>
      <c r="AF7" s="22">
        <f t="shared" si="14"/>
        <v>1.074204016098647</v>
      </c>
      <c r="AG7" s="21">
        <v>122</v>
      </c>
      <c r="AH7" s="22">
        <f t="shared" si="15"/>
        <v>0.56221198156682028</v>
      </c>
      <c r="AI7" s="20">
        <v>160</v>
      </c>
      <c r="AJ7" s="22">
        <f t="shared" si="16"/>
        <v>0.55172413793103448</v>
      </c>
      <c r="AK7" s="36">
        <v>0.42959999999995002</v>
      </c>
      <c r="AL7" s="36">
        <v>-3.4180000000006316E-2</v>
      </c>
      <c r="AM7" s="36">
        <v>0.46377999999995634</v>
      </c>
      <c r="AN7" s="22">
        <v>0.23959999999994963</v>
      </c>
      <c r="AO7" s="22">
        <v>-0.22418000000000671</v>
      </c>
      <c r="AP7" s="34"/>
      <c r="AQ7" s="35"/>
      <c r="AR7" s="35"/>
      <c r="AS7" s="35"/>
    </row>
    <row r="8" spans="1:45" ht="17" customHeight="1" x14ac:dyDescent="0.2">
      <c r="A8" s="2" t="s">
        <v>15</v>
      </c>
      <c r="B8" s="18">
        <v>1.61</v>
      </c>
      <c r="C8" s="5">
        <f t="shared" si="0"/>
        <v>0.82142857142857151</v>
      </c>
      <c r="D8" s="18">
        <v>42.5</v>
      </c>
      <c r="E8" s="5">
        <f t="shared" si="1"/>
        <v>0.39608574091332716</v>
      </c>
      <c r="F8" s="18">
        <v>557.5</v>
      </c>
      <c r="G8" s="5">
        <f t="shared" si="2"/>
        <v>0.78676263053909112</v>
      </c>
      <c r="H8" s="5">
        <v>1816.7</v>
      </c>
      <c r="I8" s="5">
        <f t="shared" si="3"/>
        <v>1.2867969967417483</v>
      </c>
      <c r="J8" s="5">
        <v>2744.8</v>
      </c>
      <c r="K8" s="5">
        <f t="shared" si="4"/>
        <v>0.93265375467210332</v>
      </c>
      <c r="L8" s="5">
        <f t="shared" si="17"/>
        <v>300</v>
      </c>
      <c r="M8" s="5">
        <f t="shared" si="5"/>
        <v>0.73538423826449317</v>
      </c>
      <c r="N8" s="9">
        <v>2700</v>
      </c>
      <c r="O8" s="5">
        <f t="shared" si="6"/>
        <v>0.36935704514363887</v>
      </c>
      <c r="P8" s="8">
        <v>26.9815</v>
      </c>
      <c r="Q8" s="5">
        <f t="shared" si="7"/>
        <v>0.22728919214893439</v>
      </c>
      <c r="R8" s="8">
        <v>1.18</v>
      </c>
      <c r="S8" s="5">
        <f t="shared" si="18"/>
        <v>0.81379310344827582</v>
      </c>
      <c r="T8" s="9">
        <v>118</v>
      </c>
      <c r="U8" s="5">
        <f t="shared" si="8"/>
        <v>0.83687943262411346</v>
      </c>
      <c r="V8" s="8">
        <v>0.53500000000000003</v>
      </c>
      <c r="W8" s="5">
        <f t="shared" si="9"/>
        <v>0.45338983050847464</v>
      </c>
      <c r="X8" s="7">
        <f t="shared" si="10"/>
        <v>1.2533695306010475</v>
      </c>
      <c r="Y8" s="5">
        <f t="shared" si="11"/>
        <v>0.24318181818181817</v>
      </c>
      <c r="Z8" s="6">
        <v>3</v>
      </c>
      <c r="AA8" s="4">
        <f t="shared" si="12"/>
        <v>1.5</v>
      </c>
      <c r="AB8" s="2" t="s">
        <v>15</v>
      </c>
      <c r="AC8" s="22">
        <v>-0.80100000000000005</v>
      </c>
      <c r="AD8" s="22">
        <f t="shared" si="13"/>
        <v>1.6116700201207244</v>
      </c>
      <c r="AE8" s="19">
        <v>-0.96669409999999978</v>
      </c>
      <c r="AF8" s="22">
        <f t="shared" si="14"/>
        <v>1.6555816064394584</v>
      </c>
      <c r="AG8" s="21">
        <v>904</v>
      </c>
      <c r="AH8" s="22">
        <f t="shared" si="15"/>
        <v>4.1658986175115205</v>
      </c>
      <c r="AI8" s="20">
        <v>293</v>
      </c>
      <c r="AJ8" s="22">
        <f t="shared" si="16"/>
        <v>1.0103448275862068</v>
      </c>
      <c r="AK8" s="36">
        <v>1.0282099999999534</v>
      </c>
      <c r="AL8" s="36">
        <v>-4.6799999999998398E-2</v>
      </c>
      <c r="AM8" s="36">
        <v>1.0750099999999518</v>
      </c>
      <c r="AN8" s="22">
        <v>0.65820999999995333</v>
      </c>
      <c r="AO8" s="22">
        <v>-0.41679999999999851</v>
      </c>
      <c r="AP8" s="34"/>
      <c r="AQ8" s="35"/>
      <c r="AR8" s="35"/>
      <c r="AS8" s="35"/>
    </row>
    <row r="9" spans="1:45" x14ac:dyDescent="0.2">
      <c r="A9" s="2" t="s">
        <v>16</v>
      </c>
      <c r="B9" s="18">
        <v>1</v>
      </c>
      <c r="C9" s="5">
        <f t="shared" si="0"/>
        <v>0.51020408163265307</v>
      </c>
      <c r="D9" s="18">
        <v>2.37</v>
      </c>
      <c r="E9" s="5">
        <f t="shared" si="1"/>
        <v>2.2087604846225538E-2</v>
      </c>
      <c r="F9" s="18">
        <v>589.79999999999995</v>
      </c>
      <c r="G9" s="5">
        <f t="shared" si="2"/>
        <v>0.83234546994072811</v>
      </c>
      <c r="H9" s="5">
        <v>1145.4000000000001</v>
      </c>
      <c r="I9" s="5">
        <f t="shared" si="3"/>
        <v>0.81130471738206555</v>
      </c>
      <c r="J9" s="5">
        <v>4912.3999999999996</v>
      </c>
      <c r="K9" s="5">
        <f t="shared" si="4"/>
        <v>1.6691811077132177</v>
      </c>
      <c r="L9" s="5">
        <f t="shared" si="17"/>
        <v>296.08499999999998</v>
      </c>
      <c r="M9" s="5">
        <f t="shared" si="5"/>
        <v>0.72578747395514154</v>
      </c>
      <c r="N9" s="9">
        <v>1550</v>
      </c>
      <c r="O9" s="5">
        <f t="shared" si="6"/>
        <v>0.21203830369357046</v>
      </c>
      <c r="P9" s="8">
        <v>40.078000000000003</v>
      </c>
      <c r="Q9" s="5">
        <f t="shared" si="7"/>
        <v>0.33761266953078939</v>
      </c>
      <c r="R9" s="8">
        <v>1.94</v>
      </c>
      <c r="S9" s="5">
        <f t="shared" si="18"/>
        <v>1.3379310344827586</v>
      </c>
      <c r="T9" s="9">
        <v>174</v>
      </c>
      <c r="U9" s="5">
        <f t="shared" si="8"/>
        <v>1.2340425531914894</v>
      </c>
      <c r="V9" s="8">
        <v>1</v>
      </c>
      <c r="W9" s="5">
        <f t="shared" si="9"/>
        <v>0.84745762711864414</v>
      </c>
      <c r="X9" s="7">
        <f t="shared" si="10"/>
        <v>0.94509741304221406</v>
      </c>
      <c r="Y9" s="5">
        <f t="shared" si="11"/>
        <v>0.45454545454545453</v>
      </c>
      <c r="Z9" s="6">
        <v>2</v>
      </c>
      <c r="AA9" s="4">
        <f t="shared" si="12"/>
        <v>1</v>
      </c>
      <c r="AB9" s="2" t="s">
        <v>16</v>
      </c>
      <c r="AC9" s="22">
        <v>-1.85</v>
      </c>
      <c r="AD9" s="22">
        <f t="shared" si="13"/>
        <v>3.722334004024145</v>
      </c>
      <c r="AE9" s="19">
        <v>-2.1791395333333332</v>
      </c>
      <c r="AF9" s="22">
        <f t="shared" si="14"/>
        <v>3.7320423588514013</v>
      </c>
      <c r="AG9" s="21">
        <v>631</v>
      </c>
      <c r="AH9" s="22">
        <f t="shared" si="15"/>
        <v>2.9078341013824884</v>
      </c>
      <c r="AI9" s="20">
        <v>155</v>
      </c>
      <c r="AJ9" s="22">
        <f t="shared" si="16"/>
        <v>0.53448275862068961</v>
      </c>
      <c r="AK9" s="36">
        <v>3.8579999999989845E-2</v>
      </c>
      <c r="AL9" s="36">
        <v>0.30892999999996995</v>
      </c>
      <c r="AM9" s="36">
        <v>-0.27034999999998011</v>
      </c>
      <c r="AN9" s="22">
        <v>-4.1420000000010226E-2</v>
      </c>
      <c r="AO9" s="22">
        <v>0.22892999999996988</v>
      </c>
      <c r="AP9" s="34"/>
      <c r="AQ9" s="35"/>
      <c r="AR9" s="35"/>
      <c r="AS9" s="35"/>
    </row>
    <row r="10" spans="1:45" x14ac:dyDescent="0.2">
      <c r="A10" s="2" t="s">
        <v>17</v>
      </c>
      <c r="B10" s="18">
        <v>1.81</v>
      </c>
      <c r="C10" s="5">
        <f t="shared" si="0"/>
        <v>0.92346938775510212</v>
      </c>
      <c r="D10" s="18">
        <v>28.9</v>
      </c>
      <c r="E10" s="5">
        <f t="shared" si="1"/>
        <v>0.26933830382106244</v>
      </c>
      <c r="F10" s="18">
        <v>578.79999999999995</v>
      </c>
      <c r="G10" s="5">
        <f t="shared" si="2"/>
        <v>0.8168219023426474</v>
      </c>
      <c r="H10" s="5">
        <v>1979.3</v>
      </c>
      <c r="I10" s="5">
        <f t="shared" si="3"/>
        <v>1.4019691174387308</v>
      </c>
      <c r="J10" s="5">
        <v>2963</v>
      </c>
      <c r="K10" s="5">
        <f t="shared" si="4"/>
        <v>1.0067957866123003</v>
      </c>
      <c r="L10" s="5">
        <f t="shared" si="17"/>
        <v>303.84999999999997</v>
      </c>
      <c r="M10" s="5">
        <f t="shared" si="5"/>
        <v>0.74482166932222083</v>
      </c>
      <c r="N10" s="9">
        <v>5904</v>
      </c>
      <c r="O10" s="5">
        <f t="shared" si="6"/>
        <v>0.80766073871409028</v>
      </c>
      <c r="P10" s="8">
        <v>69.722999999999999</v>
      </c>
      <c r="Q10" s="5">
        <f t="shared" si="7"/>
        <v>0.58733889310083398</v>
      </c>
      <c r="R10" s="8">
        <v>1.36</v>
      </c>
      <c r="S10" s="5">
        <f t="shared" si="18"/>
        <v>0.93793103448275872</v>
      </c>
      <c r="T10" s="9">
        <v>126</v>
      </c>
      <c r="U10" s="5">
        <f t="shared" si="8"/>
        <v>0.8936170212765957</v>
      </c>
      <c r="V10" s="8">
        <v>0.62</v>
      </c>
      <c r="W10" s="5">
        <f t="shared" si="9"/>
        <v>0.52542372881355937</v>
      </c>
      <c r="X10" s="7">
        <f t="shared" si="10"/>
        <v>1.1634864566934029</v>
      </c>
      <c r="Y10" s="5">
        <f t="shared" si="11"/>
        <v>0.2818181818181818</v>
      </c>
      <c r="Z10" s="6">
        <v>3</v>
      </c>
      <c r="AA10" s="4">
        <f t="shared" si="12"/>
        <v>1.5</v>
      </c>
      <c r="AB10" s="2" t="s">
        <v>17</v>
      </c>
      <c r="AC10" s="22">
        <v>-0.56499999999999995</v>
      </c>
      <c r="AD10" s="22">
        <f t="shared" si="13"/>
        <v>1.1368209255533199</v>
      </c>
      <c r="AE10" s="19">
        <v>-0.8524181624999998</v>
      </c>
      <c r="AF10" s="22">
        <f t="shared" si="14"/>
        <v>1.4598701190272305</v>
      </c>
      <c r="AG10" s="21">
        <v>371</v>
      </c>
      <c r="AH10" s="22">
        <f t="shared" si="15"/>
        <v>1.7096774193548387</v>
      </c>
      <c r="AI10" s="20">
        <v>256</v>
      </c>
      <c r="AJ10" s="22">
        <f t="shared" si="16"/>
        <v>0.88275862068965516</v>
      </c>
      <c r="AK10" s="36">
        <v>0.90393999999997199</v>
      </c>
      <c r="AL10" s="36">
        <v>0.27903000000000411</v>
      </c>
      <c r="AM10" s="36">
        <v>0.62490999999996788</v>
      </c>
      <c r="AN10" s="22">
        <v>0.53393999999997277</v>
      </c>
      <c r="AO10" s="22">
        <v>-9.096999999999511E-2</v>
      </c>
      <c r="AP10" s="34"/>
      <c r="AQ10" s="35"/>
      <c r="AR10" s="35"/>
      <c r="AS10" s="35"/>
    </row>
    <row r="11" spans="1:45" x14ac:dyDescent="0.2">
      <c r="A11" s="2" t="s">
        <v>18</v>
      </c>
      <c r="B11" s="18">
        <v>1.78</v>
      </c>
      <c r="C11" s="5">
        <f t="shared" si="0"/>
        <v>0.90816326530612246</v>
      </c>
      <c r="D11" s="18">
        <v>28.9</v>
      </c>
      <c r="E11" s="5">
        <f t="shared" si="1"/>
        <v>0.26933830382106244</v>
      </c>
      <c r="F11" s="18">
        <v>558.29999999999995</v>
      </c>
      <c r="G11" s="5">
        <f t="shared" si="2"/>
        <v>0.78789161727349699</v>
      </c>
      <c r="H11" s="5">
        <v>1820.7</v>
      </c>
      <c r="I11" s="5">
        <f t="shared" si="3"/>
        <v>1.2896302592435189</v>
      </c>
      <c r="J11" s="5">
        <v>2704</v>
      </c>
      <c r="K11" s="5">
        <f t="shared" si="4"/>
        <v>0.91879034998301057</v>
      </c>
      <c r="L11" s="5">
        <f t="shared" si="17"/>
        <v>293.59999999999997</v>
      </c>
      <c r="M11" s="5">
        <f t="shared" si="5"/>
        <v>0.71969604118151731</v>
      </c>
      <c r="N11" s="9">
        <v>7310</v>
      </c>
      <c r="O11" s="5">
        <f t="shared" si="6"/>
        <v>1</v>
      </c>
      <c r="P11" s="8">
        <v>114.818</v>
      </c>
      <c r="Q11" s="5">
        <f t="shared" si="7"/>
        <v>0.96721421952657738</v>
      </c>
      <c r="R11" s="8">
        <v>1.56</v>
      </c>
      <c r="S11" s="5">
        <f t="shared" si="18"/>
        <v>1.0758620689655174</v>
      </c>
      <c r="T11" s="9">
        <v>144</v>
      </c>
      <c r="U11" s="5">
        <f t="shared" si="8"/>
        <v>1.0212765957446808</v>
      </c>
      <c r="V11" s="8">
        <v>0.8</v>
      </c>
      <c r="W11" s="5">
        <f t="shared" si="9"/>
        <v>0.67796610169491534</v>
      </c>
      <c r="X11" s="7">
        <f t="shared" si="10"/>
        <v>1.0776202975278382</v>
      </c>
      <c r="Y11" s="5">
        <f t="shared" si="11"/>
        <v>0.36363636363636365</v>
      </c>
      <c r="Z11" s="6">
        <v>3</v>
      </c>
      <c r="AA11" s="4">
        <f t="shared" si="12"/>
        <v>1.5</v>
      </c>
      <c r="AB11" s="2" t="s">
        <v>18</v>
      </c>
      <c r="AC11" s="22">
        <v>-0.70199999999999996</v>
      </c>
      <c r="AD11" s="22">
        <f t="shared" si="13"/>
        <v>1.4124748490945673</v>
      </c>
      <c r="AE11" s="19">
        <v>-0.92584038749999964</v>
      </c>
      <c r="AF11" s="22">
        <f t="shared" si="14"/>
        <v>1.5856146386367522</v>
      </c>
      <c r="AG11" s="21">
        <v>233</v>
      </c>
      <c r="AH11" s="22">
        <f t="shared" si="15"/>
        <v>1.0737327188940091</v>
      </c>
      <c r="AI11" s="20">
        <v>230</v>
      </c>
      <c r="AJ11" s="22">
        <f t="shared" si="16"/>
        <v>0.7931034482758621</v>
      </c>
      <c r="AK11" s="36">
        <v>0.49257999999996116</v>
      </c>
      <c r="AL11" s="36">
        <v>9.351999999997318E-2</v>
      </c>
      <c r="AM11" s="36">
        <v>0.39905999999998798</v>
      </c>
      <c r="AN11" s="22">
        <v>0.12257999999996105</v>
      </c>
      <c r="AO11" s="22">
        <v>-0.27648000000002693</v>
      </c>
      <c r="AP11" s="34"/>
      <c r="AQ11" s="35"/>
      <c r="AR11" s="35"/>
      <c r="AS11" s="35"/>
    </row>
    <row r="12" spans="1:45" x14ac:dyDescent="0.2">
      <c r="A12" s="2" t="s">
        <v>19</v>
      </c>
      <c r="B12" s="18">
        <v>1.55</v>
      </c>
      <c r="C12" s="5">
        <f t="shared" si="0"/>
        <v>0.79081632653061229</v>
      </c>
      <c r="D12" s="5">
        <v>-50</v>
      </c>
      <c r="E12" s="5">
        <f t="shared" si="1"/>
        <v>-0.46598322460391428</v>
      </c>
      <c r="F12" s="18">
        <v>717.3</v>
      </c>
      <c r="G12" s="5">
        <f t="shared" si="2"/>
        <v>1.0122777307366637</v>
      </c>
      <c r="H12" s="5">
        <v>1509</v>
      </c>
      <c r="I12" s="5">
        <f t="shared" si="3"/>
        <v>1.0688482787930302</v>
      </c>
      <c r="J12" s="5">
        <v>3248</v>
      </c>
      <c r="K12" s="5">
        <f t="shared" si="4"/>
        <v>1.1036357458375807</v>
      </c>
      <c r="L12" s="5">
        <f t="shared" si="17"/>
        <v>333.65</v>
      </c>
      <c r="M12" s="5">
        <f t="shared" si="5"/>
        <v>0.81786983698982718</v>
      </c>
      <c r="N12" s="9">
        <v>7470</v>
      </c>
      <c r="O12" s="5">
        <f t="shared" si="6"/>
        <v>1.0218878248974008</v>
      </c>
      <c r="P12" s="8">
        <v>54.938000000000002</v>
      </c>
      <c r="Q12" s="5">
        <f t="shared" si="7"/>
        <v>0.46279167719652942</v>
      </c>
      <c r="R12" s="8">
        <v>1.61</v>
      </c>
      <c r="S12" s="5">
        <f t="shared" si="18"/>
        <v>1.1103448275862069</v>
      </c>
      <c r="T12" s="9">
        <v>139</v>
      </c>
      <c r="U12" s="5">
        <f t="shared" si="8"/>
        <v>0.98581560283687941</v>
      </c>
      <c r="V12" s="3">
        <v>0.83</v>
      </c>
      <c r="W12" s="5">
        <f t="shared" si="9"/>
        <v>0.70338983050847459</v>
      </c>
      <c r="X12" s="7">
        <f t="shared" si="10"/>
        <v>1.0580981906885656</v>
      </c>
      <c r="Y12" s="5">
        <f t="shared" si="11"/>
        <v>0.3772727272727272</v>
      </c>
      <c r="Z12" s="6">
        <v>2</v>
      </c>
      <c r="AA12" s="4">
        <f t="shared" si="12"/>
        <v>1</v>
      </c>
      <c r="AB12" s="2" t="s">
        <v>19</v>
      </c>
      <c r="AC12" s="22">
        <v>-0.55300000000000005</v>
      </c>
      <c r="AD12" s="22">
        <f t="shared" si="13"/>
        <v>1.1126760563380282</v>
      </c>
      <c r="AE12" s="19">
        <v>-1.5138843666666675</v>
      </c>
      <c r="AF12" s="22">
        <f t="shared" si="14"/>
        <v>2.5927117086259077</v>
      </c>
      <c r="AG12" s="21">
        <v>479</v>
      </c>
      <c r="AH12" s="22">
        <f t="shared" si="15"/>
        <v>2.2073732718894008</v>
      </c>
      <c r="AI12" s="20">
        <v>220</v>
      </c>
      <c r="AJ12" s="22">
        <f t="shared" si="16"/>
        <v>0.75862068965517238</v>
      </c>
      <c r="AK12" s="36">
        <v>0.17213999999999174</v>
      </c>
      <c r="AL12" s="36">
        <v>0.47886999999998281</v>
      </c>
      <c r="AM12" s="36">
        <v>-0.30672999999999107</v>
      </c>
      <c r="AN12" s="22">
        <v>9.2139999999993449E-2</v>
      </c>
      <c r="AO12" s="22">
        <v>0.39886999999998451</v>
      </c>
      <c r="AP12" s="34"/>
      <c r="AQ12" s="35"/>
      <c r="AR12" s="35"/>
      <c r="AS12" s="35"/>
    </row>
    <row r="13" spans="1:45" x14ac:dyDescent="0.2">
      <c r="A13" s="2" t="s">
        <v>20</v>
      </c>
      <c r="B13" s="18">
        <v>1.6</v>
      </c>
      <c r="C13" s="5">
        <f t="shared" si="0"/>
        <v>0.81632653061224492</v>
      </c>
      <c r="D13" s="18">
        <v>86.1</v>
      </c>
      <c r="E13" s="5">
        <f t="shared" si="1"/>
        <v>0.80242311276794032</v>
      </c>
      <c r="F13" s="18">
        <v>652.1</v>
      </c>
      <c r="G13" s="5">
        <f t="shared" si="2"/>
        <v>0.92026531188258542</v>
      </c>
      <c r="H13" s="5">
        <v>1380</v>
      </c>
      <c r="I13" s="5">
        <f t="shared" si="3"/>
        <v>0.97747556311092221</v>
      </c>
      <c r="J13" s="5">
        <v>2416</v>
      </c>
      <c r="K13" s="5">
        <f t="shared" si="4"/>
        <v>0.82093102276588514</v>
      </c>
      <c r="L13" s="5">
        <f t="shared" si="17"/>
        <v>369.1</v>
      </c>
      <c r="M13" s="5">
        <f t="shared" si="5"/>
        <v>0.90476774114474823</v>
      </c>
      <c r="N13" s="9">
        <v>8570</v>
      </c>
      <c r="O13" s="5">
        <f t="shared" si="6"/>
        <v>1.1723666210670314</v>
      </c>
      <c r="P13" s="8">
        <v>92.906000000000006</v>
      </c>
      <c r="Q13" s="5">
        <f t="shared" si="7"/>
        <v>0.78262993850560203</v>
      </c>
      <c r="R13" s="8">
        <v>1.98</v>
      </c>
      <c r="S13" s="5">
        <f t="shared" si="18"/>
        <v>1.3655172413793104</v>
      </c>
      <c r="T13" s="9">
        <v>137</v>
      </c>
      <c r="U13" s="5">
        <f t="shared" si="8"/>
        <v>0.97163120567375882</v>
      </c>
      <c r="V13" s="3">
        <v>0.64</v>
      </c>
      <c r="W13" s="5">
        <f t="shared" si="9"/>
        <v>0.5423728813559322</v>
      </c>
      <c r="X13" s="7">
        <f t="shared" si="10"/>
        <v>0.93301949083081193</v>
      </c>
      <c r="Y13" s="5">
        <f t="shared" si="11"/>
        <v>0.29090909090909089</v>
      </c>
      <c r="Z13" s="6">
        <v>5</v>
      </c>
      <c r="AA13" s="4">
        <f t="shared" si="12"/>
        <v>2.5</v>
      </c>
      <c r="AB13" s="2" t="s">
        <v>20</v>
      </c>
      <c r="AC13" s="22">
        <v>-0.55700000000000005</v>
      </c>
      <c r="AD13" s="22">
        <f t="shared" si="13"/>
        <v>1.1207243460764589</v>
      </c>
      <c r="AE13" s="19">
        <v>-0.92840470833333288</v>
      </c>
      <c r="AF13" s="22">
        <f t="shared" si="14"/>
        <v>1.5900063509733395</v>
      </c>
      <c r="AG13" s="21">
        <v>265</v>
      </c>
      <c r="AH13" s="22">
        <f t="shared" si="15"/>
        <v>1.2211981566820276</v>
      </c>
      <c r="AI13" s="20">
        <v>690</v>
      </c>
      <c r="AJ13" s="22">
        <f t="shared" si="16"/>
        <v>2.3793103448275863</v>
      </c>
      <c r="AK13" s="36">
        <v>0.72840999999996825</v>
      </c>
      <c r="AL13" s="36">
        <v>0.4322499999999927</v>
      </c>
      <c r="AM13" s="36">
        <v>0.29615999999997555</v>
      </c>
      <c r="AN13" s="22">
        <v>-0.22159000000003282</v>
      </c>
      <c r="AO13" s="22">
        <v>-0.51775000000000659</v>
      </c>
      <c r="AP13" s="34"/>
      <c r="AQ13" s="35"/>
      <c r="AR13" s="35"/>
      <c r="AS13" s="35"/>
    </row>
    <row r="14" spans="1:45" x14ac:dyDescent="0.2">
      <c r="A14" s="2" t="s">
        <v>21</v>
      </c>
      <c r="B14" s="18">
        <v>2.16</v>
      </c>
      <c r="C14" s="5">
        <f t="shared" si="0"/>
        <v>1.1020408163265307</v>
      </c>
      <c r="D14" s="18">
        <v>71.900000000000006</v>
      </c>
      <c r="E14" s="5">
        <f t="shared" si="1"/>
        <v>0.67008387698042882</v>
      </c>
      <c r="F14" s="18">
        <v>684.3</v>
      </c>
      <c r="G14" s="5">
        <f t="shared" si="2"/>
        <v>0.96570702794242158</v>
      </c>
      <c r="H14" s="5">
        <v>1560</v>
      </c>
      <c r="I14" s="5">
        <f t="shared" si="3"/>
        <v>1.1049723756906078</v>
      </c>
      <c r="J14" s="5">
        <v>2618</v>
      </c>
      <c r="K14" s="5">
        <f t="shared" si="4"/>
        <v>0.88956846755011898</v>
      </c>
      <c r="L14" s="5">
        <f t="shared" si="17"/>
        <v>378.09999999999997</v>
      </c>
      <c r="M14" s="5">
        <f t="shared" si="5"/>
        <v>0.92682926829268286</v>
      </c>
      <c r="N14" s="9">
        <v>10280</v>
      </c>
      <c r="O14" s="5">
        <f t="shared" si="6"/>
        <v>1.4062927496580027</v>
      </c>
      <c r="P14" s="8">
        <v>95.95</v>
      </c>
      <c r="Q14" s="5">
        <f t="shared" si="7"/>
        <v>0.80827226012972797</v>
      </c>
      <c r="R14" s="8">
        <v>1.9</v>
      </c>
      <c r="S14" s="5">
        <f t="shared" si="18"/>
        <v>1.3103448275862069</v>
      </c>
      <c r="T14" s="9">
        <v>145</v>
      </c>
      <c r="U14" s="5">
        <f t="shared" si="8"/>
        <v>1.0283687943262412</v>
      </c>
      <c r="V14" s="3">
        <v>0.79</v>
      </c>
      <c r="W14" s="5">
        <f t="shared" si="9"/>
        <v>0.66949152542372892</v>
      </c>
      <c r="X14" s="7">
        <f t="shared" si="10"/>
        <v>0.95749213321325932</v>
      </c>
      <c r="Y14" s="5">
        <f t="shared" si="11"/>
        <v>0.35909090909090907</v>
      </c>
      <c r="Z14" s="6">
        <v>6</v>
      </c>
      <c r="AA14" s="4">
        <f t="shared" si="12"/>
        <v>3</v>
      </c>
      <c r="AB14" s="2" t="s">
        <v>21</v>
      </c>
      <c r="AC14" s="22">
        <v>-0.32800000000000001</v>
      </c>
      <c r="AD14" s="22">
        <f t="shared" si="13"/>
        <v>0.65995975855130784</v>
      </c>
      <c r="AE14" s="19">
        <v>-0.84862304</v>
      </c>
      <c r="AF14" s="22">
        <f t="shared" si="14"/>
        <v>1.4533705086487412</v>
      </c>
      <c r="AG14" s="21">
        <v>251</v>
      </c>
      <c r="AH14" s="22">
        <f t="shared" si="15"/>
        <v>1.1566820276497696</v>
      </c>
      <c r="AI14" s="20">
        <v>600</v>
      </c>
      <c r="AJ14" s="22">
        <f t="shared" si="16"/>
        <v>2.0689655172413794</v>
      </c>
      <c r="AK14" s="36">
        <v>1.2190699999999701</v>
      </c>
      <c r="AL14" s="36">
        <v>0.75472999999996659</v>
      </c>
      <c r="AM14" s="36">
        <v>0.46434000000000353</v>
      </c>
      <c r="AN14" s="22">
        <v>0.55906999999996998</v>
      </c>
      <c r="AO14" s="22">
        <v>9.4729999999968229E-2</v>
      </c>
      <c r="AP14" s="34"/>
      <c r="AQ14" s="35"/>
      <c r="AR14" s="35"/>
      <c r="AS14" s="35"/>
    </row>
    <row r="15" spans="1:45" x14ac:dyDescent="0.2">
      <c r="A15" s="2" t="s">
        <v>22</v>
      </c>
      <c r="B15" s="18">
        <v>1.65</v>
      </c>
      <c r="C15" s="5">
        <f t="shared" si="0"/>
        <v>0.84183673469387754</v>
      </c>
      <c r="D15" s="5">
        <v>-58</v>
      </c>
      <c r="E15" s="5">
        <f t="shared" si="1"/>
        <v>-0.54054054054054057</v>
      </c>
      <c r="F15" s="18">
        <v>906.4</v>
      </c>
      <c r="G15" s="5">
        <f t="shared" si="2"/>
        <v>1.2791419700818514</v>
      </c>
      <c r="H15" s="5">
        <v>1733.3</v>
      </c>
      <c r="I15" s="5">
        <f t="shared" si="3"/>
        <v>1.2277234735798273</v>
      </c>
      <c r="J15" s="5">
        <v>3833</v>
      </c>
      <c r="K15" s="5">
        <f t="shared" si="4"/>
        <v>1.3024125042473667</v>
      </c>
      <c r="L15" s="5">
        <f t="shared" si="17"/>
        <v>424.2</v>
      </c>
      <c r="M15" s="5">
        <f t="shared" si="5"/>
        <v>1.0398333129059933</v>
      </c>
      <c r="N15" s="9">
        <v>7140</v>
      </c>
      <c r="O15" s="5">
        <f t="shared" si="6"/>
        <v>0.97674418604651159</v>
      </c>
      <c r="P15" s="8">
        <v>65.38</v>
      </c>
      <c r="Q15" s="5">
        <f t="shared" si="7"/>
        <v>0.55075393816864626</v>
      </c>
      <c r="R15" s="8">
        <v>1.42</v>
      </c>
      <c r="S15" s="5">
        <f t="shared" si="18"/>
        <v>0.97931034482758617</v>
      </c>
      <c r="T15" s="9">
        <v>131</v>
      </c>
      <c r="U15" s="5">
        <f t="shared" si="8"/>
        <v>0.92907801418439717</v>
      </c>
      <c r="V15" s="3">
        <v>0.74</v>
      </c>
      <c r="W15" s="5">
        <f t="shared" si="9"/>
        <v>0.6271186440677966</v>
      </c>
      <c r="X15" s="7">
        <f t="shared" si="10"/>
        <v>1.1363233487550355</v>
      </c>
      <c r="Y15" s="5">
        <f t="shared" si="11"/>
        <v>0.33636363636363631</v>
      </c>
      <c r="Z15" s="6">
        <v>2</v>
      </c>
      <c r="AA15" s="4">
        <f t="shared" si="12"/>
        <v>1</v>
      </c>
      <c r="AB15" s="2" t="s">
        <v>22</v>
      </c>
      <c r="AC15" s="22">
        <v>-0.71</v>
      </c>
      <c r="AD15" s="22">
        <f t="shared" si="13"/>
        <v>1.4285714285714286</v>
      </c>
      <c r="AE15" s="19">
        <v>-0.91935432777777759</v>
      </c>
      <c r="AF15" s="22">
        <f t="shared" si="14"/>
        <v>1.574506469905425</v>
      </c>
      <c r="AG15" s="21">
        <v>388</v>
      </c>
      <c r="AH15" s="22">
        <f t="shared" si="15"/>
        <v>1.7880184331797235</v>
      </c>
      <c r="AI15" s="20">
        <v>119</v>
      </c>
      <c r="AJ15" s="22">
        <f t="shared" si="16"/>
        <v>0.41034482758620688</v>
      </c>
      <c r="AK15" s="36">
        <v>-0.15718000000001009</v>
      </c>
      <c r="AL15" s="36">
        <v>0.11682000000000237</v>
      </c>
      <c r="AM15" s="36">
        <v>-0.27400000000001246</v>
      </c>
      <c r="AN15" s="22">
        <v>-0.23718000000001016</v>
      </c>
      <c r="AO15" s="22">
        <v>3.6820000000002295E-2</v>
      </c>
      <c r="AP15" s="34"/>
      <c r="AQ15" s="35"/>
      <c r="AR15" s="35"/>
      <c r="AS15" s="35"/>
    </row>
    <row r="16" spans="1:45" x14ac:dyDescent="0.2">
      <c r="A16" s="2" t="s">
        <v>23</v>
      </c>
      <c r="B16" s="5">
        <v>1.63</v>
      </c>
      <c r="C16" s="5">
        <f t="shared" si="0"/>
        <v>0.83163265306122447</v>
      </c>
      <c r="D16" s="18">
        <v>50.6</v>
      </c>
      <c r="E16" s="5">
        <f t="shared" si="1"/>
        <v>0.47157502329916123</v>
      </c>
      <c r="F16" s="18">
        <v>650.9</v>
      </c>
      <c r="G16" s="5">
        <f t="shared" si="2"/>
        <v>0.91857183178097657</v>
      </c>
      <c r="H16" s="5">
        <v>1414</v>
      </c>
      <c r="I16" s="5">
        <f t="shared" si="3"/>
        <v>1.001558294375974</v>
      </c>
      <c r="J16" s="5">
        <v>2830</v>
      </c>
      <c r="K16" s="5">
        <f t="shared" si="4"/>
        <v>0.96160380564050285</v>
      </c>
      <c r="L16" s="5">
        <f t="shared" si="17"/>
        <v>350.75</v>
      </c>
      <c r="M16" s="5">
        <f t="shared" si="5"/>
        <v>0.85978673857090337</v>
      </c>
      <c r="N16" s="9">
        <v>6110</v>
      </c>
      <c r="O16" s="5">
        <f t="shared" si="6"/>
        <v>0.83584131326949385</v>
      </c>
      <c r="P16" s="8">
        <v>50.941499999999998</v>
      </c>
      <c r="Q16" s="5">
        <f t="shared" si="7"/>
        <v>0.42912560020217339</v>
      </c>
      <c r="R16" s="8">
        <v>1.71</v>
      </c>
      <c r="S16" s="5">
        <f t="shared" si="18"/>
        <v>1.1793103448275861</v>
      </c>
      <c r="T16" s="9">
        <v>125</v>
      </c>
      <c r="U16" s="5">
        <f t="shared" si="8"/>
        <v>0.88652482269503541</v>
      </c>
      <c r="V16" s="3">
        <v>0.57999999999999996</v>
      </c>
      <c r="W16" s="5">
        <f t="shared" si="9"/>
        <v>0.49152542372881353</v>
      </c>
      <c r="X16" s="7">
        <f t="shared" si="10"/>
        <v>1.0211017504546998</v>
      </c>
      <c r="Y16" s="5">
        <f t="shared" si="11"/>
        <v>0.26363636363636361</v>
      </c>
      <c r="Z16" s="6">
        <v>4</v>
      </c>
      <c r="AA16" s="4">
        <f t="shared" si="12"/>
        <v>2</v>
      </c>
      <c r="AB16" s="2" t="s">
        <v>23</v>
      </c>
      <c r="AC16" s="22">
        <v>-0.51200000000000001</v>
      </c>
      <c r="AD16" s="22">
        <f t="shared" si="13"/>
        <v>1.0301810865191148</v>
      </c>
      <c r="AE16" s="19">
        <v>-1.3880034999999995</v>
      </c>
      <c r="AF16" s="22">
        <f t="shared" si="14"/>
        <v>2.3771253639321794</v>
      </c>
      <c r="AG16" s="23">
        <v>489</v>
      </c>
      <c r="AH16" s="22">
        <f t="shared" si="15"/>
        <v>2.2534562211981566</v>
      </c>
      <c r="AI16" s="20">
        <v>453</v>
      </c>
      <c r="AJ16" s="22">
        <f t="shared" si="16"/>
        <v>1.5620689655172413</v>
      </c>
      <c r="AK16" s="36">
        <v>0.39283999999996766</v>
      </c>
      <c r="AL16" s="36">
        <v>0.76289999999995572</v>
      </c>
      <c r="AM16" s="36">
        <v>-0.37005999999998807</v>
      </c>
      <c r="AN16" s="22">
        <v>-0.26716000000003248</v>
      </c>
      <c r="AO16" s="22">
        <v>0.10289999999995558</v>
      </c>
      <c r="AP16" s="34"/>
      <c r="AQ16" s="35"/>
      <c r="AR16" s="35"/>
      <c r="AS16" s="35"/>
    </row>
    <row r="17" spans="1:595" x14ac:dyDescent="0.2">
      <c r="A17" s="2" t="s">
        <v>24</v>
      </c>
      <c r="B17" s="5">
        <v>1.66</v>
      </c>
      <c r="C17" s="5">
        <f t="shared" si="0"/>
        <v>0.84693877551020402</v>
      </c>
      <c r="D17" s="18">
        <v>64.3</v>
      </c>
      <c r="E17" s="5">
        <f t="shared" si="1"/>
        <v>0.59925442684063368</v>
      </c>
      <c r="F17" s="18">
        <v>652.9</v>
      </c>
      <c r="G17" s="5">
        <f t="shared" si="2"/>
        <v>0.92139429861699118</v>
      </c>
      <c r="H17" s="5">
        <v>1590.6</v>
      </c>
      <c r="I17" s="5">
        <f t="shared" si="3"/>
        <v>1.1266468338291542</v>
      </c>
      <c r="J17" s="5">
        <v>2987</v>
      </c>
      <c r="K17" s="5">
        <f t="shared" si="4"/>
        <v>1.0149507305470609</v>
      </c>
      <c r="L17" s="5">
        <f t="shared" si="17"/>
        <v>358.59999999999997</v>
      </c>
      <c r="M17" s="5">
        <f t="shared" si="5"/>
        <v>0.8790292928054908</v>
      </c>
      <c r="N17" s="9">
        <v>7190</v>
      </c>
      <c r="O17" s="5">
        <f t="shared" si="6"/>
        <v>0.98358413132694933</v>
      </c>
      <c r="P17" s="8">
        <v>51.996000000000002</v>
      </c>
      <c r="Q17" s="5">
        <f t="shared" si="7"/>
        <v>0.43800859236795558</v>
      </c>
      <c r="R17" s="8">
        <v>1.66</v>
      </c>
      <c r="S17" s="5">
        <f t="shared" si="18"/>
        <v>1.1448275862068966</v>
      </c>
      <c r="T17" s="9">
        <v>127</v>
      </c>
      <c r="U17" s="5">
        <f t="shared" si="8"/>
        <v>0.900709219858156</v>
      </c>
      <c r="V17" s="3">
        <v>0.61499999999999999</v>
      </c>
      <c r="W17" s="5">
        <f t="shared" si="9"/>
        <v>0.52118644067796616</v>
      </c>
      <c r="X17" s="7">
        <f t="shared" si="10"/>
        <v>1.0392708207474881</v>
      </c>
      <c r="Y17" s="5">
        <f t="shared" si="11"/>
        <v>0.27954545454545454</v>
      </c>
      <c r="Z17" s="6">
        <v>3</v>
      </c>
      <c r="AA17" s="4">
        <f t="shared" si="12"/>
        <v>1.5</v>
      </c>
      <c r="AB17" s="2" t="s">
        <v>24</v>
      </c>
      <c r="AC17" s="22">
        <v>-0.51800000000000002</v>
      </c>
      <c r="AD17" s="22">
        <f t="shared" si="13"/>
        <v>1.0422535211267605</v>
      </c>
      <c r="AE17" s="19">
        <v>-1.2678532500000004</v>
      </c>
      <c r="AF17" s="22">
        <f t="shared" si="14"/>
        <v>2.171353399554719</v>
      </c>
      <c r="AG17" s="23">
        <v>448</v>
      </c>
      <c r="AH17" s="22">
        <f t="shared" si="15"/>
        <v>2.064516129032258</v>
      </c>
      <c r="AI17" s="20">
        <v>339</v>
      </c>
      <c r="AJ17" s="22">
        <f t="shared" si="16"/>
        <v>1.1689655172413793</v>
      </c>
      <c r="AK17" s="36">
        <v>7.7069999999988426E-2</v>
      </c>
      <c r="AL17" s="36">
        <v>0.36926999999997179</v>
      </c>
      <c r="AM17" s="36">
        <v>-0.29219999999998336</v>
      </c>
      <c r="AN17" s="22">
        <v>-0.29293000000001257</v>
      </c>
      <c r="AO17" s="22">
        <v>-7.3000000002920729E-4</v>
      </c>
      <c r="AP17" s="34"/>
      <c r="AQ17" s="35"/>
      <c r="AR17" s="35"/>
      <c r="AS17" s="35"/>
    </row>
    <row r="18" spans="1:595" x14ac:dyDescent="0.2">
      <c r="A18" s="2" t="s">
        <v>25</v>
      </c>
      <c r="B18" s="5">
        <v>1.9</v>
      </c>
      <c r="C18" s="5">
        <f t="shared" si="0"/>
        <v>0.96938775510204078</v>
      </c>
      <c r="D18" s="18">
        <v>118.4</v>
      </c>
      <c r="E18" s="5">
        <f t="shared" si="1"/>
        <v>1.103448275862069</v>
      </c>
      <c r="F18" s="18">
        <v>745.5</v>
      </c>
      <c r="G18" s="5">
        <f t="shared" si="2"/>
        <v>1.0520745131244706</v>
      </c>
      <c r="H18" s="5">
        <v>1957.9</v>
      </c>
      <c r="I18" s="5">
        <f t="shared" si="3"/>
        <v>1.386811163054257</v>
      </c>
      <c r="J18" s="5">
        <v>3555</v>
      </c>
      <c r="K18" s="5">
        <f t="shared" si="4"/>
        <v>1.2079510703363914</v>
      </c>
      <c r="L18" s="5">
        <f t="shared" si="17"/>
        <v>431.95</v>
      </c>
      <c r="M18" s="5">
        <f t="shared" si="5"/>
        <v>1.0588307390611595</v>
      </c>
      <c r="N18" s="9">
        <v>8960</v>
      </c>
      <c r="O18" s="5">
        <f t="shared" si="6"/>
        <v>1.2257181942544459</v>
      </c>
      <c r="P18" s="8">
        <v>63.545999999999999</v>
      </c>
      <c r="Q18" s="5">
        <f t="shared" si="7"/>
        <v>0.53530452362901193</v>
      </c>
      <c r="R18" s="8">
        <v>1.45</v>
      </c>
      <c r="S18" s="5">
        <f t="shared" si="18"/>
        <v>1</v>
      </c>
      <c r="T18" s="9">
        <v>138</v>
      </c>
      <c r="U18" s="5">
        <f t="shared" si="8"/>
        <v>0.97872340425531912</v>
      </c>
      <c r="V18" s="3">
        <v>0.73</v>
      </c>
      <c r="W18" s="5">
        <f t="shared" si="9"/>
        <v>0.61864406779661019</v>
      </c>
      <c r="X18" s="7">
        <f t="shared" si="10"/>
        <v>1.1232119255001698</v>
      </c>
      <c r="Y18" s="5">
        <f t="shared" si="11"/>
        <v>0.33181818181818179</v>
      </c>
      <c r="Z18" s="6">
        <v>2</v>
      </c>
      <c r="AA18" s="4">
        <f t="shared" si="12"/>
        <v>1</v>
      </c>
      <c r="AB18" s="2" t="s">
        <v>25</v>
      </c>
      <c r="AC18" s="22">
        <v>-0.247</v>
      </c>
      <c r="AD18" s="22">
        <f t="shared" si="13"/>
        <v>0.49698189134808851</v>
      </c>
      <c r="AE18" s="19">
        <v>-0.76627303333333341</v>
      </c>
      <c r="AF18" s="22">
        <f t="shared" si="14"/>
        <v>1.3123360735285725</v>
      </c>
      <c r="AG18" s="23">
        <v>384.4</v>
      </c>
      <c r="AH18" s="22">
        <f t="shared" si="15"/>
        <v>1.7714285714285714</v>
      </c>
      <c r="AI18" s="20">
        <v>300</v>
      </c>
      <c r="AJ18" s="22">
        <f t="shared" si="16"/>
        <v>1.0344827586206897</v>
      </c>
      <c r="AK18" s="36">
        <v>0.13979999999998149</v>
      </c>
      <c r="AL18" s="36">
        <v>0.83465999999998974</v>
      </c>
      <c r="AM18" s="36">
        <v>-0.69486000000000825</v>
      </c>
      <c r="AN18" s="22">
        <v>5.9799999999981424E-2</v>
      </c>
      <c r="AO18" s="22">
        <v>0.75465999999998967</v>
      </c>
      <c r="AP18" s="34"/>
      <c r="AQ18" s="35"/>
      <c r="AR18" s="35"/>
      <c r="AS18" s="35"/>
    </row>
    <row r="19" spans="1:595" x14ac:dyDescent="0.2">
      <c r="A19" s="2" t="s">
        <v>30</v>
      </c>
      <c r="B19" s="18">
        <v>2.36</v>
      </c>
      <c r="C19" s="5">
        <f t="shared" si="0"/>
        <v>1.2040816326530612</v>
      </c>
      <c r="D19" s="18">
        <v>78.599999999999994</v>
      </c>
      <c r="E19" s="5">
        <f t="shared" si="1"/>
        <v>0.73252562907735319</v>
      </c>
      <c r="F19" s="18">
        <v>770</v>
      </c>
      <c r="G19" s="5">
        <f t="shared" si="2"/>
        <v>1.0866497318656505</v>
      </c>
      <c r="H19" s="5">
        <v>1700</v>
      </c>
      <c r="I19" s="5">
        <f t="shared" si="3"/>
        <v>1.2041365632525853</v>
      </c>
      <c r="J19" s="5">
        <v>2510</v>
      </c>
      <c r="K19" s="5">
        <f t="shared" si="4"/>
        <v>0.85287121984369696</v>
      </c>
      <c r="L19" s="5">
        <f t="shared" si="17"/>
        <v>424.3</v>
      </c>
      <c r="M19" s="5">
        <f t="shared" si="5"/>
        <v>1.0400784409854149</v>
      </c>
      <c r="N19" s="9">
        <v>19250</v>
      </c>
      <c r="O19" s="5">
        <f t="shared" si="6"/>
        <v>2.6333789329685362</v>
      </c>
      <c r="P19" s="8">
        <v>183.84</v>
      </c>
      <c r="Q19" s="5">
        <f t="shared" si="7"/>
        <v>1.5486479656305283</v>
      </c>
      <c r="R19" s="8">
        <v>1.93</v>
      </c>
      <c r="S19" s="5">
        <f t="shared" si="18"/>
        <v>1.3310344827586207</v>
      </c>
      <c r="T19" s="9">
        <v>146</v>
      </c>
      <c r="U19" s="5">
        <f t="shared" si="8"/>
        <v>1.0354609929078014</v>
      </c>
      <c r="V19" s="8">
        <v>0.6</v>
      </c>
      <c r="W19" s="5">
        <f t="shared" si="9"/>
        <v>0.50847457627118642</v>
      </c>
      <c r="X19" s="7">
        <f t="shared" si="10"/>
        <v>0.94816591113650683</v>
      </c>
      <c r="Y19" s="5">
        <f t="shared" si="11"/>
        <v>0.27272727272727271</v>
      </c>
      <c r="Z19" s="6">
        <v>6</v>
      </c>
      <c r="AA19" s="4">
        <f t="shared" si="12"/>
        <v>3</v>
      </c>
      <c r="AB19" s="2" t="s">
        <v>30</v>
      </c>
      <c r="AC19" s="22">
        <v>-0.251</v>
      </c>
      <c r="AD19" s="22">
        <f t="shared" si="13"/>
        <v>0.50503018108651909</v>
      </c>
      <c r="AE19" s="19">
        <v>-0.28628193999999957</v>
      </c>
      <c r="AF19" s="22">
        <f t="shared" si="14"/>
        <v>0.49029275560883639</v>
      </c>
      <c r="AG19" s="23">
        <v>132</v>
      </c>
      <c r="AH19" s="22">
        <f t="shared" si="15"/>
        <v>0.60829493087557607</v>
      </c>
      <c r="AI19" s="20">
        <v>800</v>
      </c>
      <c r="AJ19" s="22">
        <f t="shared" si="16"/>
        <v>2.7586206896551726</v>
      </c>
      <c r="AK19" s="36">
        <v>1.884739999999951</v>
      </c>
      <c r="AL19" s="36">
        <v>0.70581999999999212</v>
      </c>
      <c r="AM19" s="36">
        <v>1.1789199999999589</v>
      </c>
      <c r="AN19" s="22">
        <v>2.384739999999951</v>
      </c>
      <c r="AO19" s="22">
        <v>1.2058199999999921</v>
      </c>
      <c r="AP19" s="34"/>
      <c r="AQ19" s="35"/>
      <c r="AR19" s="35"/>
      <c r="AS19" s="35"/>
    </row>
    <row r="20" spans="1:595" x14ac:dyDescent="0.2">
      <c r="A20" s="2" t="s">
        <v>31</v>
      </c>
      <c r="B20" s="18">
        <v>1.93</v>
      </c>
      <c r="C20" s="5">
        <f t="shared" si="0"/>
        <v>0.98469387755102045</v>
      </c>
      <c r="D20" s="18">
        <v>125.6</v>
      </c>
      <c r="E20" s="5">
        <f t="shared" si="1"/>
        <v>1.1705498602050326</v>
      </c>
      <c r="F20" s="18">
        <v>731</v>
      </c>
      <c r="G20" s="5">
        <f t="shared" si="2"/>
        <v>1.0316116285633643</v>
      </c>
      <c r="H20" s="5">
        <v>2070</v>
      </c>
      <c r="I20" s="5">
        <f t="shared" si="3"/>
        <v>1.4662133446663834</v>
      </c>
      <c r="J20" s="5">
        <v>3361</v>
      </c>
      <c r="K20" s="5">
        <f t="shared" si="4"/>
        <v>1.1420319401970778</v>
      </c>
      <c r="L20" s="5">
        <f t="shared" si="17"/>
        <v>428.3</v>
      </c>
      <c r="M20" s="5">
        <f t="shared" si="5"/>
        <v>1.0498835641622748</v>
      </c>
      <c r="N20" s="9">
        <v>10490</v>
      </c>
      <c r="O20" s="5">
        <f t="shared" si="6"/>
        <v>1.4350205198358412</v>
      </c>
      <c r="P20" s="8">
        <v>107.8682</v>
      </c>
      <c r="Q20" s="5">
        <f t="shared" si="7"/>
        <v>0.90866986774492464</v>
      </c>
      <c r="R20" s="8">
        <v>1.65</v>
      </c>
      <c r="S20" s="5">
        <f t="shared" si="18"/>
        <v>1.1379310344827587</v>
      </c>
      <c r="T20" s="9">
        <v>153</v>
      </c>
      <c r="U20" s="5">
        <f t="shared" si="8"/>
        <v>1.0851063829787233</v>
      </c>
      <c r="V20" s="8">
        <v>1.1499999999999999</v>
      </c>
      <c r="W20" s="5">
        <f t="shared" si="9"/>
        <v>0.97457627118644063</v>
      </c>
      <c r="X20" s="7">
        <f t="shared" si="10"/>
        <v>1.0429825022501575</v>
      </c>
      <c r="Y20" s="5">
        <f t="shared" si="11"/>
        <v>0.5227272727272726</v>
      </c>
      <c r="Z20" s="6">
        <v>1</v>
      </c>
      <c r="AA20" s="4">
        <f t="shared" si="12"/>
        <v>0.5</v>
      </c>
      <c r="AB20" s="2" t="s">
        <v>31</v>
      </c>
      <c r="AC20" s="22">
        <v>-0.32</v>
      </c>
      <c r="AD20" s="22">
        <f t="shared" si="13"/>
        <v>0.64386317907444668</v>
      </c>
      <c r="AE20" s="19">
        <v>-0.7643540000000002</v>
      </c>
      <c r="AF20" s="22">
        <f t="shared" si="14"/>
        <v>1.3090494947765032</v>
      </c>
      <c r="AG20" s="23">
        <v>235</v>
      </c>
      <c r="AH20" s="22">
        <f t="shared" si="15"/>
        <v>1.0829493087557605</v>
      </c>
      <c r="AI20" s="20">
        <v>255</v>
      </c>
      <c r="AJ20" s="22">
        <f t="shared" si="16"/>
        <v>0.87931034482758619</v>
      </c>
      <c r="AK20" s="36">
        <v>9.8149999999997739E-2</v>
      </c>
      <c r="AL20" s="36">
        <v>0.70372999999997532</v>
      </c>
      <c r="AM20" s="36">
        <v>-0.60557999999997758</v>
      </c>
      <c r="AN20" s="22">
        <v>0.3081499999999977</v>
      </c>
      <c r="AO20" s="22">
        <v>0.91372999999997528</v>
      </c>
      <c r="AP20" s="34"/>
      <c r="AQ20" s="35"/>
      <c r="AR20" s="35"/>
      <c r="AS20" s="35"/>
    </row>
    <row r="21" spans="1:595" x14ac:dyDescent="0.2">
      <c r="A21" s="2" t="s">
        <v>32</v>
      </c>
      <c r="B21" s="18">
        <v>2.54</v>
      </c>
      <c r="C21" s="5">
        <f t="shared" si="0"/>
        <v>1.2959183673469388</v>
      </c>
      <c r="D21" s="18">
        <v>222.8</v>
      </c>
      <c r="E21" s="5">
        <f t="shared" si="1"/>
        <v>2.0764212488350422</v>
      </c>
      <c r="F21" s="18">
        <v>890.1</v>
      </c>
      <c r="G21" s="5">
        <f t="shared" si="2"/>
        <v>1.2561388653683319</v>
      </c>
      <c r="H21" s="5">
        <v>1980</v>
      </c>
      <c r="I21" s="5">
        <f t="shared" si="3"/>
        <v>1.4024649383765406</v>
      </c>
      <c r="J21" s="5">
        <v>2890</v>
      </c>
      <c r="K21" s="5">
        <f t="shared" si="4"/>
        <v>0.98199116547740406</v>
      </c>
      <c r="L21" s="5">
        <f t="shared" si="17"/>
        <v>556.45000000000005</v>
      </c>
      <c r="M21" s="5">
        <f t="shared" si="5"/>
        <v>1.3640151979409243</v>
      </c>
      <c r="N21" s="9">
        <v>19300</v>
      </c>
      <c r="O21" s="5">
        <f t="shared" si="6"/>
        <v>2.6402188782489739</v>
      </c>
      <c r="P21" s="8">
        <v>196.9666</v>
      </c>
      <c r="Q21" s="5">
        <f t="shared" si="7"/>
        <v>1.6592250021059727</v>
      </c>
      <c r="R21" s="8">
        <v>1.74</v>
      </c>
      <c r="S21" s="5">
        <f t="shared" si="18"/>
        <v>1.2</v>
      </c>
      <c r="T21" s="9">
        <v>144</v>
      </c>
      <c r="U21" s="5">
        <f t="shared" si="8"/>
        <v>1.0212765957446808</v>
      </c>
      <c r="V21" s="8">
        <v>0.85</v>
      </c>
      <c r="W21" s="5">
        <f t="shared" si="9"/>
        <v>0.72033898305084743</v>
      </c>
      <c r="X21" s="7">
        <f t="shared" si="10"/>
        <v>1.010502078304651</v>
      </c>
      <c r="Y21" s="5">
        <f t="shared" si="11"/>
        <v>0.3863636363636363</v>
      </c>
      <c r="Z21" s="6">
        <v>3</v>
      </c>
      <c r="AA21" s="4">
        <f t="shared" si="12"/>
        <v>1.5</v>
      </c>
      <c r="AB21" s="2" t="s">
        <v>32</v>
      </c>
      <c r="AC21" s="22">
        <v>-0.17499999999999999</v>
      </c>
      <c r="AD21" s="22">
        <f t="shared" si="13"/>
        <v>0.352112676056338</v>
      </c>
      <c r="AE21" s="19">
        <v>-0.5335860625000004</v>
      </c>
      <c r="AF21" s="22">
        <f t="shared" si="14"/>
        <v>0.91383124250727932</v>
      </c>
      <c r="AG21" s="23">
        <v>129.1</v>
      </c>
      <c r="AH21" s="22">
        <f t="shared" si="15"/>
        <v>0.59493087557603686</v>
      </c>
      <c r="AI21" s="20">
        <v>330</v>
      </c>
      <c r="AJ21" s="22">
        <f t="shared" si="16"/>
        <v>1.1379310344827587</v>
      </c>
      <c r="AK21" s="36">
        <v>0.13608999999999227</v>
      </c>
      <c r="AL21" s="36">
        <v>0.75509999999998856</v>
      </c>
      <c r="AM21" s="36">
        <v>-0.61900999999999629</v>
      </c>
      <c r="AN21" s="22">
        <v>0.31608999999999199</v>
      </c>
      <c r="AO21" s="22">
        <v>0.93509999999998827</v>
      </c>
      <c r="AP21" s="34"/>
      <c r="AQ21" s="35"/>
      <c r="AR21" s="35"/>
      <c r="AS21" s="35"/>
    </row>
    <row r="22" spans="1:595" x14ac:dyDescent="0.2">
      <c r="A22" s="2" t="s">
        <v>33</v>
      </c>
      <c r="B22" s="18">
        <v>1.31</v>
      </c>
      <c r="C22" s="5">
        <f t="shared" si="0"/>
        <v>0.66836734693877553</v>
      </c>
      <c r="D22" s="5">
        <v>-40</v>
      </c>
      <c r="E22" s="5">
        <f t="shared" si="1"/>
        <v>-0.37278657968313139</v>
      </c>
      <c r="F22" s="18">
        <v>737.7</v>
      </c>
      <c r="G22" s="5">
        <f t="shared" si="2"/>
        <v>1.0410668924640136</v>
      </c>
      <c r="H22" s="5">
        <v>1450.7</v>
      </c>
      <c r="I22" s="5">
        <f t="shared" si="3"/>
        <v>1.0275534778297211</v>
      </c>
      <c r="J22" s="5">
        <v>7732.7</v>
      </c>
      <c r="K22" s="5">
        <f t="shared" si="4"/>
        <v>2.6274889568467548</v>
      </c>
      <c r="L22" s="5">
        <f t="shared" si="17"/>
        <v>348.85</v>
      </c>
      <c r="M22" s="5">
        <f t="shared" si="5"/>
        <v>0.85512930506189488</v>
      </c>
      <c r="N22" s="9">
        <v>1738</v>
      </c>
      <c r="O22" s="5">
        <f t="shared" si="6"/>
        <v>0.23775649794801643</v>
      </c>
      <c r="P22" s="8">
        <v>24.305</v>
      </c>
      <c r="Q22" s="5">
        <f t="shared" si="7"/>
        <v>0.20474265015584198</v>
      </c>
      <c r="R22" s="8">
        <v>1.45</v>
      </c>
      <c r="S22" s="5">
        <f t="shared" si="18"/>
        <v>1</v>
      </c>
      <c r="T22" s="9">
        <v>130</v>
      </c>
      <c r="U22" s="5">
        <f t="shared" si="8"/>
        <v>0.92198581560283688</v>
      </c>
      <c r="V22" s="8">
        <v>0.72</v>
      </c>
      <c r="W22" s="5">
        <f t="shared" si="9"/>
        <v>0.61016949152542377</v>
      </c>
      <c r="X22" s="7">
        <f t="shared" si="10"/>
        <v>1.1232119255001698</v>
      </c>
      <c r="Y22" s="5">
        <f t="shared" si="11"/>
        <v>0.32727272727272722</v>
      </c>
      <c r="Z22" s="6">
        <v>2</v>
      </c>
      <c r="AA22" s="4">
        <f t="shared" si="12"/>
        <v>1</v>
      </c>
      <c r="AB22" s="2" t="s">
        <v>33</v>
      </c>
      <c r="AC22" s="22">
        <v>-1.278</v>
      </c>
      <c r="AD22" s="22">
        <f t="shared" si="13"/>
        <v>2.5714285714285716</v>
      </c>
      <c r="AE22" s="19">
        <v>-1.4508916999999999</v>
      </c>
      <c r="AF22" s="22">
        <f t="shared" si="14"/>
        <v>2.484829080321973</v>
      </c>
      <c r="AG22" s="23">
        <v>1020</v>
      </c>
      <c r="AH22" s="22">
        <f t="shared" si="15"/>
        <v>4.7004608294930872</v>
      </c>
      <c r="AI22" s="20">
        <v>128</v>
      </c>
      <c r="AJ22" s="22">
        <f t="shared" si="16"/>
        <v>0.44137931034482758</v>
      </c>
      <c r="AK22" s="36">
        <v>-5.7730000000022486E-2</v>
      </c>
      <c r="AL22" s="36">
        <v>0.238539999999972</v>
      </c>
      <c r="AM22" s="36">
        <v>-0.29626999999999448</v>
      </c>
      <c r="AN22" s="22">
        <v>-0.13773000000002256</v>
      </c>
      <c r="AO22" s="22">
        <v>0.15853999999997193</v>
      </c>
      <c r="AP22" s="34"/>
      <c r="AQ22" s="35"/>
      <c r="AR22" s="35"/>
      <c r="AS22" s="35"/>
    </row>
    <row r="23" spans="1:595" x14ac:dyDescent="0.2">
      <c r="A23" s="2" t="s">
        <v>26</v>
      </c>
      <c r="B23" s="22">
        <v>2.2000000000000002</v>
      </c>
      <c r="C23" s="5">
        <f t="shared" si="0"/>
        <v>1.1224489795918369</v>
      </c>
      <c r="D23" s="18">
        <v>53.7</v>
      </c>
      <c r="E23" s="5">
        <f t="shared" si="1"/>
        <v>0.50046598322460401</v>
      </c>
      <c r="F23" s="18">
        <v>804.4</v>
      </c>
      <c r="G23" s="5">
        <f t="shared" si="2"/>
        <v>1.1351961614451029</v>
      </c>
      <c r="H23" s="5">
        <v>1870</v>
      </c>
      <c r="I23" s="5">
        <f t="shared" si="3"/>
        <v>1.324550219577844</v>
      </c>
      <c r="J23" s="5">
        <v>3177</v>
      </c>
      <c r="K23" s="5">
        <f t="shared" si="4"/>
        <v>1.0795107033639144</v>
      </c>
      <c r="L23" s="5">
        <f t="shared" si="17"/>
        <v>429.05</v>
      </c>
      <c r="M23" s="5">
        <f t="shared" si="5"/>
        <v>1.051722024757936</v>
      </c>
      <c r="N23" s="9">
        <v>12023</v>
      </c>
      <c r="O23" s="5">
        <f t="shared" si="6"/>
        <v>1.644733242134063</v>
      </c>
      <c r="P23" s="8">
        <v>106.42</v>
      </c>
      <c r="Q23" s="5">
        <f t="shared" si="7"/>
        <v>0.89647039002611417</v>
      </c>
      <c r="R23" s="8">
        <v>1.69</v>
      </c>
      <c r="S23" s="5">
        <f t="shared" si="18"/>
        <v>1.1655172413793105</v>
      </c>
      <c r="T23" s="9">
        <v>131</v>
      </c>
      <c r="U23" s="5">
        <f t="shared" si="8"/>
        <v>0.92907801418439717</v>
      </c>
      <c r="V23" s="19">
        <v>0.86</v>
      </c>
      <c r="W23" s="5">
        <f t="shared" si="9"/>
        <v>0.72881355932203395</v>
      </c>
      <c r="X23" s="7">
        <f t="shared" si="10"/>
        <v>1.0282926078522678</v>
      </c>
      <c r="Y23" s="5">
        <f t="shared" si="11"/>
        <v>0.39090909090909087</v>
      </c>
      <c r="Z23" s="21">
        <v>2</v>
      </c>
      <c r="AA23" s="4">
        <f t="shared" si="12"/>
        <v>1</v>
      </c>
      <c r="AB23" s="2" t="s">
        <v>26</v>
      </c>
      <c r="AC23" s="22">
        <v>-0.218</v>
      </c>
      <c r="AD23" s="22">
        <f t="shared" si="13"/>
        <v>0.43863179074446679</v>
      </c>
      <c r="AE23" s="19">
        <v>-0.50641550000000013</v>
      </c>
      <c r="AF23" s="22">
        <f t="shared" si="14"/>
        <v>0.86729833875663664</v>
      </c>
      <c r="AG23" s="23">
        <v>240</v>
      </c>
      <c r="AH23" s="22">
        <f t="shared" si="15"/>
        <v>1.1059907834101383</v>
      </c>
      <c r="AI23" s="20">
        <v>178</v>
      </c>
      <c r="AJ23" s="22">
        <f t="shared" si="16"/>
        <v>0.61379310344827587</v>
      </c>
      <c r="AK23" s="36">
        <v>-1.7699999999996052E-2</v>
      </c>
      <c r="AL23" s="36">
        <v>0.62961999999997609</v>
      </c>
      <c r="AM23" s="36">
        <v>-0.64731999999997214</v>
      </c>
      <c r="AN23" s="22">
        <v>-9.7699999999996123E-2</v>
      </c>
      <c r="AO23" s="22">
        <v>0.54961999999997602</v>
      </c>
      <c r="AP23" s="34"/>
      <c r="AQ23" s="35"/>
      <c r="AR23" s="35"/>
      <c r="AS23" s="35"/>
    </row>
    <row r="24" spans="1:595" x14ac:dyDescent="0.2">
      <c r="A24" s="2" t="s">
        <v>63</v>
      </c>
      <c r="B24" s="22">
        <v>1.69</v>
      </c>
      <c r="C24" s="5">
        <f t="shared" si="0"/>
        <v>0.86224489795918369</v>
      </c>
      <c r="D24" s="5">
        <v>-68</v>
      </c>
      <c r="E24" s="5">
        <f t="shared" si="1"/>
        <v>-0.6337371854613234</v>
      </c>
      <c r="F24" s="18">
        <v>867.8</v>
      </c>
      <c r="G24" s="5">
        <f t="shared" si="2"/>
        <v>1.2246683601467683</v>
      </c>
      <c r="H24" s="5">
        <v>1631.4</v>
      </c>
      <c r="I24" s="5">
        <f t="shared" si="3"/>
        <v>1.1555461113472165</v>
      </c>
      <c r="J24" s="5">
        <v>3616</v>
      </c>
      <c r="K24" s="5">
        <f t="shared" si="4"/>
        <v>1.2286782195039077</v>
      </c>
      <c r="L24" s="5">
        <f t="shared" si="17"/>
        <v>399.9</v>
      </c>
      <c r="M24" s="5">
        <f t="shared" si="5"/>
        <v>0.98026718960656944</v>
      </c>
      <c r="N24" s="9">
        <v>8650</v>
      </c>
      <c r="O24" s="5">
        <f t="shared" si="6"/>
        <v>1.1833105335157319</v>
      </c>
      <c r="P24" s="8">
        <v>112.414</v>
      </c>
      <c r="Q24" s="5">
        <f t="shared" si="7"/>
        <v>0.94696318760003373</v>
      </c>
      <c r="R24" s="8">
        <v>1.61</v>
      </c>
      <c r="S24" s="5">
        <f t="shared" si="18"/>
        <v>1.1103448275862069</v>
      </c>
      <c r="T24" s="9">
        <v>148</v>
      </c>
      <c r="U24" s="5">
        <f t="shared" si="8"/>
        <v>1.0496453900709219</v>
      </c>
      <c r="V24" s="19">
        <v>0.61499999999999999</v>
      </c>
      <c r="W24" s="5">
        <f t="shared" si="9"/>
        <v>0.52118644067796616</v>
      </c>
      <c r="X24" s="7">
        <f t="shared" si="10"/>
        <v>1.0580981906885656</v>
      </c>
      <c r="Y24" s="5">
        <f t="shared" si="11"/>
        <v>0.27954545454545454</v>
      </c>
      <c r="Z24" s="21">
        <v>2</v>
      </c>
      <c r="AA24" s="4">
        <f t="shared" si="12"/>
        <v>1</v>
      </c>
      <c r="AB24" s="2" t="s">
        <v>63</v>
      </c>
      <c r="AC24" s="22">
        <v>-0.247</v>
      </c>
      <c r="AD24" s="22">
        <f t="shared" si="13"/>
        <v>0.49698189134808851</v>
      </c>
      <c r="AE24" s="19">
        <v>-1.0476781972222222</v>
      </c>
      <c r="AF24" s="22">
        <f t="shared" si="14"/>
        <v>1.7942767549618466</v>
      </c>
      <c r="AG24" s="23">
        <v>230</v>
      </c>
      <c r="AH24" s="22">
        <f t="shared" si="15"/>
        <v>1.0599078341013826</v>
      </c>
      <c r="AI24" s="20">
        <v>100</v>
      </c>
      <c r="AJ24" s="22">
        <f t="shared" si="16"/>
        <v>0.34482758620689657</v>
      </c>
      <c r="AK24" s="36">
        <v>-2.0470000000050614E-2</v>
      </c>
      <c r="AL24" s="36">
        <v>0.28573999999997346</v>
      </c>
      <c r="AM24" s="36">
        <v>-0.30621000000002407</v>
      </c>
      <c r="AN24" s="22">
        <v>-0.10047000000005069</v>
      </c>
      <c r="AO24" s="22">
        <v>0.20573999999997339</v>
      </c>
      <c r="AP24" s="34"/>
      <c r="AQ24" s="35"/>
      <c r="AR24" s="35"/>
      <c r="AS24" s="35"/>
    </row>
    <row r="25" spans="1:595" x14ac:dyDescent="0.2">
      <c r="A25" s="2" t="s">
        <v>64</v>
      </c>
      <c r="B25" s="22">
        <v>2.0099999999999998</v>
      </c>
      <c r="C25" s="5">
        <f t="shared" si="0"/>
        <v>1.0255102040816326</v>
      </c>
      <c r="D25" s="18">
        <v>119</v>
      </c>
      <c r="E25" s="5">
        <f t="shared" si="1"/>
        <v>1.1090400745573159</v>
      </c>
      <c r="F25" s="18">
        <v>762</v>
      </c>
      <c r="G25" s="5">
        <f t="shared" si="2"/>
        <v>1.0753598645215918</v>
      </c>
      <c r="H25" s="5">
        <v>1537.5</v>
      </c>
      <c r="I25" s="5">
        <f t="shared" si="3"/>
        <v>1.089035274118147</v>
      </c>
      <c r="J25" s="5">
        <v>3302.1</v>
      </c>
      <c r="K25" s="5">
        <f t="shared" si="4"/>
        <v>1.1220183486238531</v>
      </c>
      <c r="L25" s="5">
        <f t="shared" si="17"/>
        <v>440.5</v>
      </c>
      <c r="M25" s="5">
        <f t="shared" si="5"/>
        <v>1.0797891898516976</v>
      </c>
      <c r="N25" s="9">
        <v>5323</v>
      </c>
      <c r="O25" s="5">
        <f t="shared" si="6"/>
        <v>0.72818057455540353</v>
      </c>
      <c r="P25" s="8">
        <v>72.63</v>
      </c>
      <c r="Q25" s="5">
        <f t="shared" si="7"/>
        <v>0.61182714177407127</v>
      </c>
      <c r="R25" s="8">
        <v>1.25</v>
      </c>
      <c r="S25" s="5">
        <f t="shared" si="18"/>
        <v>0.86206896551724144</v>
      </c>
      <c r="T25" s="9">
        <v>122</v>
      </c>
      <c r="U25" s="5">
        <f t="shared" si="8"/>
        <v>0.86524822695035464</v>
      </c>
      <c r="V25" s="19">
        <v>0.73</v>
      </c>
      <c r="W25" s="5">
        <f t="shared" si="9"/>
        <v>0.61864406779661019</v>
      </c>
      <c r="X25" s="7">
        <f t="shared" si="10"/>
        <v>1.2168129192918504</v>
      </c>
      <c r="Y25" s="5">
        <f t="shared" si="11"/>
        <v>0.33181818181818179</v>
      </c>
      <c r="Z25" s="21">
        <v>2</v>
      </c>
      <c r="AA25" s="4">
        <f t="shared" si="12"/>
        <v>1</v>
      </c>
      <c r="AB25" s="2" t="s">
        <v>64</v>
      </c>
      <c r="AC25" s="22">
        <v>-0.26900000000000002</v>
      </c>
      <c r="AD25" s="22">
        <f t="shared" si="13"/>
        <v>0.54124748490945673</v>
      </c>
      <c r="AE25" s="19">
        <v>-0.55376826944444435</v>
      </c>
      <c r="AF25" s="22">
        <f t="shared" si="14"/>
        <v>0.94839573461970261</v>
      </c>
      <c r="AG25" s="23">
        <v>321.39999999999998</v>
      </c>
      <c r="AH25" s="22">
        <f t="shared" si="15"/>
        <v>1.4811059907834101</v>
      </c>
      <c r="AI25" s="20">
        <v>334</v>
      </c>
      <c r="AJ25" s="22">
        <f t="shared" si="16"/>
        <v>1.1517241379310346</v>
      </c>
      <c r="AK25" s="36">
        <v>-5.9190000000024057E-2</v>
      </c>
      <c r="AL25" s="36">
        <v>0.11820999999996484</v>
      </c>
      <c r="AM25" s="36">
        <v>-0.1773999999999889</v>
      </c>
      <c r="AN25" s="22">
        <v>-0.13919000000002413</v>
      </c>
      <c r="AO25" s="22">
        <v>3.8209999999964772E-2</v>
      </c>
      <c r="AP25" s="34"/>
      <c r="AQ25" s="35"/>
      <c r="AR25" s="35"/>
      <c r="AS25" s="35"/>
    </row>
    <row r="26" spans="1:595" s="17" customFormat="1" x14ac:dyDescent="0.2">
      <c r="A26" s="10" t="s">
        <v>27</v>
      </c>
      <c r="B26" s="11">
        <v>1.96</v>
      </c>
      <c r="C26" s="11"/>
      <c r="D26" s="12">
        <v>107.3</v>
      </c>
      <c r="E26" s="12"/>
      <c r="F26" s="12">
        <v>708.6</v>
      </c>
      <c r="G26" s="12"/>
      <c r="H26" s="12">
        <v>1411.8</v>
      </c>
      <c r="I26" s="12"/>
      <c r="J26" s="12">
        <v>2943</v>
      </c>
      <c r="K26" s="12"/>
      <c r="L26" s="12">
        <f>(D26+F26)/2</f>
        <v>407.95</v>
      </c>
      <c r="M26" s="10"/>
      <c r="N26" s="10">
        <v>7310</v>
      </c>
      <c r="O26" s="10"/>
      <c r="P26" s="11">
        <v>118.71</v>
      </c>
      <c r="Q26" s="10"/>
      <c r="R26" s="14">
        <v>1.45</v>
      </c>
      <c r="S26" s="13"/>
      <c r="T26" s="13">
        <v>141</v>
      </c>
      <c r="U26" s="13"/>
      <c r="V26" s="14">
        <v>1.18</v>
      </c>
      <c r="W26" s="14"/>
      <c r="X26" s="15">
        <f t="shared" si="10"/>
        <v>1.1232119255001698</v>
      </c>
      <c r="Y26" s="11">
        <f t="shared" si="11"/>
        <v>0.53636363636363626</v>
      </c>
      <c r="Z26" s="13">
        <v>2</v>
      </c>
      <c r="AA26" s="10"/>
      <c r="AB26" s="10" t="s">
        <v>27</v>
      </c>
      <c r="AC26" s="10">
        <v>-0.497</v>
      </c>
      <c r="AD26" s="27"/>
      <c r="AE26" s="26">
        <v>-0.58389999999999997</v>
      </c>
      <c r="AF26" s="27"/>
      <c r="AG26" s="26">
        <v>217</v>
      </c>
      <c r="AH26" s="27"/>
      <c r="AI26" s="28">
        <v>290</v>
      </c>
      <c r="AJ26" s="27"/>
      <c r="AK26" s="53" t="s">
        <v>84</v>
      </c>
      <c r="AL26" s="54"/>
      <c r="AM26" s="27"/>
      <c r="AN26" s="53" t="s">
        <v>85</v>
      </c>
      <c r="AO26" s="54"/>
      <c r="AP26"/>
      <c r="AQ26"/>
      <c r="AR26" s="35"/>
      <c r="AS26" s="35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</row>
    <row r="27" spans="1:595" x14ac:dyDescent="0.2">
      <c r="A27" s="10" t="s">
        <v>28</v>
      </c>
      <c r="B27" s="11">
        <v>2.66</v>
      </c>
      <c r="C27" s="11"/>
      <c r="D27" s="11">
        <v>295.2</v>
      </c>
      <c r="E27" s="11"/>
      <c r="F27" s="11">
        <v>1008.4</v>
      </c>
      <c r="G27" s="11"/>
      <c r="H27" s="11"/>
      <c r="I27" s="11"/>
      <c r="J27" s="11"/>
      <c r="K27" s="11"/>
      <c r="L27" s="12">
        <f>(D27+F27)/2</f>
        <v>651.79999999999995</v>
      </c>
      <c r="M27" s="10"/>
      <c r="N27" s="13">
        <v>4940</v>
      </c>
      <c r="O27" s="10"/>
      <c r="P27" s="16">
        <v>126.9</v>
      </c>
      <c r="Q27" s="10"/>
      <c r="R27" s="14">
        <f>115/100</f>
        <v>1.1499999999999999</v>
      </c>
      <c r="S27" s="10"/>
      <c r="T27" s="13">
        <v>133</v>
      </c>
      <c r="U27" s="13"/>
      <c r="V27" s="14">
        <v>2.2000000000000002</v>
      </c>
      <c r="W27" s="14"/>
      <c r="X27" s="15"/>
      <c r="Y27" s="15"/>
      <c r="Z27" s="15"/>
      <c r="AA27" s="10"/>
      <c r="AB27" s="10" t="s">
        <v>28</v>
      </c>
      <c r="AC27" s="10" t="s">
        <v>59</v>
      </c>
      <c r="AD27" s="27"/>
      <c r="AE27" s="27"/>
      <c r="AF27" s="27"/>
      <c r="AG27" s="27"/>
      <c r="AH27" s="27"/>
      <c r="AI27" s="28"/>
      <c r="AJ27" s="27"/>
      <c r="AK27" s="27"/>
      <c r="AL27" s="27"/>
      <c r="AM27" s="27"/>
      <c r="AN27" s="27"/>
      <c r="AO27" s="27"/>
      <c r="AR27" s="35"/>
      <c r="AS27" s="35"/>
    </row>
    <row r="28" spans="1:595" x14ac:dyDescent="0.2">
      <c r="A28" s="10" t="s">
        <v>29</v>
      </c>
      <c r="B28" s="11">
        <v>0.79</v>
      </c>
      <c r="C28" s="11"/>
      <c r="D28" s="11">
        <v>45.5</v>
      </c>
      <c r="E28" s="11"/>
      <c r="F28" s="11">
        <v>375.7</v>
      </c>
      <c r="G28" s="11"/>
      <c r="H28" s="11"/>
      <c r="I28" s="11"/>
      <c r="J28" s="11"/>
      <c r="K28" s="11"/>
      <c r="L28" s="12">
        <f>(D28+F28)/2</f>
        <v>210.6</v>
      </c>
      <c r="M28" s="10"/>
      <c r="N28" s="10">
        <v>1879</v>
      </c>
      <c r="O28" s="10"/>
      <c r="P28" s="16">
        <v>132.9</v>
      </c>
      <c r="Q28" s="10"/>
      <c r="R28" s="14">
        <f>298/100</f>
        <v>2.98</v>
      </c>
      <c r="S28" s="10"/>
      <c r="T28" s="13">
        <v>225</v>
      </c>
      <c r="U28" s="13"/>
      <c r="V28" s="14">
        <v>1.74</v>
      </c>
      <c r="W28" s="14"/>
      <c r="X28" s="15"/>
      <c r="Y28" s="15"/>
      <c r="Z28" s="15"/>
      <c r="AA28" s="10"/>
      <c r="AB28" s="10" t="s">
        <v>29</v>
      </c>
      <c r="AC28" s="29">
        <v>-1.6519999999999999</v>
      </c>
      <c r="AD28" s="27"/>
      <c r="AE28" s="27"/>
      <c r="AF28" s="27"/>
      <c r="AG28" s="27"/>
      <c r="AH28" s="27"/>
      <c r="AI28" s="28"/>
      <c r="AJ28" s="27"/>
      <c r="AK28" s="27"/>
      <c r="AL28" s="27"/>
      <c r="AM28" s="27"/>
      <c r="AN28" s="27"/>
      <c r="AO28" s="27"/>
      <c r="AR28" s="35"/>
      <c r="AS28" s="35"/>
    </row>
    <row r="30" spans="1:595" x14ac:dyDescent="0.2">
      <c r="A30" s="2"/>
      <c r="B30" s="10" t="s">
        <v>0</v>
      </c>
      <c r="C30" s="2" t="s">
        <v>0</v>
      </c>
      <c r="D30" s="10" t="s">
        <v>1</v>
      </c>
      <c r="E30" s="2" t="s">
        <v>34</v>
      </c>
      <c r="F30" s="10" t="s">
        <v>49</v>
      </c>
      <c r="G30" s="2" t="s">
        <v>50</v>
      </c>
      <c r="H30" s="10" t="s">
        <v>51</v>
      </c>
      <c r="I30" s="2" t="s">
        <v>52</v>
      </c>
      <c r="J30" s="24" t="s">
        <v>53</v>
      </c>
      <c r="K30" s="25" t="s">
        <v>54</v>
      </c>
      <c r="L30" s="10" t="s">
        <v>2</v>
      </c>
      <c r="M30" s="2" t="s">
        <v>2</v>
      </c>
      <c r="N30" s="10" t="s">
        <v>3</v>
      </c>
      <c r="O30" s="2" t="s">
        <v>35</v>
      </c>
      <c r="P30" s="10" t="s">
        <v>4</v>
      </c>
      <c r="Q30" s="2" t="s">
        <v>36</v>
      </c>
      <c r="R30" s="10" t="s">
        <v>92</v>
      </c>
      <c r="S30" s="2" t="s">
        <v>37</v>
      </c>
      <c r="T30" s="10" t="s">
        <v>5</v>
      </c>
      <c r="U30" s="2" t="s">
        <v>38</v>
      </c>
      <c r="V30" s="10" t="s">
        <v>6</v>
      </c>
      <c r="W30" s="2" t="s">
        <v>39</v>
      </c>
      <c r="X30" s="2" t="s">
        <v>40</v>
      </c>
      <c r="Y30" s="2" t="s">
        <v>43</v>
      </c>
      <c r="Z30" s="10" t="s">
        <v>7</v>
      </c>
      <c r="AA30" s="2" t="s">
        <v>44</v>
      </c>
      <c r="AB30" s="2"/>
      <c r="AC30" s="26" t="s">
        <v>45</v>
      </c>
      <c r="AD30" s="23" t="s">
        <v>55</v>
      </c>
      <c r="AE30" s="26" t="s">
        <v>46</v>
      </c>
      <c r="AF30" s="23" t="s">
        <v>56</v>
      </c>
      <c r="AG30" s="26" t="s">
        <v>47</v>
      </c>
      <c r="AH30" s="23" t="s">
        <v>57</v>
      </c>
      <c r="AI30" s="26" t="s">
        <v>48</v>
      </c>
      <c r="AJ30" s="23" t="s">
        <v>58</v>
      </c>
      <c r="AK30" s="23" t="s">
        <v>61</v>
      </c>
      <c r="AL30" s="1"/>
    </row>
    <row r="31" spans="1:595" x14ac:dyDescent="0.2">
      <c r="A31" s="37" t="s">
        <v>16</v>
      </c>
      <c r="B31" s="38">
        <v>1</v>
      </c>
      <c r="C31" s="39">
        <f t="shared" ref="C31:C45" si="19">B31/$B$48</f>
        <v>1.2658227848101264</v>
      </c>
      <c r="D31" s="38">
        <v>2.37</v>
      </c>
      <c r="E31" s="39">
        <f t="shared" ref="E31:E45" si="20">D31/$D$48</f>
        <v>5.2087912087912087E-2</v>
      </c>
      <c r="F31" s="38">
        <v>589.79999999999995</v>
      </c>
      <c r="G31" s="39">
        <f t="shared" ref="G31:G45" si="21">F31/$F$48</f>
        <v>1.5698695767899919</v>
      </c>
      <c r="H31" s="39">
        <v>1145.4000000000001</v>
      </c>
      <c r="I31" s="39">
        <f t="shared" ref="I31:I45" si="22">H31/$H$48</f>
        <v>0.51264378104999331</v>
      </c>
      <c r="J31" s="39">
        <v>4912.3999999999996</v>
      </c>
      <c r="K31" s="39">
        <f>J31/$J$48</f>
        <v>1.4448235294117646</v>
      </c>
      <c r="L31" s="39">
        <f t="shared" ref="L31" si="23">(D31+F31)/2</f>
        <v>296.08499999999998</v>
      </c>
      <c r="M31" s="39">
        <f t="shared" ref="M31:M45" si="24">L31/$L$48</f>
        <v>1.4059116809116809</v>
      </c>
      <c r="N31" s="40">
        <v>1550</v>
      </c>
      <c r="O31" s="39">
        <f t="shared" ref="O31:O45" si="25">N31/$N$48</f>
        <v>0.82490686535391167</v>
      </c>
      <c r="P31" s="41">
        <v>40.078000000000003</v>
      </c>
      <c r="Q31" s="39">
        <f t="shared" ref="Q31:Q45" si="26">P31/$P$48</f>
        <v>0.30156508653122649</v>
      </c>
      <c r="R31" s="41">
        <v>1.94</v>
      </c>
      <c r="S31" s="39">
        <f t="shared" ref="S31:S45" si="27">R31/$R$48</f>
        <v>0.65100671140939592</v>
      </c>
      <c r="T31" s="40">
        <v>174</v>
      </c>
      <c r="U31" s="39">
        <f t="shared" ref="U31:U45" si="28">T31/$T$48</f>
        <v>0.77333333333333332</v>
      </c>
      <c r="V31" s="41">
        <v>1</v>
      </c>
      <c r="W31" s="39">
        <f t="shared" ref="W31:W45" si="29">V31/$V$48</f>
        <v>0.57471264367816088</v>
      </c>
      <c r="X31" s="42">
        <f>($R$28+$R$27)/(SQRT(2)*(R31+$R$27))</f>
        <v>0.94509741304221406</v>
      </c>
      <c r="Y31" s="39">
        <f>V31/$V$27</f>
        <v>0.45454545454545453</v>
      </c>
      <c r="Z31" s="43">
        <v>2</v>
      </c>
      <c r="AA31" s="44">
        <f t="shared" ref="AA31:AA45" si="30">Z31/$Z$48</f>
        <v>2</v>
      </c>
      <c r="AB31" s="37" t="s">
        <v>16</v>
      </c>
      <c r="AC31" s="45">
        <v>-1.85</v>
      </c>
      <c r="AD31" s="45">
        <f t="shared" ref="AD31:AD45" si="31">AC31/$AC$48</f>
        <v>1.1198547215496368</v>
      </c>
      <c r="AE31" s="46">
        <v>-2.1791395333333332</v>
      </c>
      <c r="AF31" s="45">
        <f t="shared" ref="AF31:AF45" si="32">AE31/$AE$48</f>
        <v>1.1715803942652327</v>
      </c>
      <c r="AG31" s="47">
        <v>631</v>
      </c>
      <c r="AH31" s="45">
        <f t="shared" ref="AH31:AH45" si="33">AG31/$AG$48</f>
        <v>2.6074380165289255</v>
      </c>
      <c r="AI31" s="48">
        <v>155</v>
      </c>
      <c r="AJ31" s="45">
        <f t="shared" ref="AJ31:AJ45" si="34">AI31/$AI$48</f>
        <v>2.3846153846153846</v>
      </c>
      <c r="AK31" s="45">
        <v>0.64865999999996848</v>
      </c>
      <c r="AL31" s="35"/>
      <c r="AM31" s="35"/>
      <c r="AN31" s="35"/>
    </row>
    <row r="32" spans="1:595" x14ac:dyDescent="0.2">
      <c r="A32" s="49" t="s">
        <v>66</v>
      </c>
      <c r="B32" s="45">
        <v>0.89</v>
      </c>
      <c r="C32" s="39">
        <f t="shared" si="19"/>
        <v>1.1265822784810127</v>
      </c>
      <c r="D32" s="45">
        <v>13.95</v>
      </c>
      <c r="E32" s="39">
        <f t="shared" si="20"/>
        <v>0.30659340659340656</v>
      </c>
      <c r="F32" s="45">
        <v>502.9</v>
      </c>
      <c r="G32" s="39">
        <f t="shared" si="21"/>
        <v>1.3385680063880756</v>
      </c>
      <c r="H32" s="49">
        <v>965.2</v>
      </c>
      <c r="I32" s="39">
        <f t="shared" si="22"/>
        <v>0.43199212281251398</v>
      </c>
      <c r="J32" s="45">
        <v>3600</v>
      </c>
      <c r="K32" s="39">
        <f t="shared" ref="K32:K33" si="35">J32/$J$21</f>
        <v>1.2456747404844291</v>
      </c>
      <c r="L32" s="39">
        <f t="shared" ref="L32:L41" si="36">(D32+F32)/2</f>
        <v>258.42500000000001</v>
      </c>
      <c r="M32" s="39">
        <f t="shared" si="24"/>
        <v>1.2270892687559356</v>
      </c>
      <c r="N32" s="45">
        <v>3510</v>
      </c>
      <c r="O32" s="39">
        <f t="shared" si="25"/>
        <v>1.8680149015433742</v>
      </c>
      <c r="P32" s="45">
        <v>137.327</v>
      </c>
      <c r="Q32" s="39">
        <f t="shared" si="26"/>
        <v>1.0333107599699021</v>
      </c>
      <c r="R32" s="46">
        <f>253/100</f>
        <v>2.5299999999999998</v>
      </c>
      <c r="S32" s="39">
        <f t="shared" si="27"/>
        <v>0.84899328859060397</v>
      </c>
      <c r="T32" s="49">
        <v>198</v>
      </c>
      <c r="U32" s="39">
        <f t="shared" si="28"/>
        <v>0.88</v>
      </c>
      <c r="V32" s="45">
        <v>1.35</v>
      </c>
      <c r="W32" s="39">
        <f t="shared" si="29"/>
        <v>0.77586206896551735</v>
      </c>
      <c r="X32" s="42">
        <f t="shared" ref="X32:X33" si="37">($R$23+$R$22)/(SQRT(2)*(R32+$R$22))</f>
        <v>0.55786816405169826</v>
      </c>
      <c r="Y32" s="39">
        <f t="shared" ref="Y32:Y33" si="38">V32/$V$22</f>
        <v>1.8750000000000002</v>
      </c>
      <c r="Z32" s="49">
        <v>2</v>
      </c>
      <c r="AA32" s="44">
        <f t="shared" si="30"/>
        <v>2</v>
      </c>
      <c r="AB32" s="49" t="s">
        <v>66</v>
      </c>
      <c r="AC32" s="49">
        <v>-2.0939999999999999</v>
      </c>
      <c r="AD32" s="45">
        <f t="shared" si="31"/>
        <v>1.2675544794188862</v>
      </c>
      <c r="AE32" s="49">
        <v>-1.92</v>
      </c>
      <c r="AF32" s="45">
        <f t="shared" si="32"/>
        <v>1.032258064516129</v>
      </c>
      <c r="AG32" s="45">
        <v>205</v>
      </c>
      <c r="AH32" s="45">
        <f t="shared" si="33"/>
        <v>0.84710743801652888</v>
      </c>
      <c r="AI32" s="49">
        <v>140</v>
      </c>
      <c r="AJ32" s="45">
        <f t="shared" si="34"/>
        <v>2.1538461538461537</v>
      </c>
      <c r="AK32" s="45">
        <v>-0.21176000000002393</v>
      </c>
    </row>
    <row r="33" spans="1:590" x14ac:dyDescent="0.2">
      <c r="A33" s="49" t="s">
        <v>65</v>
      </c>
      <c r="B33" s="45">
        <v>0.95</v>
      </c>
      <c r="C33" s="39">
        <f t="shared" si="19"/>
        <v>1.2025316455696202</v>
      </c>
      <c r="D33" s="45">
        <v>5.03</v>
      </c>
      <c r="E33" s="39">
        <f t="shared" si="20"/>
        <v>0.11054945054945055</v>
      </c>
      <c r="F33" s="45">
        <v>549.5</v>
      </c>
      <c r="G33" s="39">
        <f t="shared" si="21"/>
        <v>1.4626031408038329</v>
      </c>
      <c r="H33" s="49">
        <v>1064.2</v>
      </c>
      <c r="I33" s="39">
        <f t="shared" si="22"/>
        <v>0.47630130242134</v>
      </c>
      <c r="J33" s="45">
        <v>4138</v>
      </c>
      <c r="K33" s="39">
        <f t="shared" si="35"/>
        <v>1.431833910034602</v>
      </c>
      <c r="L33" s="39">
        <f t="shared" si="36"/>
        <v>277.26499999999999</v>
      </c>
      <c r="M33" s="39">
        <f t="shared" si="24"/>
        <v>1.3165479582146249</v>
      </c>
      <c r="N33" s="45">
        <v>2630</v>
      </c>
      <c r="O33" s="39">
        <f t="shared" si="25"/>
        <v>1.3996806812134115</v>
      </c>
      <c r="P33" s="45">
        <v>87.62</v>
      </c>
      <c r="Q33" s="39">
        <f t="shared" si="26"/>
        <v>0.65929270127915729</v>
      </c>
      <c r="R33" s="46">
        <f>219/100</f>
        <v>2.19</v>
      </c>
      <c r="S33" s="39">
        <f t="shared" si="27"/>
        <v>0.7348993288590604</v>
      </c>
      <c r="T33" s="49">
        <v>192</v>
      </c>
      <c r="U33" s="39">
        <f t="shared" si="28"/>
        <v>0.85333333333333339</v>
      </c>
      <c r="V33" s="45">
        <v>1.18</v>
      </c>
      <c r="W33" s="39">
        <f t="shared" si="29"/>
        <v>0.67816091954022983</v>
      </c>
      <c r="X33" s="42">
        <f t="shared" si="37"/>
        <v>0.60997672882575793</v>
      </c>
      <c r="Y33" s="39">
        <f t="shared" si="38"/>
        <v>1.6388888888888888</v>
      </c>
      <c r="Z33" s="49">
        <v>2</v>
      </c>
      <c r="AA33" s="44">
        <f t="shared" si="30"/>
        <v>2</v>
      </c>
      <c r="AB33" s="49" t="s">
        <v>65</v>
      </c>
      <c r="AC33" s="49">
        <v>-1.962</v>
      </c>
      <c r="AD33" s="45">
        <f t="shared" si="31"/>
        <v>1.1876513317191284</v>
      </c>
      <c r="AE33" s="49">
        <v>-1.8380000000000001</v>
      </c>
      <c r="AF33" s="45">
        <f t="shared" si="32"/>
        <v>0.98817204301075268</v>
      </c>
      <c r="AG33" s="45">
        <v>300</v>
      </c>
      <c r="AH33" s="45">
        <f t="shared" si="33"/>
        <v>1.2396694214876034</v>
      </c>
      <c r="AI33" s="49">
        <v>137</v>
      </c>
      <c r="AJ33" s="45">
        <f t="shared" si="34"/>
        <v>2.1076923076923078</v>
      </c>
      <c r="AK33" s="45">
        <v>-0.11973000000004053</v>
      </c>
    </row>
    <row r="34" spans="1:590" x14ac:dyDescent="0.2">
      <c r="A34" s="37" t="s">
        <v>9</v>
      </c>
      <c r="B34" s="39">
        <v>1.22</v>
      </c>
      <c r="C34" s="39">
        <f t="shared" si="19"/>
        <v>1.5443037974683542</v>
      </c>
      <c r="D34" s="39">
        <v>29.6</v>
      </c>
      <c r="E34" s="39">
        <f t="shared" si="20"/>
        <v>0.65054945054945057</v>
      </c>
      <c r="F34" s="39">
        <v>600</v>
      </c>
      <c r="G34" s="39">
        <f t="shared" si="21"/>
        <v>1.5970188980569604</v>
      </c>
      <c r="H34" s="39">
        <v>1180</v>
      </c>
      <c r="I34" s="39">
        <f t="shared" si="22"/>
        <v>0.52812961553954252</v>
      </c>
      <c r="J34" s="39">
        <v>1980</v>
      </c>
      <c r="K34" s="39">
        <f t="shared" ref="K34:K42" si="39">J34/$J$26</f>
        <v>0.672782874617737</v>
      </c>
      <c r="L34" s="39">
        <f t="shared" si="36"/>
        <v>314.8</v>
      </c>
      <c r="M34" s="39">
        <f t="shared" si="24"/>
        <v>1.4947768281101614</v>
      </c>
      <c r="N34" s="43">
        <v>4472</v>
      </c>
      <c r="O34" s="39">
        <f t="shared" si="25"/>
        <v>2.379989356040447</v>
      </c>
      <c r="P34" s="50">
        <v>88.9</v>
      </c>
      <c r="Q34" s="39">
        <f t="shared" si="26"/>
        <v>0.66892400300978183</v>
      </c>
      <c r="R34" s="50">
        <v>2.12</v>
      </c>
      <c r="S34" s="39">
        <f t="shared" si="27"/>
        <v>0.71140939597315445</v>
      </c>
      <c r="T34" s="43">
        <v>162</v>
      </c>
      <c r="U34" s="39">
        <f t="shared" si="28"/>
        <v>0.72</v>
      </c>
      <c r="V34" s="50">
        <v>0.9</v>
      </c>
      <c r="W34" s="39">
        <f t="shared" si="29"/>
        <v>0.51724137931034486</v>
      </c>
      <c r="X34" s="42">
        <f t="shared" ref="X34:X42" si="40">($R$28+$R$27)/(SQRT(2)*(R34+$R$27))</f>
        <v>0.89307370223255089</v>
      </c>
      <c r="Y34" s="39">
        <f t="shared" ref="Y34:Y42" si="41">V34/$V$27</f>
        <v>0.40909090909090906</v>
      </c>
      <c r="Z34" s="43">
        <v>3</v>
      </c>
      <c r="AA34" s="44">
        <f t="shared" si="30"/>
        <v>3</v>
      </c>
      <c r="AB34" s="37" t="s">
        <v>9</v>
      </c>
      <c r="AC34" s="45">
        <v>-1.5980000000000001</v>
      </c>
      <c r="AD34" s="45">
        <f t="shared" si="31"/>
        <v>0.96731234866828097</v>
      </c>
      <c r="AE34" s="46">
        <v>-1.72436988472222</v>
      </c>
      <c r="AF34" s="45">
        <f t="shared" si="32"/>
        <v>0.92708058318398923</v>
      </c>
      <c r="AG34" s="51">
        <v>298</v>
      </c>
      <c r="AH34" s="45">
        <f t="shared" si="33"/>
        <v>1.2314049586776858</v>
      </c>
      <c r="AI34" s="48">
        <v>380</v>
      </c>
      <c r="AJ34" s="45">
        <f t="shared" si="34"/>
        <v>5.8461538461538458</v>
      </c>
      <c r="AK34" s="45">
        <v>2.101619999999949</v>
      </c>
      <c r="AL34" s="35"/>
      <c r="AM34" s="35"/>
      <c r="AN34" s="35"/>
    </row>
    <row r="35" spans="1:590" x14ac:dyDescent="0.2">
      <c r="A35" s="37" t="s">
        <v>25</v>
      </c>
      <c r="B35" s="39">
        <v>1.9</v>
      </c>
      <c r="C35" s="39">
        <f t="shared" si="19"/>
        <v>2.4050632911392404</v>
      </c>
      <c r="D35" s="38">
        <v>118.4</v>
      </c>
      <c r="E35" s="39">
        <f t="shared" si="20"/>
        <v>2.6021978021978023</v>
      </c>
      <c r="F35" s="38">
        <v>745.5</v>
      </c>
      <c r="G35" s="39">
        <f t="shared" si="21"/>
        <v>1.9842959808357732</v>
      </c>
      <c r="H35" s="39">
        <v>1957.9</v>
      </c>
      <c r="I35" s="39">
        <f t="shared" si="22"/>
        <v>0.87629235107192405</v>
      </c>
      <c r="J35" s="39">
        <v>3555</v>
      </c>
      <c r="K35" s="39">
        <f t="shared" si="39"/>
        <v>1.2079510703363914</v>
      </c>
      <c r="L35" s="39">
        <f t="shared" si="36"/>
        <v>431.95</v>
      </c>
      <c r="M35" s="39">
        <f t="shared" si="24"/>
        <v>2.0510446343779676</v>
      </c>
      <c r="N35" s="40">
        <v>8960</v>
      </c>
      <c r="O35" s="39">
        <f t="shared" si="25"/>
        <v>4.7684938797232572</v>
      </c>
      <c r="P35" s="41">
        <v>63.545999999999999</v>
      </c>
      <c r="Q35" s="39">
        <f t="shared" si="26"/>
        <v>0.4781489841986456</v>
      </c>
      <c r="R35" s="41">
        <v>1.45</v>
      </c>
      <c r="S35" s="39">
        <f t="shared" si="27"/>
        <v>0.48657718120805366</v>
      </c>
      <c r="T35" s="40">
        <v>138</v>
      </c>
      <c r="U35" s="39">
        <f t="shared" si="28"/>
        <v>0.61333333333333329</v>
      </c>
      <c r="V35" s="50">
        <v>0.73</v>
      </c>
      <c r="W35" s="39">
        <f t="shared" si="29"/>
        <v>0.41954022988505746</v>
      </c>
      <c r="X35" s="42">
        <f t="shared" si="40"/>
        <v>1.1232119255001698</v>
      </c>
      <c r="Y35" s="39">
        <f t="shared" si="41"/>
        <v>0.33181818181818179</v>
      </c>
      <c r="Z35" s="43">
        <v>2</v>
      </c>
      <c r="AA35" s="44">
        <f t="shared" si="30"/>
        <v>2</v>
      </c>
      <c r="AB35" s="37" t="s">
        <v>25</v>
      </c>
      <c r="AC35" s="45">
        <v>-0.247</v>
      </c>
      <c r="AD35" s="45">
        <f t="shared" si="31"/>
        <v>0.14951573849878935</v>
      </c>
      <c r="AE35" s="46">
        <v>-0.76627303333333341</v>
      </c>
      <c r="AF35" s="45">
        <f t="shared" si="32"/>
        <v>0.41197474910394266</v>
      </c>
      <c r="AG35" s="49">
        <v>384.4</v>
      </c>
      <c r="AH35" s="45">
        <f t="shared" si="33"/>
        <v>1.5884297520661157</v>
      </c>
      <c r="AI35" s="48">
        <v>300</v>
      </c>
      <c r="AJ35" s="45">
        <f t="shared" si="34"/>
        <v>4.615384615384615</v>
      </c>
      <c r="AK35" s="45">
        <v>0.55384999999997042</v>
      </c>
      <c r="AL35" s="35"/>
      <c r="AM35" s="35"/>
      <c r="AN35" s="35"/>
    </row>
    <row r="36" spans="1:590" x14ac:dyDescent="0.2">
      <c r="A36" s="37" t="s">
        <v>21</v>
      </c>
      <c r="B36" s="38">
        <v>2.16</v>
      </c>
      <c r="C36" s="39">
        <f t="shared" si="19"/>
        <v>2.7341772151898733</v>
      </c>
      <c r="D36" s="38">
        <v>71.900000000000006</v>
      </c>
      <c r="E36" s="39">
        <f t="shared" si="20"/>
        <v>1.5802197802197804</v>
      </c>
      <c r="F36" s="38">
        <v>684.3</v>
      </c>
      <c r="G36" s="39">
        <f t="shared" si="21"/>
        <v>1.8214000532339631</v>
      </c>
      <c r="H36" s="39">
        <v>1560</v>
      </c>
      <c r="I36" s="39">
        <f t="shared" si="22"/>
        <v>0.69820525444210713</v>
      </c>
      <c r="J36" s="39">
        <v>2618</v>
      </c>
      <c r="K36" s="39">
        <f t="shared" si="39"/>
        <v>0.88956846755011898</v>
      </c>
      <c r="L36" s="39">
        <f t="shared" si="36"/>
        <v>378.09999999999997</v>
      </c>
      <c r="M36" s="39">
        <f t="shared" si="24"/>
        <v>1.795346628679962</v>
      </c>
      <c r="N36" s="40">
        <v>10280</v>
      </c>
      <c r="O36" s="39">
        <f t="shared" si="25"/>
        <v>5.4709952102182013</v>
      </c>
      <c r="P36" s="41">
        <v>95.95</v>
      </c>
      <c r="Q36" s="39">
        <f t="shared" si="26"/>
        <v>0.72197140707298724</v>
      </c>
      <c r="R36" s="41">
        <v>1.9</v>
      </c>
      <c r="S36" s="39">
        <f t="shared" si="27"/>
        <v>0.63758389261744963</v>
      </c>
      <c r="T36" s="40">
        <v>145</v>
      </c>
      <c r="U36" s="39">
        <f t="shared" si="28"/>
        <v>0.64444444444444449</v>
      </c>
      <c r="V36" s="50">
        <v>0.79</v>
      </c>
      <c r="W36" s="39">
        <f t="shared" si="29"/>
        <v>0.45402298850574713</v>
      </c>
      <c r="X36" s="42">
        <f t="shared" si="40"/>
        <v>0.95749213321325932</v>
      </c>
      <c r="Y36" s="39">
        <f t="shared" si="41"/>
        <v>0.35909090909090907</v>
      </c>
      <c r="Z36" s="43">
        <v>6</v>
      </c>
      <c r="AA36" s="44">
        <f t="shared" si="30"/>
        <v>6</v>
      </c>
      <c r="AB36" s="37" t="s">
        <v>21</v>
      </c>
      <c r="AC36" s="45">
        <v>-0.32800000000000001</v>
      </c>
      <c r="AD36" s="45">
        <f t="shared" si="31"/>
        <v>0.19854721549636806</v>
      </c>
      <c r="AE36" s="46">
        <v>-0.84862304</v>
      </c>
      <c r="AF36" s="45">
        <f t="shared" si="32"/>
        <v>0.45624894623655909</v>
      </c>
      <c r="AG36" s="47">
        <v>251</v>
      </c>
      <c r="AH36" s="45">
        <f t="shared" si="33"/>
        <v>1.0371900826446281</v>
      </c>
      <c r="AI36" s="48">
        <v>600</v>
      </c>
      <c r="AJ36" s="45">
        <f t="shared" si="34"/>
        <v>9.2307692307692299</v>
      </c>
      <c r="AK36" s="45">
        <v>1.8460599999999801</v>
      </c>
      <c r="AL36" s="35"/>
      <c r="AM36" s="35"/>
      <c r="AN36" s="35"/>
    </row>
    <row r="37" spans="1:590" x14ac:dyDescent="0.2">
      <c r="A37" s="37" t="s">
        <v>63</v>
      </c>
      <c r="B37" s="45">
        <v>1.69</v>
      </c>
      <c r="C37" s="39">
        <f t="shared" si="19"/>
        <v>2.1392405063291138</v>
      </c>
      <c r="D37" s="39">
        <v>-68</v>
      </c>
      <c r="E37" s="39">
        <f t="shared" si="20"/>
        <v>-1.4945054945054945</v>
      </c>
      <c r="F37" s="38">
        <v>867.8</v>
      </c>
      <c r="G37" s="39">
        <f t="shared" si="21"/>
        <v>2.3098216662230504</v>
      </c>
      <c r="H37" s="39">
        <v>1631.4</v>
      </c>
      <c r="I37" s="39">
        <f t="shared" si="22"/>
        <v>0.7301615718569574</v>
      </c>
      <c r="J37" s="39">
        <v>3616</v>
      </c>
      <c r="K37" s="39">
        <f t="shared" si="39"/>
        <v>1.2286782195039077</v>
      </c>
      <c r="L37" s="39">
        <f t="shared" si="36"/>
        <v>399.9</v>
      </c>
      <c r="M37" s="39">
        <f t="shared" si="24"/>
        <v>1.8988603988603987</v>
      </c>
      <c r="N37" s="40">
        <v>8650</v>
      </c>
      <c r="O37" s="39">
        <f t="shared" si="25"/>
        <v>4.6035125066524749</v>
      </c>
      <c r="P37" s="41">
        <v>112.414</v>
      </c>
      <c r="Q37" s="39">
        <f t="shared" si="26"/>
        <v>0.84585402558314515</v>
      </c>
      <c r="R37" s="41">
        <v>1.61</v>
      </c>
      <c r="S37" s="39">
        <f t="shared" si="27"/>
        <v>0.54026845637583898</v>
      </c>
      <c r="T37" s="40">
        <v>148</v>
      </c>
      <c r="U37" s="39">
        <f t="shared" si="28"/>
        <v>0.65777777777777779</v>
      </c>
      <c r="V37" s="46">
        <v>0.61499999999999999</v>
      </c>
      <c r="W37" s="39">
        <f t="shared" si="29"/>
        <v>0.35344827586206895</v>
      </c>
      <c r="X37" s="42">
        <f t="shared" si="40"/>
        <v>1.0580981906885656</v>
      </c>
      <c r="Y37" s="39">
        <f t="shared" si="41"/>
        <v>0.27954545454545454</v>
      </c>
      <c r="Z37" s="47">
        <v>2</v>
      </c>
      <c r="AA37" s="44">
        <f t="shared" si="30"/>
        <v>2</v>
      </c>
      <c r="AB37" s="37" t="s">
        <v>63</v>
      </c>
      <c r="AC37" s="45">
        <v>-0.247</v>
      </c>
      <c r="AD37" s="45">
        <f t="shared" si="31"/>
        <v>0.14951573849878935</v>
      </c>
      <c r="AE37" s="46">
        <v>-1.0476781972222222</v>
      </c>
      <c r="AF37" s="45">
        <f t="shared" si="32"/>
        <v>0.5632678479689367</v>
      </c>
      <c r="AG37" s="49">
        <v>230</v>
      </c>
      <c r="AH37" s="45">
        <f t="shared" si="33"/>
        <v>0.95041322314049592</v>
      </c>
      <c r="AI37" s="48">
        <v>100</v>
      </c>
      <c r="AJ37" s="45">
        <f t="shared" si="34"/>
        <v>1.5384615384615385</v>
      </c>
      <c r="AK37" s="45">
        <v>0.50336999999996124</v>
      </c>
      <c r="AL37" s="35"/>
      <c r="AM37" s="35"/>
      <c r="AN37" s="35"/>
    </row>
    <row r="38" spans="1:590" x14ac:dyDescent="0.2">
      <c r="A38" s="37" t="s">
        <v>11</v>
      </c>
      <c r="B38" s="39">
        <v>1.33</v>
      </c>
      <c r="C38" s="39">
        <f t="shared" si="19"/>
        <v>1.6835443037974684</v>
      </c>
      <c r="D38" s="39">
        <v>41.1</v>
      </c>
      <c r="E38" s="39">
        <f t="shared" si="20"/>
        <v>0.90329670329670331</v>
      </c>
      <c r="F38" s="39">
        <v>640.1</v>
      </c>
      <c r="G38" s="39">
        <f t="shared" si="21"/>
        <v>1.7037529944104339</v>
      </c>
      <c r="H38" s="39">
        <v>1270</v>
      </c>
      <c r="I38" s="39">
        <f t="shared" si="22"/>
        <v>0.56841068791120253</v>
      </c>
      <c r="J38" s="39">
        <v>2218</v>
      </c>
      <c r="K38" s="39">
        <f t="shared" si="39"/>
        <v>0.75365273530411148</v>
      </c>
      <c r="L38" s="39">
        <f t="shared" si="36"/>
        <v>340.6</v>
      </c>
      <c r="M38" s="39">
        <f t="shared" si="24"/>
        <v>1.617283950617284</v>
      </c>
      <c r="N38" s="43">
        <v>6511</v>
      </c>
      <c r="O38" s="39">
        <f t="shared" si="25"/>
        <v>3.4651410324640768</v>
      </c>
      <c r="P38" s="50">
        <v>91.22</v>
      </c>
      <c r="Q38" s="39">
        <f t="shared" si="26"/>
        <v>0.68638073739653871</v>
      </c>
      <c r="R38" s="50">
        <v>2.06</v>
      </c>
      <c r="S38" s="39">
        <f t="shared" si="27"/>
        <v>0.6912751677852349</v>
      </c>
      <c r="T38" s="43">
        <v>148</v>
      </c>
      <c r="U38" s="39">
        <f t="shared" si="28"/>
        <v>0.65777777777777779</v>
      </c>
      <c r="V38" s="50">
        <v>0.72</v>
      </c>
      <c r="W38" s="39">
        <f t="shared" si="29"/>
        <v>0.41379310344827586</v>
      </c>
      <c r="X38" s="42">
        <f t="shared" si="40"/>
        <v>0.90976666862942079</v>
      </c>
      <c r="Y38" s="39">
        <f t="shared" si="41"/>
        <v>0.32727272727272722</v>
      </c>
      <c r="Z38" s="43">
        <v>4</v>
      </c>
      <c r="AA38" s="44">
        <f t="shared" si="30"/>
        <v>4</v>
      </c>
      <c r="AB38" s="37" t="s">
        <v>11</v>
      </c>
      <c r="AC38" s="45">
        <v>-1.01</v>
      </c>
      <c r="AD38" s="45">
        <f t="shared" si="31"/>
        <v>0.61138014527845042</v>
      </c>
      <c r="AE38" s="46">
        <v>-1.2896454066666667</v>
      </c>
      <c r="AF38" s="45">
        <f t="shared" si="32"/>
        <v>0.6933577455197133</v>
      </c>
      <c r="AG38" s="47">
        <v>278</v>
      </c>
      <c r="AH38" s="45">
        <f t="shared" si="33"/>
        <v>1.1487603305785123</v>
      </c>
      <c r="AI38" s="48">
        <v>580</v>
      </c>
      <c r="AJ38" s="45">
        <f t="shared" si="34"/>
        <v>8.9230769230769234</v>
      </c>
      <c r="AK38" s="45">
        <v>2.230859999999959</v>
      </c>
      <c r="AL38" s="35"/>
      <c r="AM38" s="35"/>
      <c r="AN38" s="35"/>
    </row>
    <row r="39" spans="1:590" x14ac:dyDescent="0.2">
      <c r="A39" s="37" t="s">
        <v>15</v>
      </c>
      <c r="B39" s="38">
        <v>1.61</v>
      </c>
      <c r="C39" s="39">
        <f t="shared" si="19"/>
        <v>2.037974683544304</v>
      </c>
      <c r="D39" s="38">
        <v>42.5</v>
      </c>
      <c r="E39" s="39">
        <f t="shared" si="20"/>
        <v>0.93406593406593408</v>
      </c>
      <c r="F39" s="38">
        <v>557.5</v>
      </c>
      <c r="G39" s="39">
        <f t="shared" si="21"/>
        <v>1.483896726111259</v>
      </c>
      <c r="H39" s="39">
        <v>1816.7</v>
      </c>
      <c r="I39" s="39">
        <f t="shared" si="22"/>
        <v>0.81309582419549742</v>
      </c>
      <c r="J39" s="39">
        <v>2744.8</v>
      </c>
      <c r="K39" s="39">
        <f t="shared" si="39"/>
        <v>0.93265375467210332</v>
      </c>
      <c r="L39" s="39">
        <f t="shared" si="36"/>
        <v>300</v>
      </c>
      <c r="M39" s="39">
        <f t="shared" si="24"/>
        <v>1.4245014245014245</v>
      </c>
      <c r="N39" s="40">
        <v>2700</v>
      </c>
      <c r="O39" s="39">
        <f t="shared" si="25"/>
        <v>1.4369345396487494</v>
      </c>
      <c r="P39" s="41">
        <v>26.9815</v>
      </c>
      <c r="Q39" s="39">
        <f t="shared" si="26"/>
        <v>0.20302106847253573</v>
      </c>
      <c r="R39" s="41">
        <v>1.18</v>
      </c>
      <c r="S39" s="39">
        <f t="shared" si="27"/>
        <v>0.39597315436241609</v>
      </c>
      <c r="T39" s="40">
        <v>118</v>
      </c>
      <c r="U39" s="39">
        <f t="shared" si="28"/>
        <v>0.52444444444444449</v>
      </c>
      <c r="V39" s="41">
        <v>0.53500000000000003</v>
      </c>
      <c r="W39" s="39">
        <f t="shared" si="29"/>
        <v>0.30747126436781613</v>
      </c>
      <c r="X39" s="42">
        <f t="shared" si="40"/>
        <v>1.2533695306010475</v>
      </c>
      <c r="Y39" s="39">
        <f t="shared" si="41"/>
        <v>0.24318181818181817</v>
      </c>
      <c r="Z39" s="43">
        <v>3</v>
      </c>
      <c r="AA39" s="44">
        <f t="shared" si="30"/>
        <v>3</v>
      </c>
      <c r="AB39" s="37" t="s">
        <v>15</v>
      </c>
      <c r="AC39" s="45">
        <v>-0.80100000000000005</v>
      </c>
      <c r="AD39" s="45">
        <f t="shared" si="31"/>
        <v>0.48486682808716713</v>
      </c>
      <c r="AE39" s="46">
        <v>-0.96669409999999978</v>
      </c>
      <c r="AF39" s="45">
        <f t="shared" si="32"/>
        <v>0.51972801075268804</v>
      </c>
      <c r="AG39" s="47">
        <v>904</v>
      </c>
      <c r="AH39" s="45">
        <f t="shared" si="33"/>
        <v>3.7355371900826446</v>
      </c>
      <c r="AI39" s="48">
        <v>293</v>
      </c>
      <c r="AJ39" s="45">
        <f t="shared" si="34"/>
        <v>4.5076923076923077</v>
      </c>
      <c r="AK39" s="45">
        <v>2.3356399999999988</v>
      </c>
      <c r="AL39" s="35"/>
      <c r="AM39" s="35"/>
      <c r="AN39" s="35"/>
    </row>
    <row r="40" spans="1:590" x14ac:dyDescent="0.2">
      <c r="A40" s="37" t="s">
        <v>17</v>
      </c>
      <c r="B40" s="38">
        <v>1.81</v>
      </c>
      <c r="C40" s="39">
        <f t="shared" si="19"/>
        <v>2.2911392405063289</v>
      </c>
      <c r="D40" s="38">
        <v>28.9</v>
      </c>
      <c r="E40" s="39">
        <f t="shared" si="20"/>
        <v>0.63516483516483513</v>
      </c>
      <c r="F40" s="38">
        <v>578.79999999999995</v>
      </c>
      <c r="G40" s="39">
        <f t="shared" si="21"/>
        <v>1.540590896992281</v>
      </c>
      <c r="H40" s="39">
        <v>1979.3</v>
      </c>
      <c r="I40" s="39">
        <f t="shared" si="22"/>
        <v>0.88587029494696312</v>
      </c>
      <c r="J40" s="39">
        <v>2963</v>
      </c>
      <c r="K40" s="39">
        <f t="shared" si="39"/>
        <v>1.0067957866123003</v>
      </c>
      <c r="L40" s="39">
        <f t="shared" si="36"/>
        <v>303.84999999999997</v>
      </c>
      <c r="M40" s="39">
        <f t="shared" si="24"/>
        <v>1.4427825261158593</v>
      </c>
      <c r="N40" s="40">
        <v>5904</v>
      </c>
      <c r="O40" s="39">
        <f t="shared" si="25"/>
        <v>3.1420968600319319</v>
      </c>
      <c r="P40" s="41">
        <v>69.722999999999999</v>
      </c>
      <c r="Q40" s="39">
        <f t="shared" si="26"/>
        <v>0.52462753950338592</v>
      </c>
      <c r="R40" s="41">
        <v>1.36</v>
      </c>
      <c r="S40" s="39">
        <f t="shared" si="27"/>
        <v>0.45637583892617456</v>
      </c>
      <c r="T40" s="40">
        <v>126</v>
      </c>
      <c r="U40" s="39">
        <f t="shared" si="28"/>
        <v>0.56000000000000005</v>
      </c>
      <c r="V40" s="41">
        <v>0.62</v>
      </c>
      <c r="W40" s="39">
        <f t="shared" si="29"/>
        <v>0.35632183908045978</v>
      </c>
      <c r="X40" s="42">
        <f t="shared" si="40"/>
        <v>1.1634864566934029</v>
      </c>
      <c r="Y40" s="39">
        <f t="shared" si="41"/>
        <v>0.2818181818181818</v>
      </c>
      <c r="Z40" s="43">
        <v>3</v>
      </c>
      <c r="AA40" s="44">
        <f t="shared" si="30"/>
        <v>3</v>
      </c>
      <c r="AB40" s="37" t="s">
        <v>17</v>
      </c>
      <c r="AC40" s="45">
        <v>-0.56499999999999995</v>
      </c>
      <c r="AD40" s="45">
        <f t="shared" si="31"/>
        <v>0.34200968523002417</v>
      </c>
      <c r="AE40" s="46">
        <v>-0.8524181624999998</v>
      </c>
      <c r="AF40" s="45">
        <f t="shared" si="32"/>
        <v>0.45828933467741922</v>
      </c>
      <c r="AG40" s="47">
        <v>371</v>
      </c>
      <c r="AH40" s="45">
        <f t="shared" si="33"/>
        <v>1.5330578512396693</v>
      </c>
      <c r="AI40" s="48">
        <v>256</v>
      </c>
      <c r="AJ40" s="45">
        <f t="shared" si="34"/>
        <v>3.9384615384615387</v>
      </c>
      <c r="AK40" s="45">
        <v>1.4920400000000011</v>
      </c>
      <c r="AL40" s="35"/>
      <c r="AM40" s="35"/>
      <c r="AN40" s="35"/>
    </row>
    <row r="41" spans="1:590" x14ac:dyDescent="0.2">
      <c r="A41" s="37" t="s">
        <v>18</v>
      </c>
      <c r="B41" s="38">
        <v>1.78</v>
      </c>
      <c r="C41" s="39">
        <f t="shared" si="19"/>
        <v>2.2531645569620253</v>
      </c>
      <c r="D41" s="38">
        <v>28.9</v>
      </c>
      <c r="E41" s="39">
        <f t="shared" si="20"/>
        <v>0.63516483516483513</v>
      </c>
      <c r="F41" s="38">
        <v>558.29999999999995</v>
      </c>
      <c r="G41" s="39">
        <f t="shared" si="21"/>
        <v>1.4860260846420015</v>
      </c>
      <c r="H41" s="39">
        <v>1820.7</v>
      </c>
      <c r="I41" s="39">
        <f t="shared" si="22"/>
        <v>0.81488609407868229</v>
      </c>
      <c r="J41" s="39">
        <v>2704</v>
      </c>
      <c r="K41" s="39">
        <f t="shared" si="39"/>
        <v>0.91879034998301057</v>
      </c>
      <c r="L41" s="39">
        <f t="shared" si="36"/>
        <v>293.59999999999997</v>
      </c>
      <c r="M41" s="39">
        <f t="shared" si="24"/>
        <v>1.3941120607787274</v>
      </c>
      <c r="N41" s="40">
        <v>7310</v>
      </c>
      <c r="O41" s="39">
        <f t="shared" si="25"/>
        <v>3.8903672166045768</v>
      </c>
      <c r="P41" s="41">
        <v>114.818</v>
      </c>
      <c r="Q41" s="39">
        <f t="shared" si="26"/>
        <v>0.8639428141459744</v>
      </c>
      <c r="R41" s="41">
        <v>1.56</v>
      </c>
      <c r="S41" s="39">
        <f t="shared" si="27"/>
        <v>0.52348993288590606</v>
      </c>
      <c r="T41" s="40">
        <v>144</v>
      </c>
      <c r="U41" s="39">
        <f t="shared" si="28"/>
        <v>0.64</v>
      </c>
      <c r="V41" s="41">
        <v>0.8</v>
      </c>
      <c r="W41" s="39">
        <f t="shared" si="29"/>
        <v>0.45977011494252878</v>
      </c>
      <c r="X41" s="42">
        <f t="shared" si="40"/>
        <v>1.0776202975278382</v>
      </c>
      <c r="Y41" s="39">
        <f t="shared" si="41"/>
        <v>0.36363636363636365</v>
      </c>
      <c r="Z41" s="43">
        <v>3</v>
      </c>
      <c r="AA41" s="44">
        <f t="shared" si="30"/>
        <v>3</v>
      </c>
      <c r="AB41" s="37" t="s">
        <v>18</v>
      </c>
      <c r="AC41" s="45">
        <v>-0.70199999999999996</v>
      </c>
      <c r="AD41" s="45">
        <f t="shared" si="31"/>
        <v>0.42493946731234866</v>
      </c>
      <c r="AE41" s="46">
        <v>-0.92584038749999964</v>
      </c>
      <c r="AF41" s="45">
        <f t="shared" si="32"/>
        <v>0.49776364919354815</v>
      </c>
      <c r="AG41" s="47">
        <v>233</v>
      </c>
      <c r="AH41" s="45">
        <f t="shared" si="33"/>
        <v>0.96280991735537191</v>
      </c>
      <c r="AI41" s="48">
        <v>230</v>
      </c>
      <c r="AJ41" s="45">
        <f t="shared" si="34"/>
        <v>3.5384615384615383</v>
      </c>
      <c r="AK41" s="45">
        <v>1.0079899999999773</v>
      </c>
      <c r="AL41" s="35"/>
      <c r="AM41" s="35"/>
      <c r="AN41" s="35"/>
    </row>
    <row r="42" spans="1:590" x14ac:dyDescent="0.2">
      <c r="A42" s="37" t="s">
        <v>8</v>
      </c>
      <c r="B42" s="39">
        <v>1.36</v>
      </c>
      <c r="C42" s="39">
        <f t="shared" si="19"/>
        <v>1.7215189873417722</v>
      </c>
      <c r="D42" s="39">
        <v>18.100000000000001</v>
      </c>
      <c r="E42" s="39">
        <f t="shared" si="20"/>
        <v>0.39780219780219783</v>
      </c>
      <c r="F42" s="39">
        <v>633.1</v>
      </c>
      <c r="G42" s="39">
        <f t="shared" si="21"/>
        <v>1.685121107266436</v>
      </c>
      <c r="H42" s="39">
        <v>1235</v>
      </c>
      <c r="I42" s="39">
        <f t="shared" si="22"/>
        <v>0.55274582643333481</v>
      </c>
      <c r="J42" s="39">
        <v>2388.6</v>
      </c>
      <c r="K42" s="39">
        <f t="shared" si="39"/>
        <v>0.81162079510703355</v>
      </c>
      <c r="L42" s="39">
        <f>(D42+F42)/2</f>
        <v>325.60000000000002</v>
      </c>
      <c r="M42" s="39">
        <f t="shared" si="24"/>
        <v>1.546058879392213</v>
      </c>
      <c r="N42" s="43">
        <v>2985</v>
      </c>
      <c r="O42" s="39">
        <f t="shared" si="25"/>
        <v>1.5886109632783396</v>
      </c>
      <c r="P42" s="50">
        <v>44.95</v>
      </c>
      <c r="Q42" s="39">
        <f t="shared" si="26"/>
        <v>0.33822422874341612</v>
      </c>
      <c r="R42" s="50">
        <v>1.84</v>
      </c>
      <c r="S42" s="39">
        <f t="shared" si="27"/>
        <v>0.6174496644295302</v>
      </c>
      <c r="T42" s="43">
        <v>144</v>
      </c>
      <c r="U42" s="39">
        <f t="shared" si="28"/>
        <v>0.64</v>
      </c>
      <c r="V42" s="50">
        <v>0.745</v>
      </c>
      <c r="W42" s="39">
        <f t="shared" si="29"/>
        <v>0.42816091954022989</v>
      </c>
      <c r="X42" s="42">
        <f t="shared" si="40"/>
        <v>0.97670602217406044</v>
      </c>
      <c r="Y42" s="39">
        <f t="shared" si="41"/>
        <v>0.33863636363636362</v>
      </c>
      <c r="Z42" s="43">
        <v>3</v>
      </c>
      <c r="AA42" s="44">
        <f t="shared" si="30"/>
        <v>3</v>
      </c>
      <c r="AB42" s="37" t="s">
        <v>8</v>
      </c>
      <c r="AC42" s="45">
        <v>-1.474</v>
      </c>
      <c r="AD42" s="45">
        <f t="shared" si="31"/>
        <v>0.89225181598062953</v>
      </c>
      <c r="AE42" s="46">
        <v>-1.4515575374999994</v>
      </c>
      <c r="AF42" s="45">
        <f t="shared" si="32"/>
        <v>0.78040727822580613</v>
      </c>
      <c r="AG42" s="47">
        <v>567</v>
      </c>
      <c r="AH42" s="45">
        <f t="shared" si="33"/>
        <v>2.3429752066115701</v>
      </c>
      <c r="AI42" s="48">
        <v>318</v>
      </c>
      <c r="AJ42" s="45">
        <f t="shared" si="34"/>
        <v>4.8923076923076927</v>
      </c>
      <c r="AK42" s="45">
        <v>1.4685999999999808</v>
      </c>
      <c r="AL42" s="35"/>
      <c r="AM42" s="35"/>
      <c r="AN42" s="35"/>
    </row>
    <row r="43" spans="1:590" x14ac:dyDescent="0.2">
      <c r="A43" s="37" t="s">
        <v>22</v>
      </c>
      <c r="B43" s="38">
        <v>1.65</v>
      </c>
      <c r="C43" s="39">
        <f t="shared" si="19"/>
        <v>2.0886075949367084</v>
      </c>
      <c r="D43" s="39">
        <v>-58</v>
      </c>
      <c r="E43" s="39">
        <f t="shared" si="20"/>
        <v>-1.2747252747252746</v>
      </c>
      <c r="F43" s="38">
        <v>906.4</v>
      </c>
      <c r="G43" s="39">
        <f t="shared" si="21"/>
        <v>2.4125632153313816</v>
      </c>
      <c r="H43" s="39">
        <v>1733.3</v>
      </c>
      <c r="I43" s="39">
        <f t="shared" si="22"/>
        <v>0.77576869713109242</v>
      </c>
      <c r="J43" s="39">
        <v>3833</v>
      </c>
      <c r="K43" s="39">
        <v>1.3024125042473667</v>
      </c>
      <c r="L43" s="39">
        <v>424.2</v>
      </c>
      <c r="M43" s="39">
        <f t="shared" si="24"/>
        <v>2.0142450142450143</v>
      </c>
      <c r="N43" s="40">
        <v>7140</v>
      </c>
      <c r="O43" s="39">
        <f t="shared" si="25"/>
        <v>3.7998935604044703</v>
      </c>
      <c r="P43" s="41">
        <v>65.38</v>
      </c>
      <c r="Q43" s="39">
        <f t="shared" si="26"/>
        <v>0.491948833709556</v>
      </c>
      <c r="R43" s="41">
        <v>1.42</v>
      </c>
      <c r="S43" s="39">
        <f t="shared" si="27"/>
        <v>0.47651006711409394</v>
      </c>
      <c r="T43" s="40">
        <v>131</v>
      </c>
      <c r="U43" s="39">
        <f t="shared" si="28"/>
        <v>0.5822222222222222</v>
      </c>
      <c r="V43" s="50">
        <v>0.74</v>
      </c>
      <c r="W43" s="39">
        <f t="shared" si="29"/>
        <v>0.42528735632183906</v>
      </c>
      <c r="X43" s="42">
        <v>1.1363233487550355</v>
      </c>
      <c r="Y43" s="39">
        <v>0.33636363636363631</v>
      </c>
      <c r="Z43" s="43">
        <v>2</v>
      </c>
      <c r="AA43" s="44">
        <f t="shared" si="30"/>
        <v>2</v>
      </c>
      <c r="AB43" s="37" t="s">
        <v>22</v>
      </c>
      <c r="AC43" s="45">
        <v>-0.71</v>
      </c>
      <c r="AD43" s="45">
        <f t="shared" si="31"/>
        <v>0.42978208232445519</v>
      </c>
      <c r="AE43" s="46">
        <v>-0.91935432777777759</v>
      </c>
      <c r="AF43" s="45">
        <f t="shared" si="32"/>
        <v>0.49427652031063307</v>
      </c>
      <c r="AG43" s="47">
        <v>388</v>
      </c>
      <c r="AH43" s="45">
        <f t="shared" si="33"/>
        <v>1.6033057851239669</v>
      </c>
      <c r="AI43" s="48">
        <v>119</v>
      </c>
      <c r="AJ43" s="45">
        <f t="shared" si="34"/>
        <v>1.8307692307692307</v>
      </c>
      <c r="AK43" s="45">
        <v>0.27369999999996697</v>
      </c>
      <c r="AL43" s="35"/>
      <c r="AM43" s="35"/>
      <c r="AN43" s="35"/>
    </row>
    <row r="44" spans="1:590" x14ac:dyDescent="0.2">
      <c r="A44" s="37" t="s">
        <v>30</v>
      </c>
      <c r="B44" s="38">
        <v>2.36</v>
      </c>
      <c r="C44" s="39">
        <f t="shared" si="19"/>
        <v>2.9873417721518982</v>
      </c>
      <c r="D44" s="38">
        <v>78.599999999999994</v>
      </c>
      <c r="E44" s="39">
        <f t="shared" si="20"/>
        <v>1.7274725274725273</v>
      </c>
      <c r="F44" s="38">
        <v>770</v>
      </c>
      <c r="G44" s="39">
        <f t="shared" si="21"/>
        <v>2.0495075858397658</v>
      </c>
      <c r="H44" s="39">
        <v>1700</v>
      </c>
      <c r="I44" s="39">
        <f t="shared" si="22"/>
        <v>0.76086470035357823</v>
      </c>
      <c r="J44" s="39">
        <v>2510</v>
      </c>
      <c r="K44" s="39">
        <v>0.85287121984369696</v>
      </c>
      <c r="L44" s="39">
        <v>424.3</v>
      </c>
      <c r="M44" s="39">
        <f t="shared" si="24"/>
        <v>2.0147198480531814</v>
      </c>
      <c r="N44" s="40">
        <v>19250</v>
      </c>
      <c r="O44" s="39">
        <f t="shared" si="25"/>
        <v>10.244811069717935</v>
      </c>
      <c r="P44" s="41">
        <v>183.84</v>
      </c>
      <c r="Q44" s="39">
        <f t="shared" si="26"/>
        <v>1.3832957110609481</v>
      </c>
      <c r="R44" s="41">
        <v>1.93</v>
      </c>
      <c r="S44" s="39">
        <f t="shared" si="27"/>
        <v>0.6476510067114094</v>
      </c>
      <c r="T44" s="40">
        <v>146</v>
      </c>
      <c r="U44" s="39">
        <f t="shared" si="28"/>
        <v>0.64888888888888885</v>
      </c>
      <c r="V44" s="41">
        <v>0.6</v>
      </c>
      <c r="W44" s="39">
        <f t="shared" si="29"/>
        <v>0.34482758620689652</v>
      </c>
      <c r="X44" s="42">
        <v>0.94816591113650683</v>
      </c>
      <c r="Y44" s="39">
        <v>0.27272727272727271</v>
      </c>
      <c r="Z44" s="43">
        <v>6</v>
      </c>
      <c r="AA44" s="44">
        <f t="shared" si="30"/>
        <v>6</v>
      </c>
      <c r="AB44" s="37" t="s">
        <v>30</v>
      </c>
      <c r="AC44" s="45">
        <v>-0.251</v>
      </c>
      <c r="AD44" s="45">
        <f t="shared" si="31"/>
        <v>0.15193704600484262</v>
      </c>
      <c r="AE44" s="46">
        <v>-0.28628193999999957</v>
      </c>
      <c r="AF44" s="45">
        <f t="shared" si="32"/>
        <v>0.15391502150537612</v>
      </c>
      <c r="AG44" s="49">
        <v>132</v>
      </c>
      <c r="AH44" s="45">
        <f t="shared" si="33"/>
        <v>0.54545454545454541</v>
      </c>
      <c r="AI44" s="48">
        <v>800</v>
      </c>
      <c r="AJ44" s="45">
        <f t="shared" si="34"/>
        <v>12.307692307692308</v>
      </c>
      <c r="AK44" s="45">
        <v>2.4904199999999825</v>
      </c>
      <c r="AL44" s="35"/>
      <c r="AM44" s="35"/>
      <c r="AN44" s="35"/>
    </row>
    <row r="45" spans="1:590" x14ac:dyDescent="0.2">
      <c r="A45" s="37" t="s">
        <v>20</v>
      </c>
      <c r="B45" s="38">
        <v>1.6</v>
      </c>
      <c r="C45" s="39">
        <f t="shared" si="19"/>
        <v>2.0253164556962027</v>
      </c>
      <c r="D45" s="38">
        <v>86.1</v>
      </c>
      <c r="E45" s="39">
        <f t="shared" si="20"/>
        <v>1.8923076923076922</v>
      </c>
      <c r="F45" s="38">
        <v>652.1</v>
      </c>
      <c r="G45" s="39">
        <f t="shared" si="21"/>
        <v>1.7356933723715733</v>
      </c>
      <c r="H45" s="39">
        <v>1380</v>
      </c>
      <c r="I45" s="39">
        <f t="shared" si="22"/>
        <v>0.617643109698787</v>
      </c>
      <c r="J45" s="39">
        <v>2416</v>
      </c>
      <c r="K45" s="39">
        <f t="shared" ref="K45" si="42">J45/$J$26</f>
        <v>0.82093102276588514</v>
      </c>
      <c r="L45" s="39">
        <f t="shared" ref="L45" si="43">(D45+F45)/2</f>
        <v>369.1</v>
      </c>
      <c r="M45" s="39">
        <f t="shared" si="24"/>
        <v>1.7526115859449194</v>
      </c>
      <c r="N45" s="40">
        <v>8570</v>
      </c>
      <c r="O45" s="39">
        <f t="shared" si="25"/>
        <v>4.56093666844066</v>
      </c>
      <c r="P45" s="41">
        <v>92.906000000000006</v>
      </c>
      <c r="Q45" s="39">
        <f t="shared" si="26"/>
        <v>0.69906696764484577</v>
      </c>
      <c r="R45" s="41">
        <v>1.98</v>
      </c>
      <c r="S45" s="39">
        <f t="shared" si="27"/>
        <v>0.66442953020134232</v>
      </c>
      <c r="T45" s="40">
        <v>137</v>
      </c>
      <c r="U45" s="39">
        <f t="shared" si="28"/>
        <v>0.60888888888888892</v>
      </c>
      <c r="V45" s="50">
        <v>0.64</v>
      </c>
      <c r="W45" s="39">
        <f t="shared" si="29"/>
        <v>0.36781609195402298</v>
      </c>
      <c r="X45" s="42">
        <f t="shared" ref="X45:X46" si="44">($R$28+$R$27)/(SQRT(2)*(R45+$R$27))</f>
        <v>0.93301949083081193</v>
      </c>
      <c r="Y45" s="39">
        <f t="shared" ref="Y45:Y46" si="45">V45/$V$27</f>
        <v>0.29090909090909089</v>
      </c>
      <c r="Z45" s="43">
        <v>5</v>
      </c>
      <c r="AA45" s="44">
        <f t="shared" si="30"/>
        <v>5</v>
      </c>
      <c r="AB45" s="37" t="s">
        <v>20</v>
      </c>
      <c r="AC45" s="45">
        <v>-0.55700000000000005</v>
      </c>
      <c r="AD45" s="45">
        <f t="shared" si="31"/>
        <v>0.3371670702179177</v>
      </c>
      <c r="AE45" s="46">
        <v>-0.92840470833333288</v>
      </c>
      <c r="AF45" s="45">
        <f t="shared" si="32"/>
        <v>0.49914231630824346</v>
      </c>
      <c r="AG45" s="47">
        <v>265</v>
      </c>
      <c r="AH45" s="45">
        <f t="shared" si="33"/>
        <v>1.0950413223140496</v>
      </c>
      <c r="AI45" s="48">
        <v>690</v>
      </c>
      <c r="AJ45" s="45">
        <f t="shared" si="34"/>
        <v>10.615384615384615</v>
      </c>
      <c r="AK45" s="45">
        <v>1.4941999999999993</v>
      </c>
      <c r="AL45" s="35"/>
      <c r="AM45" s="35"/>
      <c r="AN45" s="35"/>
    </row>
    <row r="46" spans="1:590" s="17" customFormat="1" x14ac:dyDescent="0.2">
      <c r="A46" s="10" t="s">
        <v>27</v>
      </c>
      <c r="B46" s="11">
        <v>1.96</v>
      </c>
      <c r="C46" s="11"/>
      <c r="D46" s="12">
        <v>107.3</v>
      </c>
      <c r="E46" s="12"/>
      <c r="F46" s="12">
        <v>708.6</v>
      </c>
      <c r="G46" s="12"/>
      <c r="H46" s="12">
        <v>1411.8</v>
      </c>
      <c r="I46" s="12"/>
      <c r="J46" s="12">
        <v>2943</v>
      </c>
      <c r="K46" s="12"/>
      <c r="L46" s="12">
        <f>(D46+F46)/2</f>
        <v>407.95</v>
      </c>
      <c r="M46" s="10"/>
      <c r="N46" s="10">
        <v>7310</v>
      </c>
      <c r="O46" s="10"/>
      <c r="P46" s="11">
        <v>118.71</v>
      </c>
      <c r="Q46" s="10"/>
      <c r="R46" s="14">
        <v>1.45</v>
      </c>
      <c r="S46" s="13"/>
      <c r="T46" s="13">
        <v>141</v>
      </c>
      <c r="U46" s="13"/>
      <c r="V46" s="14">
        <v>1.18</v>
      </c>
      <c r="W46" s="14"/>
      <c r="X46" s="15">
        <f t="shared" si="44"/>
        <v>1.1232119255001698</v>
      </c>
      <c r="Y46" s="11">
        <f t="shared" si="45"/>
        <v>0.53636363636363626</v>
      </c>
      <c r="Z46" s="13">
        <v>2</v>
      </c>
      <c r="AA46" s="10"/>
      <c r="AB46" s="10" t="s">
        <v>27</v>
      </c>
      <c r="AC46" s="10">
        <v>-0.497</v>
      </c>
      <c r="AD46" s="27"/>
      <c r="AE46" s="26">
        <v>-0.58389999999999997</v>
      </c>
      <c r="AF46" s="27"/>
      <c r="AG46" s="26">
        <v>217</v>
      </c>
      <c r="AH46" s="27"/>
      <c r="AI46" s="28">
        <v>290</v>
      </c>
      <c r="AJ46" s="27"/>
      <c r="AK46" s="26" t="s">
        <v>86</v>
      </c>
      <c r="AL46"/>
      <c r="AM46" s="35"/>
      <c r="AN46" s="35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</row>
    <row r="47" spans="1:590" x14ac:dyDescent="0.2">
      <c r="A47" s="10" t="s">
        <v>28</v>
      </c>
      <c r="B47" s="11">
        <v>2.66</v>
      </c>
      <c r="C47" s="11"/>
      <c r="D47" s="11">
        <v>295.2</v>
      </c>
      <c r="E47" s="11"/>
      <c r="F47" s="11">
        <v>1008.4</v>
      </c>
      <c r="G47" s="11"/>
      <c r="H47" s="11"/>
      <c r="I47" s="11"/>
      <c r="J47" s="11"/>
      <c r="K47" s="11"/>
      <c r="L47" s="12">
        <f>(D47+F47)/2</f>
        <v>651.79999999999995</v>
      </c>
      <c r="M47" s="10"/>
      <c r="N47" s="13">
        <v>4940</v>
      </c>
      <c r="O47" s="10"/>
      <c r="P47" s="16">
        <v>126.9</v>
      </c>
      <c r="Q47" s="10"/>
      <c r="R47" s="14">
        <f>115/100</f>
        <v>1.1499999999999999</v>
      </c>
      <c r="S47" s="10"/>
      <c r="T47" s="13">
        <v>133</v>
      </c>
      <c r="U47" s="13"/>
      <c r="V47" s="14">
        <v>2.2000000000000002</v>
      </c>
      <c r="W47" s="14"/>
      <c r="X47" s="15"/>
      <c r="Y47" s="15"/>
      <c r="Z47" s="15"/>
      <c r="AA47" s="10"/>
      <c r="AB47" s="10" t="s">
        <v>28</v>
      </c>
      <c r="AC47" s="10" t="s">
        <v>59</v>
      </c>
      <c r="AD47" s="27"/>
      <c r="AE47" s="27"/>
      <c r="AF47" s="27"/>
      <c r="AG47" s="27"/>
      <c r="AH47" s="27"/>
      <c r="AI47" s="28"/>
      <c r="AJ47" s="27"/>
      <c r="AK47" s="27"/>
      <c r="AM47" s="35"/>
      <c r="AN47" s="35"/>
    </row>
    <row r="48" spans="1:590" x14ac:dyDescent="0.2">
      <c r="A48" s="10" t="s">
        <v>29</v>
      </c>
      <c r="B48" s="11">
        <v>0.79</v>
      </c>
      <c r="C48" s="11"/>
      <c r="D48" s="11">
        <v>45.5</v>
      </c>
      <c r="E48" s="11"/>
      <c r="F48" s="11">
        <v>375.7</v>
      </c>
      <c r="G48" s="11"/>
      <c r="H48" s="11">
        <v>2234.3000000000002</v>
      </c>
      <c r="I48" s="11"/>
      <c r="J48" s="11">
        <v>3400</v>
      </c>
      <c r="K48" s="11"/>
      <c r="L48" s="12">
        <f>(D48+F48)/2</f>
        <v>210.6</v>
      </c>
      <c r="M48" s="10"/>
      <c r="N48" s="10">
        <v>1879</v>
      </c>
      <c r="O48" s="10"/>
      <c r="P48" s="16">
        <v>132.9</v>
      </c>
      <c r="Q48" s="10"/>
      <c r="R48" s="14">
        <f>298/100</f>
        <v>2.98</v>
      </c>
      <c r="S48" s="10"/>
      <c r="T48" s="13">
        <v>225</v>
      </c>
      <c r="U48" s="13"/>
      <c r="V48" s="14">
        <v>1.74</v>
      </c>
      <c r="W48" s="14"/>
      <c r="X48" s="15"/>
      <c r="Y48" s="15"/>
      <c r="Z48" s="13">
        <v>1</v>
      </c>
      <c r="AA48" s="10"/>
      <c r="AB48" s="10" t="s">
        <v>29</v>
      </c>
      <c r="AC48" s="29">
        <v>-1.6519999999999999</v>
      </c>
      <c r="AD48" s="27"/>
      <c r="AE48" s="26">
        <v>-1.86</v>
      </c>
      <c r="AF48" s="27"/>
      <c r="AG48" s="26">
        <v>242</v>
      </c>
      <c r="AH48" s="27"/>
      <c r="AI48" s="28">
        <v>65</v>
      </c>
      <c r="AJ48" s="27"/>
      <c r="AK48" s="27"/>
      <c r="AM48" s="35"/>
      <c r="AN48" s="35"/>
    </row>
    <row r="49" spans="1:28" x14ac:dyDescent="0.2">
      <c r="A49" s="32"/>
      <c r="B49" s="30"/>
      <c r="C49" s="30"/>
      <c r="D49" s="30"/>
      <c r="E49" s="30"/>
      <c r="F49" s="30"/>
      <c r="Z49" s="1"/>
      <c r="AB49"/>
    </row>
    <row r="50" spans="1:28" x14ac:dyDescent="0.2">
      <c r="A50" s="2"/>
      <c r="B50" s="19" t="s">
        <v>88</v>
      </c>
      <c r="C50" s="30"/>
      <c r="D50" s="30"/>
      <c r="E50" s="30"/>
      <c r="F50" s="30"/>
      <c r="Z50" s="1"/>
      <c r="AB50"/>
    </row>
    <row r="51" spans="1:28" x14ac:dyDescent="0.2">
      <c r="A51" s="37"/>
      <c r="B51" s="19" t="s">
        <v>87</v>
      </c>
      <c r="C51" s="30"/>
      <c r="D51" s="30"/>
      <c r="E51" s="30"/>
      <c r="F51" s="30"/>
      <c r="Z51" s="1"/>
      <c r="AB51"/>
    </row>
    <row r="52" spans="1:28" x14ac:dyDescent="0.2">
      <c r="A52" s="32"/>
      <c r="B52" s="30"/>
      <c r="C52" s="30"/>
      <c r="D52" s="30"/>
      <c r="E52" s="30"/>
      <c r="F52" s="30"/>
      <c r="Z52" s="1"/>
      <c r="AB52"/>
    </row>
    <row r="53" spans="1:28" x14ac:dyDescent="0.2">
      <c r="A53" s="32"/>
      <c r="B53" s="30"/>
      <c r="C53" s="30"/>
      <c r="D53" s="30"/>
      <c r="E53" s="30"/>
      <c r="F53" s="30"/>
      <c r="Z53" s="1"/>
      <c r="AB53"/>
    </row>
    <row r="54" spans="1:28" x14ac:dyDescent="0.2">
      <c r="A54" s="32"/>
      <c r="B54" s="31"/>
      <c r="C54" s="31"/>
      <c r="D54" s="31"/>
      <c r="E54" s="31"/>
      <c r="F54" s="31"/>
      <c r="Z54" s="1"/>
      <c r="AB54"/>
    </row>
    <row r="55" spans="1:28" x14ac:dyDescent="0.2">
      <c r="A55" s="32"/>
      <c r="B55" s="30"/>
      <c r="C55" s="30"/>
      <c r="D55" s="30"/>
      <c r="E55" s="30"/>
      <c r="F55" s="30"/>
      <c r="Z55" s="1"/>
      <c r="AB55"/>
    </row>
    <row r="56" spans="1:28" x14ac:dyDescent="0.2">
      <c r="A56" s="32"/>
      <c r="B56" s="31"/>
      <c r="C56" s="31"/>
      <c r="D56" s="31"/>
      <c r="E56" s="31"/>
      <c r="F56" s="31"/>
      <c r="Z56" s="1"/>
      <c r="AB56"/>
    </row>
    <row r="57" spans="1:28" x14ac:dyDescent="0.2">
      <c r="A57" s="32"/>
      <c r="B57" s="30"/>
      <c r="C57" s="30"/>
      <c r="D57" s="30"/>
      <c r="E57" s="30"/>
      <c r="F57" s="30"/>
      <c r="Z57" s="1"/>
      <c r="AB57"/>
    </row>
    <row r="58" spans="1:28" x14ac:dyDescent="0.2">
      <c r="B58" s="30"/>
      <c r="C58" s="30"/>
      <c r="D58" s="30"/>
      <c r="E58" s="30"/>
      <c r="F58" s="30"/>
      <c r="Z58" s="1"/>
      <c r="AB58"/>
    </row>
    <row r="59" spans="1:28" x14ac:dyDescent="0.2">
      <c r="B59" s="30"/>
      <c r="C59" s="30"/>
      <c r="D59" s="30"/>
      <c r="E59" s="30"/>
      <c r="F59" s="30"/>
      <c r="Z59" s="1"/>
      <c r="AB59"/>
    </row>
  </sheetData>
  <mergeCells count="2">
    <mergeCell ref="AK26:AL26"/>
    <mergeCell ref="AN26:AO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BE7A-93F5-F349-A578-9FF90F9E4394}">
  <dimension ref="A1:VM72"/>
  <sheetViews>
    <sheetView tabSelected="1" zoomScale="58" zoomScaleNormal="91" workbookViewId="0">
      <selection activeCell="O38" sqref="O38"/>
    </sheetView>
  </sheetViews>
  <sheetFormatPr baseColWidth="10" defaultRowHeight="16" x14ac:dyDescent="0.2"/>
  <cols>
    <col min="1" max="1" width="10.83203125" style="1"/>
    <col min="2" max="2" width="10.6640625" style="1" customWidth="1"/>
    <col min="3" max="5" width="10.83203125" style="1"/>
    <col min="6" max="6" width="13.33203125" style="1" customWidth="1"/>
    <col min="7" max="7" width="10.83203125" style="1"/>
    <col min="8" max="8" width="15.6640625" style="1" customWidth="1"/>
    <col min="9" max="9" width="10.83203125" style="1"/>
    <col min="10" max="10" width="16.6640625" style="1" customWidth="1"/>
    <col min="11" max="13" width="10.83203125" style="1"/>
    <col min="14" max="14" width="16.83203125" style="1" customWidth="1"/>
    <col min="15" max="15" width="10.83203125" style="1"/>
    <col min="16" max="16" width="12.1640625" style="1" bestFit="1" customWidth="1"/>
    <col min="17" max="17" width="11" style="1" bestFit="1" customWidth="1"/>
    <col min="18" max="18" width="19.33203125" style="1" customWidth="1"/>
    <col min="19" max="19" width="10.83203125" style="1"/>
    <col min="20" max="20" width="18.33203125" style="1" customWidth="1"/>
    <col min="21" max="21" width="10.83203125" style="1"/>
    <col min="22" max="22" width="18.1640625" style="1" customWidth="1"/>
    <col min="23" max="27" width="10.83203125" style="1"/>
    <col min="28" max="28" width="15.5" style="1" customWidth="1"/>
    <col min="29" max="30" width="10.83203125" style="1"/>
    <col min="31" max="31" width="27.83203125" style="1" customWidth="1"/>
    <col min="32" max="32" width="10.83203125" style="1"/>
    <col min="33" max="33" width="29.83203125" style="1" customWidth="1"/>
    <col min="34" max="34" width="10.83203125" style="1"/>
    <col min="35" max="35" width="22.1640625" style="1" customWidth="1"/>
    <col min="36" max="36" width="10.83203125" style="1"/>
    <col min="37" max="37" width="23.33203125" style="1" customWidth="1"/>
    <col min="38" max="38" width="10.83203125" style="1"/>
  </cols>
  <sheetData>
    <row r="1" spans="1:38" x14ac:dyDescent="0.2">
      <c r="A1" s="2"/>
      <c r="B1" s="10" t="s">
        <v>0</v>
      </c>
      <c r="C1" s="2" t="s">
        <v>0</v>
      </c>
      <c r="D1" s="10" t="s">
        <v>1</v>
      </c>
      <c r="E1" s="2" t="s">
        <v>34</v>
      </c>
      <c r="F1" s="10" t="s">
        <v>49</v>
      </c>
      <c r="G1" s="2" t="s">
        <v>50</v>
      </c>
      <c r="H1" s="10" t="s">
        <v>51</v>
      </c>
      <c r="I1" s="2" t="s">
        <v>52</v>
      </c>
      <c r="J1" s="24" t="s">
        <v>53</v>
      </c>
      <c r="K1" s="25" t="s">
        <v>54</v>
      </c>
      <c r="L1" s="10" t="s">
        <v>2</v>
      </c>
      <c r="M1" s="2" t="s">
        <v>2</v>
      </c>
      <c r="N1" s="10" t="s">
        <v>3</v>
      </c>
      <c r="O1" s="2" t="s">
        <v>35</v>
      </c>
      <c r="P1" s="10" t="s">
        <v>4</v>
      </c>
      <c r="Q1" s="2" t="s">
        <v>36</v>
      </c>
      <c r="R1" s="10" t="s">
        <v>92</v>
      </c>
      <c r="S1" s="2" t="s">
        <v>37</v>
      </c>
      <c r="T1" s="10" t="s">
        <v>5</v>
      </c>
      <c r="U1" s="2" t="s">
        <v>38</v>
      </c>
      <c r="V1" s="10" t="s">
        <v>6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10" t="s">
        <v>7</v>
      </c>
      <c r="AC1" s="2" t="s">
        <v>44</v>
      </c>
      <c r="AD1" s="2"/>
      <c r="AE1" s="26" t="s">
        <v>45</v>
      </c>
      <c r="AF1" s="23" t="s">
        <v>55</v>
      </c>
      <c r="AG1" s="26" t="s">
        <v>46</v>
      </c>
      <c r="AH1" s="23" t="s">
        <v>56</v>
      </c>
      <c r="AI1" s="26" t="s">
        <v>47</v>
      </c>
      <c r="AJ1" s="23" t="s">
        <v>57</v>
      </c>
      <c r="AK1" s="26" t="s">
        <v>48</v>
      </c>
      <c r="AL1" s="23" t="s">
        <v>58</v>
      </c>
    </row>
    <row r="2" spans="1:38" x14ac:dyDescent="0.2">
      <c r="A2" s="23" t="s">
        <v>65</v>
      </c>
      <c r="B2" s="22">
        <v>0.95</v>
      </c>
      <c r="C2" s="5">
        <f>B2/$B$25</f>
        <v>0.48469387755102039</v>
      </c>
      <c r="D2" s="22">
        <v>5.03</v>
      </c>
      <c r="E2" s="5">
        <f t="shared" ref="E2:E24" si="0">D2/$D$25</f>
        <v>4.6877912395153779E-2</v>
      </c>
      <c r="F2" s="22">
        <v>549.5</v>
      </c>
      <c r="G2" s="5">
        <f t="shared" ref="G2:G24" si="1">F2/$F$25</f>
        <v>0.77547276319503244</v>
      </c>
      <c r="H2" s="23">
        <v>1064.2</v>
      </c>
      <c r="I2" s="5">
        <f t="shared" ref="I2:I24" si="2">H2/$H$25</f>
        <v>0.7537894885961185</v>
      </c>
      <c r="J2" s="22">
        <v>4138</v>
      </c>
      <c r="K2" s="5">
        <f t="shared" ref="K2:K24" si="3">J2/$J$25</f>
        <v>1.4060482500849474</v>
      </c>
      <c r="L2" s="5">
        <f t="shared" ref="L2:L24" si="4">(D2+F2)/2</f>
        <v>277.26499999999999</v>
      </c>
      <c r="M2" s="5">
        <f t="shared" ref="M2:M24" si="5">L2/$L$25</f>
        <v>0.67965436940801571</v>
      </c>
      <c r="N2" s="21">
        <v>2630</v>
      </c>
      <c r="O2" s="5">
        <f t="shared" ref="O2:O24" si="6">N2/$N$25</f>
        <v>0.359781121751026</v>
      </c>
      <c r="P2" s="22">
        <v>87.62</v>
      </c>
      <c r="Q2" s="5">
        <f t="shared" ref="Q2:Q24" si="7">P2/$P$25</f>
        <v>0.73810125515963276</v>
      </c>
      <c r="R2" s="19">
        <f>219/100</f>
        <v>2.19</v>
      </c>
      <c r="S2" s="5">
        <f t="shared" ref="S2:S24" si="8">R2/$R$25</f>
        <v>1.5103448275862068</v>
      </c>
      <c r="T2" s="23">
        <v>192</v>
      </c>
      <c r="U2" s="5">
        <f t="shared" ref="U2:U24" si="9">T2/$T$25</f>
        <v>1.3617021276595744</v>
      </c>
      <c r="V2" s="22">
        <v>1.18</v>
      </c>
      <c r="W2" s="5">
        <f t="shared" ref="W2:W24" si="10">V2/$V$25</f>
        <v>1</v>
      </c>
      <c r="X2" s="7">
        <f t="shared" ref="X2:X20" si="11">($R$27+$R$26)/(SQRT(2)*(R2+$R$26))</f>
        <v>0.87435658871270694</v>
      </c>
      <c r="Y2" s="7">
        <f t="shared" ref="Y2:Y25" si="12">($V$27+$V$26)/(SQRT(2)*(V2+$V$26))</f>
        <v>0.82426056741863829</v>
      </c>
      <c r="Z2" s="5">
        <f t="shared" ref="Z2:Z25" si="13">R2/$R$26</f>
        <v>1.9043478260869566</v>
      </c>
      <c r="AA2" s="5">
        <f t="shared" ref="AA2:AA25" si="14">V2/$V$26</f>
        <v>0.53636363636363626</v>
      </c>
      <c r="AB2" s="23">
        <v>2</v>
      </c>
      <c r="AC2" s="4">
        <f t="shared" ref="AC2:AC24" si="15">AB2/$AB$25</f>
        <v>1</v>
      </c>
      <c r="AD2" s="23" t="s">
        <v>65</v>
      </c>
      <c r="AE2" s="23">
        <v>-1.962</v>
      </c>
      <c r="AF2" s="22">
        <f t="shared" ref="AF2:AF24" si="16">AE2/$AE$25</f>
        <v>3.9476861167002011</v>
      </c>
      <c r="AG2" s="23">
        <v>-1.8380000000000001</v>
      </c>
      <c r="AH2" s="22">
        <f t="shared" ref="AH2:AH24" si="17">AG2/$AG$25</f>
        <v>3.14779928069875</v>
      </c>
      <c r="AI2" s="22">
        <v>300</v>
      </c>
      <c r="AJ2" s="22">
        <f t="shared" ref="AJ2:AJ24" si="18">AI2/$AI$25</f>
        <v>1.3824884792626728</v>
      </c>
      <c r="AK2" s="23">
        <v>137</v>
      </c>
      <c r="AL2" s="22">
        <f t="shared" ref="AL2:AL24" si="19">AK2/$AK$25</f>
        <v>0.47241379310344828</v>
      </c>
    </row>
    <row r="3" spans="1:38" x14ac:dyDescent="0.2">
      <c r="A3" s="23" t="s">
        <v>66</v>
      </c>
      <c r="B3" s="22">
        <v>0.89</v>
      </c>
      <c r="C3" s="5">
        <f t="shared" ref="C3:C24" si="20">B3/$B$25</f>
        <v>0.45408163265306123</v>
      </c>
      <c r="D3" s="22">
        <v>13.95</v>
      </c>
      <c r="E3" s="5">
        <f t="shared" si="0"/>
        <v>0.13000931966449208</v>
      </c>
      <c r="F3" s="22">
        <v>502.9</v>
      </c>
      <c r="G3" s="5">
        <f t="shared" si="1"/>
        <v>0.70970928591589044</v>
      </c>
      <c r="H3" s="23">
        <v>965.2</v>
      </c>
      <c r="I3" s="5">
        <f t="shared" si="2"/>
        <v>0.68366624167729151</v>
      </c>
      <c r="J3" s="22">
        <v>3600</v>
      </c>
      <c r="K3" s="5">
        <f t="shared" si="3"/>
        <v>1.2232415902140672</v>
      </c>
      <c r="L3" s="5">
        <f t="shared" si="4"/>
        <v>258.42500000000001</v>
      </c>
      <c r="M3" s="5">
        <f t="shared" si="5"/>
        <v>0.63347223924500551</v>
      </c>
      <c r="N3" s="21">
        <v>3510</v>
      </c>
      <c r="O3" s="5">
        <f t="shared" si="6"/>
        <v>0.48016415868673051</v>
      </c>
      <c r="P3" s="22">
        <v>137.327</v>
      </c>
      <c r="Q3" s="5">
        <f t="shared" si="7"/>
        <v>1.1568275629685789</v>
      </c>
      <c r="R3" s="19">
        <f>253/100</f>
        <v>2.5299999999999998</v>
      </c>
      <c r="S3" s="5">
        <f t="shared" si="8"/>
        <v>1.7448275862068965</v>
      </c>
      <c r="T3" s="23">
        <v>198</v>
      </c>
      <c r="U3" s="5">
        <f t="shared" si="9"/>
        <v>1.4042553191489362</v>
      </c>
      <c r="V3" s="22">
        <v>1.35</v>
      </c>
      <c r="W3" s="5">
        <f t="shared" si="10"/>
        <v>1.1440677966101696</v>
      </c>
      <c r="X3" s="7">
        <f t="shared" si="11"/>
        <v>0.79357364301642419</v>
      </c>
      <c r="Y3" s="7">
        <f t="shared" si="12"/>
        <v>0.78478893461267529</v>
      </c>
      <c r="Z3" s="5">
        <f t="shared" si="13"/>
        <v>2.2000000000000002</v>
      </c>
      <c r="AA3" s="5">
        <f t="shared" si="14"/>
        <v>0.61363636363636365</v>
      </c>
      <c r="AB3" s="23">
        <v>2</v>
      </c>
      <c r="AC3" s="4">
        <f t="shared" si="15"/>
        <v>1</v>
      </c>
      <c r="AD3" s="23" t="s">
        <v>66</v>
      </c>
      <c r="AE3" s="23">
        <v>-2.0939999999999999</v>
      </c>
      <c r="AF3" s="22">
        <f t="shared" si="16"/>
        <v>4.2132796780684103</v>
      </c>
      <c r="AG3" s="23">
        <v>-1.92</v>
      </c>
      <c r="AH3" s="22">
        <f t="shared" si="17"/>
        <v>3.2882342866929268</v>
      </c>
      <c r="AI3" s="22">
        <v>205</v>
      </c>
      <c r="AJ3" s="22">
        <f t="shared" si="18"/>
        <v>0.9447004608294931</v>
      </c>
      <c r="AK3" s="23">
        <v>140</v>
      </c>
      <c r="AL3" s="22">
        <f t="shared" si="19"/>
        <v>0.48275862068965519</v>
      </c>
    </row>
    <row r="4" spans="1:38" x14ac:dyDescent="0.2">
      <c r="A4" s="23" t="s">
        <v>67</v>
      </c>
      <c r="B4" s="22">
        <v>1.3</v>
      </c>
      <c r="C4" s="5">
        <f t="shared" si="20"/>
        <v>0.66326530612244905</v>
      </c>
      <c r="D4" s="22">
        <v>10</v>
      </c>
      <c r="E4" s="5">
        <f t="shared" si="0"/>
        <v>9.3196644920782848E-2</v>
      </c>
      <c r="F4" s="22">
        <v>658.5</v>
      </c>
      <c r="G4" s="5">
        <f t="shared" si="1"/>
        <v>0.92929720575783237</v>
      </c>
      <c r="H4" s="23">
        <v>1440</v>
      </c>
      <c r="I4" s="5">
        <f t="shared" si="2"/>
        <v>1.0199745006374841</v>
      </c>
      <c r="J4" s="22">
        <v>2250</v>
      </c>
      <c r="K4" s="5">
        <f t="shared" si="3"/>
        <v>0.76452599388379205</v>
      </c>
      <c r="L4" s="5">
        <f t="shared" si="4"/>
        <v>334.25</v>
      </c>
      <c r="M4" s="5">
        <f t="shared" si="5"/>
        <v>0.81934060546635623</v>
      </c>
      <c r="N4" s="21">
        <v>13310</v>
      </c>
      <c r="O4" s="5">
        <f t="shared" si="6"/>
        <v>1.8207934336525309</v>
      </c>
      <c r="P4" s="22">
        <v>178.48599999999999</v>
      </c>
      <c r="Q4" s="5">
        <f t="shared" si="7"/>
        <v>1.5035464577541908</v>
      </c>
      <c r="R4" s="19">
        <f>208/100</f>
        <v>2.08</v>
      </c>
      <c r="S4" s="5">
        <f t="shared" si="8"/>
        <v>1.4344827586206899</v>
      </c>
      <c r="T4" s="23">
        <v>150</v>
      </c>
      <c r="U4" s="5">
        <f t="shared" si="9"/>
        <v>1.0638297872340425</v>
      </c>
      <c r="V4" s="22">
        <v>0.71</v>
      </c>
      <c r="W4" s="5">
        <f t="shared" si="10"/>
        <v>0.60169491525423724</v>
      </c>
      <c r="X4" s="7">
        <f t="shared" si="11"/>
        <v>0.90413343848310856</v>
      </c>
      <c r="Y4" s="7">
        <f t="shared" si="12"/>
        <v>0.95738856284364171</v>
      </c>
      <c r="Z4" s="5">
        <f t="shared" si="13"/>
        <v>1.8086956521739133</v>
      </c>
      <c r="AA4" s="5">
        <f t="shared" si="14"/>
        <v>0.3227272727272727</v>
      </c>
      <c r="AB4" s="23">
        <v>4</v>
      </c>
      <c r="AC4" s="4">
        <f t="shared" si="15"/>
        <v>2</v>
      </c>
      <c r="AD4" s="23" t="s">
        <v>67</v>
      </c>
      <c r="AE4" s="23">
        <v>-1.0229999999999999</v>
      </c>
      <c r="AF4" s="22">
        <f t="shared" si="16"/>
        <v>2.0583501006036218</v>
      </c>
      <c r="AG4" s="23">
        <v>-1.0469999999999999</v>
      </c>
      <c r="AH4" s="22">
        <f t="shared" si="17"/>
        <v>1.7931152594622366</v>
      </c>
      <c r="AI4" s="22">
        <v>144</v>
      </c>
      <c r="AJ4" s="22">
        <f t="shared" si="18"/>
        <v>0.66359447004608296</v>
      </c>
      <c r="AK4" s="23">
        <v>630</v>
      </c>
      <c r="AL4" s="22">
        <f t="shared" si="19"/>
        <v>2.1724137931034484</v>
      </c>
    </row>
    <row r="5" spans="1:38" x14ac:dyDescent="0.2">
      <c r="A5" s="23" t="s">
        <v>68</v>
      </c>
      <c r="B5" s="22">
        <v>1.5</v>
      </c>
      <c r="C5" s="5">
        <f t="shared" si="20"/>
        <v>0.76530612244897955</v>
      </c>
      <c r="D5" s="22">
        <v>31</v>
      </c>
      <c r="E5" s="5">
        <f t="shared" si="0"/>
        <v>0.28890959925442683</v>
      </c>
      <c r="F5" s="22">
        <v>761</v>
      </c>
      <c r="G5" s="5">
        <f t="shared" si="1"/>
        <v>1.0739486311035844</v>
      </c>
      <c r="H5" s="23">
        <v>1500</v>
      </c>
      <c r="I5" s="5">
        <f t="shared" si="2"/>
        <v>1.0624734381640459</v>
      </c>
      <c r="J5" s="22">
        <v>2230</v>
      </c>
      <c r="K5" s="5">
        <f t="shared" si="3"/>
        <v>0.75773020727149165</v>
      </c>
      <c r="L5" s="5">
        <f t="shared" si="4"/>
        <v>396</v>
      </c>
      <c r="M5" s="5">
        <f t="shared" si="5"/>
        <v>0.97070719450913101</v>
      </c>
      <c r="N5" s="21">
        <v>16650</v>
      </c>
      <c r="O5" s="5">
        <f t="shared" si="6"/>
        <v>2.2777017783857727</v>
      </c>
      <c r="P5" s="22">
        <v>180.9479</v>
      </c>
      <c r="Q5" s="5">
        <f t="shared" si="7"/>
        <v>1.5242852329205627</v>
      </c>
      <c r="R5" s="19">
        <f>200/100</f>
        <v>2</v>
      </c>
      <c r="S5" s="5">
        <f t="shared" si="8"/>
        <v>1.3793103448275863</v>
      </c>
      <c r="T5" s="23">
        <v>138</v>
      </c>
      <c r="U5" s="5">
        <f t="shared" si="9"/>
        <v>0.97872340425531912</v>
      </c>
      <c r="V5" s="22">
        <v>0.64</v>
      </c>
      <c r="W5" s="5">
        <f t="shared" si="10"/>
        <v>0.5423728813559322</v>
      </c>
      <c r="X5" s="7">
        <f t="shared" si="11"/>
        <v>0.92709555755569562</v>
      </c>
      <c r="Y5" s="7">
        <f t="shared" si="12"/>
        <v>0.98098616826584406</v>
      </c>
      <c r="Z5" s="5">
        <f t="shared" si="13"/>
        <v>1.7391304347826089</v>
      </c>
      <c r="AA5" s="5">
        <f t="shared" si="14"/>
        <v>0.29090909090909089</v>
      </c>
      <c r="AB5" s="23">
        <v>5</v>
      </c>
      <c r="AC5" s="4">
        <f t="shared" si="15"/>
        <v>2.5</v>
      </c>
      <c r="AD5" s="23" t="s">
        <v>68</v>
      </c>
      <c r="AE5" s="23">
        <v>-0.50600000000000001</v>
      </c>
      <c r="AF5" s="22">
        <f t="shared" si="16"/>
        <v>1.0181086519114688</v>
      </c>
      <c r="AG5" s="23">
        <v>-0.59599999999999997</v>
      </c>
      <c r="AH5" s="22">
        <f t="shared" si="17"/>
        <v>1.0207227264942627</v>
      </c>
      <c r="AI5" s="22">
        <v>140</v>
      </c>
      <c r="AJ5" s="22">
        <f t="shared" si="18"/>
        <v>0.64516129032258063</v>
      </c>
      <c r="AK5" s="23">
        <v>735</v>
      </c>
      <c r="AL5" s="22">
        <f t="shared" si="19"/>
        <v>2.5344827586206895</v>
      </c>
    </row>
    <row r="6" spans="1:38" x14ac:dyDescent="0.2">
      <c r="A6" s="23" t="s">
        <v>69</v>
      </c>
      <c r="B6" s="22">
        <v>1.9</v>
      </c>
      <c r="C6" s="5">
        <f t="shared" si="20"/>
        <v>0.96938775510204078</v>
      </c>
      <c r="D6" s="22">
        <v>14.5</v>
      </c>
      <c r="E6" s="5">
        <f t="shared" si="0"/>
        <v>0.13513513513513514</v>
      </c>
      <c r="F6" s="22">
        <v>760</v>
      </c>
      <c r="G6" s="5">
        <f t="shared" si="1"/>
        <v>1.0725373976855772</v>
      </c>
      <c r="H6" s="23">
        <v>1260</v>
      </c>
      <c r="I6" s="5">
        <f t="shared" si="2"/>
        <v>0.89247768805779859</v>
      </c>
      <c r="J6" s="22">
        <v>2510</v>
      </c>
      <c r="K6" s="5">
        <f t="shared" si="3"/>
        <v>0.85287121984369696</v>
      </c>
      <c r="L6" s="5">
        <f t="shared" si="4"/>
        <v>387.25</v>
      </c>
      <c r="M6" s="5">
        <f t="shared" si="5"/>
        <v>0.94925848755974995</v>
      </c>
      <c r="N6" s="21">
        <v>21020</v>
      </c>
      <c r="O6" s="5">
        <f t="shared" si="6"/>
        <v>2.8755129958960328</v>
      </c>
      <c r="P6" s="22">
        <v>186.20699999999999</v>
      </c>
      <c r="Q6" s="5">
        <f t="shared" si="7"/>
        <v>1.5685873136214303</v>
      </c>
      <c r="R6" s="19">
        <f>188/100</f>
        <v>1.88</v>
      </c>
      <c r="S6" s="5">
        <f t="shared" si="8"/>
        <v>1.296551724137931</v>
      </c>
      <c r="T6" s="23">
        <v>159</v>
      </c>
      <c r="U6" s="5">
        <f t="shared" si="9"/>
        <v>1.1276595744680851</v>
      </c>
      <c r="V6" s="22">
        <v>0.63</v>
      </c>
      <c r="W6" s="5">
        <f t="shared" si="10"/>
        <v>0.53389830508474578</v>
      </c>
      <c r="X6" s="7">
        <f t="shared" si="11"/>
        <v>0.96381221330047562</v>
      </c>
      <c r="Y6" s="7">
        <f t="shared" si="12"/>
        <v>0.98445255048586466</v>
      </c>
      <c r="Z6" s="5">
        <f t="shared" si="13"/>
        <v>1.6347826086956523</v>
      </c>
      <c r="AA6" s="5">
        <f t="shared" si="14"/>
        <v>0.28636363636363632</v>
      </c>
      <c r="AB6" s="23">
        <v>4</v>
      </c>
      <c r="AC6" s="4">
        <f t="shared" si="15"/>
        <v>2</v>
      </c>
      <c r="AD6" s="23" t="s">
        <v>69</v>
      </c>
      <c r="AE6" s="23">
        <v>-6.9000000000000006E-2</v>
      </c>
      <c r="AF6" s="22">
        <f t="shared" si="16"/>
        <v>0.13883299798792759</v>
      </c>
      <c r="AG6" s="23">
        <v>-6.9000000000000006E-2</v>
      </c>
      <c r="AH6" s="22">
        <f t="shared" si="17"/>
        <v>0.11817091967802708</v>
      </c>
      <c r="AI6" s="22">
        <v>137</v>
      </c>
      <c r="AJ6" s="22">
        <f t="shared" si="18"/>
        <v>0.63133640552995396</v>
      </c>
      <c r="AK6" s="23">
        <v>705</v>
      </c>
      <c r="AL6" s="22">
        <f t="shared" si="19"/>
        <v>2.4310344827586206</v>
      </c>
    </row>
    <row r="7" spans="1:38" x14ac:dyDescent="0.2">
      <c r="A7" s="23" t="s">
        <v>70</v>
      </c>
      <c r="B7" s="22">
        <v>1.83</v>
      </c>
      <c r="C7" s="5">
        <f t="shared" si="20"/>
        <v>0.93367346938775519</v>
      </c>
      <c r="D7" s="22">
        <v>15.7</v>
      </c>
      <c r="E7" s="5">
        <f t="shared" si="0"/>
        <v>0.14631873252562907</v>
      </c>
      <c r="F7" s="22">
        <v>762.5</v>
      </c>
      <c r="G7" s="5">
        <f t="shared" si="1"/>
        <v>1.0760654812305954</v>
      </c>
      <c r="H7" s="23">
        <v>1561.9</v>
      </c>
      <c r="I7" s="5">
        <f t="shared" si="2"/>
        <v>1.1063181753789491</v>
      </c>
      <c r="J7" s="22">
        <v>2957</v>
      </c>
      <c r="K7" s="5">
        <f t="shared" si="3"/>
        <v>1.0047570506286103</v>
      </c>
      <c r="L7" s="5">
        <f t="shared" si="4"/>
        <v>389.1</v>
      </c>
      <c r="M7" s="5">
        <f t="shared" si="5"/>
        <v>0.95379335702904777</v>
      </c>
      <c r="N7" s="21">
        <v>7874</v>
      </c>
      <c r="O7" s="5">
        <f t="shared" si="6"/>
        <v>1.077154582763338</v>
      </c>
      <c r="P7" s="22">
        <v>55.844999999999999</v>
      </c>
      <c r="Q7" s="5">
        <f t="shared" si="7"/>
        <v>0.47043214556482182</v>
      </c>
      <c r="R7" s="19">
        <f>156/100</f>
        <v>1.56</v>
      </c>
      <c r="S7" s="5">
        <f t="shared" si="8"/>
        <v>1.0758620689655174</v>
      </c>
      <c r="T7" s="23">
        <v>125</v>
      </c>
      <c r="U7" s="5">
        <f t="shared" si="9"/>
        <v>0.88652482269503541</v>
      </c>
      <c r="V7" s="22">
        <v>0.64500000000000002</v>
      </c>
      <c r="W7" s="5">
        <f t="shared" si="10"/>
        <v>0.54661016949152552</v>
      </c>
      <c r="X7" s="7">
        <f t="shared" si="11"/>
        <v>1.0776202975278382</v>
      </c>
      <c r="Y7" s="7">
        <f t="shared" si="12"/>
        <v>0.97926211524604478</v>
      </c>
      <c r="Z7" s="5">
        <f t="shared" si="13"/>
        <v>1.3565217391304349</v>
      </c>
      <c r="AA7" s="5">
        <f t="shared" si="14"/>
        <v>0.29318181818181815</v>
      </c>
      <c r="AB7" s="23">
        <v>3</v>
      </c>
      <c r="AC7" s="4">
        <f t="shared" si="15"/>
        <v>1.5</v>
      </c>
      <c r="AD7" s="23" t="s">
        <v>70</v>
      </c>
      <c r="AE7" s="23">
        <v>-0.27900000000000003</v>
      </c>
      <c r="AF7" s="22">
        <f t="shared" si="16"/>
        <v>0.56136820925553321</v>
      </c>
      <c r="AG7" s="23">
        <v>-0.27900000000000003</v>
      </c>
      <c r="AH7" s="22">
        <f t="shared" si="17"/>
        <v>0.477821544785066</v>
      </c>
      <c r="AI7" s="22">
        <v>449</v>
      </c>
      <c r="AJ7" s="22">
        <f t="shared" si="18"/>
        <v>2.0691244239631335</v>
      </c>
      <c r="AK7" s="23">
        <v>347</v>
      </c>
      <c r="AL7" s="22">
        <f t="shared" si="19"/>
        <v>1.1965517241379311</v>
      </c>
    </row>
    <row r="8" spans="1:38" x14ac:dyDescent="0.2">
      <c r="A8" s="23" t="s">
        <v>71</v>
      </c>
      <c r="B8" s="22">
        <v>2.2000000000000002</v>
      </c>
      <c r="C8" s="5">
        <f t="shared" si="20"/>
        <v>1.1224489795918369</v>
      </c>
      <c r="D8" s="22">
        <v>101.3</v>
      </c>
      <c r="E8" s="5">
        <f t="shared" si="0"/>
        <v>0.94408201304753026</v>
      </c>
      <c r="F8" s="22">
        <v>710.2</v>
      </c>
      <c r="G8" s="5">
        <f t="shared" si="1"/>
        <v>1.0022579734688117</v>
      </c>
      <c r="H8" s="23">
        <v>1620</v>
      </c>
      <c r="I8" s="5">
        <f t="shared" si="2"/>
        <v>1.1474713132171697</v>
      </c>
      <c r="J8" s="22">
        <v>2747</v>
      </c>
      <c r="K8" s="5">
        <f t="shared" si="3"/>
        <v>0.93340129119945636</v>
      </c>
      <c r="L8" s="5">
        <f t="shared" si="4"/>
        <v>405.75</v>
      </c>
      <c r="M8" s="5">
        <f t="shared" si="5"/>
        <v>0.99460718225272704</v>
      </c>
      <c r="N8" s="21">
        <v>12370</v>
      </c>
      <c r="O8" s="5">
        <f t="shared" si="6"/>
        <v>1.6922024623803009</v>
      </c>
      <c r="P8" s="22">
        <v>101.07</v>
      </c>
      <c r="Q8" s="5">
        <f t="shared" si="7"/>
        <v>0.85140257771038663</v>
      </c>
      <c r="R8" s="19">
        <f>178/100</f>
        <v>1.78</v>
      </c>
      <c r="S8" s="5">
        <f t="shared" si="8"/>
        <v>1.2275862068965517</v>
      </c>
      <c r="T8" s="23">
        <v>126</v>
      </c>
      <c r="U8" s="5">
        <f t="shared" si="9"/>
        <v>0.8936170212765957</v>
      </c>
      <c r="V8" s="22">
        <v>0.68</v>
      </c>
      <c r="W8" s="5">
        <f t="shared" si="10"/>
        <v>0.57627118644067798</v>
      </c>
      <c r="X8" s="7">
        <f t="shared" si="11"/>
        <v>0.99670682808888789</v>
      </c>
      <c r="Y8" s="7">
        <f t="shared" si="12"/>
        <v>0.96736136037326292</v>
      </c>
      <c r="Z8" s="5">
        <f t="shared" si="13"/>
        <v>1.5478260869565219</v>
      </c>
      <c r="AA8" s="5">
        <f t="shared" si="14"/>
        <v>0.30909090909090908</v>
      </c>
      <c r="AB8" s="23">
        <v>3</v>
      </c>
      <c r="AC8" s="4">
        <f t="shared" si="15"/>
        <v>1.5</v>
      </c>
      <c r="AD8" s="23" t="s">
        <v>71</v>
      </c>
      <c r="AE8" s="23">
        <v>-0.21299999999999999</v>
      </c>
      <c r="AF8" s="22">
        <f t="shared" si="16"/>
        <v>0.42857142857142855</v>
      </c>
      <c r="AG8" s="23">
        <v>-0.21299999999999999</v>
      </c>
      <c r="AH8" s="22">
        <f t="shared" si="17"/>
        <v>0.36478849117999657</v>
      </c>
      <c r="AI8" s="22">
        <v>238</v>
      </c>
      <c r="AJ8" s="22">
        <f t="shared" si="18"/>
        <v>1.096774193548387</v>
      </c>
      <c r="AK8" s="23">
        <v>580</v>
      </c>
      <c r="AL8" s="22">
        <f t="shared" si="19"/>
        <v>2</v>
      </c>
    </row>
    <row r="9" spans="1:38" x14ac:dyDescent="0.2">
      <c r="A9" s="23" t="s">
        <v>72</v>
      </c>
      <c r="B9" s="22">
        <v>2.2000000000000002</v>
      </c>
      <c r="C9" s="5">
        <f t="shared" si="20"/>
        <v>1.1224489795918369</v>
      </c>
      <c r="D9" s="22">
        <v>106.1</v>
      </c>
      <c r="E9" s="5">
        <f t="shared" si="0"/>
        <v>0.98881640260950598</v>
      </c>
      <c r="F9" s="22">
        <v>840</v>
      </c>
      <c r="G9" s="5">
        <f t="shared" si="1"/>
        <v>1.1854360711261642</v>
      </c>
      <c r="H9" s="23">
        <v>1600</v>
      </c>
      <c r="I9" s="5">
        <f t="shared" si="2"/>
        <v>1.1333050007083156</v>
      </c>
      <c r="J9" s="22">
        <v>2410</v>
      </c>
      <c r="K9" s="5">
        <f t="shared" si="3"/>
        <v>0.81889228678219506</v>
      </c>
      <c r="L9" s="5">
        <f t="shared" si="4"/>
        <v>473.05</v>
      </c>
      <c r="M9" s="5">
        <f t="shared" si="5"/>
        <v>1.1595783797033952</v>
      </c>
      <c r="N9" s="21">
        <v>22590</v>
      </c>
      <c r="O9" s="5">
        <f t="shared" si="6"/>
        <v>3.0902872777017785</v>
      </c>
      <c r="P9" s="22">
        <v>190.23</v>
      </c>
      <c r="Q9" s="5">
        <f t="shared" si="7"/>
        <v>1.6024766237048269</v>
      </c>
      <c r="R9" s="19">
        <f>185/100</f>
        <v>1.85</v>
      </c>
      <c r="S9" s="5">
        <f t="shared" si="8"/>
        <v>1.2758620689655173</v>
      </c>
      <c r="T9" s="23">
        <v>128</v>
      </c>
      <c r="U9" s="5">
        <f t="shared" si="9"/>
        <v>0.90780141843971629</v>
      </c>
      <c r="V9" s="22">
        <v>0.63</v>
      </c>
      <c r="W9" s="5">
        <f t="shared" si="10"/>
        <v>0.53389830508474578</v>
      </c>
      <c r="X9" s="7">
        <f t="shared" si="11"/>
        <v>0.97345033543348025</v>
      </c>
      <c r="Y9" s="7">
        <f t="shared" si="12"/>
        <v>0.98445255048586466</v>
      </c>
      <c r="Z9" s="5">
        <f t="shared" si="13"/>
        <v>1.6086956521739133</v>
      </c>
      <c r="AA9" s="5">
        <f t="shared" si="14"/>
        <v>0.28636363636363632</v>
      </c>
      <c r="AB9" s="23">
        <v>4</v>
      </c>
      <c r="AC9" s="4">
        <f t="shared" si="15"/>
        <v>2</v>
      </c>
      <c r="AD9" s="23" t="s">
        <v>72</v>
      </c>
      <c r="AE9" s="23">
        <v>-5.0000000000000001E-3</v>
      </c>
      <c r="AF9" s="22">
        <f t="shared" si="16"/>
        <v>1.0060362173038229E-2</v>
      </c>
      <c r="AG9" s="23">
        <v>-5.0000000000000001E-3</v>
      </c>
      <c r="AH9" s="22">
        <f t="shared" si="17"/>
        <v>8.5631101215961642E-3</v>
      </c>
      <c r="AI9" s="22">
        <v>130</v>
      </c>
      <c r="AJ9" s="22">
        <f t="shared" si="18"/>
        <v>0.59907834101382484</v>
      </c>
      <c r="AK9" s="23">
        <v>630</v>
      </c>
      <c r="AL9" s="22">
        <f t="shared" si="19"/>
        <v>2.1724137931034484</v>
      </c>
    </row>
    <row r="10" spans="1:38" x14ac:dyDescent="0.2">
      <c r="A10" s="23" t="s">
        <v>73</v>
      </c>
      <c r="B10" s="22">
        <v>1.88</v>
      </c>
      <c r="C10" s="5">
        <f t="shared" si="20"/>
        <v>0.95918367346938771</v>
      </c>
      <c r="D10" s="22">
        <v>63.7</v>
      </c>
      <c r="E10" s="5">
        <f t="shared" si="0"/>
        <v>0.59366262814538684</v>
      </c>
      <c r="F10" s="22">
        <v>760.4</v>
      </c>
      <c r="G10" s="5">
        <f t="shared" si="1"/>
        <v>1.0731018910527801</v>
      </c>
      <c r="H10" s="23">
        <v>1648</v>
      </c>
      <c r="I10" s="5">
        <f t="shared" si="2"/>
        <v>1.1673041507295652</v>
      </c>
      <c r="J10" s="22">
        <v>3232</v>
      </c>
      <c r="K10" s="5">
        <f t="shared" si="3"/>
        <v>1.0981991165477405</v>
      </c>
      <c r="L10" s="5">
        <f t="shared" si="4"/>
        <v>412.05</v>
      </c>
      <c r="M10" s="5">
        <f t="shared" si="5"/>
        <v>1.0100502512562815</v>
      </c>
      <c r="N10" s="21">
        <v>8900</v>
      </c>
      <c r="O10" s="5">
        <f t="shared" si="6"/>
        <v>1.2175102599179206</v>
      </c>
      <c r="P10" s="22">
        <v>58.933</v>
      </c>
      <c r="Q10" s="5">
        <f t="shared" si="7"/>
        <v>0.49644511835565669</v>
      </c>
      <c r="R10" s="19">
        <f>152/100</f>
        <v>1.52</v>
      </c>
      <c r="S10" s="5">
        <f t="shared" si="8"/>
        <v>1.0482758620689656</v>
      </c>
      <c r="T10" s="23">
        <v>126</v>
      </c>
      <c r="U10" s="5">
        <f t="shared" si="9"/>
        <v>0.8936170212765957</v>
      </c>
      <c r="V10" s="22">
        <v>0.745</v>
      </c>
      <c r="W10" s="5">
        <f t="shared" si="10"/>
        <v>0.63135593220338981</v>
      </c>
      <c r="X10" s="7">
        <f t="shared" si="11"/>
        <v>1.0937644218353713</v>
      </c>
      <c r="Y10" s="7">
        <f t="shared" si="12"/>
        <v>0.94601043051782574</v>
      </c>
      <c r="Z10" s="5">
        <f t="shared" si="13"/>
        <v>1.3217391304347827</v>
      </c>
      <c r="AA10" s="5">
        <f t="shared" si="14"/>
        <v>0.33863636363636362</v>
      </c>
      <c r="AB10" s="23">
        <v>2</v>
      </c>
      <c r="AC10" s="4">
        <f t="shared" si="15"/>
        <v>1</v>
      </c>
      <c r="AD10" s="23" t="s">
        <v>73</v>
      </c>
      <c r="AE10" s="23">
        <v>-0.32600000000000001</v>
      </c>
      <c r="AF10" s="22">
        <f t="shared" si="16"/>
        <v>0.65593561368209263</v>
      </c>
      <c r="AG10" s="23">
        <v>-0.13500000000000001</v>
      </c>
      <c r="AH10" s="22">
        <f t="shared" si="17"/>
        <v>0.23120397328309644</v>
      </c>
      <c r="AI10" s="22">
        <v>421</v>
      </c>
      <c r="AJ10" s="22">
        <f t="shared" si="18"/>
        <v>1.9400921658986174</v>
      </c>
      <c r="AK10" s="23">
        <v>375</v>
      </c>
      <c r="AL10" s="22">
        <f t="shared" si="19"/>
        <v>1.2931034482758621</v>
      </c>
    </row>
    <row r="11" spans="1:38" x14ac:dyDescent="0.2">
      <c r="A11" s="23" t="s">
        <v>74</v>
      </c>
      <c r="B11" s="22">
        <v>2.2799999999999998</v>
      </c>
      <c r="C11" s="5">
        <f t="shared" si="20"/>
        <v>1.1632653061224489</v>
      </c>
      <c r="D11" s="22">
        <v>109.7</v>
      </c>
      <c r="E11" s="5">
        <f t="shared" si="0"/>
        <v>1.022367194780988</v>
      </c>
      <c r="F11" s="22">
        <v>719.7</v>
      </c>
      <c r="G11" s="5">
        <f t="shared" si="1"/>
        <v>1.0156646909398814</v>
      </c>
      <c r="H11" s="23">
        <v>1740</v>
      </c>
      <c r="I11" s="5">
        <f t="shared" si="2"/>
        <v>1.2324691882702934</v>
      </c>
      <c r="J11" s="22">
        <v>2997</v>
      </c>
      <c r="K11" s="5">
        <f t="shared" si="3"/>
        <v>1.0183486238532109</v>
      </c>
      <c r="L11" s="5">
        <f t="shared" si="4"/>
        <v>414.70000000000005</v>
      </c>
      <c r="M11" s="5">
        <f t="shared" si="5"/>
        <v>1.0165461453609512</v>
      </c>
      <c r="N11" s="21">
        <v>12450</v>
      </c>
      <c r="O11" s="5">
        <f t="shared" si="6"/>
        <v>1.7031463748290014</v>
      </c>
      <c r="P11" s="22">
        <v>102.9055</v>
      </c>
      <c r="Q11" s="5">
        <f t="shared" si="7"/>
        <v>0.86686462808524989</v>
      </c>
      <c r="R11" s="19">
        <f>173/100</f>
        <v>1.73</v>
      </c>
      <c r="S11" s="5">
        <f t="shared" si="8"/>
        <v>1.193103448275862</v>
      </c>
      <c r="T11" s="23">
        <v>45</v>
      </c>
      <c r="U11" s="5">
        <f t="shared" si="9"/>
        <v>0.31914893617021278</v>
      </c>
      <c r="V11" s="22">
        <v>0.66500000000000004</v>
      </c>
      <c r="W11" s="5">
        <f t="shared" si="10"/>
        <v>0.56355932203389836</v>
      </c>
      <c r="X11" s="7">
        <f t="shared" si="11"/>
        <v>1.0140107660765421</v>
      </c>
      <c r="Y11" s="7">
        <f t="shared" si="12"/>
        <v>0.97242607953752092</v>
      </c>
      <c r="Z11" s="5">
        <f t="shared" si="13"/>
        <v>1.5043478260869567</v>
      </c>
      <c r="AA11" s="5">
        <f t="shared" si="14"/>
        <v>0.30227272727272725</v>
      </c>
      <c r="AB11" s="23">
        <v>3</v>
      </c>
      <c r="AC11" s="4">
        <f t="shared" si="15"/>
        <v>1.5</v>
      </c>
      <c r="AD11" s="23" t="s">
        <v>74</v>
      </c>
      <c r="AE11" s="23">
        <v>-0.41299999999999998</v>
      </c>
      <c r="AF11" s="22">
        <f t="shared" si="16"/>
        <v>0.83098591549295775</v>
      </c>
      <c r="AG11" s="33">
        <v>-0.41299999999999998</v>
      </c>
      <c r="AH11" s="22">
        <f t="shared" si="17"/>
        <v>0.70731289604384306</v>
      </c>
      <c r="AI11" s="22">
        <v>240</v>
      </c>
      <c r="AJ11" s="22">
        <f t="shared" si="18"/>
        <v>1.1059907834101383</v>
      </c>
      <c r="AK11" s="23">
        <v>495</v>
      </c>
      <c r="AL11" s="22">
        <f t="shared" si="19"/>
        <v>1.7068965517241379</v>
      </c>
    </row>
    <row r="12" spans="1:38" x14ac:dyDescent="0.2">
      <c r="A12" s="23" t="s">
        <v>75</v>
      </c>
      <c r="B12" s="22">
        <v>2.2000000000000002</v>
      </c>
      <c r="C12" s="5">
        <f t="shared" si="20"/>
        <v>1.1224489795918369</v>
      </c>
      <c r="D12" s="22">
        <v>151</v>
      </c>
      <c r="E12" s="5">
        <f t="shared" si="0"/>
        <v>1.4072693383038211</v>
      </c>
      <c r="F12" s="22">
        <v>880</v>
      </c>
      <c r="G12" s="5">
        <f t="shared" si="1"/>
        <v>1.2418854078464578</v>
      </c>
      <c r="H12" s="23">
        <v>1600</v>
      </c>
      <c r="I12" s="5">
        <f t="shared" si="2"/>
        <v>1.1333050007083156</v>
      </c>
      <c r="J12" s="22">
        <v>2700</v>
      </c>
      <c r="K12" s="5">
        <f t="shared" si="3"/>
        <v>0.91743119266055051</v>
      </c>
      <c r="L12" s="5">
        <f t="shared" si="4"/>
        <v>515.5</v>
      </c>
      <c r="M12" s="5">
        <f t="shared" si="5"/>
        <v>1.2636352494178209</v>
      </c>
      <c r="N12" s="21">
        <v>22560</v>
      </c>
      <c r="O12" s="5">
        <f t="shared" si="6"/>
        <v>3.0861833105335159</v>
      </c>
      <c r="P12" s="22">
        <v>192.21700000000001</v>
      </c>
      <c r="Q12" s="5">
        <f t="shared" si="7"/>
        <v>1.6192148934377897</v>
      </c>
      <c r="R12" s="19">
        <f>180/100</f>
        <v>1.8</v>
      </c>
      <c r="S12" s="5">
        <f t="shared" si="8"/>
        <v>1.2413793103448276</v>
      </c>
      <c r="T12" s="23">
        <v>77</v>
      </c>
      <c r="U12" s="5">
        <f t="shared" si="9"/>
        <v>0.54609929078014185</v>
      </c>
      <c r="V12" s="22">
        <v>0.625</v>
      </c>
      <c r="W12" s="5">
        <f t="shared" si="10"/>
        <v>0.52966101694915257</v>
      </c>
      <c r="X12" s="7">
        <f t="shared" si="11"/>
        <v>0.98994949366116636</v>
      </c>
      <c r="Y12" s="7">
        <f t="shared" si="12"/>
        <v>0.98619494438053001</v>
      </c>
      <c r="Z12" s="5">
        <f t="shared" si="13"/>
        <v>1.5652173913043479</v>
      </c>
      <c r="AA12" s="5">
        <f t="shared" si="14"/>
        <v>0.28409090909090906</v>
      </c>
      <c r="AB12" s="23">
        <v>4</v>
      </c>
      <c r="AC12" s="4">
        <f t="shared" si="15"/>
        <v>2</v>
      </c>
      <c r="AD12" s="23" t="s">
        <v>75</v>
      </c>
      <c r="AE12" s="23">
        <v>-0.17799999999999999</v>
      </c>
      <c r="AF12" s="22">
        <f t="shared" si="16"/>
        <v>0.35814889336016092</v>
      </c>
      <c r="AG12" s="23">
        <v>-0.17799999999999999</v>
      </c>
      <c r="AH12" s="22">
        <f t="shared" si="17"/>
        <v>0.30484672032882343</v>
      </c>
      <c r="AI12" s="22">
        <v>131</v>
      </c>
      <c r="AJ12" s="22">
        <f t="shared" si="18"/>
        <v>0.60368663594470051</v>
      </c>
      <c r="AK12" s="23">
        <v>560</v>
      </c>
      <c r="AL12" s="22">
        <f t="shared" si="19"/>
        <v>1.9310344827586208</v>
      </c>
    </row>
    <row r="13" spans="1:38" x14ac:dyDescent="0.2">
      <c r="A13" s="23" t="s">
        <v>76</v>
      </c>
      <c r="B13" s="22">
        <v>2.2799999999999998</v>
      </c>
      <c r="C13" s="5">
        <f t="shared" si="20"/>
        <v>1.1632653061224489</v>
      </c>
      <c r="D13" s="22">
        <v>205.3</v>
      </c>
      <c r="E13" s="5">
        <f t="shared" si="0"/>
        <v>1.9133271202236721</v>
      </c>
      <c r="F13" s="22">
        <v>870</v>
      </c>
      <c r="G13" s="5">
        <f t="shared" si="1"/>
        <v>1.2277730736663843</v>
      </c>
      <c r="H13" s="23">
        <v>1791</v>
      </c>
      <c r="I13" s="5">
        <f t="shared" si="2"/>
        <v>1.268593285167871</v>
      </c>
      <c r="J13" s="22">
        <v>2800</v>
      </c>
      <c r="K13" s="5">
        <f t="shared" si="3"/>
        <v>0.9514101257220523</v>
      </c>
      <c r="L13" s="5">
        <f t="shared" si="4"/>
        <v>537.65</v>
      </c>
      <c r="M13" s="5">
        <f t="shared" si="5"/>
        <v>1.3179311190096825</v>
      </c>
      <c r="N13" s="21">
        <v>21450</v>
      </c>
      <c r="O13" s="5">
        <f t="shared" si="6"/>
        <v>2.9343365253077973</v>
      </c>
      <c r="P13" s="22">
        <v>195.084</v>
      </c>
      <c r="Q13" s="5">
        <f t="shared" si="7"/>
        <v>1.6433661865049281</v>
      </c>
      <c r="R13" s="19">
        <f>177/100</f>
        <v>1.77</v>
      </c>
      <c r="S13" s="5">
        <f t="shared" si="8"/>
        <v>1.2206896551724138</v>
      </c>
      <c r="T13" s="23">
        <v>128</v>
      </c>
      <c r="U13" s="5">
        <f t="shared" si="9"/>
        <v>0.90780141843971629</v>
      </c>
      <c r="V13" s="22">
        <v>0.63500000000000001</v>
      </c>
      <c r="W13" s="5">
        <f t="shared" si="10"/>
        <v>0.53813559322033899</v>
      </c>
      <c r="X13" s="7">
        <f t="shared" si="11"/>
        <v>1.0001202076371374</v>
      </c>
      <c r="Y13" s="7">
        <f t="shared" si="12"/>
        <v>0.98271630260140996</v>
      </c>
      <c r="Z13" s="5">
        <f t="shared" si="13"/>
        <v>1.5391304347826089</v>
      </c>
      <c r="AA13" s="5">
        <f t="shared" si="14"/>
        <v>0.28863636363636364</v>
      </c>
      <c r="AB13" s="23">
        <v>4</v>
      </c>
      <c r="AC13" s="4">
        <f t="shared" si="15"/>
        <v>2</v>
      </c>
      <c r="AD13" s="23" t="s">
        <v>76</v>
      </c>
      <c r="AE13" s="23">
        <v>-0.151</v>
      </c>
      <c r="AF13" s="22">
        <f t="shared" si="16"/>
        <v>0.30382293762575452</v>
      </c>
      <c r="AG13" s="23">
        <v>-0.27</v>
      </c>
      <c r="AH13" s="22">
        <f t="shared" si="17"/>
        <v>0.46240794656619288</v>
      </c>
      <c r="AI13" s="22">
        <v>133</v>
      </c>
      <c r="AJ13" s="22">
        <f t="shared" si="18"/>
        <v>0.61290322580645162</v>
      </c>
      <c r="AK13" s="23">
        <v>490</v>
      </c>
      <c r="AL13" s="22">
        <f t="shared" si="19"/>
        <v>1.6896551724137931</v>
      </c>
    </row>
    <row r="14" spans="1:38" x14ac:dyDescent="0.2">
      <c r="A14" s="23" t="s">
        <v>77</v>
      </c>
      <c r="B14" s="22">
        <v>2.04</v>
      </c>
      <c r="C14" s="5">
        <f t="shared" si="20"/>
        <v>1.0408163265306123</v>
      </c>
      <c r="D14" s="22">
        <v>26.7</v>
      </c>
      <c r="E14" s="5">
        <f t="shared" si="0"/>
        <v>0.24883504193849021</v>
      </c>
      <c r="F14" s="22">
        <v>800.6</v>
      </c>
      <c r="G14" s="5">
        <f t="shared" si="1"/>
        <v>1.1298334744566751</v>
      </c>
      <c r="H14" s="23">
        <v>2427.1</v>
      </c>
      <c r="I14" s="5">
        <f t="shared" si="2"/>
        <v>1.7191528545119705</v>
      </c>
      <c r="J14" s="22">
        <v>3659.7</v>
      </c>
      <c r="K14" s="5">
        <f t="shared" si="3"/>
        <v>1.2435270132517839</v>
      </c>
      <c r="L14" s="5">
        <f t="shared" si="4"/>
        <v>413.65000000000003</v>
      </c>
      <c r="M14" s="5">
        <f t="shared" si="5"/>
        <v>1.0139723005270256</v>
      </c>
      <c r="N14" s="21">
        <v>2460</v>
      </c>
      <c r="O14" s="5">
        <f t="shared" si="6"/>
        <v>0.33652530779753764</v>
      </c>
      <c r="P14" s="22">
        <v>10.81</v>
      </c>
      <c r="Q14" s="5">
        <f t="shared" si="7"/>
        <v>9.106225254822678E-2</v>
      </c>
      <c r="R14" s="19">
        <f>87/100</f>
        <v>0.87</v>
      </c>
      <c r="S14" s="5">
        <f t="shared" si="8"/>
        <v>0.6</v>
      </c>
      <c r="T14" s="23">
        <v>82</v>
      </c>
      <c r="U14" s="5">
        <f t="shared" si="9"/>
        <v>0.58156028368794321</v>
      </c>
      <c r="V14" s="22">
        <v>0.27</v>
      </c>
      <c r="W14" s="5">
        <f t="shared" si="10"/>
        <v>0.22881355932203393</v>
      </c>
      <c r="X14" s="7">
        <f t="shared" si="11"/>
        <v>1.4457183199507133</v>
      </c>
      <c r="Y14" s="7">
        <f t="shared" si="12"/>
        <v>1.1279355133097155</v>
      </c>
      <c r="Z14" s="5">
        <f t="shared" si="13"/>
        <v>0.75652173913043486</v>
      </c>
      <c r="AA14" s="5">
        <f t="shared" si="14"/>
        <v>0.12272727272727273</v>
      </c>
      <c r="AB14" s="23">
        <v>3</v>
      </c>
      <c r="AC14" s="4">
        <f t="shared" si="15"/>
        <v>1.5</v>
      </c>
      <c r="AD14" s="23" t="s">
        <v>77</v>
      </c>
      <c r="AE14" s="23">
        <v>-0.188</v>
      </c>
      <c r="AF14" s="22">
        <f t="shared" si="16"/>
        <v>0.3782696177062374</v>
      </c>
      <c r="AG14" s="23">
        <v>-0.188</v>
      </c>
      <c r="AH14" s="22">
        <f t="shared" si="17"/>
        <v>0.32197294057201575</v>
      </c>
      <c r="AI14" s="22">
        <v>1030</v>
      </c>
      <c r="AJ14" s="22">
        <f t="shared" si="18"/>
        <v>4.7465437788018434</v>
      </c>
      <c r="AK14" s="23">
        <v>507</v>
      </c>
      <c r="AL14" s="22">
        <f t="shared" si="19"/>
        <v>1.7482758620689656</v>
      </c>
    </row>
    <row r="15" spans="1:38" x14ac:dyDescent="0.2">
      <c r="A15" s="23" t="s">
        <v>78</v>
      </c>
      <c r="B15" s="22">
        <v>1.62</v>
      </c>
      <c r="C15" s="5">
        <f t="shared" si="20"/>
        <v>0.82653061224489799</v>
      </c>
      <c r="D15" s="22">
        <v>19.2</v>
      </c>
      <c r="E15" s="5">
        <f t="shared" si="0"/>
        <v>0.17893755824790308</v>
      </c>
      <c r="F15" s="22">
        <v>589.4</v>
      </c>
      <c r="G15" s="5">
        <f t="shared" si="1"/>
        <v>0.83178097657352523</v>
      </c>
      <c r="H15" s="23">
        <v>1971</v>
      </c>
      <c r="I15" s="5">
        <f t="shared" si="2"/>
        <v>1.3960900977475563</v>
      </c>
      <c r="J15" s="22">
        <v>2878</v>
      </c>
      <c r="K15" s="5">
        <f t="shared" si="3"/>
        <v>0.97791369351002377</v>
      </c>
      <c r="L15" s="5">
        <f t="shared" si="4"/>
        <v>304.3</v>
      </c>
      <c r="M15" s="5">
        <f t="shared" si="5"/>
        <v>0.74592474567961764</v>
      </c>
      <c r="N15" s="21">
        <v>11850</v>
      </c>
      <c r="O15" s="5">
        <f t="shared" si="6"/>
        <v>1.6210670314637483</v>
      </c>
      <c r="P15" s="22">
        <v>204.38</v>
      </c>
      <c r="Q15" s="5">
        <f t="shared" si="7"/>
        <v>1.7216746693623115</v>
      </c>
      <c r="R15" s="19">
        <f>156/100</f>
        <v>1.56</v>
      </c>
      <c r="S15" s="5">
        <f t="shared" si="8"/>
        <v>1.0758620689655174</v>
      </c>
      <c r="T15" s="23">
        <v>148</v>
      </c>
      <c r="U15" s="5">
        <f t="shared" si="9"/>
        <v>1.0496453900709219</v>
      </c>
      <c r="V15" s="22">
        <v>1.5</v>
      </c>
      <c r="W15" s="5">
        <f t="shared" si="10"/>
        <v>1.2711864406779663</v>
      </c>
      <c r="X15" s="7">
        <f t="shared" si="11"/>
        <v>1.0776202975278382</v>
      </c>
      <c r="Y15" s="7">
        <f t="shared" si="12"/>
        <v>0.75297316699324257</v>
      </c>
      <c r="Z15" s="5">
        <f t="shared" si="13"/>
        <v>1.3565217391304349</v>
      </c>
      <c r="AA15" s="5">
        <f t="shared" si="14"/>
        <v>0.68181818181818177</v>
      </c>
      <c r="AB15" s="23">
        <v>1</v>
      </c>
      <c r="AC15" s="4">
        <f t="shared" si="15"/>
        <v>0.5</v>
      </c>
      <c r="AD15" s="23" t="s">
        <v>78</v>
      </c>
      <c r="AE15" s="23">
        <v>-0.64200000000000002</v>
      </c>
      <c r="AF15" s="22">
        <f t="shared" si="16"/>
        <v>1.2917505030181087</v>
      </c>
      <c r="AG15" s="23">
        <v>-0.76500000000000001</v>
      </c>
      <c r="AH15" s="22">
        <f t="shared" si="17"/>
        <v>1.3101558486042131</v>
      </c>
      <c r="AI15" s="22">
        <v>129</v>
      </c>
      <c r="AJ15" s="22">
        <f t="shared" si="18"/>
        <v>0.59447004608294929</v>
      </c>
      <c r="AK15" s="23">
        <v>165</v>
      </c>
      <c r="AL15" s="22">
        <f t="shared" si="19"/>
        <v>0.56896551724137934</v>
      </c>
    </row>
    <row r="16" spans="1:38" x14ac:dyDescent="0.2">
      <c r="A16" s="23" t="s">
        <v>82</v>
      </c>
      <c r="B16" s="22">
        <v>3.04</v>
      </c>
      <c r="C16" s="5">
        <f t="shared" si="20"/>
        <v>1.5510204081632653</v>
      </c>
      <c r="D16" s="22">
        <v>7</v>
      </c>
      <c r="E16" s="5">
        <f t="shared" si="0"/>
        <v>6.5237651444548003E-2</v>
      </c>
      <c r="F16" s="22">
        <v>1402.3</v>
      </c>
      <c r="G16" s="5">
        <f t="shared" si="1"/>
        <v>1.9789726220716906</v>
      </c>
      <c r="H16" s="23">
        <v>2856</v>
      </c>
      <c r="I16" s="5">
        <f t="shared" si="2"/>
        <v>2.0229494262643435</v>
      </c>
      <c r="J16" s="22">
        <v>4578.1000000000004</v>
      </c>
      <c r="K16" s="5">
        <f t="shared" si="3"/>
        <v>1.5555895344886173</v>
      </c>
      <c r="L16" s="5">
        <f t="shared" si="4"/>
        <v>704.65</v>
      </c>
      <c r="M16" s="5">
        <f t="shared" si="5"/>
        <v>1.7272950116435837</v>
      </c>
      <c r="N16" s="21">
        <v>1.2509999999999999</v>
      </c>
      <c r="O16" s="5">
        <f t="shared" si="6"/>
        <v>1.7113543091655265E-4</v>
      </c>
      <c r="P16" s="22">
        <v>14.007</v>
      </c>
      <c r="Q16" s="5">
        <f t="shared" si="7"/>
        <v>0.11799342936568108</v>
      </c>
      <c r="R16" s="19">
        <f>56/100</f>
        <v>0.56000000000000005</v>
      </c>
      <c r="S16" s="5">
        <f t="shared" si="8"/>
        <v>0.38620689655172419</v>
      </c>
      <c r="T16" s="23">
        <v>75</v>
      </c>
      <c r="U16" s="5">
        <f t="shared" si="9"/>
        <v>0.53191489361702127</v>
      </c>
      <c r="V16" s="22">
        <v>0.16</v>
      </c>
      <c r="W16" s="5">
        <f t="shared" si="10"/>
        <v>0.13559322033898305</v>
      </c>
      <c r="X16" s="7">
        <f t="shared" si="11"/>
        <v>1.7078076060236498</v>
      </c>
      <c r="Y16" s="7">
        <f t="shared" si="12"/>
        <v>1.1805087787605919</v>
      </c>
      <c r="Z16" s="5">
        <f t="shared" si="13"/>
        <v>0.48695652173913051</v>
      </c>
      <c r="AA16" s="5">
        <f t="shared" si="14"/>
        <v>7.2727272727272724E-2</v>
      </c>
      <c r="AB16" s="23">
        <v>3</v>
      </c>
      <c r="AC16" s="4">
        <f t="shared" si="15"/>
        <v>1.5</v>
      </c>
      <c r="AD16" s="23" t="s">
        <v>82</v>
      </c>
      <c r="AE16" s="23">
        <v>0.91800000000000004</v>
      </c>
      <c r="AF16" s="22">
        <f t="shared" si="16"/>
        <v>-1.847082494969819</v>
      </c>
      <c r="AG16" s="23">
        <v>0.91800000000000004</v>
      </c>
      <c r="AH16" s="22">
        <f t="shared" si="17"/>
        <v>-1.5721870183250557</v>
      </c>
      <c r="AI16" s="22">
        <v>1040</v>
      </c>
      <c r="AJ16" s="22">
        <f t="shared" si="18"/>
        <v>4.7926267281105988</v>
      </c>
      <c r="AK16" s="23">
        <v>2.79</v>
      </c>
      <c r="AL16" s="22">
        <f t="shared" si="19"/>
        <v>9.6206896551724146E-3</v>
      </c>
    </row>
    <row r="17" spans="1:89" x14ac:dyDescent="0.2">
      <c r="A17" s="23" t="s">
        <v>79</v>
      </c>
      <c r="B17" s="22">
        <v>2.19</v>
      </c>
      <c r="C17" s="5">
        <f t="shared" si="20"/>
        <v>1.1173469387755102</v>
      </c>
      <c r="D17" s="22">
        <v>72</v>
      </c>
      <c r="E17" s="5">
        <f t="shared" si="0"/>
        <v>0.6710158434296366</v>
      </c>
      <c r="F17" s="22">
        <v>1011.8</v>
      </c>
      <c r="G17" s="5">
        <f t="shared" si="1"/>
        <v>1.4278859723398249</v>
      </c>
      <c r="H17" s="23">
        <v>1907</v>
      </c>
      <c r="I17" s="5">
        <f t="shared" si="2"/>
        <v>1.3507578977192238</v>
      </c>
      <c r="J17" s="22">
        <v>2914.1</v>
      </c>
      <c r="K17" s="5">
        <f t="shared" si="3"/>
        <v>0.99018008834522597</v>
      </c>
      <c r="L17" s="5">
        <f t="shared" si="4"/>
        <v>541.9</v>
      </c>
      <c r="M17" s="5">
        <f t="shared" si="5"/>
        <v>1.3283490623850962</v>
      </c>
      <c r="N17" s="21">
        <v>1823</v>
      </c>
      <c r="O17" s="5">
        <f t="shared" si="6"/>
        <v>0.24938440492476061</v>
      </c>
      <c r="P17" s="22">
        <v>30.973759999999999</v>
      </c>
      <c r="Q17" s="5">
        <f t="shared" si="7"/>
        <v>0.26091955184904392</v>
      </c>
      <c r="R17" s="19">
        <f>98/100</f>
        <v>0.98</v>
      </c>
      <c r="S17" s="5">
        <f t="shared" si="8"/>
        <v>0.67586206896551726</v>
      </c>
      <c r="T17" s="23">
        <v>106</v>
      </c>
      <c r="U17" s="5">
        <f t="shared" si="9"/>
        <v>0.75177304964539005</v>
      </c>
      <c r="V17" s="22">
        <v>0.44</v>
      </c>
      <c r="W17" s="5">
        <f t="shared" si="10"/>
        <v>0.3728813559322034</v>
      </c>
      <c r="X17" s="7">
        <f t="shared" si="11"/>
        <v>1.3710568104696907</v>
      </c>
      <c r="Y17" s="7">
        <f t="shared" si="12"/>
        <v>1.0553033022253777</v>
      </c>
      <c r="Z17" s="5">
        <f t="shared" si="13"/>
        <v>0.85217391304347834</v>
      </c>
      <c r="AA17" s="5">
        <f t="shared" si="14"/>
        <v>0.19999999999999998</v>
      </c>
      <c r="AB17" s="23">
        <v>3</v>
      </c>
      <c r="AC17" s="4">
        <f t="shared" si="15"/>
        <v>1.5</v>
      </c>
      <c r="AD17" s="23" t="s">
        <v>79</v>
      </c>
      <c r="AE17" s="23">
        <v>-0.252</v>
      </c>
      <c r="AF17" s="22">
        <f t="shared" si="16"/>
        <v>0.50704225352112675</v>
      </c>
      <c r="AG17" s="23">
        <v>-0.252</v>
      </c>
      <c r="AH17" s="22">
        <f t="shared" si="17"/>
        <v>0.43158075012844666</v>
      </c>
      <c r="AI17" s="22">
        <v>769.7</v>
      </c>
      <c r="AJ17" s="22">
        <f t="shared" si="18"/>
        <v>3.5470046082949311</v>
      </c>
      <c r="AK17" s="23">
        <v>12.4</v>
      </c>
      <c r="AL17" s="22">
        <f t="shared" si="19"/>
        <v>4.275862068965517E-2</v>
      </c>
    </row>
    <row r="18" spans="1:89" x14ac:dyDescent="0.2">
      <c r="A18" s="23" t="s">
        <v>83</v>
      </c>
      <c r="B18" s="22">
        <v>3.44</v>
      </c>
      <c r="C18" s="5">
        <f t="shared" si="20"/>
        <v>1.7551020408163265</v>
      </c>
      <c r="D18" s="22">
        <v>141</v>
      </c>
      <c r="E18" s="5">
        <f t="shared" si="0"/>
        <v>1.3140726933830382</v>
      </c>
      <c r="F18" s="22">
        <v>1313.9</v>
      </c>
      <c r="G18" s="5">
        <f t="shared" si="1"/>
        <v>1.854219587919842</v>
      </c>
      <c r="H18" s="23">
        <v>3388.3</v>
      </c>
      <c r="I18" s="5">
        <f t="shared" si="2"/>
        <v>2.3999858336874915</v>
      </c>
      <c r="J18" s="22">
        <v>5300.5</v>
      </c>
      <c r="K18" s="5">
        <f t="shared" si="3"/>
        <v>1.8010533469249066</v>
      </c>
      <c r="L18" s="5">
        <f t="shared" si="4"/>
        <v>727.45</v>
      </c>
      <c r="M18" s="5">
        <f t="shared" si="5"/>
        <v>1.7831842137516853</v>
      </c>
      <c r="N18" s="21">
        <v>1.429</v>
      </c>
      <c r="O18" s="5">
        <f t="shared" si="6"/>
        <v>1.9548563611491109E-4</v>
      </c>
      <c r="P18" s="22">
        <v>15.999000000000001</v>
      </c>
      <c r="Q18" s="5">
        <f t="shared" si="7"/>
        <v>0.13477381854940612</v>
      </c>
      <c r="R18" s="19">
        <f>48/100</f>
        <v>0.48</v>
      </c>
      <c r="S18" s="5">
        <f t="shared" si="8"/>
        <v>0.33103448275862069</v>
      </c>
      <c r="T18" s="23">
        <v>73</v>
      </c>
      <c r="U18" s="5">
        <f t="shared" si="9"/>
        <v>0.51773049645390068</v>
      </c>
      <c r="V18" s="22">
        <v>1.4</v>
      </c>
      <c r="W18" s="5">
        <f t="shared" si="10"/>
        <v>1.1864406779661016</v>
      </c>
      <c r="X18" s="7">
        <f t="shared" si="11"/>
        <v>1.7916263842333995</v>
      </c>
      <c r="Y18" s="7">
        <f t="shared" si="12"/>
        <v>0.77388908829861036</v>
      </c>
      <c r="Z18" s="5">
        <f t="shared" si="13"/>
        <v>0.41739130434782612</v>
      </c>
      <c r="AA18" s="5">
        <f t="shared" si="14"/>
        <v>0.63636363636363624</v>
      </c>
      <c r="AB18" s="23">
        <v>-2</v>
      </c>
      <c r="AC18" s="4">
        <f t="shared" si="15"/>
        <v>-1</v>
      </c>
      <c r="AD18" s="23" t="s">
        <v>83</v>
      </c>
      <c r="AE18" s="23">
        <v>-0.18</v>
      </c>
      <c r="AF18" s="22">
        <f t="shared" si="16"/>
        <v>0.36217303822937624</v>
      </c>
      <c r="AG18" s="23">
        <v>-0.18</v>
      </c>
      <c r="AH18" s="22">
        <f t="shared" si="17"/>
        <v>0.3082719643774619</v>
      </c>
      <c r="AI18" s="22">
        <v>919</v>
      </c>
      <c r="AJ18" s="22">
        <f t="shared" si="18"/>
        <v>4.2350230414746548</v>
      </c>
      <c r="AK18" s="23">
        <v>3.41</v>
      </c>
      <c r="AL18" s="22">
        <f t="shared" si="19"/>
        <v>1.1758620689655172E-2</v>
      </c>
    </row>
    <row r="19" spans="1:89" x14ac:dyDescent="0.2">
      <c r="A19" s="23" t="s">
        <v>57</v>
      </c>
      <c r="B19" s="22">
        <v>2.58</v>
      </c>
      <c r="C19" s="5">
        <f t="shared" si="20"/>
        <v>1.3163265306122449</v>
      </c>
      <c r="D19" s="22">
        <v>200</v>
      </c>
      <c r="E19" s="5">
        <f t="shared" si="0"/>
        <v>1.8639328984156571</v>
      </c>
      <c r="F19" s="22">
        <v>999.6</v>
      </c>
      <c r="G19" s="5">
        <f t="shared" si="1"/>
        <v>1.4106689246401354</v>
      </c>
      <c r="H19" s="23">
        <v>2252</v>
      </c>
      <c r="I19" s="5">
        <f t="shared" si="2"/>
        <v>1.5951267884969542</v>
      </c>
      <c r="J19" s="22">
        <v>3357</v>
      </c>
      <c r="K19" s="5">
        <f t="shared" si="3"/>
        <v>1.1406727828746177</v>
      </c>
      <c r="L19" s="5">
        <f t="shared" si="4"/>
        <v>599.79999999999995</v>
      </c>
      <c r="M19" s="5">
        <f t="shared" si="5"/>
        <v>1.4702782203701432</v>
      </c>
      <c r="N19" s="21">
        <v>1960</v>
      </c>
      <c r="O19" s="5">
        <f t="shared" si="6"/>
        <v>0.26812585499316005</v>
      </c>
      <c r="P19" s="22">
        <v>32.06</v>
      </c>
      <c r="Q19" s="5">
        <f t="shared" si="7"/>
        <v>0.27006991828826554</v>
      </c>
      <c r="R19" s="19">
        <f>88/100</f>
        <v>0.88</v>
      </c>
      <c r="S19" s="5">
        <f t="shared" si="8"/>
        <v>0.60689655172413792</v>
      </c>
      <c r="T19" s="23">
        <v>102</v>
      </c>
      <c r="U19" s="5">
        <f t="shared" si="9"/>
        <v>0.72340425531914898</v>
      </c>
      <c r="V19" s="22">
        <v>0.37</v>
      </c>
      <c r="W19" s="5">
        <f t="shared" si="10"/>
        <v>0.3135593220338983</v>
      </c>
      <c r="X19" s="7">
        <f t="shared" si="11"/>
        <v>1.4385965548278037</v>
      </c>
      <c r="Y19" s="7">
        <f t="shared" si="12"/>
        <v>1.0840469719357966</v>
      </c>
      <c r="Z19" s="5">
        <f t="shared" si="13"/>
        <v>0.76521739130434785</v>
      </c>
      <c r="AA19" s="5">
        <f t="shared" si="14"/>
        <v>0.16818181818181815</v>
      </c>
      <c r="AB19" s="23">
        <v>4</v>
      </c>
      <c r="AC19" s="4">
        <f t="shared" si="15"/>
        <v>2</v>
      </c>
      <c r="AD19" s="23" t="s">
        <v>57</v>
      </c>
      <c r="AE19" s="23">
        <v>-0.16700000000000001</v>
      </c>
      <c r="AF19" s="22">
        <f t="shared" si="16"/>
        <v>0.3360160965794769</v>
      </c>
      <c r="AG19" s="23">
        <v>-0.16700000000000001</v>
      </c>
      <c r="AH19" s="22">
        <f t="shared" si="17"/>
        <v>0.28600787806131189</v>
      </c>
      <c r="AI19" s="22">
        <v>705</v>
      </c>
      <c r="AJ19" s="22">
        <f t="shared" si="18"/>
        <v>3.2488479262672811</v>
      </c>
      <c r="AK19" s="23">
        <v>9.8000000000000007</v>
      </c>
      <c r="AL19" s="22">
        <f t="shared" si="19"/>
        <v>3.3793103448275866E-2</v>
      </c>
    </row>
    <row r="20" spans="1:89" x14ac:dyDescent="0.2">
      <c r="A20" s="23" t="s">
        <v>80</v>
      </c>
      <c r="B20" s="22">
        <v>2.5499999999999998</v>
      </c>
      <c r="C20" s="5">
        <f t="shared" si="20"/>
        <v>1.3010204081632653</v>
      </c>
      <c r="D20" s="22">
        <v>195</v>
      </c>
      <c r="E20" s="5">
        <f t="shared" si="0"/>
        <v>1.8173345759552657</v>
      </c>
      <c r="F20" s="22">
        <v>941</v>
      </c>
      <c r="G20" s="5">
        <f t="shared" si="1"/>
        <v>1.3279706463449055</v>
      </c>
      <c r="H20" s="23">
        <v>2045</v>
      </c>
      <c r="I20" s="5">
        <f t="shared" si="2"/>
        <v>1.4485054540303159</v>
      </c>
      <c r="J20" s="22">
        <v>2973.7</v>
      </c>
      <c r="K20" s="5">
        <f t="shared" si="3"/>
        <v>1.0104315324498809</v>
      </c>
      <c r="L20" s="5">
        <f t="shared" si="4"/>
        <v>568</v>
      </c>
      <c r="M20" s="5">
        <f t="shared" si="5"/>
        <v>1.3923274911141073</v>
      </c>
      <c r="N20" s="21">
        <v>4819</v>
      </c>
      <c r="O20" s="5">
        <f t="shared" si="6"/>
        <v>0.659233926128591</v>
      </c>
      <c r="P20" s="22">
        <v>78.971000000000004</v>
      </c>
      <c r="Q20" s="5">
        <f t="shared" si="7"/>
        <v>0.66524302923089884</v>
      </c>
      <c r="R20" s="19">
        <f>103/100</f>
        <v>1.03</v>
      </c>
      <c r="S20" s="5">
        <f t="shared" si="8"/>
        <v>0.71034482758620698</v>
      </c>
      <c r="T20" s="23">
        <v>116</v>
      </c>
      <c r="U20" s="5">
        <f t="shared" si="9"/>
        <v>0.82269503546099287</v>
      </c>
      <c r="V20" s="22">
        <v>0.5</v>
      </c>
      <c r="W20" s="5">
        <f t="shared" si="10"/>
        <v>0.42372881355932207</v>
      </c>
      <c r="X20" s="7">
        <f t="shared" si="11"/>
        <v>1.3396105533488263</v>
      </c>
      <c r="Y20" s="7">
        <f t="shared" si="12"/>
        <v>1.0318521177314803</v>
      </c>
      <c r="Z20" s="5">
        <f t="shared" si="13"/>
        <v>0.89565217391304353</v>
      </c>
      <c r="AA20" s="5">
        <f t="shared" si="14"/>
        <v>0.22727272727272727</v>
      </c>
      <c r="AB20" s="23">
        <v>4</v>
      </c>
      <c r="AC20" s="4">
        <f t="shared" si="15"/>
        <v>2</v>
      </c>
      <c r="AD20" s="23" t="s">
        <v>80</v>
      </c>
      <c r="AE20" s="23">
        <v>-0.104</v>
      </c>
      <c r="AF20" s="22">
        <f t="shared" si="16"/>
        <v>0.20925553319919515</v>
      </c>
      <c r="AG20" s="23">
        <v>-0.104</v>
      </c>
      <c r="AH20" s="22">
        <f t="shared" si="17"/>
        <v>0.1781126905292002</v>
      </c>
      <c r="AI20" s="22">
        <v>321.2</v>
      </c>
      <c r="AJ20" s="22">
        <f t="shared" si="18"/>
        <v>1.480184331797235</v>
      </c>
      <c r="AK20" s="23">
        <v>26</v>
      </c>
      <c r="AL20" s="22">
        <f t="shared" si="19"/>
        <v>8.9655172413793102E-2</v>
      </c>
    </row>
    <row r="21" spans="1:89" x14ac:dyDescent="0.2">
      <c r="A21" s="23" t="s">
        <v>81</v>
      </c>
      <c r="B21" s="22">
        <v>2.1</v>
      </c>
      <c r="C21" s="5">
        <f t="shared" si="20"/>
        <v>1.0714285714285714</v>
      </c>
      <c r="D21" s="22">
        <v>190.2</v>
      </c>
      <c r="E21" s="5">
        <f t="shared" si="0"/>
        <v>1.7726001863932899</v>
      </c>
      <c r="F21" s="22">
        <v>869.3</v>
      </c>
      <c r="G21" s="5">
        <f t="shared" si="1"/>
        <v>1.2267852102737791</v>
      </c>
      <c r="H21" s="23">
        <v>1790</v>
      </c>
      <c r="I21" s="5">
        <f t="shared" si="2"/>
        <v>1.2678849695424281</v>
      </c>
      <c r="J21" s="22">
        <v>2698</v>
      </c>
      <c r="K21" s="5">
        <f t="shared" si="3"/>
        <v>0.91675161399932037</v>
      </c>
      <c r="L21" s="5">
        <f t="shared" si="4"/>
        <v>529.75</v>
      </c>
      <c r="M21" s="5">
        <f t="shared" si="5"/>
        <v>1.2985660007353843</v>
      </c>
      <c r="N21" s="21">
        <v>6240</v>
      </c>
      <c r="O21" s="5">
        <f t="shared" si="6"/>
        <v>0.853625170998632</v>
      </c>
      <c r="P21" s="22">
        <v>127.6</v>
      </c>
      <c r="Q21" s="5">
        <f t="shared" si="7"/>
        <v>1.0748883834554797</v>
      </c>
      <c r="R21" s="19">
        <f>52/100</f>
        <v>0.52</v>
      </c>
      <c r="S21" s="5">
        <f t="shared" si="8"/>
        <v>0.35862068965517246</v>
      </c>
      <c r="T21" s="23">
        <v>135</v>
      </c>
      <c r="U21" s="5">
        <f t="shared" si="9"/>
        <v>0.95744680851063835</v>
      </c>
      <c r="V21" s="22">
        <v>0.97</v>
      </c>
      <c r="W21" s="5">
        <f t="shared" si="10"/>
        <v>0.82203389830508478</v>
      </c>
      <c r="X21" s="7">
        <f>($R$27+$R$26)/(SQRT(2)*(R21+$R$26))</f>
        <v>1.7487131774254139</v>
      </c>
      <c r="Y21" s="7">
        <f t="shared" si="12"/>
        <v>0.87886457977129251</v>
      </c>
      <c r="Z21" s="5">
        <f t="shared" si="13"/>
        <v>0.45217391304347831</v>
      </c>
      <c r="AA21" s="5">
        <f t="shared" si="14"/>
        <v>0.44090909090909086</v>
      </c>
      <c r="AB21" s="23">
        <v>4</v>
      </c>
      <c r="AC21" s="4">
        <f t="shared" si="15"/>
        <v>2</v>
      </c>
      <c r="AD21" s="23" t="s">
        <v>81</v>
      </c>
      <c r="AE21" s="23">
        <v>-0.25</v>
      </c>
      <c r="AF21" s="22">
        <f t="shared" si="16"/>
        <v>0.50301810865191143</v>
      </c>
      <c r="AG21" s="23">
        <v>-0.25</v>
      </c>
      <c r="AH21" s="22">
        <f t="shared" si="17"/>
        <v>0.42815550607980818</v>
      </c>
      <c r="AI21" s="22">
        <v>201</v>
      </c>
      <c r="AJ21" s="22">
        <f t="shared" si="18"/>
        <v>0.92626728110599077</v>
      </c>
      <c r="AK21" s="23">
        <v>48</v>
      </c>
      <c r="AL21" s="22">
        <f t="shared" si="19"/>
        <v>0.16551724137931034</v>
      </c>
    </row>
    <row r="22" spans="1:89" x14ac:dyDescent="0.2">
      <c r="A22" s="23" t="s">
        <v>89</v>
      </c>
      <c r="B22" s="22">
        <v>1.1000000000000001</v>
      </c>
      <c r="C22" s="5">
        <f t="shared" si="20"/>
        <v>0.56122448979591844</v>
      </c>
      <c r="D22" s="22">
        <v>48</v>
      </c>
      <c r="E22" s="5">
        <f t="shared" si="0"/>
        <v>0.44734389561975768</v>
      </c>
      <c r="F22" s="22">
        <v>538.1</v>
      </c>
      <c r="G22" s="5">
        <f t="shared" si="1"/>
        <v>0.75938470222974885</v>
      </c>
      <c r="H22" s="23">
        <v>1067</v>
      </c>
      <c r="I22" s="5">
        <f t="shared" si="2"/>
        <v>0.75577277234735796</v>
      </c>
      <c r="J22" s="22">
        <v>1850.3</v>
      </c>
      <c r="K22" s="5">
        <f t="shared" si="3"/>
        <v>0.62871219843696902</v>
      </c>
      <c r="L22" s="5">
        <f t="shared" si="4"/>
        <v>293.05</v>
      </c>
      <c r="M22" s="5">
        <f t="shared" si="5"/>
        <v>0.71834783674469915</v>
      </c>
      <c r="N22" s="21">
        <v>6146</v>
      </c>
      <c r="O22" s="5">
        <f t="shared" si="6"/>
        <v>0.840766073871409</v>
      </c>
      <c r="P22" s="22">
        <v>138.91</v>
      </c>
      <c r="Q22" s="5">
        <f t="shared" si="7"/>
        <v>1.1701625810799428</v>
      </c>
      <c r="R22" s="19">
        <f>226/100</f>
        <v>2.2599999999999998</v>
      </c>
      <c r="S22" s="5">
        <f t="shared" si="8"/>
        <v>1.5586206896551724</v>
      </c>
      <c r="T22" s="23">
        <v>169</v>
      </c>
      <c r="U22" s="5">
        <f t="shared" si="9"/>
        <v>1.198581560283688</v>
      </c>
      <c r="V22" s="22">
        <v>1.1719999999999999</v>
      </c>
      <c r="W22" s="5">
        <f t="shared" si="10"/>
        <v>0.99322033898305084</v>
      </c>
      <c r="X22" s="7">
        <f>($R$27+$R$26)/(SQRT(2)*(R22+$R$26))</f>
        <v>0.85640791973619979</v>
      </c>
      <c r="Y22" s="7">
        <f t="shared" si="12"/>
        <v>0.82621610850385463</v>
      </c>
      <c r="Z22" s="5">
        <f t="shared" si="13"/>
        <v>1.9652173913043478</v>
      </c>
      <c r="AA22" s="5">
        <f t="shared" si="14"/>
        <v>0.5327272727272726</v>
      </c>
      <c r="AB22" s="23">
        <v>3</v>
      </c>
      <c r="AC22" s="4">
        <f t="shared" si="15"/>
        <v>1.5</v>
      </c>
      <c r="AD22" s="23" t="s">
        <v>89</v>
      </c>
      <c r="AE22" s="23">
        <v>-1.762</v>
      </c>
      <c r="AF22" s="22">
        <f t="shared" si="16"/>
        <v>3.5452716297786719</v>
      </c>
      <c r="AG22" s="23">
        <v>-1.6719999999999999</v>
      </c>
      <c r="AH22" s="22">
        <f t="shared" si="17"/>
        <v>2.8635040246617574</v>
      </c>
      <c r="AI22" s="22">
        <v>195</v>
      </c>
      <c r="AJ22" s="22">
        <f t="shared" si="18"/>
        <v>0.89861751152073732</v>
      </c>
      <c r="AK22" s="23">
        <v>400</v>
      </c>
      <c r="AL22" s="22">
        <f t="shared" si="19"/>
        <v>1.3793103448275863</v>
      </c>
    </row>
    <row r="23" spans="1:89" x14ac:dyDescent="0.2">
      <c r="A23" s="23" t="s">
        <v>90</v>
      </c>
      <c r="B23" s="22">
        <v>1.1200000000000001</v>
      </c>
      <c r="C23" s="5">
        <f t="shared" si="20"/>
        <v>0.57142857142857151</v>
      </c>
      <c r="D23" s="22">
        <v>50</v>
      </c>
      <c r="E23" s="5">
        <f t="shared" si="0"/>
        <v>0.46598322460391428</v>
      </c>
      <c r="F23" s="22">
        <v>534.4</v>
      </c>
      <c r="G23" s="5">
        <f t="shared" si="1"/>
        <v>0.75416313858312156</v>
      </c>
      <c r="H23" s="23">
        <v>1050</v>
      </c>
      <c r="I23" s="5">
        <f t="shared" si="2"/>
        <v>0.74373140671483218</v>
      </c>
      <c r="J23" s="22">
        <v>1949</v>
      </c>
      <c r="K23" s="5">
        <f t="shared" si="3"/>
        <v>0.66224940536867138</v>
      </c>
      <c r="L23" s="5">
        <f t="shared" si="4"/>
        <v>292.2</v>
      </c>
      <c r="M23" s="5">
        <f t="shared" si="5"/>
        <v>0.71626424806961642</v>
      </c>
      <c r="N23" s="21">
        <v>6689</v>
      </c>
      <c r="O23" s="5">
        <f t="shared" si="6"/>
        <v>0.9150478796169631</v>
      </c>
      <c r="P23" s="22">
        <v>140.12</v>
      </c>
      <c r="Q23" s="5">
        <f t="shared" si="7"/>
        <v>1.1803554881644345</v>
      </c>
      <c r="R23" s="19">
        <f>235/100</f>
        <v>2.35</v>
      </c>
      <c r="S23" s="5">
        <f t="shared" si="8"/>
        <v>1.6206896551724139</v>
      </c>
      <c r="T23" s="23">
        <v>204</v>
      </c>
      <c r="U23" s="5">
        <f t="shared" si="9"/>
        <v>1.446808510638298</v>
      </c>
      <c r="V23" s="22">
        <v>1.01</v>
      </c>
      <c r="W23" s="5">
        <f t="shared" si="10"/>
        <v>0.85593220338983056</v>
      </c>
      <c r="X23" s="7">
        <f>($R$27+$R$26)/(SQRT(2)*(R23+$R$26))</f>
        <v>0.83438600180012601</v>
      </c>
      <c r="Y23" s="7">
        <f t="shared" si="12"/>
        <v>0.86791299622274054</v>
      </c>
      <c r="Z23" s="5">
        <f t="shared" si="13"/>
        <v>2.0434782608695654</v>
      </c>
      <c r="AA23" s="5">
        <f t="shared" si="14"/>
        <v>0.45909090909090905</v>
      </c>
      <c r="AB23" s="23">
        <v>3</v>
      </c>
      <c r="AC23" s="4">
        <f t="shared" si="15"/>
        <v>1.5</v>
      </c>
      <c r="AD23" s="23" t="s">
        <v>90</v>
      </c>
      <c r="AE23" s="23">
        <v>-1.734</v>
      </c>
      <c r="AF23" s="22">
        <f t="shared" si="16"/>
        <v>3.4889336016096579</v>
      </c>
      <c r="AG23" s="23">
        <v>-1.585</v>
      </c>
      <c r="AH23" s="22">
        <f t="shared" si="17"/>
        <v>2.7145059085459842</v>
      </c>
      <c r="AI23" s="22">
        <v>192</v>
      </c>
      <c r="AJ23" s="22">
        <f t="shared" si="18"/>
        <v>0.88479262672811065</v>
      </c>
      <c r="AK23" s="23">
        <v>350</v>
      </c>
      <c r="AL23" s="22">
        <f t="shared" si="19"/>
        <v>1.2068965517241379</v>
      </c>
    </row>
    <row r="24" spans="1:89" x14ac:dyDescent="0.2">
      <c r="A24" s="23" t="s">
        <v>91</v>
      </c>
      <c r="B24" s="22">
        <v>1.1299999999999999</v>
      </c>
      <c r="C24" s="5">
        <f t="shared" si="20"/>
        <v>0.57653061224489788</v>
      </c>
      <c r="D24" s="22">
        <v>50</v>
      </c>
      <c r="E24" s="5">
        <f t="shared" si="0"/>
        <v>0.46598322460391428</v>
      </c>
      <c r="F24" s="22">
        <v>527</v>
      </c>
      <c r="G24" s="5">
        <f t="shared" si="1"/>
        <v>0.74372001128986731</v>
      </c>
      <c r="H24" s="23">
        <v>1020</v>
      </c>
      <c r="I24" s="5">
        <f t="shared" si="2"/>
        <v>0.72248193795155125</v>
      </c>
      <c r="J24" s="22">
        <v>2086</v>
      </c>
      <c r="K24" s="5">
        <f t="shared" si="3"/>
        <v>0.70880054366292899</v>
      </c>
      <c r="L24" s="5">
        <f t="shared" si="4"/>
        <v>288.5</v>
      </c>
      <c r="M24" s="5">
        <f t="shared" si="5"/>
        <v>0.707194509131021</v>
      </c>
      <c r="N24" s="21">
        <v>6640</v>
      </c>
      <c r="O24" s="5">
        <f t="shared" si="6"/>
        <v>0.90834473324213405</v>
      </c>
      <c r="P24" s="22">
        <v>140.91</v>
      </c>
      <c r="Q24" s="5">
        <f t="shared" si="7"/>
        <v>1.1870103613848875</v>
      </c>
      <c r="R24" s="19">
        <f>247/100</f>
        <v>2.4700000000000002</v>
      </c>
      <c r="S24" s="5">
        <f t="shared" si="8"/>
        <v>1.7034482758620693</v>
      </c>
      <c r="T24" s="23">
        <v>182</v>
      </c>
      <c r="U24" s="5">
        <f t="shared" si="9"/>
        <v>1.2907801418439717</v>
      </c>
      <c r="V24" s="22">
        <v>1.1299999999999999</v>
      </c>
      <c r="W24" s="5">
        <f t="shared" si="10"/>
        <v>0.9576271186440678</v>
      </c>
      <c r="X24" s="7">
        <f>($R$27+$R$26)/(SQRT(2)*(R24+$R$26))</f>
        <v>0.80672679732056374</v>
      </c>
      <c r="Y24" s="7">
        <f t="shared" si="12"/>
        <v>0.83663685221471396</v>
      </c>
      <c r="Z24" s="5">
        <f t="shared" si="13"/>
        <v>2.1478260869565222</v>
      </c>
      <c r="AA24" s="5">
        <f t="shared" si="14"/>
        <v>0.51363636363636356</v>
      </c>
      <c r="AB24" s="23">
        <v>3</v>
      </c>
      <c r="AC24" s="4">
        <f t="shared" si="15"/>
        <v>1.5</v>
      </c>
      <c r="AD24" s="23" t="s">
        <v>91</v>
      </c>
      <c r="AE24" s="23">
        <v>-1.7230000000000001</v>
      </c>
      <c r="AF24" s="22">
        <f t="shared" si="16"/>
        <v>3.4668008048289742</v>
      </c>
      <c r="AG24" s="23">
        <v>-1.5760000000000001</v>
      </c>
      <c r="AH24" s="22">
        <f t="shared" si="17"/>
        <v>2.6990923103271109</v>
      </c>
      <c r="AI24" s="22">
        <v>193</v>
      </c>
      <c r="AJ24" s="22">
        <f t="shared" si="18"/>
        <v>0.88940092165898621</v>
      </c>
      <c r="AK24" s="23">
        <v>330</v>
      </c>
      <c r="AL24" s="22">
        <f t="shared" si="19"/>
        <v>1.1379310344827587</v>
      </c>
    </row>
    <row r="25" spans="1:89" s="17" customFormat="1" x14ac:dyDescent="0.2">
      <c r="A25" s="10" t="s">
        <v>27</v>
      </c>
      <c r="B25" s="11">
        <v>1.96</v>
      </c>
      <c r="C25" s="11"/>
      <c r="D25" s="12">
        <v>107.3</v>
      </c>
      <c r="E25" s="12"/>
      <c r="F25" s="12">
        <v>708.6</v>
      </c>
      <c r="G25" s="12"/>
      <c r="H25" s="12">
        <v>1411.8</v>
      </c>
      <c r="I25" s="12"/>
      <c r="J25" s="12">
        <v>2943</v>
      </c>
      <c r="K25" s="12"/>
      <c r="L25" s="12">
        <f>(D25+F25)/2</f>
        <v>407.95</v>
      </c>
      <c r="M25" s="10"/>
      <c r="N25" s="10">
        <v>7310</v>
      </c>
      <c r="O25" s="10"/>
      <c r="P25" s="11">
        <v>118.71</v>
      </c>
      <c r="Q25" s="10"/>
      <c r="R25" s="14">
        <v>1.45</v>
      </c>
      <c r="S25" s="13"/>
      <c r="T25" s="13">
        <v>141</v>
      </c>
      <c r="U25" s="13"/>
      <c r="V25" s="14">
        <v>1.18</v>
      </c>
      <c r="W25" s="14"/>
      <c r="X25" s="15">
        <f>($R$27+$R$26)/(SQRT(2)*(R25+$R$26))</f>
        <v>1.1232119255001698</v>
      </c>
      <c r="Y25" s="15">
        <f t="shared" si="12"/>
        <v>0.82426056741863829</v>
      </c>
      <c r="Z25" s="11">
        <f t="shared" si="13"/>
        <v>1.2608695652173914</v>
      </c>
      <c r="AA25" s="11">
        <f t="shared" si="14"/>
        <v>0.53636363636363626</v>
      </c>
      <c r="AB25" s="13">
        <v>2</v>
      </c>
      <c r="AC25" s="10"/>
      <c r="AD25" s="10" t="s">
        <v>27</v>
      </c>
      <c r="AE25" s="10">
        <v>-0.497</v>
      </c>
      <c r="AF25" s="26"/>
      <c r="AG25" s="26">
        <v>-0.58389999999999997</v>
      </c>
      <c r="AH25" s="26"/>
      <c r="AI25" s="26">
        <v>217</v>
      </c>
      <c r="AJ25" s="26"/>
      <c r="AK25" s="28">
        <v>290</v>
      </c>
      <c r="AL25" s="26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</row>
    <row r="26" spans="1:89" x14ac:dyDescent="0.2">
      <c r="A26" s="10" t="s">
        <v>28</v>
      </c>
      <c r="B26" s="11">
        <v>2.66</v>
      </c>
      <c r="C26" s="11"/>
      <c r="D26" s="11">
        <v>295.2</v>
      </c>
      <c r="E26" s="11"/>
      <c r="F26" s="11">
        <v>1008.4</v>
      </c>
      <c r="G26" s="11"/>
      <c r="H26" s="11"/>
      <c r="I26" s="11"/>
      <c r="J26" s="11"/>
      <c r="K26" s="11"/>
      <c r="L26" s="12">
        <f>(D26+F26)/2</f>
        <v>651.79999999999995</v>
      </c>
      <c r="M26" s="10"/>
      <c r="N26" s="13">
        <v>4940</v>
      </c>
      <c r="O26" s="10"/>
      <c r="P26" s="11">
        <v>126.9</v>
      </c>
      <c r="Q26" s="10"/>
      <c r="R26" s="14">
        <f>115/100</f>
        <v>1.1499999999999999</v>
      </c>
      <c r="S26" s="10"/>
      <c r="T26" s="13">
        <v>133</v>
      </c>
      <c r="U26" s="13"/>
      <c r="V26" s="14">
        <v>2.2000000000000002</v>
      </c>
      <c r="W26" s="14"/>
      <c r="X26" s="15"/>
      <c r="Y26" s="15"/>
      <c r="Z26" s="15"/>
      <c r="AA26" s="15"/>
      <c r="AB26" s="15"/>
      <c r="AC26" s="10"/>
      <c r="AD26" s="10" t="s">
        <v>28</v>
      </c>
      <c r="AE26" s="10" t="s">
        <v>59</v>
      </c>
      <c r="AF26" s="26"/>
      <c r="AG26" s="26"/>
      <c r="AH26" s="26"/>
      <c r="AI26" s="26"/>
      <c r="AJ26" s="26"/>
      <c r="AK26" s="28"/>
      <c r="AL26" s="26"/>
    </row>
    <row r="27" spans="1:89" x14ac:dyDescent="0.2">
      <c r="A27" s="10" t="s">
        <v>29</v>
      </c>
      <c r="B27" s="11">
        <v>0.79</v>
      </c>
      <c r="C27" s="11"/>
      <c r="D27" s="11">
        <v>45.5</v>
      </c>
      <c r="E27" s="11"/>
      <c r="F27" s="11">
        <v>375.7</v>
      </c>
      <c r="G27" s="11"/>
      <c r="H27" s="11"/>
      <c r="I27" s="11"/>
      <c r="J27" s="11"/>
      <c r="K27" s="11"/>
      <c r="L27" s="12">
        <f>(D27+F27)/2</f>
        <v>210.6</v>
      </c>
      <c r="M27" s="10"/>
      <c r="N27" s="10">
        <v>1879</v>
      </c>
      <c r="O27" s="10"/>
      <c r="P27" s="11">
        <v>132.9</v>
      </c>
      <c r="Q27" s="10"/>
      <c r="R27" s="14">
        <f>298/100</f>
        <v>2.98</v>
      </c>
      <c r="S27" s="10"/>
      <c r="T27" s="13">
        <v>225</v>
      </c>
      <c r="U27" s="13"/>
      <c r="V27" s="14">
        <v>1.74</v>
      </c>
      <c r="W27" s="14"/>
      <c r="X27" s="15"/>
      <c r="Y27" s="15"/>
      <c r="Z27" s="15"/>
      <c r="AA27" s="15"/>
      <c r="AB27" s="15"/>
      <c r="AC27" s="10"/>
      <c r="AD27" s="10" t="s">
        <v>29</v>
      </c>
      <c r="AE27" s="29">
        <v>-1.6519999999999999</v>
      </c>
      <c r="AF27" s="26"/>
      <c r="AG27" s="26"/>
      <c r="AH27" s="26"/>
      <c r="AI27" s="26"/>
      <c r="AJ27" s="26"/>
      <c r="AK27" s="28"/>
      <c r="AL27" s="26"/>
    </row>
    <row r="30" spans="1:89" x14ac:dyDescent="0.2">
      <c r="A30" s="2"/>
      <c r="B30" s="10" t="s">
        <v>0</v>
      </c>
      <c r="C30" s="2" t="s">
        <v>0</v>
      </c>
      <c r="D30" s="10" t="s">
        <v>1</v>
      </c>
      <c r="E30" s="2" t="s">
        <v>34</v>
      </c>
      <c r="F30" s="10" t="s">
        <v>49</v>
      </c>
      <c r="G30" s="2" t="s">
        <v>50</v>
      </c>
      <c r="H30" s="10" t="s">
        <v>51</v>
      </c>
      <c r="I30" s="2" t="s">
        <v>52</v>
      </c>
      <c r="J30" s="24" t="s">
        <v>53</v>
      </c>
      <c r="K30" s="25" t="s">
        <v>54</v>
      </c>
      <c r="L30" s="10" t="s">
        <v>2</v>
      </c>
      <c r="M30" s="2" t="s">
        <v>2</v>
      </c>
      <c r="N30" s="10" t="s">
        <v>3</v>
      </c>
      <c r="O30" s="2" t="s">
        <v>35</v>
      </c>
      <c r="P30" s="10" t="s">
        <v>4</v>
      </c>
      <c r="Q30" s="2" t="s">
        <v>36</v>
      </c>
      <c r="R30" s="10" t="s">
        <v>92</v>
      </c>
      <c r="S30" s="2" t="s">
        <v>37</v>
      </c>
      <c r="T30" s="10" t="s">
        <v>5</v>
      </c>
      <c r="U30" s="2" t="s">
        <v>38</v>
      </c>
      <c r="V30" s="10" t="s">
        <v>6</v>
      </c>
      <c r="W30" s="2" t="s">
        <v>39</v>
      </c>
      <c r="X30" s="2" t="s">
        <v>40</v>
      </c>
      <c r="Y30" s="2" t="s">
        <v>41</v>
      </c>
      <c r="Z30" s="2" t="s">
        <v>42</v>
      </c>
      <c r="AA30" s="2" t="s">
        <v>43</v>
      </c>
      <c r="AB30" s="10" t="s">
        <v>7</v>
      </c>
      <c r="AC30" s="2" t="s">
        <v>44</v>
      </c>
      <c r="AD30" s="2"/>
      <c r="AE30" s="26" t="s">
        <v>45</v>
      </c>
      <c r="AF30" s="23" t="s">
        <v>55</v>
      </c>
      <c r="AG30" s="26" t="s">
        <v>46</v>
      </c>
      <c r="AH30" s="23" t="s">
        <v>56</v>
      </c>
      <c r="AI30" s="26" t="s">
        <v>47</v>
      </c>
      <c r="AJ30" s="23" t="s">
        <v>57</v>
      </c>
      <c r="AK30" s="26" t="s">
        <v>48</v>
      </c>
      <c r="AL30" s="23" t="s">
        <v>58</v>
      </c>
    </row>
    <row r="31" spans="1:89" x14ac:dyDescent="0.2">
      <c r="A31" s="37" t="s">
        <v>10</v>
      </c>
      <c r="B31" s="39">
        <v>1.54</v>
      </c>
      <c r="C31" s="39">
        <f t="shared" ref="C31:C62" si="21">B31/$B$68</f>
        <v>1.9493670886075949</v>
      </c>
      <c r="D31" s="39">
        <v>7.6</v>
      </c>
      <c r="E31" s="39">
        <f t="shared" ref="E31:E63" si="22">D31/$D$68</f>
        <v>0.16703296703296702</v>
      </c>
      <c r="F31" s="39">
        <v>658.8</v>
      </c>
      <c r="G31" s="39">
        <f t="shared" ref="G31:G62" si="23">F31/$F$68</f>
        <v>1.7535267500665424</v>
      </c>
      <c r="H31" s="39">
        <v>1309.8</v>
      </c>
      <c r="I31" s="39">
        <f t="shared" ref="I31:I62" si="24">H31/$H$68</f>
        <v>0.58622387324889225</v>
      </c>
      <c r="J31" s="39">
        <v>2652.5</v>
      </c>
      <c r="K31" s="39">
        <f t="shared" ref="K31:K62" si="25">J31/$J$68</f>
        <v>0.78014705882352942</v>
      </c>
      <c r="L31" s="39">
        <f t="shared" ref="L31:L65" si="26">(D31+F31)/2</f>
        <v>333.2</v>
      </c>
      <c r="M31" s="39">
        <f t="shared" ref="M31:M62" si="27">L31/$L$68</f>
        <v>1.5821462488129154</v>
      </c>
      <c r="N31" s="43">
        <v>4507</v>
      </c>
      <c r="O31" s="39">
        <f t="shared" ref="O31:O62" si="28">N31/$N$68</f>
        <v>2.3986162852581159</v>
      </c>
      <c r="P31" s="50">
        <v>47.87</v>
      </c>
      <c r="Q31" s="39">
        <f t="shared" ref="Q31:Q62" si="29">P31/$P$68</f>
        <v>0.36019563581640329</v>
      </c>
      <c r="R31" s="50">
        <v>1.76</v>
      </c>
      <c r="S31" s="39">
        <f t="shared" ref="S31:S62" si="30">R31/$R$68</f>
        <v>0.59060402684563762</v>
      </c>
      <c r="T31" s="43">
        <v>136</v>
      </c>
      <c r="U31" s="39">
        <f t="shared" ref="U31:U62" si="31">T31/$T$68</f>
        <v>0.60444444444444445</v>
      </c>
      <c r="V31" s="50">
        <v>0.60499999999999998</v>
      </c>
      <c r="W31" s="39">
        <f t="shared" ref="W31:W62" si="32">V31/$V$68</f>
        <v>0.34770114942528735</v>
      </c>
      <c r="X31" s="42">
        <f>($R$27+$R$26)/(SQRT(2)*(R31+$R$26))</f>
        <v>1.0035570468386394</v>
      </c>
      <c r="Y31" s="42">
        <f t="shared" ref="Y31:Y66" si="33">($V$27+$V$26)/(SQRT(2)*(V31+$V$26))</f>
        <v>0.99322663738859085</v>
      </c>
      <c r="Z31" s="39">
        <f t="shared" ref="Z31:Z66" si="34">R31/$R$26</f>
        <v>1.5304347826086957</v>
      </c>
      <c r="AA31" s="39">
        <f t="shared" ref="AA31:AA66" si="35">V31/$V$26</f>
        <v>0.27499999999999997</v>
      </c>
      <c r="AB31" s="43">
        <v>4</v>
      </c>
      <c r="AC31" s="44">
        <f t="shared" ref="AC31:AC62" si="36">AB31/$AB$68</f>
        <v>4</v>
      </c>
      <c r="AD31" s="37" t="s">
        <v>10</v>
      </c>
      <c r="AE31" s="45">
        <v>-0.79400000000000004</v>
      </c>
      <c r="AF31" s="45">
        <f t="shared" ref="AF31:AF62" si="37">AE31/$AE$68</f>
        <v>0.48062953995157393</v>
      </c>
      <c r="AG31" s="46">
        <v>-1.1770742399999992</v>
      </c>
      <c r="AH31" s="45">
        <f t="shared" ref="AH31:AH62" si="38">AG31/$AG$68</f>
        <v>0.63283561290322532</v>
      </c>
      <c r="AI31" s="47">
        <v>520</v>
      </c>
      <c r="AJ31" s="45">
        <f t="shared" ref="AJ31:AJ62" si="39">AI31/$AI$68</f>
        <v>2.1487603305785123</v>
      </c>
      <c r="AK31" s="48">
        <v>425</v>
      </c>
      <c r="AL31" s="45">
        <f t="shared" ref="AL31:AL62" si="40">AK31/$AK$68</f>
        <v>6.5384615384615383</v>
      </c>
      <c r="AM31" s="35"/>
      <c r="AN31" s="35"/>
    </row>
    <row r="32" spans="1:89" x14ac:dyDescent="0.2">
      <c r="A32" s="37" t="s">
        <v>12</v>
      </c>
      <c r="B32" s="39">
        <v>2.1800000000000002</v>
      </c>
      <c r="C32" s="39">
        <f t="shared" si="21"/>
        <v>2.759493670886076</v>
      </c>
      <c r="D32" s="39">
        <v>78</v>
      </c>
      <c r="E32" s="39">
        <f t="shared" si="22"/>
        <v>1.7142857142857142</v>
      </c>
      <c r="F32" s="39">
        <v>947</v>
      </c>
      <c r="G32" s="39">
        <f t="shared" si="23"/>
        <v>2.5206281607665693</v>
      </c>
      <c r="H32" s="39">
        <v>1798</v>
      </c>
      <c r="I32" s="39">
        <f t="shared" si="24"/>
        <v>0.80472631249160809</v>
      </c>
      <c r="J32" s="39">
        <v>2735</v>
      </c>
      <c r="K32" s="39">
        <f t="shared" si="25"/>
        <v>0.80441176470588238</v>
      </c>
      <c r="L32" s="39">
        <f t="shared" si="26"/>
        <v>512.5</v>
      </c>
      <c r="M32" s="39">
        <f t="shared" si="27"/>
        <v>2.4335232668566005</v>
      </c>
      <c r="N32" s="43">
        <v>5727</v>
      </c>
      <c r="O32" s="39">
        <f t="shared" si="28"/>
        <v>3.0478978179882916</v>
      </c>
      <c r="P32" s="50">
        <v>74.92</v>
      </c>
      <c r="Q32" s="39">
        <f t="shared" si="29"/>
        <v>0.56373212942061701</v>
      </c>
      <c r="R32" s="50">
        <v>1.1399999999999999</v>
      </c>
      <c r="S32" s="39">
        <f t="shared" si="30"/>
        <v>0.38255033557046975</v>
      </c>
      <c r="T32" s="43">
        <v>119</v>
      </c>
      <c r="U32" s="39">
        <f t="shared" si="31"/>
        <v>0.52888888888888885</v>
      </c>
      <c r="V32" s="50">
        <v>0.57999999999999996</v>
      </c>
      <c r="W32" s="39">
        <f t="shared" si="32"/>
        <v>0.33333333333333331</v>
      </c>
      <c r="X32" s="42">
        <f t="shared" ref="X32:X42" si="41">($R$27+$R$26)/(SQRT(2)*(R32+$R$26))</f>
        <v>1.2752624481661314</v>
      </c>
      <c r="Y32" s="42">
        <f t="shared" si="33"/>
        <v>1.0021585316097112</v>
      </c>
      <c r="Z32" s="39">
        <f t="shared" si="34"/>
        <v>0.9913043478260869</v>
      </c>
      <c r="AA32" s="39">
        <f t="shared" si="35"/>
        <v>0.26363636363636361</v>
      </c>
      <c r="AB32" s="43">
        <v>5</v>
      </c>
      <c r="AC32" s="44">
        <f t="shared" si="36"/>
        <v>5</v>
      </c>
      <c r="AD32" s="37" t="s">
        <v>12</v>
      </c>
      <c r="AE32" s="45">
        <v>-0.151</v>
      </c>
      <c r="AF32" s="45">
        <f t="shared" si="37"/>
        <v>9.1404358353510892E-2</v>
      </c>
      <c r="AG32" s="46">
        <v>-0.32236912083333324</v>
      </c>
      <c r="AH32" s="45">
        <f t="shared" si="38"/>
        <v>0.17331673163082431</v>
      </c>
      <c r="AI32" s="47">
        <v>328</v>
      </c>
      <c r="AJ32" s="45">
        <f t="shared" si="39"/>
        <v>1.3553719008264462</v>
      </c>
      <c r="AK32" s="48">
        <v>32.4</v>
      </c>
      <c r="AL32" s="45">
        <f t="shared" si="40"/>
        <v>0.49846153846153846</v>
      </c>
      <c r="AM32" s="35"/>
      <c r="AN32" s="35"/>
    </row>
    <row r="33" spans="1:40" x14ac:dyDescent="0.2">
      <c r="A33" s="37" t="s">
        <v>13</v>
      </c>
      <c r="B33" s="39">
        <v>2.0499999999999998</v>
      </c>
      <c r="C33" s="39">
        <f t="shared" si="21"/>
        <v>2.5949367088607591</v>
      </c>
      <c r="D33" s="39">
        <v>103.2</v>
      </c>
      <c r="E33" s="39">
        <f t="shared" si="22"/>
        <v>2.2681318681318681</v>
      </c>
      <c r="F33" s="39">
        <v>834</v>
      </c>
      <c r="G33" s="39">
        <f t="shared" si="23"/>
        <v>2.2198562682991749</v>
      </c>
      <c r="H33" s="39">
        <v>1594.9</v>
      </c>
      <c r="I33" s="39">
        <f t="shared" si="24"/>
        <v>0.71382535917289525</v>
      </c>
      <c r="J33" s="39">
        <v>2440</v>
      </c>
      <c r="K33" s="39">
        <f t="shared" si="25"/>
        <v>0.71764705882352942</v>
      </c>
      <c r="L33" s="39">
        <f t="shared" si="26"/>
        <v>468.6</v>
      </c>
      <c r="M33" s="39">
        <f t="shared" si="27"/>
        <v>2.2250712250712255</v>
      </c>
      <c r="N33" s="43">
        <v>6697</v>
      </c>
      <c r="O33" s="39">
        <f t="shared" si="28"/>
        <v>3.564129856306546</v>
      </c>
      <c r="P33" s="50">
        <v>121.76</v>
      </c>
      <c r="Q33" s="39">
        <f t="shared" si="29"/>
        <v>0.91617757712565839</v>
      </c>
      <c r="R33" s="50">
        <v>1.33</v>
      </c>
      <c r="S33" s="39">
        <f t="shared" si="30"/>
        <v>0.44630872483221479</v>
      </c>
      <c r="T33" s="43">
        <v>138</v>
      </c>
      <c r="U33" s="39">
        <f t="shared" si="31"/>
        <v>0.61333333333333329</v>
      </c>
      <c r="V33" s="50">
        <v>0.76</v>
      </c>
      <c r="W33" s="39">
        <f t="shared" si="32"/>
        <v>0.43678160919540232</v>
      </c>
      <c r="X33" s="42">
        <f t="shared" si="41"/>
        <v>1.1775608896372747</v>
      </c>
      <c r="Y33" s="42">
        <f t="shared" si="33"/>
        <v>0.94121645874155313</v>
      </c>
      <c r="Z33" s="39">
        <f t="shared" si="34"/>
        <v>1.156521739130435</v>
      </c>
      <c r="AA33" s="39">
        <f t="shared" si="35"/>
        <v>0.3454545454545454</v>
      </c>
      <c r="AB33" s="43">
        <v>5</v>
      </c>
      <c r="AC33" s="44">
        <f t="shared" si="36"/>
        <v>5</v>
      </c>
      <c r="AD33" s="37" t="s">
        <v>13</v>
      </c>
      <c r="AE33" s="45">
        <v>-0.249</v>
      </c>
      <c r="AF33" s="45">
        <f t="shared" si="37"/>
        <v>0.150726392251816</v>
      </c>
      <c r="AG33" s="46">
        <v>-0.49404332916666727</v>
      </c>
      <c r="AH33" s="45">
        <f t="shared" si="38"/>
        <v>0.26561469310035873</v>
      </c>
      <c r="AI33" s="47">
        <v>207</v>
      </c>
      <c r="AJ33" s="45">
        <f t="shared" si="39"/>
        <v>0.85537190082644632</v>
      </c>
      <c r="AK33" s="48">
        <v>68</v>
      </c>
      <c r="AL33" s="45">
        <f t="shared" si="40"/>
        <v>1.0461538461538462</v>
      </c>
      <c r="AM33" s="35"/>
      <c r="AN33" s="35"/>
    </row>
    <row r="34" spans="1:40" x14ac:dyDescent="0.2">
      <c r="A34" s="37" t="s">
        <v>14</v>
      </c>
      <c r="B34" s="39">
        <v>2.02</v>
      </c>
      <c r="C34" s="39">
        <f t="shared" si="21"/>
        <v>2.5569620253164556</v>
      </c>
      <c r="D34" s="39">
        <v>91.2</v>
      </c>
      <c r="E34" s="39">
        <f t="shared" si="22"/>
        <v>2.0043956043956044</v>
      </c>
      <c r="F34" s="39">
        <v>703</v>
      </c>
      <c r="G34" s="39">
        <f t="shared" si="23"/>
        <v>1.871173808890072</v>
      </c>
      <c r="H34" s="39">
        <v>1610</v>
      </c>
      <c r="I34" s="39">
        <f t="shared" si="24"/>
        <v>0.72058362798191822</v>
      </c>
      <c r="J34" s="39">
        <v>2446</v>
      </c>
      <c r="K34" s="39">
        <f t="shared" si="25"/>
        <v>0.71941176470588231</v>
      </c>
      <c r="L34" s="39">
        <f t="shared" si="26"/>
        <v>397.1</v>
      </c>
      <c r="M34" s="39">
        <f t="shared" si="27"/>
        <v>1.8855650522317191</v>
      </c>
      <c r="N34" s="43">
        <v>9780</v>
      </c>
      <c r="O34" s="39">
        <f t="shared" si="28"/>
        <v>5.2048962213943586</v>
      </c>
      <c r="P34" s="50">
        <v>208.98</v>
      </c>
      <c r="Q34" s="39">
        <f t="shared" si="29"/>
        <v>1.5724604966139955</v>
      </c>
      <c r="R34" s="50">
        <v>1.43</v>
      </c>
      <c r="S34" s="39">
        <f t="shared" si="30"/>
        <v>0.47986577181208051</v>
      </c>
      <c r="T34" s="43">
        <v>146</v>
      </c>
      <c r="U34" s="39">
        <f t="shared" si="31"/>
        <v>0.64888888888888885</v>
      </c>
      <c r="V34" s="50">
        <v>1.03</v>
      </c>
      <c r="W34" s="39">
        <f t="shared" si="32"/>
        <v>0.59195402298850575</v>
      </c>
      <c r="X34" s="42">
        <f t="shared" si="41"/>
        <v>1.1319189946900934</v>
      </c>
      <c r="Y34" s="42">
        <f t="shared" si="33"/>
        <v>0.86253892194272364</v>
      </c>
      <c r="Z34" s="39">
        <f t="shared" si="34"/>
        <v>1.2434782608695654</v>
      </c>
      <c r="AA34" s="39">
        <f t="shared" si="35"/>
        <v>0.46818181818181814</v>
      </c>
      <c r="AB34" s="43">
        <v>5</v>
      </c>
      <c r="AC34" s="44">
        <f t="shared" si="36"/>
        <v>5</v>
      </c>
      <c r="AD34" s="37" t="s">
        <v>14</v>
      </c>
      <c r="AE34" s="45">
        <v>-0.39</v>
      </c>
      <c r="AF34" s="45">
        <f t="shared" si="37"/>
        <v>0.23607748184019373</v>
      </c>
      <c r="AG34" s="46">
        <v>-0.62722772500000001</v>
      </c>
      <c r="AH34" s="45">
        <f t="shared" si="38"/>
        <v>0.33721920698924729</v>
      </c>
      <c r="AI34" s="47">
        <v>122</v>
      </c>
      <c r="AJ34" s="45">
        <f t="shared" si="39"/>
        <v>0.50413223140495866</v>
      </c>
      <c r="AK34" s="48">
        <v>160</v>
      </c>
      <c r="AL34" s="45">
        <f t="shared" si="40"/>
        <v>2.4615384615384617</v>
      </c>
      <c r="AM34" s="35"/>
      <c r="AN34" s="35"/>
    </row>
    <row r="35" spans="1:40" x14ac:dyDescent="0.2">
      <c r="A35" s="37" t="s">
        <v>19</v>
      </c>
      <c r="B35" s="38">
        <v>1.55</v>
      </c>
      <c r="C35" s="39">
        <f t="shared" si="21"/>
        <v>1.9620253164556962</v>
      </c>
      <c r="D35" s="39">
        <v>-50</v>
      </c>
      <c r="E35" s="39">
        <f t="shared" si="22"/>
        <v>-1.098901098901099</v>
      </c>
      <c r="F35" s="38">
        <v>717.3</v>
      </c>
      <c r="G35" s="39">
        <f t="shared" si="23"/>
        <v>1.9092360926270959</v>
      </c>
      <c r="H35" s="39">
        <v>1509</v>
      </c>
      <c r="I35" s="39">
        <f t="shared" si="24"/>
        <v>0.67537931343149971</v>
      </c>
      <c r="J35" s="39">
        <v>3248</v>
      </c>
      <c r="K35" s="39">
        <f t="shared" si="25"/>
        <v>0.95529411764705885</v>
      </c>
      <c r="L35" s="39">
        <f t="shared" si="26"/>
        <v>333.65</v>
      </c>
      <c r="M35" s="39">
        <f t="shared" si="27"/>
        <v>1.5842830009496676</v>
      </c>
      <c r="N35" s="40">
        <v>7470</v>
      </c>
      <c r="O35" s="39">
        <f t="shared" si="28"/>
        <v>3.9755188930282066</v>
      </c>
      <c r="P35" s="41">
        <v>54.938000000000002</v>
      </c>
      <c r="Q35" s="39">
        <f t="shared" si="29"/>
        <v>0.41337848006019562</v>
      </c>
      <c r="R35" s="41">
        <v>1.61</v>
      </c>
      <c r="S35" s="39">
        <f t="shared" si="30"/>
        <v>0.54026845637583898</v>
      </c>
      <c r="T35" s="40">
        <v>139</v>
      </c>
      <c r="U35" s="39">
        <f t="shared" si="31"/>
        <v>0.61777777777777776</v>
      </c>
      <c r="V35" s="50">
        <v>0.83</v>
      </c>
      <c r="W35" s="39">
        <f t="shared" si="32"/>
        <v>0.47701149425287354</v>
      </c>
      <c r="X35" s="42">
        <f t="shared" si="41"/>
        <v>1.0580981906885656</v>
      </c>
      <c r="Y35" s="42">
        <f t="shared" si="33"/>
        <v>0.91947218411716081</v>
      </c>
      <c r="Z35" s="39">
        <f t="shared" si="34"/>
        <v>1.4000000000000001</v>
      </c>
      <c r="AA35" s="39">
        <f t="shared" si="35"/>
        <v>0.3772727272727272</v>
      </c>
      <c r="AB35" s="43">
        <v>2</v>
      </c>
      <c r="AC35" s="44">
        <f t="shared" si="36"/>
        <v>2</v>
      </c>
      <c r="AD35" s="37" t="s">
        <v>19</v>
      </c>
      <c r="AE35" s="45">
        <v>-0.55300000000000005</v>
      </c>
      <c r="AF35" s="45">
        <f t="shared" si="37"/>
        <v>0.33474576271186446</v>
      </c>
      <c r="AG35" s="46">
        <v>-1.5138843666666675</v>
      </c>
      <c r="AH35" s="45">
        <f t="shared" si="38"/>
        <v>0.81391632616487497</v>
      </c>
      <c r="AI35" s="47">
        <v>479</v>
      </c>
      <c r="AJ35" s="45">
        <f t="shared" si="39"/>
        <v>1.9793388429752066</v>
      </c>
      <c r="AK35" s="48">
        <v>220</v>
      </c>
      <c r="AL35" s="45">
        <f t="shared" si="40"/>
        <v>3.3846153846153846</v>
      </c>
      <c r="AM35" s="35"/>
      <c r="AN35" s="35"/>
    </row>
    <row r="36" spans="1:40" x14ac:dyDescent="0.2">
      <c r="A36" s="37" t="s">
        <v>23</v>
      </c>
      <c r="B36" s="39">
        <v>1.63</v>
      </c>
      <c r="C36" s="39">
        <f t="shared" si="21"/>
        <v>2.0632911392405062</v>
      </c>
      <c r="D36" s="38">
        <v>50.6</v>
      </c>
      <c r="E36" s="39">
        <f t="shared" si="22"/>
        <v>1.1120879120879121</v>
      </c>
      <c r="F36" s="38">
        <v>650.9</v>
      </c>
      <c r="G36" s="39">
        <f t="shared" si="23"/>
        <v>1.7324993345754591</v>
      </c>
      <c r="H36" s="39">
        <v>1414</v>
      </c>
      <c r="I36" s="39">
        <f t="shared" si="24"/>
        <v>0.63286040370585861</v>
      </c>
      <c r="J36" s="39">
        <v>2830</v>
      </c>
      <c r="K36" s="39">
        <f t="shared" si="25"/>
        <v>0.83235294117647063</v>
      </c>
      <c r="L36" s="39">
        <f t="shared" si="26"/>
        <v>350.75</v>
      </c>
      <c r="M36" s="39">
        <f t="shared" si="27"/>
        <v>1.6654795821462489</v>
      </c>
      <c r="N36" s="40">
        <v>6110</v>
      </c>
      <c r="O36" s="39">
        <f t="shared" si="28"/>
        <v>3.251729643427355</v>
      </c>
      <c r="P36" s="41">
        <v>50.941499999999998</v>
      </c>
      <c r="Q36" s="39">
        <f t="shared" si="29"/>
        <v>0.38330699774266364</v>
      </c>
      <c r="R36" s="41">
        <v>1.71</v>
      </c>
      <c r="S36" s="39">
        <f t="shared" si="30"/>
        <v>0.5738255033557047</v>
      </c>
      <c r="T36" s="40">
        <v>125</v>
      </c>
      <c r="U36" s="39">
        <f t="shared" si="31"/>
        <v>0.55555555555555558</v>
      </c>
      <c r="V36" s="50">
        <v>0.57999999999999996</v>
      </c>
      <c r="W36" s="39">
        <f t="shared" si="32"/>
        <v>0.33333333333333331</v>
      </c>
      <c r="X36" s="42">
        <f t="shared" si="41"/>
        <v>1.0211017504546998</v>
      </c>
      <c r="Y36" s="42">
        <f t="shared" si="33"/>
        <v>1.0021585316097112</v>
      </c>
      <c r="Z36" s="39">
        <f t="shared" si="34"/>
        <v>1.4869565217391305</v>
      </c>
      <c r="AA36" s="39">
        <f t="shared" si="35"/>
        <v>0.26363636363636361</v>
      </c>
      <c r="AB36" s="43">
        <v>4</v>
      </c>
      <c r="AC36" s="44">
        <f t="shared" si="36"/>
        <v>4</v>
      </c>
      <c r="AD36" s="37" t="s">
        <v>23</v>
      </c>
      <c r="AE36" s="45">
        <v>-0.51200000000000001</v>
      </c>
      <c r="AF36" s="45">
        <f t="shared" si="37"/>
        <v>0.30992736077481842</v>
      </c>
      <c r="AG36" s="46">
        <v>-1.3880034999999995</v>
      </c>
      <c r="AH36" s="45">
        <f t="shared" si="38"/>
        <v>0.74623844086021474</v>
      </c>
      <c r="AI36" s="49">
        <v>489</v>
      </c>
      <c r="AJ36" s="45">
        <f t="shared" si="39"/>
        <v>2.0206611570247932</v>
      </c>
      <c r="AK36" s="48">
        <v>453</v>
      </c>
      <c r="AL36" s="45">
        <f t="shared" si="40"/>
        <v>6.9692307692307693</v>
      </c>
      <c r="AM36" s="35"/>
      <c r="AN36" s="35"/>
    </row>
    <row r="37" spans="1:40" x14ac:dyDescent="0.2">
      <c r="A37" s="37" t="s">
        <v>24</v>
      </c>
      <c r="B37" s="39">
        <v>1.66</v>
      </c>
      <c r="C37" s="39">
        <f t="shared" si="21"/>
        <v>2.1012658227848098</v>
      </c>
      <c r="D37" s="38">
        <v>64.3</v>
      </c>
      <c r="E37" s="39">
        <f t="shared" si="22"/>
        <v>1.4131868131868131</v>
      </c>
      <c r="F37" s="38">
        <v>652.9</v>
      </c>
      <c r="G37" s="39">
        <f t="shared" si="23"/>
        <v>1.7378227309023158</v>
      </c>
      <c r="H37" s="39">
        <v>1590.6</v>
      </c>
      <c r="I37" s="39">
        <f t="shared" si="24"/>
        <v>0.71190081904847147</v>
      </c>
      <c r="J37" s="39">
        <v>2987</v>
      </c>
      <c r="K37" s="39">
        <f t="shared" si="25"/>
        <v>0.87852941176470589</v>
      </c>
      <c r="L37" s="39">
        <f t="shared" si="26"/>
        <v>358.59999999999997</v>
      </c>
      <c r="M37" s="39">
        <f t="shared" si="27"/>
        <v>1.7027540360873692</v>
      </c>
      <c r="N37" s="40">
        <v>7190</v>
      </c>
      <c r="O37" s="39">
        <f t="shared" si="28"/>
        <v>3.8265034592868545</v>
      </c>
      <c r="P37" s="41">
        <v>51.996000000000002</v>
      </c>
      <c r="Q37" s="39">
        <f t="shared" si="29"/>
        <v>0.39124153498871334</v>
      </c>
      <c r="R37" s="41">
        <v>1.66</v>
      </c>
      <c r="S37" s="39">
        <f t="shared" si="30"/>
        <v>0.55704697986577179</v>
      </c>
      <c r="T37" s="40">
        <v>127</v>
      </c>
      <c r="U37" s="39">
        <f t="shared" si="31"/>
        <v>0.56444444444444442</v>
      </c>
      <c r="V37" s="50">
        <v>0.61499999999999999</v>
      </c>
      <c r="W37" s="39">
        <f t="shared" si="32"/>
        <v>0.35344827586206895</v>
      </c>
      <c r="X37" s="42">
        <f t="shared" si="41"/>
        <v>1.0392708207474881</v>
      </c>
      <c r="Y37" s="42">
        <f t="shared" si="33"/>
        <v>0.98969830119893321</v>
      </c>
      <c r="Z37" s="39">
        <f t="shared" si="34"/>
        <v>1.4434782608695653</v>
      </c>
      <c r="AA37" s="39">
        <f t="shared" si="35"/>
        <v>0.27954545454545454</v>
      </c>
      <c r="AB37" s="43">
        <v>3</v>
      </c>
      <c r="AC37" s="44">
        <f t="shared" si="36"/>
        <v>3</v>
      </c>
      <c r="AD37" s="37" t="s">
        <v>24</v>
      </c>
      <c r="AE37" s="45">
        <v>-0.51800000000000002</v>
      </c>
      <c r="AF37" s="45">
        <f t="shared" si="37"/>
        <v>0.31355932203389836</v>
      </c>
      <c r="AG37" s="46">
        <v>-1.2678532500000004</v>
      </c>
      <c r="AH37" s="45">
        <f t="shared" si="38"/>
        <v>0.68164153225806468</v>
      </c>
      <c r="AI37" s="49">
        <v>448</v>
      </c>
      <c r="AJ37" s="45">
        <f t="shared" si="39"/>
        <v>1.8512396694214877</v>
      </c>
      <c r="AK37" s="48">
        <v>339</v>
      </c>
      <c r="AL37" s="45">
        <f t="shared" si="40"/>
        <v>5.2153846153846155</v>
      </c>
      <c r="AM37" s="35"/>
      <c r="AN37" s="35"/>
    </row>
    <row r="38" spans="1:40" x14ac:dyDescent="0.2">
      <c r="A38" s="37" t="s">
        <v>31</v>
      </c>
      <c r="B38" s="38">
        <v>1.93</v>
      </c>
      <c r="C38" s="39">
        <f t="shared" si="21"/>
        <v>2.443037974683544</v>
      </c>
      <c r="D38" s="38">
        <v>125.6</v>
      </c>
      <c r="E38" s="39">
        <f t="shared" si="22"/>
        <v>2.7604395604395604</v>
      </c>
      <c r="F38" s="38">
        <v>731</v>
      </c>
      <c r="G38" s="39">
        <f t="shared" si="23"/>
        <v>1.9457013574660633</v>
      </c>
      <c r="H38" s="39">
        <v>2070</v>
      </c>
      <c r="I38" s="39">
        <f t="shared" si="24"/>
        <v>0.92646466454818055</v>
      </c>
      <c r="J38" s="39">
        <v>3361</v>
      </c>
      <c r="K38" s="39">
        <f t="shared" si="25"/>
        <v>0.98852941176470588</v>
      </c>
      <c r="L38" s="39">
        <f t="shared" si="26"/>
        <v>428.3</v>
      </c>
      <c r="M38" s="39">
        <f t="shared" si="27"/>
        <v>2.033713200379867</v>
      </c>
      <c r="N38" s="40">
        <v>10490</v>
      </c>
      <c r="O38" s="39">
        <f t="shared" si="28"/>
        <v>5.5827567855242153</v>
      </c>
      <c r="P38" s="41">
        <v>107.8682</v>
      </c>
      <c r="Q38" s="39">
        <f t="shared" si="29"/>
        <v>0.81164936042136948</v>
      </c>
      <c r="R38" s="41">
        <v>1.65</v>
      </c>
      <c r="S38" s="39">
        <f t="shared" si="30"/>
        <v>0.55369127516778516</v>
      </c>
      <c r="T38" s="40">
        <v>153</v>
      </c>
      <c r="U38" s="39">
        <f t="shared" si="31"/>
        <v>0.68</v>
      </c>
      <c r="V38" s="41">
        <v>1.1499999999999999</v>
      </c>
      <c r="W38" s="39">
        <f t="shared" si="32"/>
        <v>0.66091954022988497</v>
      </c>
      <c r="X38" s="42">
        <f t="shared" si="41"/>
        <v>1.0429825022501575</v>
      </c>
      <c r="Y38" s="42">
        <f t="shared" si="33"/>
        <v>0.83164200533582011</v>
      </c>
      <c r="Z38" s="39">
        <f t="shared" si="34"/>
        <v>1.4347826086956521</v>
      </c>
      <c r="AA38" s="39">
        <f t="shared" si="35"/>
        <v>0.5227272727272726</v>
      </c>
      <c r="AB38" s="43">
        <v>1</v>
      </c>
      <c r="AC38" s="44">
        <f t="shared" si="36"/>
        <v>1</v>
      </c>
      <c r="AD38" s="37" t="s">
        <v>31</v>
      </c>
      <c r="AE38" s="45">
        <v>-0.32</v>
      </c>
      <c r="AF38" s="45">
        <f t="shared" si="37"/>
        <v>0.19370460048426152</v>
      </c>
      <c r="AG38" s="46">
        <v>-0.7643540000000002</v>
      </c>
      <c r="AH38" s="45">
        <f t="shared" si="38"/>
        <v>0.41094301075268824</v>
      </c>
      <c r="AI38" s="49">
        <v>235</v>
      </c>
      <c r="AJ38" s="45">
        <f t="shared" si="39"/>
        <v>0.97107438016528924</v>
      </c>
      <c r="AK38" s="48">
        <v>255</v>
      </c>
      <c r="AL38" s="45">
        <f t="shared" si="40"/>
        <v>3.9230769230769229</v>
      </c>
      <c r="AM38" s="35"/>
      <c r="AN38" s="35"/>
    </row>
    <row r="39" spans="1:40" x14ac:dyDescent="0.2">
      <c r="A39" s="37" t="s">
        <v>32</v>
      </c>
      <c r="B39" s="38">
        <v>2.54</v>
      </c>
      <c r="C39" s="39">
        <f t="shared" si="21"/>
        <v>3.2151898734177213</v>
      </c>
      <c r="D39" s="38">
        <v>222.8</v>
      </c>
      <c r="E39" s="39">
        <f t="shared" si="22"/>
        <v>4.8967032967032971</v>
      </c>
      <c r="F39" s="38">
        <v>890.1</v>
      </c>
      <c r="G39" s="39">
        <f t="shared" si="23"/>
        <v>2.3691775352675006</v>
      </c>
      <c r="H39" s="39">
        <v>1980</v>
      </c>
      <c r="I39" s="39">
        <f t="shared" si="24"/>
        <v>0.88618359217652054</v>
      </c>
      <c r="J39" s="39">
        <v>2890</v>
      </c>
      <c r="K39" s="39">
        <f t="shared" si="25"/>
        <v>0.85</v>
      </c>
      <c r="L39" s="39">
        <f t="shared" si="26"/>
        <v>556.45000000000005</v>
      </c>
      <c r="M39" s="39">
        <f t="shared" si="27"/>
        <v>2.642212725546059</v>
      </c>
      <c r="N39" s="40">
        <v>19300</v>
      </c>
      <c r="O39" s="39">
        <f t="shared" si="28"/>
        <v>10.271420968600319</v>
      </c>
      <c r="P39" s="41">
        <v>196.9666</v>
      </c>
      <c r="Q39" s="39">
        <f t="shared" si="29"/>
        <v>1.482066215199398</v>
      </c>
      <c r="R39" s="41">
        <v>1.74</v>
      </c>
      <c r="S39" s="39">
        <f t="shared" si="30"/>
        <v>0.58389261744966447</v>
      </c>
      <c r="T39" s="40">
        <v>144</v>
      </c>
      <c r="U39" s="39">
        <f t="shared" si="31"/>
        <v>0.64</v>
      </c>
      <c r="V39" s="41">
        <v>0.85</v>
      </c>
      <c r="W39" s="39">
        <f t="shared" si="32"/>
        <v>0.4885057471264368</v>
      </c>
      <c r="X39" s="42">
        <f t="shared" si="41"/>
        <v>1.010502078304651</v>
      </c>
      <c r="Y39" s="42">
        <f t="shared" si="33"/>
        <v>0.9134428583196712</v>
      </c>
      <c r="Z39" s="39">
        <f t="shared" si="34"/>
        <v>1.5130434782608697</v>
      </c>
      <c r="AA39" s="39">
        <f t="shared" si="35"/>
        <v>0.3863636363636363</v>
      </c>
      <c r="AB39" s="43">
        <v>3</v>
      </c>
      <c r="AC39" s="44">
        <f t="shared" si="36"/>
        <v>3</v>
      </c>
      <c r="AD39" s="37" t="s">
        <v>32</v>
      </c>
      <c r="AE39" s="45">
        <v>-0.17499999999999999</v>
      </c>
      <c r="AF39" s="45">
        <f t="shared" si="37"/>
        <v>0.1059322033898305</v>
      </c>
      <c r="AG39" s="46">
        <v>-0.5335860625000004</v>
      </c>
      <c r="AH39" s="45">
        <f t="shared" si="38"/>
        <v>0.28687422715053784</v>
      </c>
      <c r="AI39" s="49">
        <v>129.1</v>
      </c>
      <c r="AJ39" s="45">
        <f t="shared" si="39"/>
        <v>0.53347107438016528</v>
      </c>
      <c r="AK39" s="48">
        <v>330</v>
      </c>
      <c r="AL39" s="45">
        <f t="shared" si="40"/>
        <v>5.0769230769230766</v>
      </c>
      <c r="AM39" s="35"/>
      <c r="AN39" s="35"/>
    </row>
    <row r="40" spans="1:40" x14ac:dyDescent="0.2">
      <c r="A40" s="37" t="s">
        <v>33</v>
      </c>
      <c r="B40" s="38">
        <v>1.31</v>
      </c>
      <c r="C40" s="39">
        <f t="shared" si="21"/>
        <v>1.6582278481012658</v>
      </c>
      <c r="D40" s="39">
        <v>-40</v>
      </c>
      <c r="E40" s="39">
        <f t="shared" si="22"/>
        <v>-0.87912087912087911</v>
      </c>
      <c r="F40" s="38">
        <v>737.7</v>
      </c>
      <c r="G40" s="39">
        <f t="shared" si="23"/>
        <v>1.9635347351610328</v>
      </c>
      <c r="H40" s="39">
        <v>1450.7</v>
      </c>
      <c r="I40" s="39">
        <f t="shared" si="24"/>
        <v>0.64928612988407997</v>
      </c>
      <c r="J40" s="39">
        <v>7732.7</v>
      </c>
      <c r="K40" s="39">
        <f t="shared" si="25"/>
        <v>2.2743235294117645</v>
      </c>
      <c r="L40" s="39">
        <f t="shared" si="26"/>
        <v>348.85</v>
      </c>
      <c r="M40" s="39">
        <f t="shared" si="27"/>
        <v>1.6564577397910734</v>
      </c>
      <c r="N40" s="40">
        <v>1738</v>
      </c>
      <c r="O40" s="39">
        <f t="shared" si="28"/>
        <v>0.92496008515167638</v>
      </c>
      <c r="P40" s="41">
        <v>24.305</v>
      </c>
      <c r="Q40" s="39">
        <f t="shared" si="29"/>
        <v>0.1828818660647103</v>
      </c>
      <c r="R40" s="41">
        <v>1.45</v>
      </c>
      <c r="S40" s="39">
        <f t="shared" si="30"/>
        <v>0.48657718120805366</v>
      </c>
      <c r="T40" s="40">
        <v>130</v>
      </c>
      <c r="U40" s="39">
        <f t="shared" si="31"/>
        <v>0.57777777777777772</v>
      </c>
      <c r="V40" s="41">
        <v>0.72</v>
      </c>
      <c r="W40" s="39">
        <f t="shared" si="32"/>
        <v>0.41379310344827586</v>
      </c>
      <c r="X40" s="42">
        <f t="shared" si="41"/>
        <v>1.1232119255001698</v>
      </c>
      <c r="Y40" s="42">
        <f t="shared" si="33"/>
        <v>0.95410983488869783</v>
      </c>
      <c r="Z40" s="39">
        <f t="shared" si="34"/>
        <v>1.2608695652173914</v>
      </c>
      <c r="AA40" s="39">
        <f t="shared" si="35"/>
        <v>0.32727272727272722</v>
      </c>
      <c r="AB40" s="43">
        <v>2</v>
      </c>
      <c r="AC40" s="44">
        <f t="shared" si="36"/>
        <v>2</v>
      </c>
      <c r="AD40" s="37" t="s">
        <v>33</v>
      </c>
      <c r="AE40" s="45">
        <v>-1.278</v>
      </c>
      <c r="AF40" s="45">
        <f t="shared" si="37"/>
        <v>0.77360774818401945</v>
      </c>
      <c r="AG40" s="46">
        <v>-1.4508916999999999</v>
      </c>
      <c r="AH40" s="45">
        <f t="shared" si="38"/>
        <v>0.78004930107526871</v>
      </c>
      <c r="AI40" s="49">
        <v>1020</v>
      </c>
      <c r="AJ40" s="45">
        <f t="shared" si="39"/>
        <v>4.214876033057851</v>
      </c>
      <c r="AK40" s="48">
        <v>128</v>
      </c>
      <c r="AL40" s="45">
        <f t="shared" si="40"/>
        <v>1.9692307692307693</v>
      </c>
      <c r="AM40" s="35"/>
      <c r="AN40" s="35"/>
    </row>
    <row r="41" spans="1:40" x14ac:dyDescent="0.2">
      <c r="A41" s="37" t="s">
        <v>26</v>
      </c>
      <c r="B41" s="45">
        <v>2.2000000000000002</v>
      </c>
      <c r="C41" s="39">
        <f t="shared" si="21"/>
        <v>2.7848101265822787</v>
      </c>
      <c r="D41" s="38">
        <v>53.7</v>
      </c>
      <c r="E41" s="39">
        <f t="shared" si="22"/>
        <v>1.1802197802197802</v>
      </c>
      <c r="F41" s="38">
        <v>804.4</v>
      </c>
      <c r="G41" s="39">
        <f t="shared" si="23"/>
        <v>2.141070002661698</v>
      </c>
      <c r="H41" s="39">
        <v>1870</v>
      </c>
      <c r="I41" s="39">
        <f t="shared" si="24"/>
        <v>0.83695117038893607</v>
      </c>
      <c r="J41" s="39">
        <v>3177</v>
      </c>
      <c r="K41" s="39">
        <f t="shared" si="25"/>
        <v>0.93441176470588239</v>
      </c>
      <c r="L41" s="39">
        <f t="shared" si="26"/>
        <v>429.05</v>
      </c>
      <c r="M41" s="39">
        <f t="shared" si="27"/>
        <v>2.0372744539411207</v>
      </c>
      <c r="N41" s="40">
        <v>12023</v>
      </c>
      <c r="O41" s="39">
        <f t="shared" si="28"/>
        <v>6.3986162852581163</v>
      </c>
      <c r="P41" s="41">
        <v>106.42</v>
      </c>
      <c r="Q41" s="39">
        <f t="shared" si="29"/>
        <v>0.80075244544770507</v>
      </c>
      <c r="R41" s="41">
        <v>1.69</v>
      </c>
      <c r="S41" s="39">
        <f t="shared" si="30"/>
        <v>0.56711409395973156</v>
      </c>
      <c r="T41" s="40">
        <v>131</v>
      </c>
      <c r="U41" s="39">
        <f t="shared" si="31"/>
        <v>0.5822222222222222</v>
      </c>
      <c r="V41" s="46">
        <v>0.86</v>
      </c>
      <c r="W41" s="39">
        <f t="shared" si="32"/>
        <v>0.4942528735632184</v>
      </c>
      <c r="X41" s="42">
        <f t="shared" si="41"/>
        <v>1.0282926078522678</v>
      </c>
      <c r="Y41" s="42">
        <f t="shared" si="33"/>
        <v>0.91045775093954162</v>
      </c>
      <c r="Z41" s="39">
        <f t="shared" si="34"/>
        <v>1.4695652173913045</v>
      </c>
      <c r="AA41" s="39">
        <f t="shared" si="35"/>
        <v>0.39090909090909087</v>
      </c>
      <c r="AB41" s="47">
        <v>2</v>
      </c>
      <c r="AC41" s="44">
        <f t="shared" si="36"/>
        <v>2</v>
      </c>
      <c r="AD41" s="37" t="s">
        <v>26</v>
      </c>
      <c r="AE41" s="45">
        <v>-0.218</v>
      </c>
      <c r="AF41" s="45">
        <f t="shared" si="37"/>
        <v>0.13196125907990316</v>
      </c>
      <c r="AG41" s="46">
        <v>-0.50641550000000013</v>
      </c>
      <c r="AH41" s="45">
        <f t="shared" si="38"/>
        <v>0.27226639784946244</v>
      </c>
      <c r="AI41" s="49">
        <v>240</v>
      </c>
      <c r="AJ41" s="45">
        <f t="shared" si="39"/>
        <v>0.99173553719008267</v>
      </c>
      <c r="AK41" s="48">
        <v>178</v>
      </c>
      <c r="AL41" s="45">
        <f t="shared" si="40"/>
        <v>2.7384615384615385</v>
      </c>
      <c r="AM41" s="35"/>
      <c r="AN41" s="35"/>
    </row>
    <row r="42" spans="1:40" x14ac:dyDescent="0.2">
      <c r="A42" s="37" t="s">
        <v>64</v>
      </c>
      <c r="B42" s="45">
        <v>2.0099999999999998</v>
      </c>
      <c r="C42" s="39">
        <f t="shared" si="21"/>
        <v>2.5443037974683542</v>
      </c>
      <c r="D42" s="38">
        <v>119</v>
      </c>
      <c r="E42" s="39">
        <f t="shared" si="22"/>
        <v>2.6153846153846154</v>
      </c>
      <c r="F42" s="38">
        <v>762</v>
      </c>
      <c r="G42" s="39">
        <f t="shared" si="23"/>
        <v>2.0282140005323397</v>
      </c>
      <c r="H42" s="39">
        <v>1537.5</v>
      </c>
      <c r="I42" s="39">
        <f t="shared" si="24"/>
        <v>0.68813498634919212</v>
      </c>
      <c r="J42" s="39">
        <v>3302.1</v>
      </c>
      <c r="K42" s="39">
        <f t="shared" si="25"/>
        <v>0.97120588235294114</v>
      </c>
      <c r="L42" s="39">
        <f t="shared" si="26"/>
        <v>440.5</v>
      </c>
      <c r="M42" s="39">
        <f t="shared" si="27"/>
        <v>2.0916429249762585</v>
      </c>
      <c r="N42" s="40">
        <v>5323</v>
      </c>
      <c r="O42" s="39">
        <f t="shared" si="28"/>
        <v>2.8328898350186269</v>
      </c>
      <c r="P42" s="41">
        <v>72.63</v>
      </c>
      <c r="Q42" s="39">
        <f t="shared" si="29"/>
        <v>0.54650112866817147</v>
      </c>
      <c r="R42" s="41">
        <v>1.25</v>
      </c>
      <c r="S42" s="39">
        <f t="shared" si="30"/>
        <v>0.41946308724832215</v>
      </c>
      <c r="T42" s="40">
        <v>122</v>
      </c>
      <c r="U42" s="39">
        <f t="shared" si="31"/>
        <v>0.54222222222222227</v>
      </c>
      <c r="V42" s="46">
        <v>0.73</v>
      </c>
      <c r="W42" s="39">
        <f t="shared" si="32"/>
        <v>0.41954022988505746</v>
      </c>
      <c r="X42" s="42">
        <f t="shared" si="41"/>
        <v>1.2168129192918504</v>
      </c>
      <c r="Y42" s="42">
        <f t="shared" si="33"/>
        <v>0.9508534873293506</v>
      </c>
      <c r="Z42" s="39">
        <f t="shared" si="34"/>
        <v>1.0869565217391306</v>
      </c>
      <c r="AA42" s="39">
        <f t="shared" si="35"/>
        <v>0.33181818181818179</v>
      </c>
      <c r="AB42" s="47">
        <v>2</v>
      </c>
      <c r="AC42" s="44">
        <f t="shared" si="36"/>
        <v>2</v>
      </c>
      <c r="AD42" s="37" t="s">
        <v>64</v>
      </c>
      <c r="AE42" s="45">
        <v>-0.26900000000000002</v>
      </c>
      <c r="AF42" s="45">
        <f t="shared" si="37"/>
        <v>0.16283292978208233</v>
      </c>
      <c r="AG42" s="46">
        <v>-0.55376826944444435</v>
      </c>
      <c r="AH42" s="45">
        <f t="shared" si="38"/>
        <v>0.29772487604540016</v>
      </c>
      <c r="AI42" s="49">
        <v>321.39999999999998</v>
      </c>
      <c r="AJ42" s="45">
        <f t="shared" si="39"/>
        <v>1.3280991735537189</v>
      </c>
      <c r="AK42" s="48">
        <v>334</v>
      </c>
      <c r="AL42" s="45">
        <f t="shared" si="40"/>
        <v>5.1384615384615389</v>
      </c>
      <c r="AM42" s="35"/>
      <c r="AN42" s="35"/>
    </row>
    <row r="43" spans="1:40" x14ac:dyDescent="0.2">
      <c r="A43" s="49" t="s">
        <v>65</v>
      </c>
      <c r="B43" s="45">
        <v>0.95</v>
      </c>
      <c r="C43" s="39">
        <f t="shared" si="21"/>
        <v>1.2025316455696202</v>
      </c>
      <c r="D43" s="45">
        <v>5.03</v>
      </c>
      <c r="E43" s="39">
        <f t="shared" si="22"/>
        <v>0.11054945054945055</v>
      </c>
      <c r="F43" s="45">
        <v>549.5</v>
      </c>
      <c r="G43" s="39">
        <f t="shared" si="23"/>
        <v>1.4626031408038329</v>
      </c>
      <c r="H43" s="49">
        <v>1064.2</v>
      </c>
      <c r="I43" s="39">
        <f t="shared" si="24"/>
        <v>0.47630130242134</v>
      </c>
      <c r="J43" s="45">
        <v>4138</v>
      </c>
      <c r="K43" s="39">
        <f t="shared" si="25"/>
        <v>1.2170588235294117</v>
      </c>
      <c r="L43" s="39">
        <f t="shared" si="26"/>
        <v>277.26499999999999</v>
      </c>
      <c r="M43" s="39">
        <f t="shared" si="27"/>
        <v>1.3165479582146249</v>
      </c>
      <c r="N43" s="47">
        <v>2630</v>
      </c>
      <c r="O43" s="39">
        <f t="shared" si="28"/>
        <v>1.3996806812134115</v>
      </c>
      <c r="P43" s="45">
        <v>87.62</v>
      </c>
      <c r="Q43" s="39">
        <f t="shared" si="29"/>
        <v>0.65929270127915729</v>
      </c>
      <c r="R43" s="46">
        <f>219/100</f>
        <v>2.19</v>
      </c>
      <c r="S43" s="39">
        <f t="shared" si="30"/>
        <v>0.7348993288590604</v>
      </c>
      <c r="T43" s="49">
        <v>192</v>
      </c>
      <c r="U43" s="39">
        <f t="shared" si="31"/>
        <v>0.85333333333333339</v>
      </c>
      <c r="V43" s="45">
        <v>1.18</v>
      </c>
      <c r="W43" s="39">
        <f t="shared" si="32"/>
        <v>0.67816091954022983</v>
      </c>
      <c r="X43" s="42">
        <f>($R$27+$R$26)/(SQRT(2)*(R43+$R$26))</f>
        <v>0.87435658871270694</v>
      </c>
      <c r="Y43" s="42">
        <f t="shared" si="33"/>
        <v>0.82426056741863829</v>
      </c>
      <c r="Z43" s="39">
        <f t="shared" si="34"/>
        <v>1.9043478260869566</v>
      </c>
      <c r="AA43" s="39">
        <f t="shared" si="35"/>
        <v>0.53636363636363626</v>
      </c>
      <c r="AB43" s="49">
        <v>2</v>
      </c>
      <c r="AC43" s="44">
        <f t="shared" si="36"/>
        <v>2</v>
      </c>
      <c r="AD43" s="49" t="s">
        <v>65</v>
      </c>
      <c r="AE43" s="49">
        <v>-1.962</v>
      </c>
      <c r="AF43" s="45">
        <f t="shared" si="37"/>
        <v>1.1876513317191284</v>
      </c>
      <c r="AG43" s="49">
        <v>-1.8380000000000001</v>
      </c>
      <c r="AH43" s="45">
        <f t="shared" si="38"/>
        <v>0.98817204301075268</v>
      </c>
      <c r="AI43" s="45">
        <v>300</v>
      </c>
      <c r="AJ43" s="45">
        <f t="shared" si="39"/>
        <v>1.2396694214876034</v>
      </c>
      <c r="AK43" s="49">
        <v>137</v>
      </c>
      <c r="AL43" s="45">
        <f t="shared" si="40"/>
        <v>2.1076923076923078</v>
      </c>
    </row>
    <row r="44" spans="1:40" x14ac:dyDescent="0.2">
      <c r="A44" s="49" t="s">
        <v>66</v>
      </c>
      <c r="B44" s="45">
        <v>0.89</v>
      </c>
      <c r="C44" s="39">
        <f t="shared" si="21"/>
        <v>1.1265822784810127</v>
      </c>
      <c r="D44" s="45">
        <v>13.95</v>
      </c>
      <c r="E44" s="39">
        <f t="shared" si="22"/>
        <v>0.30659340659340656</v>
      </c>
      <c r="F44" s="45">
        <v>502.9</v>
      </c>
      <c r="G44" s="39">
        <f t="shared" si="23"/>
        <v>1.3385680063880756</v>
      </c>
      <c r="H44" s="49">
        <v>965.2</v>
      </c>
      <c r="I44" s="39">
        <f t="shared" si="24"/>
        <v>0.43199212281251398</v>
      </c>
      <c r="J44" s="45">
        <v>3600</v>
      </c>
      <c r="K44" s="39">
        <f t="shared" si="25"/>
        <v>1.0588235294117647</v>
      </c>
      <c r="L44" s="39">
        <f t="shared" si="26"/>
        <v>258.42500000000001</v>
      </c>
      <c r="M44" s="39">
        <f t="shared" si="27"/>
        <v>1.2270892687559356</v>
      </c>
      <c r="N44" s="47">
        <v>3510</v>
      </c>
      <c r="O44" s="39">
        <f t="shared" si="28"/>
        <v>1.8680149015433742</v>
      </c>
      <c r="P44" s="45">
        <v>137.327</v>
      </c>
      <c r="Q44" s="39">
        <f t="shared" si="29"/>
        <v>1.0333107599699021</v>
      </c>
      <c r="R44" s="46">
        <f>253/100</f>
        <v>2.5299999999999998</v>
      </c>
      <c r="S44" s="39">
        <f t="shared" si="30"/>
        <v>0.84899328859060397</v>
      </c>
      <c r="T44" s="49">
        <v>198</v>
      </c>
      <c r="U44" s="39">
        <f t="shared" si="31"/>
        <v>0.88</v>
      </c>
      <c r="V44" s="45">
        <v>1.35</v>
      </c>
      <c r="W44" s="39">
        <f t="shared" si="32"/>
        <v>0.77586206896551735</v>
      </c>
      <c r="X44" s="42">
        <f t="shared" ref="X44:X61" si="42">($R$27+$R$26)/(SQRT(2)*(R44+$R$26))</f>
        <v>0.79357364301642419</v>
      </c>
      <c r="Y44" s="42">
        <f t="shared" si="33"/>
        <v>0.78478893461267529</v>
      </c>
      <c r="Z44" s="39">
        <f t="shared" si="34"/>
        <v>2.2000000000000002</v>
      </c>
      <c r="AA44" s="39">
        <f t="shared" si="35"/>
        <v>0.61363636363636365</v>
      </c>
      <c r="AB44" s="49">
        <v>2</v>
      </c>
      <c r="AC44" s="44">
        <f t="shared" si="36"/>
        <v>2</v>
      </c>
      <c r="AD44" s="49" t="s">
        <v>66</v>
      </c>
      <c r="AE44" s="49">
        <v>-2.0939999999999999</v>
      </c>
      <c r="AF44" s="45">
        <f t="shared" si="37"/>
        <v>1.2675544794188862</v>
      </c>
      <c r="AG44" s="49">
        <v>-1.92</v>
      </c>
      <c r="AH44" s="45">
        <f t="shared" si="38"/>
        <v>1.032258064516129</v>
      </c>
      <c r="AI44" s="45">
        <v>205</v>
      </c>
      <c r="AJ44" s="45">
        <f t="shared" si="39"/>
        <v>0.84710743801652888</v>
      </c>
      <c r="AK44" s="49">
        <v>140</v>
      </c>
      <c r="AL44" s="45">
        <f t="shared" si="40"/>
        <v>2.1538461538461537</v>
      </c>
    </row>
    <row r="45" spans="1:40" x14ac:dyDescent="0.2">
      <c r="A45" s="49" t="s">
        <v>67</v>
      </c>
      <c r="B45" s="45">
        <v>1.3</v>
      </c>
      <c r="C45" s="39">
        <f t="shared" si="21"/>
        <v>1.6455696202531644</v>
      </c>
      <c r="D45" s="45">
        <v>10</v>
      </c>
      <c r="E45" s="39">
        <f t="shared" si="22"/>
        <v>0.21978021978021978</v>
      </c>
      <c r="F45" s="45">
        <v>658.5</v>
      </c>
      <c r="G45" s="39">
        <f t="shared" si="23"/>
        <v>1.752728240617514</v>
      </c>
      <c r="H45" s="49">
        <v>1440</v>
      </c>
      <c r="I45" s="39">
        <f t="shared" si="24"/>
        <v>0.64449715794656037</v>
      </c>
      <c r="J45" s="45">
        <v>2250</v>
      </c>
      <c r="K45" s="39">
        <f t="shared" si="25"/>
        <v>0.66176470588235292</v>
      </c>
      <c r="L45" s="39">
        <f t="shared" si="26"/>
        <v>334.25</v>
      </c>
      <c r="M45" s="39">
        <f t="shared" si="27"/>
        <v>1.5871320037986705</v>
      </c>
      <c r="N45" s="47">
        <v>13310</v>
      </c>
      <c r="O45" s="39">
        <f t="shared" si="28"/>
        <v>7.0835550824906868</v>
      </c>
      <c r="P45" s="45">
        <v>178.48599999999999</v>
      </c>
      <c r="Q45" s="39">
        <f t="shared" si="29"/>
        <v>1.34300978179082</v>
      </c>
      <c r="R45" s="46">
        <f>208/100</f>
        <v>2.08</v>
      </c>
      <c r="S45" s="39">
        <f t="shared" si="30"/>
        <v>0.69798657718120805</v>
      </c>
      <c r="T45" s="49">
        <v>150</v>
      </c>
      <c r="U45" s="39">
        <f t="shared" si="31"/>
        <v>0.66666666666666663</v>
      </c>
      <c r="V45" s="45">
        <v>0.71</v>
      </c>
      <c r="W45" s="39">
        <f t="shared" si="32"/>
        <v>0.40804597701149425</v>
      </c>
      <c r="X45" s="42">
        <f t="shared" si="42"/>
        <v>0.90413343848310856</v>
      </c>
      <c r="Y45" s="42">
        <f t="shared" si="33"/>
        <v>0.95738856284364171</v>
      </c>
      <c r="Z45" s="39">
        <f t="shared" si="34"/>
        <v>1.8086956521739133</v>
      </c>
      <c r="AA45" s="39">
        <f t="shared" si="35"/>
        <v>0.3227272727272727</v>
      </c>
      <c r="AB45" s="49">
        <v>4</v>
      </c>
      <c r="AC45" s="44">
        <f t="shared" si="36"/>
        <v>4</v>
      </c>
      <c r="AD45" s="49" t="s">
        <v>67</v>
      </c>
      <c r="AE45" s="49">
        <v>-1.0229999999999999</v>
      </c>
      <c r="AF45" s="45">
        <f t="shared" si="37"/>
        <v>0.61924939467312345</v>
      </c>
      <c r="AG45" s="49">
        <v>-1.0469999999999999</v>
      </c>
      <c r="AH45" s="45">
        <f t="shared" si="38"/>
        <v>0.56290322580645158</v>
      </c>
      <c r="AI45" s="45">
        <v>144</v>
      </c>
      <c r="AJ45" s="45">
        <f t="shared" si="39"/>
        <v>0.5950413223140496</v>
      </c>
      <c r="AK45" s="49">
        <v>630</v>
      </c>
      <c r="AL45" s="45">
        <f t="shared" si="40"/>
        <v>9.6923076923076916</v>
      </c>
    </row>
    <row r="46" spans="1:40" x14ac:dyDescent="0.2">
      <c r="A46" s="49" t="s">
        <v>68</v>
      </c>
      <c r="B46" s="45">
        <v>1.5</v>
      </c>
      <c r="C46" s="39">
        <f t="shared" si="21"/>
        <v>1.8987341772151898</v>
      </c>
      <c r="D46" s="45">
        <v>31</v>
      </c>
      <c r="E46" s="39">
        <f t="shared" si="22"/>
        <v>0.68131868131868134</v>
      </c>
      <c r="F46" s="45">
        <v>761</v>
      </c>
      <c r="G46" s="39">
        <f t="shared" si="23"/>
        <v>2.0255523023689115</v>
      </c>
      <c r="H46" s="49">
        <v>1500</v>
      </c>
      <c r="I46" s="39">
        <f t="shared" si="24"/>
        <v>0.67135120619433375</v>
      </c>
      <c r="J46" s="45">
        <v>2230</v>
      </c>
      <c r="K46" s="39">
        <f t="shared" si="25"/>
        <v>0.65588235294117647</v>
      </c>
      <c r="L46" s="39">
        <f t="shared" si="26"/>
        <v>396</v>
      </c>
      <c r="M46" s="39">
        <f t="shared" si="27"/>
        <v>1.8803418803418803</v>
      </c>
      <c r="N46" s="47">
        <v>16650</v>
      </c>
      <c r="O46" s="39">
        <f t="shared" si="28"/>
        <v>8.8610963278339536</v>
      </c>
      <c r="P46" s="45">
        <v>180.9479</v>
      </c>
      <c r="Q46" s="39">
        <f t="shared" si="29"/>
        <v>1.3615342362678706</v>
      </c>
      <c r="R46" s="46">
        <f>200/100</f>
        <v>2</v>
      </c>
      <c r="S46" s="39">
        <f t="shared" si="30"/>
        <v>0.67114093959731547</v>
      </c>
      <c r="T46" s="49">
        <v>138</v>
      </c>
      <c r="U46" s="39">
        <f t="shared" si="31"/>
        <v>0.61333333333333329</v>
      </c>
      <c r="V46" s="45">
        <v>0.64</v>
      </c>
      <c r="W46" s="39">
        <f t="shared" si="32"/>
        <v>0.36781609195402298</v>
      </c>
      <c r="X46" s="42">
        <f t="shared" si="42"/>
        <v>0.92709555755569562</v>
      </c>
      <c r="Y46" s="42">
        <f t="shared" si="33"/>
        <v>0.98098616826584406</v>
      </c>
      <c r="Z46" s="39">
        <f t="shared" si="34"/>
        <v>1.7391304347826089</v>
      </c>
      <c r="AA46" s="39">
        <f t="shared" si="35"/>
        <v>0.29090909090909089</v>
      </c>
      <c r="AB46" s="49">
        <v>5</v>
      </c>
      <c r="AC46" s="44">
        <f t="shared" si="36"/>
        <v>5</v>
      </c>
      <c r="AD46" s="49" t="s">
        <v>68</v>
      </c>
      <c r="AE46" s="49">
        <v>-0.50600000000000001</v>
      </c>
      <c r="AF46" s="45">
        <f t="shared" si="37"/>
        <v>0.30629539951573853</v>
      </c>
      <c r="AG46" s="49">
        <v>-0.59599999999999997</v>
      </c>
      <c r="AH46" s="45">
        <f t="shared" si="38"/>
        <v>0.32043010752688167</v>
      </c>
      <c r="AI46" s="45">
        <v>140</v>
      </c>
      <c r="AJ46" s="45">
        <f t="shared" si="39"/>
        <v>0.57851239669421484</v>
      </c>
      <c r="AK46" s="49">
        <v>735</v>
      </c>
      <c r="AL46" s="45">
        <f t="shared" si="40"/>
        <v>11.307692307692308</v>
      </c>
    </row>
    <row r="47" spans="1:40" x14ac:dyDescent="0.2">
      <c r="A47" s="49" t="s">
        <v>69</v>
      </c>
      <c r="B47" s="45">
        <v>1.9</v>
      </c>
      <c r="C47" s="39">
        <f t="shared" si="21"/>
        <v>2.4050632911392404</v>
      </c>
      <c r="D47" s="45">
        <v>14.5</v>
      </c>
      <c r="E47" s="39">
        <f t="shared" si="22"/>
        <v>0.31868131868131866</v>
      </c>
      <c r="F47" s="45">
        <v>760</v>
      </c>
      <c r="G47" s="39">
        <f t="shared" si="23"/>
        <v>2.0228906042054833</v>
      </c>
      <c r="H47" s="49">
        <v>1260</v>
      </c>
      <c r="I47" s="39">
        <f t="shared" si="24"/>
        <v>0.56393501320324035</v>
      </c>
      <c r="J47" s="45">
        <v>2510</v>
      </c>
      <c r="K47" s="39">
        <f t="shared" si="25"/>
        <v>0.7382352941176471</v>
      </c>
      <c r="L47" s="39">
        <f t="shared" si="26"/>
        <v>387.25</v>
      </c>
      <c r="M47" s="39">
        <f t="shared" si="27"/>
        <v>1.8387939221272556</v>
      </c>
      <c r="N47" s="47">
        <v>21020</v>
      </c>
      <c r="O47" s="39">
        <f t="shared" si="28"/>
        <v>11.186801490154338</v>
      </c>
      <c r="P47" s="45">
        <v>186.20699999999999</v>
      </c>
      <c r="Q47" s="39">
        <f t="shared" si="29"/>
        <v>1.4011060948081262</v>
      </c>
      <c r="R47" s="46">
        <f>188/100</f>
        <v>1.88</v>
      </c>
      <c r="S47" s="39">
        <f t="shared" si="30"/>
        <v>0.63087248322147649</v>
      </c>
      <c r="T47" s="49">
        <v>159</v>
      </c>
      <c r="U47" s="39">
        <f t="shared" si="31"/>
        <v>0.70666666666666667</v>
      </c>
      <c r="V47" s="45">
        <v>0.63</v>
      </c>
      <c r="W47" s="39">
        <f t="shared" si="32"/>
        <v>0.36206896551724138</v>
      </c>
      <c r="X47" s="42">
        <f t="shared" si="42"/>
        <v>0.96381221330047562</v>
      </c>
      <c r="Y47" s="42">
        <f t="shared" si="33"/>
        <v>0.98445255048586466</v>
      </c>
      <c r="Z47" s="39">
        <f t="shared" si="34"/>
        <v>1.6347826086956523</v>
      </c>
      <c r="AA47" s="39">
        <f t="shared" si="35"/>
        <v>0.28636363636363632</v>
      </c>
      <c r="AB47" s="49">
        <v>4</v>
      </c>
      <c r="AC47" s="44">
        <f t="shared" si="36"/>
        <v>4</v>
      </c>
      <c r="AD47" s="49" t="s">
        <v>69</v>
      </c>
      <c r="AE47" s="49">
        <v>-6.9000000000000006E-2</v>
      </c>
      <c r="AF47" s="45">
        <f t="shared" si="37"/>
        <v>4.1767554479418892E-2</v>
      </c>
      <c r="AG47" s="49">
        <v>-6.9000000000000006E-2</v>
      </c>
      <c r="AH47" s="45">
        <f t="shared" si="38"/>
        <v>3.7096774193548392E-2</v>
      </c>
      <c r="AI47" s="45">
        <v>137</v>
      </c>
      <c r="AJ47" s="45">
        <f t="shared" si="39"/>
        <v>0.56611570247933884</v>
      </c>
      <c r="AK47" s="49">
        <v>705</v>
      </c>
      <c r="AL47" s="45">
        <f t="shared" si="40"/>
        <v>10.846153846153847</v>
      </c>
    </row>
    <row r="48" spans="1:40" x14ac:dyDescent="0.2">
      <c r="A48" s="49" t="s">
        <v>70</v>
      </c>
      <c r="B48" s="45">
        <v>1.83</v>
      </c>
      <c r="C48" s="39">
        <f t="shared" si="21"/>
        <v>2.3164556962025316</v>
      </c>
      <c r="D48" s="45">
        <v>15.7</v>
      </c>
      <c r="E48" s="39">
        <f t="shared" si="22"/>
        <v>0.34505494505494505</v>
      </c>
      <c r="F48" s="45">
        <v>762.5</v>
      </c>
      <c r="G48" s="39">
        <f t="shared" si="23"/>
        <v>2.0295448496140538</v>
      </c>
      <c r="H48" s="49">
        <v>1561.9</v>
      </c>
      <c r="I48" s="39">
        <f t="shared" si="24"/>
        <v>0.69905563263661996</v>
      </c>
      <c r="J48" s="45">
        <v>2957</v>
      </c>
      <c r="K48" s="39">
        <f t="shared" si="25"/>
        <v>0.86970588235294122</v>
      </c>
      <c r="L48" s="39">
        <f t="shared" si="26"/>
        <v>389.1</v>
      </c>
      <c r="M48" s="39">
        <f t="shared" si="27"/>
        <v>1.8475783475783478</v>
      </c>
      <c r="N48" s="47">
        <v>7874</v>
      </c>
      <c r="O48" s="39">
        <f t="shared" si="28"/>
        <v>4.1905268759978709</v>
      </c>
      <c r="P48" s="45">
        <v>55.844999999999999</v>
      </c>
      <c r="Q48" s="39">
        <f t="shared" si="29"/>
        <v>0.42020316027088034</v>
      </c>
      <c r="R48" s="46">
        <f>156/100</f>
        <v>1.56</v>
      </c>
      <c r="S48" s="39">
        <f t="shared" si="30"/>
        <v>0.52348993288590606</v>
      </c>
      <c r="T48" s="49">
        <v>125</v>
      </c>
      <c r="U48" s="39">
        <f t="shared" si="31"/>
        <v>0.55555555555555558</v>
      </c>
      <c r="V48" s="45">
        <v>0.64500000000000002</v>
      </c>
      <c r="W48" s="39">
        <f t="shared" si="32"/>
        <v>0.37068965517241381</v>
      </c>
      <c r="X48" s="42">
        <f>($R$27+$R$26)/(SQRT(2)*(R48+$R$26))</f>
        <v>1.0776202975278382</v>
      </c>
      <c r="Y48" s="42">
        <f t="shared" si="33"/>
        <v>0.97926211524604478</v>
      </c>
      <c r="Z48" s="39">
        <f t="shared" si="34"/>
        <v>1.3565217391304349</v>
      </c>
      <c r="AA48" s="39">
        <f t="shared" si="35"/>
        <v>0.29318181818181815</v>
      </c>
      <c r="AB48" s="49">
        <v>3</v>
      </c>
      <c r="AC48" s="44">
        <f t="shared" si="36"/>
        <v>3</v>
      </c>
      <c r="AD48" s="49" t="s">
        <v>70</v>
      </c>
      <c r="AE48" s="49">
        <v>-0.27900000000000003</v>
      </c>
      <c r="AF48" s="45">
        <f t="shared" si="37"/>
        <v>0.16888619854721551</v>
      </c>
      <c r="AG48" s="49">
        <v>-0.27900000000000003</v>
      </c>
      <c r="AH48" s="45">
        <f t="shared" si="38"/>
        <v>0.15</v>
      </c>
      <c r="AI48" s="45">
        <v>449</v>
      </c>
      <c r="AJ48" s="45">
        <f t="shared" si="39"/>
        <v>1.8553719008264462</v>
      </c>
      <c r="AK48" s="49">
        <v>347</v>
      </c>
      <c r="AL48" s="45">
        <f t="shared" si="40"/>
        <v>5.3384615384615381</v>
      </c>
    </row>
    <row r="49" spans="1:38" x14ac:dyDescent="0.2">
      <c r="A49" s="49" t="s">
        <v>71</v>
      </c>
      <c r="B49" s="45">
        <v>2.2000000000000002</v>
      </c>
      <c r="C49" s="39">
        <f t="shared" si="21"/>
        <v>2.7848101265822787</v>
      </c>
      <c r="D49" s="45">
        <v>101.3</v>
      </c>
      <c r="E49" s="39">
        <f t="shared" si="22"/>
        <v>2.2263736263736265</v>
      </c>
      <c r="F49" s="45">
        <v>710.2</v>
      </c>
      <c r="G49" s="39">
        <f t="shared" si="23"/>
        <v>1.8903380356667556</v>
      </c>
      <c r="H49" s="49">
        <v>1620</v>
      </c>
      <c r="I49" s="39">
        <f t="shared" si="24"/>
        <v>0.72505930268988039</v>
      </c>
      <c r="J49" s="45">
        <v>2747</v>
      </c>
      <c r="K49" s="39">
        <f t="shared" si="25"/>
        <v>0.80794117647058827</v>
      </c>
      <c r="L49" s="39">
        <f t="shared" si="26"/>
        <v>405.75</v>
      </c>
      <c r="M49" s="39">
        <f t="shared" si="27"/>
        <v>1.9266381766381766</v>
      </c>
      <c r="N49" s="47">
        <v>12370</v>
      </c>
      <c r="O49" s="39">
        <f t="shared" si="28"/>
        <v>6.5832889835018626</v>
      </c>
      <c r="P49" s="45">
        <v>101.07</v>
      </c>
      <c r="Q49" s="39">
        <f t="shared" si="29"/>
        <v>0.76049661399548529</v>
      </c>
      <c r="R49" s="46">
        <f>178/100</f>
        <v>1.78</v>
      </c>
      <c r="S49" s="39">
        <f t="shared" si="30"/>
        <v>0.59731543624161076</v>
      </c>
      <c r="T49" s="49">
        <v>126</v>
      </c>
      <c r="U49" s="39">
        <f t="shared" si="31"/>
        <v>0.56000000000000005</v>
      </c>
      <c r="V49" s="45">
        <v>0.68</v>
      </c>
      <c r="W49" s="39">
        <f t="shared" si="32"/>
        <v>0.39080459770114945</v>
      </c>
      <c r="X49" s="42">
        <f t="shared" si="42"/>
        <v>0.99670682808888789</v>
      </c>
      <c r="Y49" s="42">
        <f t="shared" si="33"/>
        <v>0.96736136037326292</v>
      </c>
      <c r="Z49" s="39">
        <f t="shared" si="34"/>
        <v>1.5478260869565219</v>
      </c>
      <c r="AA49" s="39">
        <f t="shared" si="35"/>
        <v>0.30909090909090908</v>
      </c>
      <c r="AB49" s="49">
        <v>3</v>
      </c>
      <c r="AC49" s="44">
        <f t="shared" si="36"/>
        <v>3</v>
      </c>
      <c r="AD49" s="49" t="s">
        <v>71</v>
      </c>
      <c r="AE49" s="49">
        <v>-0.21299999999999999</v>
      </c>
      <c r="AF49" s="45">
        <f t="shared" si="37"/>
        <v>0.12893462469733658</v>
      </c>
      <c r="AG49" s="49">
        <v>-0.21299999999999999</v>
      </c>
      <c r="AH49" s="45">
        <f t="shared" si="38"/>
        <v>0.11451612903225805</v>
      </c>
      <c r="AI49" s="45">
        <v>238</v>
      </c>
      <c r="AJ49" s="45">
        <f t="shared" si="39"/>
        <v>0.98347107438016534</v>
      </c>
      <c r="AK49" s="49">
        <v>580</v>
      </c>
      <c r="AL49" s="45">
        <f t="shared" si="40"/>
        <v>8.9230769230769234</v>
      </c>
    </row>
    <row r="50" spans="1:38" x14ac:dyDescent="0.2">
      <c r="A50" s="49" t="s">
        <v>72</v>
      </c>
      <c r="B50" s="45">
        <v>2.2000000000000002</v>
      </c>
      <c r="C50" s="39">
        <f t="shared" si="21"/>
        <v>2.7848101265822787</v>
      </c>
      <c r="D50" s="45">
        <v>106.1</v>
      </c>
      <c r="E50" s="39">
        <f t="shared" si="22"/>
        <v>2.3318681318681316</v>
      </c>
      <c r="F50" s="45">
        <v>840</v>
      </c>
      <c r="G50" s="39">
        <f t="shared" si="23"/>
        <v>2.2358264572797446</v>
      </c>
      <c r="H50" s="49">
        <v>1600</v>
      </c>
      <c r="I50" s="39">
        <f t="shared" si="24"/>
        <v>0.71610795327395604</v>
      </c>
      <c r="J50" s="45">
        <v>2410</v>
      </c>
      <c r="K50" s="39">
        <f t="shared" si="25"/>
        <v>0.70882352941176474</v>
      </c>
      <c r="L50" s="39">
        <f t="shared" si="26"/>
        <v>473.05</v>
      </c>
      <c r="M50" s="39">
        <f t="shared" si="27"/>
        <v>2.2462013295346628</v>
      </c>
      <c r="N50" s="47">
        <v>22590</v>
      </c>
      <c r="O50" s="39">
        <f t="shared" si="28"/>
        <v>12.022352315061203</v>
      </c>
      <c r="P50" s="45">
        <v>190.23</v>
      </c>
      <c r="Q50" s="39">
        <f t="shared" si="29"/>
        <v>1.4313769751693002</v>
      </c>
      <c r="R50" s="46">
        <f>185/100</f>
        <v>1.85</v>
      </c>
      <c r="S50" s="39">
        <f t="shared" si="30"/>
        <v>0.62080536912751683</v>
      </c>
      <c r="T50" s="49">
        <v>128</v>
      </c>
      <c r="U50" s="39">
        <f t="shared" si="31"/>
        <v>0.56888888888888889</v>
      </c>
      <c r="V50" s="45">
        <v>0.63</v>
      </c>
      <c r="W50" s="39">
        <f t="shared" si="32"/>
        <v>0.36206896551724138</v>
      </c>
      <c r="X50" s="42">
        <f t="shared" si="42"/>
        <v>0.97345033543348025</v>
      </c>
      <c r="Y50" s="42">
        <f t="shared" si="33"/>
        <v>0.98445255048586466</v>
      </c>
      <c r="Z50" s="39">
        <f t="shared" si="34"/>
        <v>1.6086956521739133</v>
      </c>
      <c r="AA50" s="39">
        <f t="shared" si="35"/>
        <v>0.28636363636363632</v>
      </c>
      <c r="AB50" s="49">
        <v>4</v>
      </c>
      <c r="AC50" s="44">
        <f t="shared" si="36"/>
        <v>4</v>
      </c>
      <c r="AD50" s="49" t="s">
        <v>72</v>
      </c>
      <c r="AE50" s="49">
        <v>-5.0000000000000001E-3</v>
      </c>
      <c r="AF50" s="45">
        <f t="shared" si="37"/>
        <v>3.0266343825665863E-3</v>
      </c>
      <c r="AG50" s="49">
        <v>-5.0000000000000001E-3</v>
      </c>
      <c r="AH50" s="45">
        <f t="shared" si="38"/>
        <v>2.6881720430107525E-3</v>
      </c>
      <c r="AI50" s="45">
        <v>130</v>
      </c>
      <c r="AJ50" s="45">
        <f t="shared" si="39"/>
        <v>0.53719008264462809</v>
      </c>
      <c r="AK50" s="49">
        <v>630</v>
      </c>
      <c r="AL50" s="45">
        <f t="shared" si="40"/>
        <v>9.6923076923076916</v>
      </c>
    </row>
    <row r="51" spans="1:38" x14ac:dyDescent="0.2">
      <c r="A51" s="49" t="s">
        <v>73</v>
      </c>
      <c r="B51" s="45">
        <v>1.88</v>
      </c>
      <c r="C51" s="39">
        <f t="shared" si="21"/>
        <v>2.3797468354430378</v>
      </c>
      <c r="D51" s="45">
        <v>63.7</v>
      </c>
      <c r="E51" s="39">
        <f t="shared" si="22"/>
        <v>1.4000000000000001</v>
      </c>
      <c r="F51" s="45">
        <v>760.4</v>
      </c>
      <c r="G51" s="39">
        <f t="shared" si="23"/>
        <v>2.0239552834708543</v>
      </c>
      <c r="H51" s="49">
        <v>1648</v>
      </c>
      <c r="I51" s="39">
        <f t="shared" si="24"/>
        <v>0.7375911918721747</v>
      </c>
      <c r="J51" s="45">
        <v>3232</v>
      </c>
      <c r="K51" s="39">
        <f t="shared" si="25"/>
        <v>0.95058823529411762</v>
      </c>
      <c r="L51" s="39">
        <f t="shared" si="26"/>
        <v>412.05</v>
      </c>
      <c r="M51" s="39">
        <f t="shared" si="27"/>
        <v>1.9565527065527066</v>
      </c>
      <c r="N51" s="47">
        <v>8900</v>
      </c>
      <c r="O51" s="39">
        <f t="shared" si="28"/>
        <v>4.7365620010643958</v>
      </c>
      <c r="P51" s="45">
        <v>58.933</v>
      </c>
      <c r="Q51" s="39">
        <f t="shared" si="29"/>
        <v>0.44343867569601203</v>
      </c>
      <c r="R51" s="46">
        <f>152/100</f>
        <v>1.52</v>
      </c>
      <c r="S51" s="39">
        <f t="shared" si="30"/>
        <v>0.51006711409395977</v>
      </c>
      <c r="T51" s="49">
        <v>126</v>
      </c>
      <c r="U51" s="39">
        <f t="shared" si="31"/>
        <v>0.56000000000000005</v>
      </c>
      <c r="V51" s="45">
        <v>0.745</v>
      </c>
      <c r="W51" s="39">
        <f t="shared" si="32"/>
        <v>0.42816091954022989</v>
      </c>
      <c r="X51" s="42">
        <f t="shared" si="42"/>
        <v>1.0937644218353713</v>
      </c>
      <c r="Y51" s="42">
        <f t="shared" si="33"/>
        <v>0.94601043051782574</v>
      </c>
      <c r="Z51" s="39">
        <f t="shared" si="34"/>
        <v>1.3217391304347827</v>
      </c>
      <c r="AA51" s="39">
        <f t="shared" si="35"/>
        <v>0.33863636363636362</v>
      </c>
      <c r="AB51" s="49">
        <v>2</v>
      </c>
      <c r="AC51" s="44">
        <f t="shared" si="36"/>
        <v>2</v>
      </c>
      <c r="AD51" s="49" t="s">
        <v>73</v>
      </c>
      <c r="AE51" s="49">
        <v>-0.32600000000000001</v>
      </c>
      <c r="AF51" s="45">
        <f t="shared" si="37"/>
        <v>0.19733656174334141</v>
      </c>
      <c r="AG51" s="49">
        <v>-0.13500000000000001</v>
      </c>
      <c r="AH51" s="45">
        <f t="shared" si="38"/>
        <v>7.2580645161290328E-2</v>
      </c>
      <c r="AI51" s="45">
        <v>421</v>
      </c>
      <c r="AJ51" s="45">
        <f t="shared" si="39"/>
        <v>1.7396694214876034</v>
      </c>
      <c r="AK51" s="49">
        <v>375</v>
      </c>
      <c r="AL51" s="45">
        <f t="shared" si="40"/>
        <v>5.7692307692307692</v>
      </c>
    </row>
    <row r="52" spans="1:38" x14ac:dyDescent="0.2">
      <c r="A52" s="49" t="s">
        <v>74</v>
      </c>
      <c r="B52" s="45">
        <v>2.2799999999999998</v>
      </c>
      <c r="C52" s="39">
        <f t="shared" si="21"/>
        <v>2.8860759493670884</v>
      </c>
      <c r="D52" s="45">
        <v>109.7</v>
      </c>
      <c r="E52" s="39">
        <f t="shared" si="22"/>
        <v>2.4109890109890109</v>
      </c>
      <c r="F52" s="45">
        <v>719.7</v>
      </c>
      <c r="G52" s="39">
        <f t="shared" si="23"/>
        <v>1.915624168219324</v>
      </c>
      <c r="H52" s="49">
        <v>1740</v>
      </c>
      <c r="I52" s="39">
        <f t="shared" si="24"/>
        <v>0.77876739918542714</v>
      </c>
      <c r="J52" s="45">
        <v>2997</v>
      </c>
      <c r="K52" s="39">
        <f t="shared" si="25"/>
        <v>0.88147058823529412</v>
      </c>
      <c r="L52" s="39">
        <f t="shared" si="26"/>
        <v>414.70000000000005</v>
      </c>
      <c r="M52" s="39">
        <f t="shared" si="27"/>
        <v>1.9691358024691361</v>
      </c>
      <c r="N52" s="47">
        <v>12450</v>
      </c>
      <c r="O52" s="39">
        <f t="shared" si="28"/>
        <v>6.6258648217136775</v>
      </c>
      <c r="P52" s="45">
        <v>102.9055</v>
      </c>
      <c r="Q52" s="39">
        <f t="shared" si="29"/>
        <v>0.77430775018811138</v>
      </c>
      <c r="R52" s="46">
        <f>173/100</f>
        <v>1.73</v>
      </c>
      <c r="S52" s="39">
        <f t="shared" si="30"/>
        <v>0.58053691275167785</v>
      </c>
      <c r="T52" s="49">
        <v>45</v>
      </c>
      <c r="U52" s="39">
        <f t="shared" si="31"/>
        <v>0.2</v>
      </c>
      <c r="V52" s="45">
        <v>0.66500000000000004</v>
      </c>
      <c r="W52" s="39">
        <f t="shared" si="32"/>
        <v>0.38218390804597702</v>
      </c>
      <c r="X52" s="42">
        <f t="shared" si="42"/>
        <v>1.0140107660765421</v>
      </c>
      <c r="Y52" s="42">
        <f t="shared" si="33"/>
        <v>0.97242607953752092</v>
      </c>
      <c r="Z52" s="39">
        <f t="shared" si="34"/>
        <v>1.5043478260869567</v>
      </c>
      <c r="AA52" s="39">
        <f t="shared" si="35"/>
        <v>0.30227272727272725</v>
      </c>
      <c r="AB52" s="49">
        <v>3</v>
      </c>
      <c r="AC52" s="44">
        <f t="shared" si="36"/>
        <v>3</v>
      </c>
      <c r="AD52" s="49" t="s">
        <v>74</v>
      </c>
      <c r="AE52" s="49">
        <v>-0.41299999999999998</v>
      </c>
      <c r="AF52" s="45">
        <f t="shared" si="37"/>
        <v>0.25</v>
      </c>
      <c r="AG52" s="52">
        <v>-0.41299999999999998</v>
      </c>
      <c r="AH52" s="45">
        <f t="shared" si="38"/>
        <v>0.22204301075268815</v>
      </c>
      <c r="AI52" s="45">
        <v>240</v>
      </c>
      <c r="AJ52" s="45">
        <f t="shared" si="39"/>
        <v>0.99173553719008267</v>
      </c>
      <c r="AK52" s="49">
        <v>495</v>
      </c>
      <c r="AL52" s="45">
        <f t="shared" si="40"/>
        <v>7.615384615384615</v>
      </c>
    </row>
    <row r="53" spans="1:38" x14ac:dyDescent="0.2">
      <c r="A53" s="49" t="s">
        <v>75</v>
      </c>
      <c r="B53" s="45">
        <v>2.2000000000000002</v>
      </c>
      <c r="C53" s="39">
        <f t="shared" si="21"/>
        <v>2.7848101265822787</v>
      </c>
      <c r="D53" s="45">
        <v>151</v>
      </c>
      <c r="E53" s="39">
        <f t="shared" si="22"/>
        <v>3.3186813186813189</v>
      </c>
      <c r="F53" s="45">
        <v>880</v>
      </c>
      <c r="G53" s="39">
        <f t="shared" si="23"/>
        <v>2.342294383816875</v>
      </c>
      <c r="H53" s="49">
        <v>1600</v>
      </c>
      <c r="I53" s="39">
        <f t="shared" si="24"/>
        <v>0.71610795327395604</v>
      </c>
      <c r="J53" s="45">
        <v>2700</v>
      </c>
      <c r="K53" s="39">
        <f t="shared" si="25"/>
        <v>0.79411764705882348</v>
      </c>
      <c r="L53" s="39">
        <f t="shared" si="26"/>
        <v>515.5</v>
      </c>
      <c r="M53" s="39">
        <f t="shared" si="27"/>
        <v>2.4477682811016144</v>
      </c>
      <c r="N53" s="47">
        <v>22560</v>
      </c>
      <c r="O53" s="39">
        <f t="shared" si="28"/>
        <v>12.006386375731772</v>
      </c>
      <c r="P53" s="45">
        <v>192.21700000000001</v>
      </c>
      <c r="Q53" s="39">
        <f t="shared" si="29"/>
        <v>1.4463280662151994</v>
      </c>
      <c r="R53" s="46">
        <f>180/100</f>
        <v>1.8</v>
      </c>
      <c r="S53" s="39">
        <f t="shared" si="30"/>
        <v>0.60402684563758391</v>
      </c>
      <c r="T53" s="49">
        <v>77</v>
      </c>
      <c r="U53" s="39">
        <f t="shared" si="31"/>
        <v>0.34222222222222221</v>
      </c>
      <c r="V53" s="45">
        <v>0.625</v>
      </c>
      <c r="W53" s="39">
        <f t="shared" si="32"/>
        <v>0.35919540229885055</v>
      </c>
      <c r="X53" s="42">
        <f t="shared" si="42"/>
        <v>0.98994949366116636</v>
      </c>
      <c r="Y53" s="42">
        <f t="shared" si="33"/>
        <v>0.98619494438053001</v>
      </c>
      <c r="Z53" s="39">
        <f t="shared" si="34"/>
        <v>1.5652173913043479</v>
      </c>
      <c r="AA53" s="39">
        <f t="shared" si="35"/>
        <v>0.28409090909090906</v>
      </c>
      <c r="AB53" s="49">
        <v>4</v>
      </c>
      <c r="AC53" s="44">
        <f t="shared" si="36"/>
        <v>4</v>
      </c>
      <c r="AD53" s="49" t="s">
        <v>75</v>
      </c>
      <c r="AE53" s="49">
        <v>-0.17799999999999999</v>
      </c>
      <c r="AF53" s="45">
        <f t="shared" si="37"/>
        <v>0.10774818401937046</v>
      </c>
      <c r="AG53" s="49">
        <v>-0.17799999999999999</v>
      </c>
      <c r="AH53" s="45">
        <f t="shared" si="38"/>
        <v>9.5698924731182786E-2</v>
      </c>
      <c r="AI53" s="45">
        <v>131</v>
      </c>
      <c r="AJ53" s="45">
        <f t="shared" si="39"/>
        <v>0.54132231404958675</v>
      </c>
      <c r="AK53" s="49">
        <v>560</v>
      </c>
      <c r="AL53" s="45">
        <f t="shared" si="40"/>
        <v>8.615384615384615</v>
      </c>
    </row>
    <row r="54" spans="1:38" x14ac:dyDescent="0.2">
      <c r="A54" s="49" t="s">
        <v>76</v>
      </c>
      <c r="B54" s="45">
        <v>2.2799999999999998</v>
      </c>
      <c r="C54" s="39">
        <f t="shared" si="21"/>
        <v>2.8860759493670884</v>
      </c>
      <c r="D54" s="45">
        <v>205.3</v>
      </c>
      <c r="E54" s="39">
        <f t="shared" si="22"/>
        <v>4.512087912087912</v>
      </c>
      <c r="F54" s="45">
        <v>870</v>
      </c>
      <c r="G54" s="39">
        <f t="shared" si="23"/>
        <v>2.3156774021825925</v>
      </c>
      <c r="H54" s="49">
        <v>1791</v>
      </c>
      <c r="I54" s="39">
        <f t="shared" si="24"/>
        <v>0.80159334019603445</v>
      </c>
      <c r="J54" s="45">
        <v>2800</v>
      </c>
      <c r="K54" s="39">
        <f t="shared" si="25"/>
        <v>0.82352941176470584</v>
      </c>
      <c r="L54" s="39">
        <f t="shared" si="26"/>
        <v>537.65</v>
      </c>
      <c r="M54" s="39">
        <f t="shared" si="27"/>
        <v>2.5529439696106362</v>
      </c>
      <c r="N54" s="47">
        <v>21450</v>
      </c>
      <c r="O54" s="39">
        <f t="shared" si="28"/>
        <v>11.415646620542843</v>
      </c>
      <c r="P54" s="45">
        <v>195.084</v>
      </c>
      <c r="Q54" s="39">
        <f t="shared" si="29"/>
        <v>1.4679006772009029</v>
      </c>
      <c r="R54" s="46">
        <f>177/100</f>
        <v>1.77</v>
      </c>
      <c r="S54" s="39">
        <f t="shared" si="30"/>
        <v>0.59395973154362414</v>
      </c>
      <c r="T54" s="49">
        <v>128</v>
      </c>
      <c r="U54" s="39">
        <f t="shared" si="31"/>
        <v>0.56888888888888889</v>
      </c>
      <c r="V54" s="45">
        <v>0.63500000000000001</v>
      </c>
      <c r="W54" s="39">
        <f t="shared" si="32"/>
        <v>0.36494252873563221</v>
      </c>
      <c r="X54" s="42">
        <f t="shared" si="42"/>
        <v>1.0001202076371374</v>
      </c>
      <c r="Y54" s="42">
        <f t="shared" si="33"/>
        <v>0.98271630260140996</v>
      </c>
      <c r="Z54" s="39">
        <f t="shared" si="34"/>
        <v>1.5391304347826089</v>
      </c>
      <c r="AA54" s="39">
        <f t="shared" si="35"/>
        <v>0.28863636363636364</v>
      </c>
      <c r="AB54" s="49">
        <v>4</v>
      </c>
      <c r="AC54" s="44">
        <f t="shared" si="36"/>
        <v>4</v>
      </c>
      <c r="AD54" s="49" t="s">
        <v>76</v>
      </c>
      <c r="AE54" s="49">
        <v>-0.151</v>
      </c>
      <c r="AF54" s="45">
        <f t="shared" si="37"/>
        <v>9.1404358353510892E-2</v>
      </c>
      <c r="AG54" s="49">
        <v>-0.27</v>
      </c>
      <c r="AH54" s="45">
        <f t="shared" si="38"/>
        <v>0.14516129032258066</v>
      </c>
      <c r="AI54" s="45">
        <v>133</v>
      </c>
      <c r="AJ54" s="45">
        <f t="shared" si="39"/>
        <v>0.54958677685950408</v>
      </c>
      <c r="AK54" s="49">
        <v>490</v>
      </c>
      <c r="AL54" s="45">
        <f t="shared" si="40"/>
        <v>7.5384615384615383</v>
      </c>
    </row>
    <row r="55" spans="1:38" x14ac:dyDescent="0.2">
      <c r="A55" s="49" t="s">
        <v>77</v>
      </c>
      <c r="B55" s="45">
        <v>2.04</v>
      </c>
      <c r="C55" s="39">
        <f t="shared" si="21"/>
        <v>2.5822784810126582</v>
      </c>
      <c r="D55" s="45">
        <v>26.7</v>
      </c>
      <c r="E55" s="39">
        <f t="shared" si="22"/>
        <v>0.58681318681318684</v>
      </c>
      <c r="F55" s="45">
        <v>800.6</v>
      </c>
      <c r="G55" s="39">
        <f t="shared" si="23"/>
        <v>2.1309555496406709</v>
      </c>
      <c r="H55" s="49">
        <v>2427.1</v>
      </c>
      <c r="I55" s="39">
        <f t="shared" si="24"/>
        <v>1.0862910083695116</v>
      </c>
      <c r="J55" s="45">
        <v>3659.7</v>
      </c>
      <c r="K55" s="39">
        <f t="shared" si="25"/>
        <v>1.0763823529411765</v>
      </c>
      <c r="L55" s="39">
        <f t="shared" si="26"/>
        <v>413.65000000000003</v>
      </c>
      <c r="M55" s="39">
        <f t="shared" si="27"/>
        <v>1.9641500474833811</v>
      </c>
      <c r="N55" s="47">
        <v>2460</v>
      </c>
      <c r="O55" s="39">
        <f t="shared" si="28"/>
        <v>1.309207025013305</v>
      </c>
      <c r="P55" s="45">
        <v>10.81</v>
      </c>
      <c r="Q55" s="39">
        <f t="shared" si="29"/>
        <v>8.1339352896914976E-2</v>
      </c>
      <c r="R55" s="46">
        <f>87/100</f>
        <v>0.87</v>
      </c>
      <c r="S55" s="39">
        <f t="shared" si="30"/>
        <v>0.29194630872483224</v>
      </c>
      <c r="T55" s="49">
        <v>82</v>
      </c>
      <c r="U55" s="39">
        <f t="shared" si="31"/>
        <v>0.36444444444444446</v>
      </c>
      <c r="V55" s="45">
        <v>0.27</v>
      </c>
      <c r="W55" s="39">
        <f t="shared" si="32"/>
        <v>0.15517241379310345</v>
      </c>
      <c r="X55" s="42">
        <f t="shared" si="42"/>
        <v>1.4457183199507133</v>
      </c>
      <c r="Y55" s="42">
        <f t="shared" si="33"/>
        <v>1.1279355133097155</v>
      </c>
      <c r="Z55" s="39">
        <f t="shared" si="34"/>
        <v>0.75652173913043486</v>
      </c>
      <c r="AA55" s="39">
        <f t="shared" si="35"/>
        <v>0.12272727272727273</v>
      </c>
      <c r="AB55" s="49">
        <v>3</v>
      </c>
      <c r="AC55" s="44">
        <f t="shared" si="36"/>
        <v>3</v>
      </c>
      <c r="AD55" s="49" t="s">
        <v>77</v>
      </c>
      <c r="AE55" s="49">
        <v>-0.188</v>
      </c>
      <c r="AF55" s="45">
        <f t="shared" si="37"/>
        <v>0.11380145278450364</v>
      </c>
      <c r="AG55" s="49">
        <v>-0.188</v>
      </c>
      <c r="AH55" s="45">
        <f t="shared" si="38"/>
        <v>0.1010752688172043</v>
      </c>
      <c r="AI55" s="45">
        <v>1030</v>
      </c>
      <c r="AJ55" s="45">
        <f t="shared" si="39"/>
        <v>4.2561983471074383</v>
      </c>
      <c r="AK55" s="49">
        <v>507</v>
      </c>
      <c r="AL55" s="45">
        <f t="shared" si="40"/>
        <v>7.8</v>
      </c>
    </row>
    <row r="56" spans="1:38" x14ac:dyDescent="0.2">
      <c r="A56" s="49" t="s">
        <v>78</v>
      </c>
      <c r="B56" s="45">
        <v>1.62</v>
      </c>
      <c r="C56" s="39">
        <f t="shared" si="21"/>
        <v>2.0506329113924049</v>
      </c>
      <c r="D56" s="45">
        <v>19.2</v>
      </c>
      <c r="E56" s="39">
        <f t="shared" si="22"/>
        <v>0.42197802197802198</v>
      </c>
      <c r="F56" s="45">
        <v>589.4</v>
      </c>
      <c r="G56" s="39">
        <f t="shared" si="23"/>
        <v>1.5688048975246207</v>
      </c>
      <c r="H56" s="49">
        <v>1971</v>
      </c>
      <c r="I56" s="39">
        <f t="shared" si="24"/>
        <v>0.88215548493935458</v>
      </c>
      <c r="J56" s="45">
        <v>2878</v>
      </c>
      <c r="K56" s="39">
        <f t="shared" si="25"/>
        <v>0.84647058823529409</v>
      </c>
      <c r="L56" s="39">
        <f t="shared" si="26"/>
        <v>304.3</v>
      </c>
      <c r="M56" s="39">
        <f t="shared" si="27"/>
        <v>1.4449192782526117</v>
      </c>
      <c r="N56" s="47">
        <v>11850</v>
      </c>
      <c r="O56" s="39">
        <f t="shared" si="28"/>
        <v>6.3065460351250664</v>
      </c>
      <c r="P56" s="45">
        <v>204.38</v>
      </c>
      <c r="Q56" s="39">
        <f t="shared" si="29"/>
        <v>1.5378480060195634</v>
      </c>
      <c r="R56" s="46">
        <f>156/100</f>
        <v>1.56</v>
      </c>
      <c r="S56" s="39">
        <f t="shared" si="30"/>
        <v>0.52348993288590606</v>
      </c>
      <c r="T56" s="49">
        <v>148</v>
      </c>
      <c r="U56" s="39">
        <f t="shared" si="31"/>
        <v>0.65777777777777779</v>
      </c>
      <c r="V56" s="45">
        <v>1.5</v>
      </c>
      <c r="W56" s="39">
        <f t="shared" si="32"/>
        <v>0.86206896551724144</v>
      </c>
      <c r="X56" s="42">
        <f t="shared" si="42"/>
        <v>1.0776202975278382</v>
      </c>
      <c r="Y56" s="42">
        <f t="shared" si="33"/>
        <v>0.75297316699324257</v>
      </c>
      <c r="Z56" s="39">
        <f t="shared" si="34"/>
        <v>1.3565217391304349</v>
      </c>
      <c r="AA56" s="39">
        <f t="shared" si="35"/>
        <v>0.68181818181818177</v>
      </c>
      <c r="AB56" s="49">
        <v>1</v>
      </c>
      <c r="AC56" s="44">
        <f t="shared" si="36"/>
        <v>1</v>
      </c>
      <c r="AD56" s="49" t="s">
        <v>78</v>
      </c>
      <c r="AE56" s="49">
        <v>-0.64200000000000002</v>
      </c>
      <c r="AF56" s="45">
        <f t="shared" si="37"/>
        <v>0.38861985472154964</v>
      </c>
      <c r="AG56" s="49">
        <v>-0.76500000000000001</v>
      </c>
      <c r="AH56" s="45">
        <f t="shared" si="38"/>
        <v>0.41129032258064513</v>
      </c>
      <c r="AI56" s="45">
        <v>129</v>
      </c>
      <c r="AJ56" s="45">
        <f t="shared" si="39"/>
        <v>0.53305785123966942</v>
      </c>
      <c r="AK56" s="49">
        <v>165</v>
      </c>
      <c r="AL56" s="45">
        <f t="shared" si="40"/>
        <v>2.5384615384615383</v>
      </c>
    </row>
    <row r="57" spans="1:38" x14ac:dyDescent="0.2">
      <c r="A57" s="49" t="s">
        <v>82</v>
      </c>
      <c r="B57" s="45">
        <v>3.04</v>
      </c>
      <c r="C57" s="39">
        <f t="shared" si="21"/>
        <v>3.8481012658227849</v>
      </c>
      <c r="D57" s="45">
        <v>7</v>
      </c>
      <c r="E57" s="39">
        <f t="shared" si="22"/>
        <v>0.15384615384615385</v>
      </c>
      <c r="F57" s="45">
        <v>1402.3</v>
      </c>
      <c r="G57" s="39">
        <f t="shared" si="23"/>
        <v>3.7324993345754591</v>
      </c>
      <c r="H57" s="49">
        <v>2856</v>
      </c>
      <c r="I57" s="39">
        <f t="shared" si="24"/>
        <v>1.2782526965940115</v>
      </c>
      <c r="J57" s="45">
        <v>4578.1000000000004</v>
      </c>
      <c r="K57" s="39">
        <f t="shared" si="25"/>
        <v>1.3465</v>
      </c>
      <c r="L57" s="39">
        <f t="shared" si="26"/>
        <v>704.65</v>
      </c>
      <c r="M57" s="39">
        <f t="shared" si="27"/>
        <v>3.3459164292497627</v>
      </c>
      <c r="N57" s="47">
        <v>1.2509999999999999</v>
      </c>
      <c r="O57" s="39">
        <f t="shared" si="28"/>
        <v>6.6577967003725379E-4</v>
      </c>
      <c r="P57" s="45">
        <v>14.007</v>
      </c>
      <c r="Q57" s="39">
        <f t="shared" si="29"/>
        <v>0.10539503386004515</v>
      </c>
      <c r="R57" s="46">
        <f>56/100</f>
        <v>0.56000000000000005</v>
      </c>
      <c r="S57" s="39">
        <f t="shared" si="30"/>
        <v>0.18791946308724833</v>
      </c>
      <c r="T57" s="49">
        <v>75</v>
      </c>
      <c r="U57" s="39">
        <f t="shared" si="31"/>
        <v>0.33333333333333331</v>
      </c>
      <c r="V57" s="45">
        <v>0.16</v>
      </c>
      <c r="W57" s="39">
        <f t="shared" si="32"/>
        <v>9.1954022988505746E-2</v>
      </c>
      <c r="X57" s="42">
        <f t="shared" si="42"/>
        <v>1.7078076060236498</v>
      </c>
      <c r="Y57" s="42">
        <f t="shared" si="33"/>
        <v>1.1805087787605919</v>
      </c>
      <c r="Z57" s="39">
        <f t="shared" si="34"/>
        <v>0.48695652173913051</v>
      </c>
      <c r="AA57" s="39">
        <f t="shared" si="35"/>
        <v>7.2727272727272724E-2</v>
      </c>
      <c r="AB57" s="49">
        <v>3</v>
      </c>
      <c r="AC57" s="44">
        <f t="shared" si="36"/>
        <v>3</v>
      </c>
      <c r="AD57" s="49" t="s">
        <v>82</v>
      </c>
      <c r="AE57" s="49">
        <v>0.91800000000000004</v>
      </c>
      <c r="AF57" s="45">
        <f t="shared" si="37"/>
        <v>-0.55569007263922521</v>
      </c>
      <c r="AG57" s="49">
        <v>0.91800000000000004</v>
      </c>
      <c r="AH57" s="45">
        <f t="shared" si="38"/>
        <v>-0.49354838709677418</v>
      </c>
      <c r="AI57" s="45">
        <v>1040</v>
      </c>
      <c r="AJ57" s="45">
        <f t="shared" si="39"/>
        <v>4.2975206611570247</v>
      </c>
      <c r="AK57" s="49">
        <v>2.79</v>
      </c>
      <c r="AL57" s="45">
        <f t="shared" si="40"/>
        <v>4.2923076923076925E-2</v>
      </c>
    </row>
    <row r="58" spans="1:38" x14ac:dyDescent="0.2">
      <c r="A58" s="49" t="s">
        <v>79</v>
      </c>
      <c r="B58" s="45">
        <v>2.19</v>
      </c>
      <c r="C58" s="39">
        <f t="shared" si="21"/>
        <v>2.7721518987341769</v>
      </c>
      <c r="D58" s="45">
        <v>72</v>
      </c>
      <c r="E58" s="39">
        <f t="shared" si="22"/>
        <v>1.5824175824175823</v>
      </c>
      <c r="F58" s="45">
        <v>1011.8</v>
      </c>
      <c r="G58" s="39">
        <f t="shared" si="23"/>
        <v>2.6931062017567209</v>
      </c>
      <c r="H58" s="49">
        <v>1907</v>
      </c>
      <c r="I58" s="39">
        <f t="shared" si="24"/>
        <v>0.85351116680839634</v>
      </c>
      <c r="J58" s="45">
        <v>2914.1</v>
      </c>
      <c r="K58" s="39">
        <f t="shared" si="25"/>
        <v>0.8570882352941176</v>
      </c>
      <c r="L58" s="39">
        <f t="shared" si="26"/>
        <v>541.9</v>
      </c>
      <c r="M58" s="39">
        <f t="shared" si="27"/>
        <v>2.5731244064577399</v>
      </c>
      <c r="N58" s="47">
        <v>1823</v>
      </c>
      <c r="O58" s="39">
        <f t="shared" si="28"/>
        <v>0.97019691325172963</v>
      </c>
      <c r="P58" s="45">
        <v>30.973759999999999</v>
      </c>
      <c r="Q58" s="39">
        <f t="shared" si="29"/>
        <v>0.23306064710308499</v>
      </c>
      <c r="R58" s="46">
        <f>98/100</f>
        <v>0.98</v>
      </c>
      <c r="S58" s="39">
        <f t="shared" si="30"/>
        <v>0.32885906040268453</v>
      </c>
      <c r="T58" s="49">
        <v>106</v>
      </c>
      <c r="U58" s="39">
        <f t="shared" si="31"/>
        <v>0.47111111111111109</v>
      </c>
      <c r="V58" s="45">
        <v>0.44</v>
      </c>
      <c r="W58" s="39">
        <f t="shared" si="32"/>
        <v>0.25287356321839083</v>
      </c>
      <c r="X58" s="42">
        <f t="shared" si="42"/>
        <v>1.3710568104696907</v>
      </c>
      <c r="Y58" s="42">
        <f t="shared" si="33"/>
        <v>1.0553033022253777</v>
      </c>
      <c r="Z58" s="39">
        <f t="shared" si="34"/>
        <v>0.85217391304347834</v>
      </c>
      <c r="AA58" s="39">
        <f t="shared" si="35"/>
        <v>0.19999999999999998</v>
      </c>
      <c r="AB58" s="49">
        <v>3</v>
      </c>
      <c r="AC58" s="44">
        <f t="shared" si="36"/>
        <v>3</v>
      </c>
      <c r="AD58" s="49" t="s">
        <v>79</v>
      </c>
      <c r="AE58" s="49">
        <v>-0.252</v>
      </c>
      <c r="AF58" s="45">
        <f t="shared" si="37"/>
        <v>0.15254237288135594</v>
      </c>
      <c r="AG58" s="49">
        <v>-0.252</v>
      </c>
      <c r="AH58" s="45">
        <f t="shared" si="38"/>
        <v>0.13548387096774192</v>
      </c>
      <c r="AI58" s="45">
        <v>769.7</v>
      </c>
      <c r="AJ58" s="45">
        <f t="shared" si="39"/>
        <v>3.1805785123966945</v>
      </c>
      <c r="AK58" s="49">
        <v>12.4</v>
      </c>
      <c r="AL58" s="45">
        <f t="shared" si="40"/>
        <v>0.19076923076923077</v>
      </c>
    </row>
    <row r="59" spans="1:38" x14ac:dyDescent="0.2">
      <c r="A59" s="49" t="s">
        <v>83</v>
      </c>
      <c r="B59" s="45">
        <v>3.44</v>
      </c>
      <c r="C59" s="39">
        <f t="shared" si="21"/>
        <v>4.3544303797468356</v>
      </c>
      <c r="D59" s="45">
        <v>141</v>
      </c>
      <c r="E59" s="39">
        <f t="shared" si="22"/>
        <v>3.098901098901099</v>
      </c>
      <c r="F59" s="45">
        <v>1313.9</v>
      </c>
      <c r="G59" s="39">
        <f t="shared" si="23"/>
        <v>3.4972052169284007</v>
      </c>
      <c r="H59" s="49">
        <v>3388.3</v>
      </c>
      <c r="I59" s="39">
        <f t="shared" si="24"/>
        <v>1.5164928612988409</v>
      </c>
      <c r="J59" s="45">
        <v>5300.5</v>
      </c>
      <c r="K59" s="39">
        <f t="shared" si="25"/>
        <v>1.5589705882352942</v>
      </c>
      <c r="L59" s="39">
        <f t="shared" si="26"/>
        <v>727.45</v>
      </c>
      <c r="M59" s="39">
        <f t="shared" si="27"/>
        <v>3.4541785375118712</v>
      </c>
      <c r="N59" s="47">
        <v>1.429</v>
      </c>
      <c r="O59" s="39">
        <f t="shared" si="28"/>
        <v>7.6051091005854181E-4</v>
      </c>
      <c r="P59" s="45">
        <v>15.999000000000001</v>
      </c>
      <c r="Q59" s="39">
        <f t="shared" si="29"/>
        <v>0.12038374717832957</v>
      </c>
      <c r="R59" s="46">
        <f>48/100</f>
        <v>0.48</v>
      </c>
      <c r="S59" s="39">
        <f t="shared" si="30"/>
        <v>0.16107382550335569</v>
      </c>
      <c r="T59" s="49">
        <v>73</v>
      </c>
      <c r="U59" s="39">
        <f t="shared" si="31"/>
        <v>0.32444444444444442</v>
      </c>
      <c r="V59" s="45">
        <v>1.4</v>
      </c>
      <c r="W59" s="39">
        <f t="shared" si="32"/>
        <v>0.80459770114942519</v>
      </c>
      <c r="X59" s="42">
        <f t="shared" si="42"/>
        <v>1.7916263842333995</v>
      </c>
      <c r="Y59" s="42">
        <f t="shared" si="33"/>
        <v>0.77388908829861036</v>
      </c>
      <c r="Z59" s="39">
        <f t="shared" si="34"/>
        <v>0.41739130434782612</v>
      </c>
      <c r="AA59" s="39">
        <f t="shared" si="35"/>
        <v>0.63636363636363624</v>
      </c>
      <c r="AB59" s="49">
        <v>-2</v>
      </c>
      <c r="AC59" s="44">
        <f t="shared" si="36"/>
        <v>-2</v>
      </c>
      <c r="AD59" s="49" t="s">
        <v>83</v>
      </c>
      <c r="AE59" s="49">
        <v>-0.18</v>
      </c>
      <c r="AF59" s="45">
        <f t="shared" si="37"/>
        <v>0.10895883777239709</v>
      </c>
      <c r="AG59" s="49">
        <v>-0.18</v>
      </c>
      <c r="AH59" s="45">
        <f t="shared" si="38"/>
        <v>9.6774193548387094E-2</v>
      </c>
      <c r="AI59" s="45">
        <v>919</v>
      </c>
      <c r="AJ59" s="45">
        <f t="shared" si="39"/>
        <v>3.7975206611570247</v>
      </c>
      <c r="AK59" s="49">
        <v>3.41</v>
      </c>
      <c r="AL59" s="45">
        <f t="shared" si="40"/>
        <v>5.2461538461538462E-2</v>
      </c>
    </row>
    <row r="60" spans="1:38" x14ac:dyDescent="0.2">
      <c r="A60" s="49" t="s">
        <v>57</v>
      </c>
      <c r="B60" s="45">
        <v>2.58</v>
      </c>
      <c r="C60" s="39">
        <f t="shared" si="21"/>
        <v>3.2658227848101267</v>
      </c>
      <c r="D60" s="45">
        <v>200</v>
      </c>
      <c r="E60" s="39">
        <f t="shared" si="22"/>
        <v>4.395604395604396</v>
      </c>
      <c r="F60" s="45">
        <v>999.6</v>
      </c>
      <c r="G60" s="39">
        <f t="shared" si="23"/>
        <v>2.6606334841628962</v>
      </c>
      <c r="H60" s="49">
        <v>2252</v>
      </c>
      <c r="I60" s="39">
        <f t="shared" si="24"/>
        <v>1.0079219442330931</v>
      </c>
      <c r="J60" s="45">
        <v>3357</v>
      </c>
      <c r="K60" s="39">
        <f t="shared" si="25"/>
        <v>0.98735294117647054</v>
      </c>
      <c r="L60" s="39">
        <f t="shared" si="26"/>
        <v>599.79999999999995</v>
      </c>
      <c r="M60" s="39">
        <f t="shared" si="27"/>
        <v>2.8480531813865144</v>
      </c>
      <c r="N60" s="47">
        <v>1960</v>
      </c>
      <c r="O60" s="39">
        <f t="shared" si="28"/>
        <v>1.0431080361894625</v>
      </c>
      <c r="P60" s="45">
        <v>32.06</v>
      </c>
      <c r="Q60" s="39">
        <f t="shared" si="29"/>
        <v>0.24123401053423627</v>
      </c>
      <c r="R60" s="46">
        <f>88/100</f>
        <v>0.88</v>
      </c>
      <c r="S60" s="39">
        <f t="shared" si="30"/>
        <v>0.29530201342281881</v>
      </c>
      <c r="T60" s="49">
        <v>102</v>
      </c>
      <c r="U60" s="39">
        <f t="shared" si="31"/>
        <v>0.45333333333333331</v>
      </c>
      <c r="V60" s="45">
        <v>0.37</v>
      </c>
      <c r="W60" s="39">
        <f t="shared" si="32"/>
        <v>0.21264367816091953</v>
      </c>
      <c r="X60" s="42">
        <f t="shared" si="42"/>
        <v>1.4385965548278037</v>
      </c>
      <c r="Y60" s="42">
        <f t="shared" si="33"/>
        <v>1.0840469719357966</v>
      </c>
      <c r="Z60" s="39">
        <f t="shared" si="34"/>
        <v>0.76521739130434785</v>
      </c>
      <c r="AA60" s="39">
        <f t="shared" si="35"/>
        <v>0.16818181818181815</v>
      </c>
      <c r="AB60" s="49">
        <v>4</v>
      </c>
      <c r="AC60" s="44">
        <f t="shared" si="36"/>
        <v>4</v>
      </c>
      <c r="AD60" s="49" t="s">
        <v>57</v>
      </c>
      <c r="AE60" s="49">
        <v>-0.16700000000000001</v>
      </c>
      <c r="AF60" s="45">
        <f t="shared" si="37"/>
        <v>0.10108958837772399</v>
      </c>
      <c r="AG60" s="49">
        <v>-0.16700000000000001</v>
      </c>
      <c r="AH60" s="45">
        <f t="shared" si="38"/>
        <v>8.9784946236559138E-2</v>
      </c>
      <c r="AI60" s="45">
        <v>705</v>
      </c>
      <c r="AJ60" s="45">
        <f t="shared" si="39"/>
        <v>2.9132231404958677</v>
      </c>
      <c r="AK60" s="49">
        <v>9.8000000000000007</v>
      </c>
      <c r="AL60" s="45">
        <f t="shared" si="40"/>
        <v>0.15076923076923077</v>
      </c>
    </row>
    <row r="61" spans="1:38" x14ac:dyDescent="0.2">
      <c r="A61" s="49" t="s">
        <v>80</v>
      </c>
      <c r="B61" s="45">
        <v>2.5499999999999998</v>
      </c>
      <c r="C61" s="39">
        <f t="shared" si="21"/>
        <v>3.2278481012658222</v>
      </c>
      <c r="D61" s="45">
        <v>195</v>
      </c>
      <c r="E61" s="39">
        <f t="shared" si="22"/>
        <v>4.2857142857142856</v>
      </c>
      <c r="F61" s="45">
        <v>941</v>
      </c>
      <c r="G61" s="39">
        <f t="shared" si="23"/>
        <v>2.5046579717859996</v>
      </c>
      <c r="H61" s="49">
        <v>2045</v>
      </c>
      <c r="I61" s="39">
        <f t="shared" si="24"/>
        <v>0.915275477778275</v>
      </c>
      <c r="J61" s="45">
        <v>2973.7</v>
      </c>
      <c r="K61" s="39">
        <f t="shared" si="25"/>
        <v>0.8746176470588235</v>
      </c>
      <c r="L61" s="39">
        <f t="shared" si="26"/>
        <v>568</v>
      </c>
      <c r="M61" s="39">
        <f t="shared" si="27"/>
        <v>2.6970560303893638</v>
      </c>
      <c r="N61" s="47">
        <v>4819</v>
      </c>
      <c r="O61" s="39">
        <f t="shared" si="28"/>
        <v>2.5646620542841938</v>
      </c>
      <c r="P61" s="45">
        <v>78.971000000000004</v>
      </c>
      <c r="Q61" s="39">
        <f t="shared" si="29"/>
        <v>0.59421369450714823</v>
      </c>
      <c r="R61" s="46">
        <f>103/100</f>
        <v>1.03</v>
      </c>
      <c r="S61" s="39">
        <f t="shared" si="30"/>
        <v>0.34563758389261745</v>
      </c>
      <c r="T61" s="49">
        <v>116</v>
      </c>
      <c r="U61" s="39">
        <f t="shared" si="31"/>
        <v>0.51555555555555554</v>
      </c>
      <c r="V61" s="45">
        <v>0.5</v>
      </c>
      <c r="W61" s="39">
        <f t="shared" si="32"/>
        <v>0.28735632183908044</v>
      </c>
      <c r="X61" s="42">
        <f t="shared" si="42"/>
        <v>1.3396105533488263</v>
      </c>
      <c r="Y61" s="42">
        <f t="shared" si="33"/>
        <v>1.0318521177314803</v>
      </c>
      <c r="Z61" s="39">
        <f t="shared" si="34"/>
        <v>0.89565217391304353</v>
      </c>
      <c r="AA61" s="39">
        <f t="shared" si="35"/>
        <v>0.22727272727272727</v>
      </c>
      <c r="AB61" s="49">
        <v>4</v>
      </c>
      <c r="AC61" s="44">
        <f t="shared" si="36"/>
        <v>4</v>
      </c>
      <c r="AD61" s="49" t="s">
        <v>80</v>
      </c>
      <c r="AE61" s="49">
        <v>-0.104</v>
      </c>
      <c r="AF61" s="45">
        <f t="shared" si="37"/>
        <v>6.2953995157384993E-2</v>
      </c>
      <c r="AG61" s="49">
        <v>-0.104</v>
      </c>
      <c r="AH61" s="45">
        <f t="shared" si="38"/>
        <v>5.5913978494623651E-2</v>
      </c>
      <c r="AI61" s="45">
        <v>321.2</v>
      </c>
      <c r="AJ61" s="45">
        <f t="shared" si="39"/>
        <v>1.3272727272727272</v>
      </c>
      <c r="AK61" s="49">
        <v>26</v>
      </c>
      <c r="AL61" s="45">
        <f t="shared" si="40"/>
        <v>0.4</v>
      </c>
    </row>
    <row r="62" spans="1:38" x14ac:dyDescent="0.2">
      <c r="A62" s="49" t="s">
        <v>81</v>
      </c>
      <c r="B62" s="45">
        <v>2.1</v>
      </c>
      <c r="C62" s="39">
        <f t="shared" si="21"/>
        <v>2.6582278481012658</v>
      </c>
      <c r="D62" s="45">
        <v>190.2</v>
      </c>
      <c r="E62" s="39">
        <f t="shared" si="22"/>
        <v>4.1802197802197796</v>
      </c>
      <c r="F62" s="45">
        <v>869.3</v>
      </c>
      <c r="G62" s="39">
        <f t="shared" si="23"/>
        <v>2.3138142134681927</v>
      </c>
      <c r="H62" s="49">
        <v>1790</v>
      </c>
      <c r="I62" s="39">
        <f t="shared" si="24"/>
        <v>0.80114577272523824</v>
      </c>
      <c r="J62" s="45">
        <v>2698</v>
      </c>
      <c r="K62" s="39">
        <f t="shared" si="25"/>
        <v>0.79352941176470593</v>
      </c>
      <c r="L62" s="39">
        <f t="shared" si="26"/>
        <v>529.75</v>
      </c>
      <c r="M62" s="39">
        <f t="shared" si="27"/>
        <v>2.5154320987654319</v>
      </c>
      <c r="N62" s="47">
        <v>6240</v>
      </c>
      <c r="O62" s="39">
        <f t="shared" si="28"/>
        <v>3.3209153805215541</v>
      </c>
      <c r="P62" s="45">
        <v>127.6</v>
      </c>
      <c r="Q62" s="39">
        <f t="shared" si="29"/>
        <v>0.96012039127163273</v>
      </c>
      <c r="R62" s="46">
        <f>52/100</f>
        <v>0.52</v>
      </c>
      <c r="S62" s="39">
        <f t="shared" si="30"/>
        <v>0.17449664429530201</v>
      </c>
      <c r="T62" s="49">
        <v>135</v>
      </c>
      <c r="U62" s="39">
        <f t="shared" si="31"/>
        <v>0.6</v>
      </c>
      <c r="V62" s="45">
        <v>0.97</v>
      </c>
      <c r="W62" s="39">
        <f t="shared" si="32"/>
        <v>0.55747126436781613</v>
      </c>
      <c r="X62" s="42">
        <f>($R$27+$R$26)/(SQRT(2)*(R62+$R$26))</f>
        <v>1.7487131774254139</v>
      </c>
      <c r="Y62" s="42">
        <f t="shared" si="33"/>
        <v>0.87886457977129251</v>
      </c>
      <c r="Z62" s="39">
        <f t="shared" si="34"/>
        <v>0.45217391304347831</v>
      </c>
      <c r="AA62" s="39">
        <f t="shared" si="35"/>
        <v>0.44090909090909086</v>
      </c>
      <c r="AB62" s="49">
        <v>4</v>
      </c>
      <c r="AC62" s="44">
        <f t="shared" si="36"/>
        <v>4</v>
      </c>
      <c r="AD62" s="49" t="s">
        <v>81</v>
      </c>
      <c r="AE62" s="49">
        <v>-0.25</v>
      </c>
      <c r="AF62" s="45">
        <f t="shared" si="37"/>
        <v>0.1513317191283293</v>
      </c>
      <c r="AG62" s="49">
        <v>-0.25</v>
      </c>
      <c r="AH62" s="45">
        <f t="shared" si="38"/>
        <v>0.13440860215053763</v>
      </c>
      <c r="AI62" s="45">
        <v>201</v>
      </c>
      <c r="AJ62" s="45">
        <f t="shared" si="39"/>
        <v>0.83057851239669422</v>
      </c>
      <c r="AK62" s="49">
        <v>48</v>
      </c>
      <c r="AL62" s="45">
        <f t="shared" si="40"/>
        <v>0.7384615384615385</v>
      </c>
    </row>
    <row r="63" spans="1:38" x14ac:dyDescent="0.2">
      <c r="A63" s="49" t="s">
        <v>89</v>
      </c>
      <c r="B63" s="45">
        <v>1.1000000000000001</v>
      </c>
      <c r="C63" s="39">
        <f t="shared" ref="C63:C65" si="43">B63/$B$68</f>
        <v>1.3924050632911393</v>
      </c>
      <c r="D63" s="45">
        <v>48</v>
      </c>
      <c r="E63" s="39">
        <f t="shared" si="22"/>
        <v>1.054945054945055</v>
      </c>
      <c r="F63" s="45">
        <v>538.1</v>
      </c>
      <c r="G63" s="39">
        <f t="shared" ref="G63:G65" si="44">F63/$F$68</f>
        <v>1.4322597817407507</v>
      </c>
      <c r="H63" s="49">
        <v>1067</v>
      </c>
      <c r="I63" s="39">
        <f t="shared" ref="I63:I65" si="45">H63/$H$68</f>
        <v>0.4775544913395694</v>
      </c>
      <c r="J63" s="45">
        <v>1850.3</v>
      </c>
      <c r="K63" s="39">
        <f t="shared" ref="K63:K65" si="46">J63/$J$68</f>
        <v>0.54420588235294121</v>
      </c>
      <c r="L63" s="39">
        <f t="shared" si="26"/>
        <v>293.05</v>
      </c>
      <c r="M63" s="39">
        <f t="shared" ref="M63:M65" si="47">L63/$L$68</f>
        <v>1.3915004748338082</v>
      </c>
      <c r="N63" s="47">
        <v>6146</v>
      </c>
      <c r="O63" s="39">
        <f t="shared" ref="O63:O65" si="48">N63/$N$68</f>
        <v>3.2708887706226717</v>
      </c>
      <c r="P63" s="45">
        <v>138.91</v>
      </c>
      <c r="Q63" s="39">
        <f t="shared" ref="Q63:Q65" si="49">P63/$P$68</f>
        <v>1.045221971407073</v>
      </c>
      <c r="R63" s="46">
        <f>226/100</f>
        <v>2.2599999999999998</v>
      </c>
      <c r="S63" s="39">
        <f t="shared" ref="S63:S65" si="50">R63/$R$68</f>
        <v>0.75838926174496635</v>
      </c>
      <c r="T63" s="49">
        <v>169</v>
      </c>
      <c r="U63" s="39">
        <f t="shared" ref="U63:U65" si="51">T63/$T$68</f>
        <v>0.75111111111111106</v>
      </c>
      <c r="V63" s="45">
        <v>1.1719999999999999</v>
      </c>
      <c r="W63" s="39">
        <f t="shared" ref="W63:W65" si="52">V63/$V$68</f>
        <v>0.67356321839080457</v>
      </c>
      <c r="X63" s="42">
        <f t="shared" ref="X63:X66" si="53">($R$27+$R$26)/(SQRT(2)*(R63+$R$26))</f>
        <v>0.85640791973619979</v>
      </c>
      <c r="Y63" s="42">
        <f t="shared" si="33"/>
        <v>0.82621610850385463</v>
      </c>
      <c r="Z63" s="39">
        <f t="shared" si="34"/>
        <v>1.9652173913043478</v>
      </c>
      <c r="AA63" s="39">
        <f t="shared" si="35"/>
        <v>0.5327272727272726</v>
      </c>
      <c r="AB63" s="49">
        <v>3</v>
      </c>
      <c r="AC63" s="44">
        <f t="shared" ref="AC63:AC65" si="54">AB63/$AB$68</f>
        <v>3</v>
      </c>
      <c r="AD63" s="49" t="s">
        <v>89</v>
      </c>
      <c r="AE63" s="49">
        <v>-1.762</v>
      </c>
      <c r="AF63" s="45">
        <f t="shared" ref="AF63:AF65" si="55">AE63/$AE$68</f>
        <v>1.066585956416465</v>
      </c>
      <c r="AG63" s="49">
        <v>-1.6719999999999999</v>
      </c>
      <c r="AH63" s="45">
        <f t="shared" ref="AH63:AH65" si="56">AG63/$AG$68</f>
        <v>0.89892473118279559</v>
      </c>
      <c r="AI63" s="45">
        <v>195</v>
      </c>
      <c r="AJ63" s="45">
        <f t="shared" ref="AJ63:AJ65" si="57">AI63/$AI$68</f>
        <v>0.80578512396694213</v>
      </c>
      <c r="AK63" s="49">
        <v>400</v>
      </c>
      <c r="AL63" s="45">
        <f t="shared" ref="AL63:AL65" si="58">AK63/$AK$68</f>
        <v>6.1538461538461542</v>
      </c>
    </row>
    <row r="64" spans="1:38" x14ac:dyDescent="0.2">
      <c r="A64" s="49" t="s">
        <v>90</v>
      </c>
      <c r="B64" s="45">
        <v>1.1200000000000001</v>
      </c>
      <c r="C64" s="39">
        <f t="shared" si="43"/>
        <v>1.4177215189873418</v>
      </c>
      <c r="D64" s="45">
        <v>50</v>
      </c>
      <c r="E64" s="39">
        <f t="shared" ref="E64:E65" si="59">D64/$D$68</f>
        <v>1.098901098901099</v>
      </c>
      <c r="F64" s="45">
        <v>534.4</v>
      </c>
      <c r="G64" s="39">
        <f t="shared" si="44"/>
        <v>1.4224114985360661</v>
      </c>
      <c r="H64" s="49">
        <v>1050</v>
      </c>
      <c r="I64" s="39">
        <f t="shared" si="45"/>
        <v>0.46994584433603359</v>
      </c>
      <c r="J64" s="45">
        <v>1949</v>
      </c>
      <c r="K64" s="39">
        <f t="shared" si="46"/>
        <v>0.57323529411764707</v>
      </c>
      <c r="L64" s="39">
        <f t="shared" si="26"/>
        <v>292.2</v>
      </c>
      <c r="M64" s="39">
        <f t="shared" si="47"/>
        <v>1.3874643874643875</v>
      </c>
      <c r="N64" s="47">
        <v>6689</v>
      </c>
      <c r="O64" s="39">
        <f t="shared" si="48"/>
        <v>3.5598722724853644</v>
      </c>
      <c r="P64" s="45">
        <v>140.12</v>
      </c>
      <c r="Q64" s="39">
        <f t="shared" si="49"/>
        <v>1.054326561324304</v>
      </c>
      <c r="R64" s="46">
        <f>235/100</f>
        <v>2.35</v>
      </c>
      <c r="S64" s="39">
        <f t="shared" si="50"/>
        <v>0.78859060402684567</v>
      </c>
      <c r="T64" s="49">
        <v>204</v>
      </c>
      <c r="U64" s="39">
        <f t="shared" si="51"/>
        <v>0.90666666666666662</v>
      </c>
      <c r="V64" s="45">
        <v>1.01</v>
      </c>
      <c r="W64" s="39">
        <f t="shared" si="52"/>
        <v>0.58045977011494254</v>
      </c>
      <c r="X64" s="42">
        <f t="shared" si="53"/>
        <v>0.83438600180012601</v>
      </c>
      <c r="Y64" s="42">
        <f t="shared" si="33"/>
        <v>0.86791299622274054</v>
      </c>
      <c r="Z64" s="39">
        <f t="shared" si="34"/>
        <v>2.0434782608695654</v>
      </c>
      <c r="AA64" s="39">
        <f t="shared" si="35"/>
        <v>0.45909090909090905</v>
      </c>
      <c r="AB64" s="49">
        <v>3</v>
      </c>
      <c r="AC64" s="44">
        <f t="shared" si="54"/>
        <v>3</v>
      </c>
      <c r="AD64" s="49" t="s">
        <v>90</v>
      </c>
      <c r="AE64" s="49">
        <v>-1.734</v>
      </c>
      <c r="AF64" s="45">
        <f t="shared" si="55"/>
        <v>1.049636803874092</v>
      </c>
      <c r="AG64" s="49">
        <v>-1.585</v>
      </c>
      <c r="AH64" s="45">
        <f t="shared" si="56"/>
        <v>0.85215053763440851</v>
      </c>
      <c r="AI64" s="45">
        <v>192</v>
      </c>
      <c r="AJ64" s="45">
        <f t="shared" si="57"/>
        <v>0.79338842975206614</v>
      </c>
      <c r="AK64" s="49">
        <v>350</v>
      </c>
      <c r="AL64" s="45">
        <f t="shared" si="58"/>
        <v>5.384615384615385</v>
      </c>
    </row>
    <row r="65" spans="1:585" x14ac:dyDescent="0.2">
      <c r="A65" s="49" t="s">
        <v>91</v>
      </c>
      <c r="B65" s="45">
        <v>1.1299999999999999</v>
      </c>
      <c r="C65" s="39">
        <f t="shared" si="43"/>
        <v>1.4303797468354429</v>
      </c>
      <c r="D65" s="45">
        <v>50</v>
      </c>
      <c r="E65" s="39">
        <f t="shared" si="59"/>
        <v>1.098901098901099</v>
      </c>
      <c r="F65" s="45">
        <v>527</v>
      </c>
      <c r="G65" s="39">
        <f t="shared" si="44"/>
        <v>1.402714932126697</v>
      </c>
      <c r="H65" s="49">
        <v>1020</v>
      </c>
      <c r="I65" s="39">
        <f t="shared" si="45"/>
        <v>0.45651882021214696</v>
      </c>
      <c r="J65" s="45">
        <v>2086</v>
      </c>
      <c r="K65" s="39">
        <f t="shared" si="46"/>
        <v>0.61352941176470588</v>
      </c>
      <c r="L65" s="39">
        <f t="shared" si="26"/>
        <v>288.5</v>
      </c>
      <c r="M65" s="39">
        <f t="shared" si="47"/>
        <v>1.3698955365622032</v>
      </c>
      <c r="N65" s="47">
        <v>6640</v>
      </c>
      <c r="O65" s="39">
        <f t="shared" si="48"/>
        <v>3.533794571580628</v>
      </c>
      <c r="P65" s="45">
        <v>140.91</v>
      </c>
      <c r="Q65" s="39">
        <f t="shared" si="49"/>
        <v>1.0602708803611738</v>
      </c>
      <c r="R65" s="46">
        <f>247/100</f>
        <v>2.4700000000000002</v>
      </c>
      <c r="S65" s="39">
        <f t="shared" si="50"/>
        <v>0.82885906040268464</v>
      </c>
      <c r="T65" s="49">
        <v>182</v>
      </c>
      <c r="U65" s="39">
        <f t="shared" si="51"/>
        <v>0.80888888888888888</v>
      </c>
      <c r="V65" s="45">
        <v>1.1299999999999999</v>
      </c>
      <c r="W65" s="39">
        <f t="shared" si="52"/>
        <v>0.64942528735632177</v>
      </c>
      <c r="X65" s="42">
        <f t="shared" si="53"/>
        <v>0.80672679732056374</v>
      </c>
      <c r="Y65" s="42">
        <f t="shared" si="33"/>
        <v>0.83663685221471396</v>
      </c>
      <c r="Z65" s="39">
        <f t="shared" si="34"/>
        <v>2.1478260869565222</v>
      </c>
      <c r="AA65" s="39">
        <f t="shared" si="35"/>
        <v>0.51363636363636356</v>
      </c>
      <c r="AB65" s="49">
        <v>3</v>
      </c>
      <c r="AC65" s="44">
        <f t="shared" si="54"/>
        <v>3</v>
      </c>
      <c r="AD65" s="49" t="s">
        <v>91</v>
      </c>
      <c r="AE65" s="49">
        <v>-1.7230000000000001</v>
      </c>
      <c r="AF65" s="45">
        <f t="shared" si="55"/>
        <v>1.0429782082324457</v>
      </c>
      <c r="AG65" s="49">
        <v>-1.5760000000000001</v>
      </c>
      <c r="AH65" s="45">
        <f t="shared" si="56"/>
        <v>0.84731182795698923</v>
      </c>
      <c r="AI65" s="45">
        <v>193</v>
      </c>
      <c r="AJ65" s="45">
        <f t="shared" si="57"/>
        <v>0.7975206611570248</v>
      </c>
      <c r="AK65" s="49">
        <v>330</v>
      </c>
      <c r="AL65" s="45">
        <f t="shared" si="58"/>
        <v>5.0769230769230766</v>
      </c>
    </row>
    <row r="66" spans="1:585" s="17" customFormat="1" x14ac:dyDescent="0.2">
      <c r="A66" s="10" t="s">
        <v>27</v>
      </c>
      <c r="B66" s="11">
        <v>1.96</v>
      </c>
      <c r="C66" s="11"/>
      <c r="D66" s="12">
        <v>107.3</v>
      </c>
      <c r="E66" s="12"/>
      <c r="F66" s="12">
        <v>708.6</v>
      </c>
      <c r="G66" s="12"/>
      <c r="H66" s="12">
        <v>1411.8</v>
      </c>
      <c r="I66" s="12"/>
      <c r="J66" s="12">
        <v>2943</v>
      </c>
      <c r="K66" s="12"/>
      <c r="L66" s="12">
        <f>(D66+F66)/2</f>
        <v>407.95</v>
      </c>
      <c r="M66" s="10"/>
      <c r="N66" s="10">
        <v>7310</v>
      </c>
      <c r="O66" s="10"/>
      <c r="P66" s="11">
        <v>118.71</v>
      </c>
      <c r="Q66" s="10"/>
      <c r="R66" s="14">
        <v>1.45</v>
      </c>
      <c r="S66" s="13"/>
      <c r="T66" s="13">
        <v>141</v>
      </c>
      <c r="U66" s="13"/>
      <c r="V66" s="14">
        <v>1.18</v>
      </c>
      <c r="W66" s="14"/>
      <c r="X66" s="15">
        <f t="shared" si="53"/>
        <v>1.1232119255001698</v>
      </c>
      <c r="Y66" s="15">
        <f t="shared" si="33"/>
        <v>0.82426056741863829</v>
      </c>
      <c r="Z66" s="11">
        <f t="shared" si="34"/>
        <v>1.2608695652173914</v>
      </c>
      <c r="AA66" s="11">
        <f t="shared" si="35"/>
        <v>0.53636363636363626</v>
      </c>
      <c r="AB66" s="13">
        <v>2</v>
      </c>
      <c r="AC66" s="10"/>
      <c r="AD66" s="10" t="s">
        <v>27</v>
      </c>
      <c r="AE66" s="10">
        <v>-0.497</v>
      </c>
      <c r="AF66" s="27"/>
      <c r="AG66" s="26">
        <v>-0.58389999999999997</v>
      </c>
      <c r="AH66" s="27"/>
      <c r="AI66" s="26">
        <v>217</v>
      </c>
      <c r="AJ66" s="27"/>
      <c r="AK66" s="28">
        <v>290</v>
      </c>
      <c r="AL66" s="27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</row>
    <row r="67" spans="1:585" x14ac:dyDescent="0.2">
      <c r="A67" s="10" t="s">
        <v>28</v>
      </c>
      <c r="B67" s="11">
        <v>2.66</v>
      </c>
      <c r="C67" s="11"/>
      <c r="D67" s="11">
        <v>295.2</v>
      </c>
      <c r="E67" s="11"/>
      <c r="F67" s="11">
        <v>1008.4</v>
      </c>
      <c r="G67" s="11"/>
      <c r="H67" s="11"/>
      <c r="I67" s="11"/>
      <c r="J67" s="11"/>
      <c r="K67" s="11"/>
      <c r="L67" s="12">
        <f>(D67+F67)/2</f>
        <v>651.79999999999995</v>
      </c>
      <c r="M67" s="10"/>
      <c r="N67" s="13">
        <v>4940</v>
      </c>
      <c r="O67" s="10"/>
      <c r="P67" s="16">
        <v>126.9</v>
      </c>
      <c r="Q67" s="10"/>
      <c r="R67" s="14">
        <f>115/100</f>
        <v>1.1499999999999999</v>
      </c>
      <c r="S67" s="10"/>
      <c r="T67" s="13">
        <v>133</v>
      </c>
      <c r="U67" s="13"/>
      <c r="V67" s="14">
        <v>2.2000000000000002</v>
      </c>
      <c r="W67" s="14"/>
      <c r="X67" s="15"/>
      <c r="Y67" s="15"/>
      <c r="Z67" s="15"/>
      <c r="AA67" s="15"/>
      <c r="AB67" s="15"/>
      <c r="AC67" s="10"/>
      <c r="AD67" s="10" t="s">
        <v>28</v>
      </c>
      <c r="AE67" s="10" t="s">
        <v>59</v>
      </c>
      <c r="AF67" s="27"/>
      <c r="AG67" s="27"/>
      <c r="AH67" s="27"/>
      <c r="AI67" s="27"/>
      <c r="AJ67" s="27"/>
      <c r="AK67" s="28"/>
      <c r="AL67" s="27"/>
    </row>
    <row r="68" spans="1:585" x14ac:dyDescent="0.2">
      <c r="A68" s="10" t="s">
        <v>29</v>
      </c>
      <c r="B68" s="11">
        <v>0.79</v>
      </c>
      <c r="C68" s="11"/>
      <c r="D68" s="11">
        <v>45.5</v>
      </c>
      <c r="E68" s="11"/>
      <c r="F68" s="11">
        <v>375.7</v>
      </c>
      <c r="G68" s="11"/>
      <c r="H68" s="11">
        <v>2234.3000000000002</v>
      </c>
      <c r="I68" s="11"/>
      <c r="J68" s="11">
        <v>3400</v>
      </c>
      <c r="K68" s="11"/>
      <c r="L68" s="12">
        <f>(D68+F68)/2</f>
        <v>210.6</v>
      </c>
      <c r="M68" s="10"/>
      <c r="N68" s="10">
        <v>1879</v>
      </c>
      <c r="O68" s="10"/>
      <c r="P68" s="16">
        <v>132.9</v>
      </c>
      <c r="Q68" s="10"/>
      <c r="R68" s="14">
        <f>298/100</f>
        <v>2.98</v>
      </c>
      <c r="S68" s="10"/>
      <c r="T68" s="13">
        <v>225</v>
      </c>
      <c r="U68" s="13"/>
      <c r="V68" s="14">
        <v>1.74</v>
      </c>
      <c r="W68" s="14"/>
      <c r="X68" s="15"/>
      <c r="Y68" s="15"/>
      <c r="Z68" s="15"/>
      <c r="AA68" s="15"/>
      <c r="AB68" s="13">
        <v>1</v>
      </c>
      <c r="AC68" s="10"/>
      <c r="AD68" s="10" t="s">
        <v>29</v>
      </c>
      <c r="AE68" s="29">
        <v>-1.6519999999999999</v>
      </c>
      <c r="AF68" s="27"/>
      <c r="AG68" s="26">
        <v>-1.86</v>
      </c>
      <c r="AH68" s="27"/>
      <c r="AI68" s="26">
        <v>242</v>
      </c>
      <c r="AJ68" s="27"/>
      <c r="AK68" s="28">
        <v>65</v>
      </c>
      <c r="AL68" s="27"/>
    </row>
    <row r="71" spans="1:585" x14ac:dyDescent="0.2">
      <c r="A71" s="2"/>
      <c r="B71" s="19" t="s">
        <v>88</v>
      </c>
    </row>
    <row r="72" spans="1:585" x14ac:dyDescent="0.2">
      <c r="A72" s="37"/>
      <c r="B72" s="1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Chadawan Khamdang</dc:creator>
  <cp:lastModifiedBy>Chadawan Khamdang</cp:lastModifiedBy>
  <dcterms:created xsi:type="dcterms:W3CDTF">2024-09-12T19:33:22Z</dcterms:created>
  <dcterms:modified xsi:type="dcterms:W3CDTF">2024-11-27T18:23:55Z</dcterms:modified>
</cp:coreProperties>
</file>