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u Yewei\Nutstore\1\物业行业\20240610滨江服务\"/>
    </mc:Choice>
  </mc:AlternateContent>
  <xr:revisionPtr revIDLastSave="0" documentId="13_ncr:1_{DBE72EB7-FCD6-48EA-86DD-A57772B3D4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资产负债表" sheetId="4" r:id="rId1"/>
    <sheet name="利润表" sheetId="5" r:id="rId2"/>
    <sheet name="现金流量表" sheetId="6" r:id="rId3"/>
    <sheet name="收入按项目分布" sheetId="17" r:id="rId4"/>
    <sheet name="合约面积、在管面积" sheetId="18" r:id="rId5"/>
    <sheet name="类现金" sheetId="23" r:id="rId6"/>
    <sheet name="存货" sheetId="24" r:id="rId7"/>
    <sheet name="贸易及其他应收款" sheetId="25" r:id="rId8"/>
    <sheet name="合约负债" sheetId="22" r:id="rId9"/>
    <sheet name="贸易及其他应付款" sheetId="26" r:id="rId10"/>
    <sheet name="关联交易框架协议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R26" i="6"/>
  <c r="Q26" i="6"/>
  <c r="Q25" i="6"/>
  <c r="Q4" i="6"/>
  <c r="O61" i="18"/>
  <c r="R20" i="18"/>
  <c r="R18" i="18"/>
  <c r="P18" i="18"/>
  <c r="O58" i="18"/>
  <c r="M58" i="18"/>
  <c r="V62" i="17" l="1"/>
  <c r="V48" i="17"/>
  <c r="V34" i="17"/>
  <c r="V4" i="17"/>
  <c r="B11" i="19"/>
  <c r="C11" i="19"/>
  <c r="D11" i="19"/>
  <c r="B7" i="19"/>
  <c r="C7" i="19"/>
  <c r="D7" i="19"/>
  <c r="B56" i="19"/>
  <c r="C56" i="19"/>
  <c r="D56" i="19"/>
  <c r="B52" i="19"/>
  <c r="C52" i="19"/>
  <c r="D52" i="19"/>
  <c r="B49" i="19"/>
  <c r="C49" i="19"/>
  <c r="D49" i="19"/>
  <c r="B47" i="19"/>
  <c r="C47" i="19"/>
  <c r="D47" i="19"/>
  <c r="B42" i="19"/>
  <c r="C42" i="19"/>
  <c r="D42" i="19"/>
  <c r="B39" i="19"/>
  <c r="C39" i="19"/>
  <c r="D39" i="19"/>
  <c r="B35" i="19"/>
  <c r="C35" i="19"/>
  <c r="D35" i="19"/>
  <c r="B32" i="19"/>
  <c r="C32" i="19"/>
  <c r="D32" i="19"/>
  <c r="B2" i="19"/>
  <c r="C2" i="19"/>
  <c r="D2" i="19"/>
  <c r="B15" i="19"/>
  <c r="C15" i="19"/>
  <c r="D15" i="19"/>
  <c r="I28" i="18"/>
  <c r="E44" i="18"/>
  <c r="D44" i="18"/>
  <c r="C44" i="18"/>
  <c r="E37" i="18"/>
  <c r="D37" i="18"/>
  <c r="C37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E36" i="18"/>
  <c r="D36" i="18"/>
  <c r="C36" i="18"/>
  <c r="G36" i="18"/>
  <c r="X4" i="5"/>
  <c r="V4" i="5"/>
  <c r="T4" i="5"/>
  <c r="R4" i="5"/>
  <c r="D58" i="19" l="1"/>
  <c r="C44" i="19"/>
  <c r="B44" i="19"/>
  <c r="D44" i="19"/>
  <c r="C58" i="19"/>
  <c r="D17" i="19"/>
  <c r="C17" i="19"/>
  <c r="B17" i="19"/>
  <c r="B12" i="23"/>
  <c r="C12" i="23"/>
  <c r="E12" i="23"/>
  <c r="I40" i="5"/>
  <c r="I6" i="22" l="1"/>
  <c r="J6" i="22" l="1"/>
  <c r="D12" i="23" l="1"/>
  <c r="F12" i="23"/>
  <c r="G12" i="23"/>
  <c r="H12" i="23"/>
  <c r="I12" i="23"/>
  <c r="J12" i="23"/>
  <c r="C8" i="22"/>
  <c r="D8" i="22"/>
  <c r="E8" i="22"/>
  <c r="F8" i="22"/>
  <c r="G8" i="22"/>
  <c r="H8" i="22"/>
  <c r="I8" i="22"/>
  <c r="J8" i="22"/>
  <c r="B8" i="22"/>
  <c r="AA26" i="17" l="1"/>
  <c r="AN25" i="17"/>
  <c r="AO25" i="17"/>
  <c r="P26" i="17"/>
  <c r="P18" i="17"/>
  <c r="D30" i="18"/>
  <c r="C30" i="18"/>
  <c r="B30" i="18"/>
  <c r="D28" i="18"/>
  <c r="C28" i="18"/>
  <c r="B28" i="18"/>
  <c r="D26" i="18"/>
  <c r="C26" i="18"/>
  <c r="B26" i="18"/>
  <c r="D23" i="18"/>
  <c r="C23" i="18"/>
  <c r="B23" i="18"/>
  <c r="D19" i="18"/>
  <c r="C19" i="18"/>
  <c r="B19" i="18"/>
  <c r="D15" i="18"/>
  <c r="C15" i="18"/>
  <c r="B15" i="18"/>
  <c r="D12" i="18"/>
  <c r="C12" i="18"/>
  <c r="B12" i="18"/>
  <c r="D10" i="18"/>
  <c r="C10" i="18"/>
  <c r="B10" i="18"/>
  <c r="D8" i="18"/>
  <c r="C8" i="18"/>
  <c r="B8" i="18"/>
  <c r="D95" i="18"/>
  <c r="C95" i="18"/>
  <c r="B95" i="18"/>
  <c r="D93" i="18"/>
  <c r="C93" i="18"/>
  <c r="B93" i="18"/>
  <c r="D91" i="18"/>
  <c r="C91" i="18"/>
  <c r="B91" i="18"/>
  <c r="D68" i="18"/>
  <c r="C68" i="18"/>
  <c r="B68" i="18"/>
  <c r="D66" i="18"/>
  <c r="C66" i="18"/>
  <c r="B66" i="18"/>
  <c r="D64" i="18"/>
  <c r="C64" i="18"/>
  <c r="B64" i="18"/>
  <c r="C26" i="17"/>
  <c r="D26" i="17"/>
  <c r="B26" i="17"/>
  <c r="C22" i="17"/>
  <c r="D22" i="17"/>
  <c r="B22" i="17"/>
  <c r="C18" i="17"/>
  <c r="D18" i="17"/>
  <c r="B18" i="17"/>
  <c r="D88" i="18"/>
  <c r="E88" i="18"/>
  <c r="E83" i="18"/>
  <c r="D83" i="18"/>
  <c r="C83" i="18"/>
  <c r="C88" i="18"/>
  <c r="D85" i="18"/>
  <c r="C85" i="18"/>
  <c r="B85" i="18"/>
  <c r="D80" i="18"/>
  <c r="C80" i="18"/>
  <c r="B80" i="18"/>
  <c r="E61" i="18"/>
  <c r="D61" i="18"/>
  <c r="C61" i="18"/>
  <c r="E56" i="18"/>
  <c r="D56" i="18"/>
  <c r="C56" i="18"/>
  <c r="D58" i="18"/>
  <c r="C58" i="18"/>
  <c r="B58" i="18"/>
  <c r="D53" i="18"/>
  <c r="C53" i="18"/>
  <c r="B53" i="18"/>
  <c r="C77" i="18"/>
  <c r="D77" i="18"/>
  <c r="B77" i="18"/>
  <c r="C75" i="18"/>
  <c r="D75" i="18"/>
  <c r="B75" i="18"/>
  <c r="C50" i="18"/>
  <c r="D50" i="18"/>
  <c r="B50" i="18"/>
  <c r="C48" i="18"/>
  <c r="D48" i="18"/>
  <c r="B48" i="18"/>
  <c r="D5" i="18"/>
  <c r="C5" i="18"/>
  <c r="B5" i="18"/>
  <c r="E3" i="18"/>
  <c r="D3" i="18"/>
  <c r="C3" i="18"/>
  <c r="D45" i="18"/>
  <c r="C45" i="18"/>
  <c r="B45" i="18"/>
  <c r="U66" i="17"/>
  <c r="T66" i="17"/>
  <c r="S66" i="17"/>
  <c r="U65" i="17"/>
  <c r="T65" i="17"/>
  <c r="S65" i="17"/>
  <c r="U64" i="17"/>
  <c r="T64" i="17"/>
  <c r="S64" i="17"/>
  <c r="U62" i="17"/>
  <c r="T62" i="17"/>
  <c r="U52" i="17"/>
  <c r="T52" i="17"/>
  <c r="S52" i="17"/>
  <c r="U51" i="17"/>
  <c r="T51" i="17"/>
  <c r="S51" i="17"/>
  <c r="U50" i="17"/>
  <c r="T50" i="17"/>
  <c r="S50" i="17"/>
  <c r="U48" i="17"/>
  <c r="T48" i="17"/>
  <c r="U38" i="17"/>
  <c r="T38" i="17"/>
  <c r="S38" i="17"/>
  <c r="U37" i="17"/>
  <c r="T37" i="17"/>
  <c r="S37" i="17"/>
  <c r="U36" i="17"/>
  <c r="T36" i="17"/>
  <c r="S36" i="17"/>
  <c r="U34" i="17"/>
  <c r="T34" i="17"/>
  <c r="U33" i="17"/>
  <c r="T33" i="17"/>
  <c r="S33" i="17"/>
  <c r="U31" i="17"/>
  <c r="T31" i="17"/>
  <c r="S31" i="17"/>
  <c r="U29" i="17"/>
  <c r="T29" i="17"/>
  <c r="S29" i="17"/>
  <c r="U15" i="17"/>
  <c r="T15" i="17"/>
  <c r="S15" i="17"/>
  <c r="U13" i="17"/>
  <c r="T13" i="17"/>
  <c r="S13" i="17"/>
  <c r="U11" i="17"/>
  <c r="T11" i="17"/>
  <c r="S11" i="17"/>
  <c r="U6" i="17"/>
  <c r="T6" i="17"/>
  <c r="S6" i="17"/>
  <c r="U4" i="17"/>
  <c r="T4" i="17"/>
  <c r="D66" i="17"/>
  <c r="D65" i="17"/>
  <c r="D64" i="17"/>
  <c r="C66" i="17"/>
  <c r="C65" i="17"/>
  <c r="C64" i="17"/>
  <c r="B66" i="17"/>
  <c r="B65" i="17"/>
  <c r="B64" i="17"/>
  <c r="D52" i="17"/>
  <c r="D51" i="17"/>
  <c r="D50" i="17"/>
  <c r="C52" i="17"/>
  <c r="C51" i="17"/>
  <c r="C50" i="17"/>
  <c r="B52" i="17"/>
  <c r="B51" i="17"/>
  <c r="B50" i="17"/>
  <c r="B36" i="17"/>
  <c r="B38" i="17"/>
  <c r="B37" i="17"/>
  <c r="C38" i="17"/>
  <c r="C37" i="17"/>
  <c r="D38" i="17"/>
  <c r="D37" i="17"/>
  <c r="C36" i="17"/>
  <c r="D36" i="17"/>
  <c r="C62" i="17"/>
  <c r="D62" i="17"/>
  <c r="F62" i="17"/>
  <c r="C48" i="17"/>
  <c r="D48" i="17"/>
  <c r="F48" i="17"/>
  <c r="G48" i="17"/>
  <c r="C34" i="17"/>
  <c r="D34" i="17"/>
  <c r="F34" i="17"/>
  <c r="C11" i="17"/>
  <c r="D11" i="17"/>
  <c r="E11" i="17"/>
  <c r="B11" i="17"/>
  <c r="C13" i="17"/>
  <c r="D13" i="17"/>
  <c r="E13" i="17"/>
  <c r="B13" i="17"/>
  <c r="E15" i="17"/>
  <c r="D15" i="17"/>
  <c r="C15" i="17"/>
  <c r="B15" i="17"/>
  <c r="D33" i="17"/>
  <c r="C33" i="17"/>
  <c r="B33" i="17"/>
  <c r="D31" i="17"/>
  <c r="C31" i="17"/>
  <c r="B31" i="17"/>
  <c r="D29" i="17"/>
  <c r="C29" i="17"/>
  <c r="B29" i="17"/>
  <c r="D6" i="17"/>
  <c r="C6" i="17"/>
  <c r="B6" i="17"/>
  <c r="C4" i="17"/>
  <c r="D4" i="17"/>
  <c r="F4" i="17"/>
  <c r="B39" i="5"/>
  <c r="B41" i="5"/>
  <c r="B40" i="5"/>
  <c r="B38" i="5"/>
  <c r="B37" i="5"/>
  <c r="O36" i="5"/>
  <c r="B36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5" i="5"/>
  <c r="B33" i="5"/>
  <c r="B34" i="5"/>
  <c r="B31" i="5"/>
  <c r="B30" i="5"/>
  <c r="B32" i="5"/>
  <c r="Z2" i="18" l="1"/>
  <c r="T29" i="18"/>
  <c r="P29" i="18"/>
  <c r="R24" i="18"/>
  <c r="T24" i="18"/>
  <c r="V24" i="18"/>
  <c r="X24" i="18"/>
  <c r="Z24" i="18"/>
  <c r="R25" i="18"/>
  <c r="T25" i="18"/>
  <c r="V25" i="18"/>
  <c r="X25" i="18"/>
  <c r="Z25" i="18"/>
  <c r="R27" i="18"/>
  <c r="T27" i="18"/>
  <c r="V27" i="18"/>
  <c r="X27" i="18"/>
  <c r="Z27" i="18"/>
  <c r="R29" i="18"/>
  <c r="V29" i="18"/>
  <c r="X29" i="18"/>
  <c r="Z29" i="18"/>
  <c r="P27" i="18"/>
  <c r="P25" i="18"/>
  <c r="P24" i="18"/>
  <c r="R13" i="18"/>
  <c r="T13" i="18"/>
  <c r="V13" i="18"/>
  <c r="X13" i="18"/>
  <c r="Z13" i="18"/>
  <c r="R14" i="18"/>
  <c r="T14" i="18"/>
  <c r="V14" i="18"/>
  <c r="X14" i="18"/>
  <c r="Z14" i="18"/>
  <c r="R16" i="18"/>
  <c r="T16" i="18"/>
  <c r="V16" i="18"/>
  <c r="X16" i="18"/>
  <c r="Z16" i="18"/>
  <c r="R17" i="18"/>
  <c r="T17" i="18"/>
  <c r="V17" i="18"/>
  <c r="X17" i="18"/>
  <c r="Z17" i="18"/>
  <c r="T18" i="18"/>
  <c r="V18" i="18"/>
  <c r="X18" i="18"/>
  <c r="Z18" i="18"/>
  <c r="T20" i="18"/>
  <c r="V20" i="18"/>
  <c r="X20" i="18"/>
  <c r="Z20" i="18"/>
  <c r="R21" i="18"/>
  <c r="T21" i="18"/>
  <c r="V21" i="18"/>
  <c r="X21" i="18"/>
  <c r="Z21" i="18"/>
  <c r="P14" i="18"/>
  <c r="P13" i="18"/>
  <c r="R6" i="18"/>
  <c r="T6" i="18"/>
  <c r="V6" i="18"/>
  <c r="X6" i="18"/>
  <c r="Z6" i="18"/>
  <c r="R7" i="18"/>
  <c r="T7" i="18"/>
  <c r="V7" i="18"/>
  <c r="X7" i="18"/>
  <c r="Z7" i="18"/>
  <c r="R9" i="18"/>
  <c r="T9" i="18"/>
  <c r="V9" i="18"/>
  <c r="X9" i="18"/>
  <c r="Z9" i="18"/>
  <c r="P9" i="18"/>
  <c r="P6" i="18"/>
  <c r="P7" i="18"/>
  <c r="R2" i="18"/>
  <c r="T2" i="18"/>
  <c r="V2" i="18"/>
  <c r="X2" i="18"/>
  <c r="P2" i="18"/>
  <c r="E5" i="18"/>
  <c r="E37" i="17"/>
  <c r="O5" i="18"/>
  <c r="N5" i="18"/>
  <c r="M5" i="18"/>
  <c r="L5" i="18"/>
  <c r="K5" i="18"/>
  <c r="J5" i="18"/>
  <c r="I5" i="18"/>
  <c r="H5" i="18"/>
  <c r="G5" i="18"/>
  <c r="F5" i="18"/>
  <c r="O3" i="18"/>
  <c r="N3" i="18"/>
  <c r="M3" i="18"/>
  <c r="L3" i="18"/>
  <c r="K3" i="18"/>
  <c r="J3" i="18"/>
  <c r="I3" i="18"/>
  <c r="H3" i="18"/>
  <c r="G3" i="18"/>
  <c r="O30" i="18"/>
  <c r="N30" i="18"/>
  <c r="M30" i="18"/>
  <c r="L30" i="18"/>
  <c r="K30" i="18"/>
  <c r="J30" i="18"/>
  <c r="I30" i="18"/>
  <c r="H30" i="18"/>
  <c r="G30" i="18"/>
  <c r="F30" i="18"/>
  <c r="E30" i="18"/>
  <c r="O28" i="18"/>
  <c r="N28" i="18"/>
  <c r="M28" i="18"/>
  <c r="L28" i="18"/>
  <c r="K28" i="18"/>
  <c r="J28" i="18"/>
  <c r="H28" i="18"/>
  <c r="G28" i="18"/>
  <c r="F28" i="18"/>
  <c r="E28" i="18"/>
  <c r="O26" i="18"/>
  <c r="N26" i="18"/>
  <c r="M26" i="18"/>
  <c r="L26" i="18"/>
  <c r="K26" i="18"/>
  <c r="J26" i="18"/>
  <c r="I26" i="18"/>
  <c r="H26" i="18"/>
  <c r="G26" i="18"/>
  <c r="F26" i="18"/>
  <c r="E26" i="18"/>
  <c r="O23" i="18"/>
  <c r="N23" i="18"/>
  <c r="M23" i="18"/>
  <c r="L23" i="18"/>
  <c r="K23" i="18"/>
  <c r="J23" i="18"/>
  <c r="I23" i="18"/>
  <c r="H23" i="18"/>
  <c r="G23" i="18"/>
  <c r="F23" i="18"/>
  <c r="E23" i="18"/>
  <c r="O19" i="18"/>
  <c r="N19" i="18"/>
  <c r="M19" i="18"/>
  <c r="L19" i="18"/>
  <c r="K19" i="18"/>
  <c r="J19" i="18"/>
  <c r="I19" i="18"/>
  <c r="H19" i="18"/>
  <c r="G19" i="18"/>
  <c r="F19" i="18"/>
  <c r="E19" i="18"/>
  <c r="O15" i="18"/>
  <c r="N15" i="18"/>
  <c r="M15" i="18"/>
  <c r="L15" i="18"/>
  <c r="K15" i="18"/>
  <c r="J15" i="18"/>
  <c r="I15" i="18"/>
  <c r="H15" i="18"/>
  <c r="G15" i="18"/>
  <c r="F15" i="18"/>
  <c r="E15" i="18"/>
  <c r="O12" i="18"/>
  <c r="N12" i="18"/>
  <c r="M12" i="18"/>
  <c r="L12" i="18"/>
  <c r="K12" i="18"/>
  <c r="J12" i="18"/>
  <c r="I12" i="18"/>
  <c r="H12" i="18"/>
  <c r="G12" i="18"/>
  <c r="F12" i="18"/>
  <c r="E12" i="18"/>
  <c r="O10" i="18"/>
  <c r="N10" i="18"/>
  <c r="M10" i="18"/>
  <c r="L10" i="18"/>
  <c r="K10" i="18"/>
  <c r="J10" i="18"/>
  <c r="I10" i="18"/>
  <c r="H10" i="18"/>
  <c r="G10" i="18"/>
  <c r="F10" i="18"/>
  <c r="E10" i="18"/>
  <c r="O8" i="18"/>
  <c r="N8" i="18"/>
  <c r="M8" i="18"/>
  <c r="L8" i="18"/>
  <c r="K8" i="18"/>
  <c r="J8" i="18"/>
  <c r="I8" i="18"/>
  <c r="H8" i="18"/>
  <c r="G8" i="18"/>
  <c r="F8" i="18"/>
  <c r="E8" i="18"/>
  <c r="Q90" i="18"/>
  <c r="R90" i="18"/>
  <c r="S90" i="18"/>
  <c r="T90" i="18"/>
  <c r="U90" i="18"/>
  <c r="V90" i="18"/>
  <c r="W90" i="18"/>
  <c r="X90" i="18"/>
  <c r="Y90" i="18"/>
  <c r="Z90" i="18"/>
  <c r="Q92" i="18"/>
  <c r="R92" i="18"/>
  <c r="S92" i="18"/>
  <c r="T92" i="18"/>
  <c r="U92" i="18"/>
  <c r="V92" i="18"/>
  <c r="W92" i="18"/>
  <c r="X92" i="18"/>
  <c r="Y92" i="18"/>
  <c r="Z92" i="18"/>
  <c r="Q94" i="18"/>
  <c r="R94" i="18"/>
  <c r="S94" i="18"/>
  <c r="T94" i="18"/>
  <c r="U94" i="18"/>
  <c r="V94" i="18"/>
  <c r="W94" i="18"/>
  <c r="X94" i="18"/>
  <c r="Y94" i="18"/>
  <c r="Z94" i="18"/>
  <c r="P94" i="18"/>
  <c r="P92" i="18"/>
  <c r="P90" i="18"/>
  <c r="Q79" i="18"/>
  <c r="R79" i="18"/>
  <c r="S79" i="18"/>
  <c r="T79" i="18"/>
  <c r="U79" i="18"/>
  <c r="V79" i="18"/>
  <c r="W79" i="18"/>
  <c r="X79" i="18"/>
  <c r="Y79" i="18"/>
  <c r="Z79" i="18"/>
  <c r="R81" i="18"/>
  <c r="T81" i="18"/>
  <c r="V81" i="18"/>
  <c r="X81" i="18"/>
  <c r="Z81" i="18"/>
  <c r="R82" i="18"/>
  <c r="T82" i="18"/>
  <c r="V82" i="18"/>
  <c r="X82" i="18"/>
  <c r="Z82" i="18"/>
  <c r="Q84" i="18"/>
  <c r="R84" i="18"/>
  <c r="S84" i="18"/>
  <c r="T84" i="18"/>
  <c r="U84" i="18"/>
  <c r="V84" i="18"/>
  <c r="W84" i="18"/>
  <c r="X84" i="18"/>
  <c r="Y84" i="18"/>
  <c r="Z84" i="18"/>
  <c r="R86" i="18"/>
  <c r="T86" i="18"/>
  <c r="V86" i="18"/>
  <c r="X86" i="18"/>
  <c r="Z86" i="18"/>
  <c r="R87" i="18"/>
  <c r="T87" i="18"/>
  <c r="V87" i="18"/>
  <c r="X87" i="18"/>
  <c r="Z87" i="18"/>
  <c r="P84" i="18"/>
  <c r="P79" i="18"/>
  <c r="Q74" i="18"/>
  <c r="R74" i="18"/>
  <c r="S74" i="18"/>
  <c r="T74" i="18"/>
  <c r="U74" i="18"/>
  <c r="V74" i="18"/>
  <c r="W74" i="18"/>
  <c r="X74" i="18"/>
  <c r="Y74" i="18"/>
  <c r="Z74" i="18"/>
  <c r="Q76" i="18"/>
  <c r="R76" i="18"/>
  <c r="S76" i="18"/>
  <c r="T76" i="18"/>
  <c r="U76" i="18"/>
  <c r="V76" i="18"/>
  <c r="W76" i="18"/>
  <c r="X76" i="18"/>
  <c r="Y76" i="18"/>
  <c r="Z76" i="18"/>
  <c r="P76" i="18"/>
  <c r="P74" i="18"/>
  <c r="E68" i="18"/>
  <c r="E53" i="18"/>
  <c r="E58" i="18"/>
  <c r="F68" i="18"/>
  <c r="G68" i="18"/>
  <c r="H68" i="18"/>
  <c r="I68" i="18"/>
  <c r="J68" i="18"/>
  <c r="K68" i="18"/>
  <c r="L68" i="18"/>
  <c r="M68" i="18"/>
  <c r="N68" i="18"/>
  <c r="O68" i="18"/>
  <c r="F66" i="18"/>
  <c r="G66" i="18"/>
  <c r="H66" i="18"/>
  <c r="I66" i="18"/>
  <c r="J66" i="18"/>
  <c r="K66" i="18"/>
  <c r="L66" i="18"/>
  <c r="M66" i="18"/>
  <c r="N66" i="18"/>
  <c r="O66" i="18"/>
  <c r="E64" i="18"/>
  <c r="E66" i="18"/>
  <c r="J42" i="18"/>
  <c r="N78" i="18"/>
  <c r="Y78" i="18" s="1"/>
  <c r="O88" i="18"/>
  <c r="N88" i="18"/>
  <c r="M88" i="18"/>
  <c r="L88" i="18"/>
  <c r="K88" i="18"/>
  <c r="J88" i="18"/>
  <c r="I88" i="18"/>
  <c r="H88" i="18"/>
  <c r="G88" i="18"/>
  <c r="O83" i="18"/>
  <c r="N83" i="18"/>
  <c r="M83" i="18"/>
  <c r="L83" i="18"/>
  <c r="K83" i="18"/>
  <c r="J83" i="18"/>
  <c r="I83" i="18"/>
  <c r="H83" i="18"/>
  <c r="G83" i="18"/>
  <c r="F64" i="18"/>
  <c r="G64" i="18"/>
  <c r="H64" i="18"/>
  <c r="I64" i="18"/>
  <c r="J64" i="18"/>
  <c r="K64" i="18"/>
  <c r="L64" i="18"/>
  <c r="M64" i="18"/>
  <c r="N64" i="18"/>
  <c r="O64" i="18"/>
  <c r="F58" i="18"/>
  <c r="G58" i="18"/>
  <c r="H58" i="18"/>
  <c r="I58" i="18"/>
  <c r="J58" i="18"/>
  <c r="K58" i="18"/>
  <c r="L58" i="18"/>
  <c r="N58" i="18"/>
  <c r="F53" i="18"/>
  <c r="G53" i="18"/>
  <c r="H53" i="18"/>
  <c r="I53" i="18"/>
  <c r="J53" i="18"/>
  <c r="K53" i="18"/>
  <c r="L53" i="18"/>
  <c r="M53" i="18"/>
  <c r="N53" i="18"/>
  <c r="O53" i="18"/>
  <c r="F50" i="18"/>
  <c r="G50" i="18"/>
  <c r="H50" i="18"/>
  <c r="I50" i="18"/>
  <c r="J50" i="18"/>
  <c r="K50" i="18"/>
  <c r="L50" i="18"/>
  <c r="M50" i="18"/>
  <c r="N50" i="18"/>
  <c r="E50" i="18"/>
  <c r="F48" i="18"/>
  <c r="G48" i="18"/>
  <c r="H48" i="18"/>
  <c r="I48" i="18"/>
  <c r="J48" i="18"/>
  <c r="K48" i="18"/>
  <c r="L48" i="18"/>
  <c r="M48" i="18"/>
  <c r="N48" i="18"/>
  <c r="E48" i="18"/>
  <c r="O50" i="18"/>
  <c r="O48" i="18"/>
  <c r="P11" i="17"/>
  <c r="F89" i="18"/>
  <c r="Q89" i="18" s="1"/>
  <c r="G73" i="18"/>
  <c r="R73" i="18" s="1"/>
  <c r="H73" i="18"/>
  <c r="S73" i="18" s="1"/>
  <c r="I73" i="18"/>
  <c r="T73" i="18" s="1"/>
  <c r="J73" i="18"/>
  <c r="U73" i="18" s="1"/>
  <c r="K78" i="18"/>
  <c r="V78" i="18" s="1"/>
  <c r="L78" i="18"/>
  <c r="W78" i="18" s="1"/>
  <c r="M78" i="18"/>
  <c r="M85" i="18" s="1"/>
  <c r="N89" i="18"/>
  <c r="N91" i="18" s="1"/>
  <c r="E73" i="18"/>
  <c r="P73" i="18" s="1"/>
  <c r="O73" i="18"/>
  <c r="Z73" i="18" s="1"/>
  <c r="AN5" i="17"/>
  <c r="AO3" i="17"/>
  <c r="AO63" i="17"/>
  <c r="AN63" i="17"/>
  <c r="AO60" i="17"/>
  <c r="AN60" i="17"/>
  <c r="AO58" i="17"/>
  <c r="AN58" i="17"/>
  <c r="AO56" i="17"/>
  <c r="AN56" i="17"/>
  <c r="AO55" i="17"/>
  <c r="AN55" i="17"/>
  <c r="AO54" i="17"/>
  <c r="AN54" i="17"/>
  <c r="AO49" i="17"/>
  <c r="AN49" i="17"/>
  <c r="AO46" i="17"/>
  <c r="AN46" i="17"/>
  <c r="AO44" i="17"/>
  <c r="AN44" i="17"/>
  <c r="AO42" i="17"/>
  <c r="AN42" i="17"/>
  <c r="AO41" i="17"/>
  <c r="AN41" i="17"/>
  <c r="AO40" i="17"/>
  <c r="AN40" i="17"/>
  <c r="AO35" i="17"/>
  <c r="AN35" i="17"/>
  <c r="AO32" i="17"/>
  <c r="AN32" i="17"/>
  <c r="AO30" i="17"/>
  <c r="AN30" i="17"/>
  <c r="AO28" i="17"/>
  <c r="AN28" i="17"/>
  <c r="AO27" i="17"/>
  <c r="AN27" i="17"/>
  <c r="AO21" i="17"/>
  <c r="AN21" i="17"/>
  <c r="AO17" i="17"/>
  <c r="AN17" i="17"/>
  <c r="AO16" i="17"/>
  <c r="AN16" i="17"/>
  <c r="AO14" i="17"/>
  <c r="AN14" i="17"/>
  <c r="AO12" i="17"/>
  <c r="AN12" i="17"/>
  <c r="AO10" i="17"/>
  <c r="AN10" i="17"/>
  <c r="AO9" i="17"/>
  <c r="AN9" i="17"/>
  <c r="AO8" i="17"/>
  <c r="AN8" i="17"/>
  <c r="AO5" i="17"/>
  <c r="AN3" i="17"/>
  <c r="O52" i="17"/>
  <c r="O51" i="17"/>
  <c r="O50" i="17"/>
  <c r="M48" i="17"/>
  <c r="O48" i="17"/>
  <c r="P6" i="17"/>
  <c r="O6" i="17"/>
  <c r="P4" i="17"/>
  <c r="O4" i="17"/>
  <c r="P66" i="17"/>
  <c r="P65" i="17"/>
  <c r="P64" i="17"/>
  <c r="O66" i="17"/>
  <c r="O65" i="17"/>
  <c r="O64" i="17"/>
  <c r="P62" i="17"/>
  <c r="O62" i="17"/>
  <c r="M62" i="17"/>
  <c r="N62" i="17"/>
  <c r="P59" i="17"/>
  <c r="P61" i="17"/>
  <c r="O61" i="17"/>
  <c r="O59" i="17"/>
  <c r="P57" i="17"/>
  <c r="O57" i="17"/>
  <c r="P48" i="17"/>
  <c r="P52" i="17"/>
  <c r="P51" i="17"/>
  <c r="P50" i="17"/>
  <c r="P38" i="17"/>
  <c r="P37" i="17"/>
  <c r="P36" i="17"/>
  <c r="O38" i="17"/>
  <c r="O37" i="17"/>
  <c r="O36" i="17"/>
  <c r="N37" i="17"/>
  <c r="N36" i="17"/>
  <c r="P34" i="17"/>
  <c r="O34" i="17"/>
  <c r="M34" i="17"/>
  <c r="N34" i="17"/>
  <c r="P47" i="17"/>
  <c r="O47" i="17"/>
  <c r="P45" i="17"/>
  <c r="O45" i="17"/>
  <c r="P43" i="17"/>
  <c r="O43" i="17"/>
  <c r="P33" i="17"/>
  <c r="O33" i="17"/>
  <c r="P31" i="17"/>
  <c r="O31" i="17"/>
  <c r="P29" i="17"/>
  <c r="P15" i="17"/>
  <c r="O15" i="17"/>
  <c r="O11" i="17"/>
  <c r="O13" i="17"/>
  <c r="P13" i="17"/>
  <c r="O29" i="17"/>
  <c r="O26" i="17"/>
  <c r="O22" i="17"/>
  <c r="O18" i="17"/>
  <c r="P22" i="17"/>
  <c r="O42" i="18"/>
  <c r="AO6" i="17" l="1"/>
  <c r="AO65" i="17"/>
  <c r="AO11" i="17"/>
  <c r="AN52" i="17"/>
  <c r="AN66" i="17"/>
  <c r="AN18" i="17"/>
  <c r="AN29" i="17"/>
  <c r="AN33" i="17"/>
  <c r="F91" i="18"/>
  <c r="F95" i="18"/>
  <c r="F93" i="18"/>
  <c r="X78" i="18"/>
  <c r="N95" i="18"/>
  <c r="Y89" i="18"/>
  <c r="N93" i="18"/>
  <c r="N73" i="18"/>
  <c r="F73" i="18"/>
  <c r="M89" i="18"/>
  <c r="J77" i="18"/>
  <c r="J75" i="18"/>
  <c r="L85" i="18"/>
  <c r="L80" i="18"/>
  <c r="K85" i="18"/>
  <c r="K80" i="18"/>
  <c r="I77" i="18"/>
  <c r="I75" i="18"/>
  <c r="O75" i="18"/>
  <c r="O77" i="18"/>
  <c r="E77" i="18"/>
  <c r="E75" i="18"/>
  <c r="G77" i="18"/>
  <c r="G75" i="18"/>
  <c r="H77" i="18"/>
  <c r="H75" i="18"/>
  <c r="M73" i="18"/>
  <c r="I78" i="18"/>
  <c r="L89" i="18"/>
  <c r="W89" i="18" s="1"/>
  <c r="L73" i="18"/>
  <c r="W73" i="18" s="1"/>
  <c r="E78" i="18"/>
  <c r="P78" i="18" s="1"/>
  <c r="H78" i="18"/>
  <c r="S78" i="18" s="1"/>
  <c r="K89" i="18"/>
  <c r="V89" i="18" s="1"/>
  <c r="K73" i="18"/>
  <c r="V73" i="18" s="1"/>
  <c r="O78" i="18"/>
  <c r="Z78" i="18" s="1"/>
  <c r="G78" i="18"/>
  <c r="R78" i="18" s="1"/>
  <c r="J89" i="18"/>
  <c r="U89" i="18" s="1"/>
  <c r="J78" i="18"/>
  <c r="U78" i="18" s="1"/>
  <c r="F78" i="18"/>
  <c r="Q78" i="18" s="1"/>
  <c r="I89" i="18"/>
  <c r="T89" i="18" s="1"/>
  <c r="E89" i="18"/>
  <c r="H89" i="18"/>
  <c r="O89" i="18"/>
  <c r="G89" i="18"/>
  <c r="M80" i="18"/>
  <c r="AO52" i="17"/>
  <c r="AN15" i="17"/>
  <c r="AN31" i="17"/>
  <c r="AN61" i="17"/>
  <c r="AO33" i="17"/>
  <c r="AO61" i="17"/>
  <c r="AO66" i="17"/>
  <c r="AO29" i="17"/>
  <c r="AO47" i="17"/>
  <c r="AO18" i="17"/>
  <c r="AN65" i="17"/>
  <c r="AN6" i="17"/>
  <c r="AN22" i="17"/>
  <c r="AN36" i="17"/>
  <c r="AN43" i="17"/>
  <c r="AO22" i="17"/>
  <c r="AO36" i="17"/>
  <c r="AO43" i="17"/>
  <c r="AN26" i="17"/>
  <c r="AN37" i="17"/>
  <c r="AN45" i="17"/>
  <c r="AN59" i="17"/>
  <c r="AO26" i="17"/>
  <c r="AO37" i="17"/>
  <c r="AO45" i="17"/>
  <c r="AO31" i="17"/>
  <c r="AN47" i="17"/>
  <c r="AN13" i="17"/>
  <c r="AO13" i="17"/>
  <c r="AN38" i="17"/>
  <c r="AN51" i="17"/>
  <c r="AN64" i="17"/>
  <c r="AN50" i="17"/>
  <c r="AO50" i="17"/>
  <c r="AO59" i="17"/>
  <c r="AO38" i="17"/>
  <c r="AO51" i="17"/>
  <c r="AO64" i="17"/>
  <c r="AN11" i="17"/>
  <c r="AO15" i="17"/>
  <c r="AN57" i="17"/>
  <c r="AO57" i="17"/>
  <c r="N61" i="18"/>
  <c r="N56" i="18"/>
  <c r="O44" i="18"/>
  <c r="N44" i="18"/>
  <c r="N42" i="18"/>
  <c r="O45" i="18"/>
  <c r="N45" i="18"/>
  <c r="O37" i="18"/>
  <c r="N37" i="18"/>
  <c r="O36" i="18"/>
  <c r="N36" i="18"/>
  <c r="N35" i="18" s="1"/>
  <c r="M36" i="18"/>
  <c r="M35" i="18" s="1"/>
  <c r="U26" i="6"/>
  <c r="T26" i="6"/>
  <c r="S26" i="6"/>
  <c r="Q23" i="5"/>
  <c r="G41" i="5"/>
  <c r="O30" i="5"/>
  <c r="Q4" i="5"/>
  <c r="N75" i="18" l="1"/>
  <c r="Y73" i="18"/>
  <c r="E93" i="18"/>
  <c r="E95" i="18"/>
  <c r="E91" i="18"/>
  <c r="P89" i="18"/>
  <c r="G91" i="18"/>
  <c r="R89" i="18"/>
  <c r="G93" i="18"/>
  <c r="G95" i="18"/>
  <c r="I85" i="18"/>
  <c r="T78" i="18"/>
  <c r="O91" i="18"/>
  <c r="Z89" i="18"/>
  <c r="O93" i="18"/>
  <c r="O95" i="18"/>
  <c r="M75" i="18"/>
  <c r="X73" i="18"/>
  <c r="F77" i="18"/>
  <c r="Q73" i="18"/>
  <c r="H91" i="18"/>
  <c r="S89" i="18"/>
  <c r="H93" i="18"/>
  <c r="H95" i="18"/>
  <c r="M91" i="18"/>
  <c r="M95" i="18"/>
  <c r="M93" i="18"/>
  <c r="X89" i="18"/>
  <c r="N77" i="18"/>
  <c r="L91" i="18"/>
  <c r="L93" i="18"/>
  <c r="L95" i="18"/>
  <c r="K91" i="18"/>
  <c r="K95" i="18"/>
  <c r="K93" i="18"/>
  <c r="J91" i="18"/>
  <c r="J95" i="18"/>
  <c r="J93" i="18"/>
  <c r="I91" i="18"/>
  <c r="I95" i="18"/>
  <c r="I93" i="18"/>
  <c r="F75" i="18"/>
  <c r="M77" i="18"/>
  <c r="E85" i="18"/>
  <c r="E80" i="18"/>
  <c r="J80" i="18"/>
  <c r="J85" i="18"/>
  <c r="L77" i="18"/>
  <c r="L75" i="18"/>
  <c r="H80" i="18"/>
  <c r="H85" i="18"/>
  <c r="G85" i="18"/>
  <c r="G80" i="18"/>
  <c r="I80" i="18"/>
  <c r="N85" i="18"/>
  <c r="N80" i="18"/>
  <c r="O85" i="18"/>
  <c r="O80" i="18"/>
  <c r="F85" i="18"/>
  <c r="F80" i="18"/>
  <c r="K77" i="18"/>
  <c r="K75" i="18"/>
  <c r="O56" i="18"/>
  <c r="Q25" i="5"/>
  <c r="O41" i="5"/>
  <c r="O40" i="5"/>
  <c r="O39" i="5"/>
  <c r="O38" i="5"/>
  <c r="O37" i="5"/>
  <c r="O32" i="5"/>
  <c r="O31" i="5"/>
  <c r="O29" i="5"/>
  <c r="N41" i="5"/>
  <c r="N40" i="5"/>
  <c r="N39" i="5"/>
  <c r="N38" i="5"/>
  <c r="N37" i="5"/>
  <c r="N36" i="5"/>
  <c r="N32" i="5"/>
  <c r="N31" i="5"/>
  <c r="N30" i="5"/>
  <c r="N29" i="5"/>
  <c r="AM58" i="17"/>
  <c r="AM63" i="17"/>
  <c r="AL63" i="17"/>
  <c r="AK63" i="17"/>
  <c r="AJ63" i="17"/>
  <c r="AI63" i="17"/>
  <c r="AH63" i="17"/>
  <c r="AG63" i="17"/>
  <c r="AF63" i="17"/>
  <c r="AE63" i="17"/>
  <c r="AD63" i="17"/>
  <c r="AM60" i="17"/>
  <c r="AL60" i="17"/>
  <c r="AK60" i="17"/>
  <c r="AJ60" i="17"/>
  <c r="AI60" i="17"/>
  <c r="AH60" i="17"/>
  <c r="AG60" i="17"/>
  <c r="AF60" i="17"/>
  <c r="AE60" i="17"/>
  <c r="AD60" i="17"/>
  <c r="AL58" i="17"/>
  <c r="AK58" i="17"/>
  <c r="AJ58" i="17"/>
  <c r="AI58" i="17"/>
  <c r="AH58" i="17"/>
  <c r="AG58" i="17"/>
  <c r="AF58" i="17"/>
  <c r="AE58" i="17"/>
  <c r="AD58" i="17"/>
  <c r="AM56" i="17"/>
  <c r="AL56" i="17"/>
  <c r="AK56" i="17"/>
  <c r="AJ56" i="17"/>
  <c r="AI56" i="17"/>
  <c r="AH56" i="17"/>
  <c r="AG56" i="17"/>
  <c r="AF56" i="17"/>
  <c r="AE56" i="17"/>
  <c r="AD56" i="17"/>
  <c r="AM55" i="17"/>
  <c r="AL55" i="17"/>
  <c r="AK55" i="17"/>
  <c r="AJ55" i="17"/>
  <c r="AI55" i="17"/>
  <c r="AH55" i="17"/>
  <c r="AG55" i="17"/>
  <c r="AF55" i="17"/>
  <c r="AE55" i="17"/>
  <c r="AD55" i="17"/>
  <c r="AM54" i="17"/>
  <c r="AL54" i="17"/>
  <c r="AN62" i="17" s="1"/>
  <c r="AK54" i="17"/>
  <c r="AJ54" i="17"/>
  <c r="AI54" i="17"/>
  <c r="AH54" i="17"/>
  <c r="AG54" i="17"/>
  <c r="AF54" i="17"/>
  <c r="AE54" i="17"/>
  <c r="AD54" i="17"/>
  <c r="AM5" i="17"/>
  <c r="AL5" i="17"/>
  <c r="AK5" i="17"/>
  <c r="AJ5" i="17"/>
  <c r="AI5" i="17"/>
  <c r="AH5" i="17"/>
  <c r="AG5" i="17"/>
  <c r="AF5" i="17"/>
  <c r="AE5" i="17"/>
  <c r="AD5" i="17"/>
  <c r="AM3" i="17"/>
  <c r="AO4" i="17" s="1"/>
  <c r="AL3" i="17"/>
  <c r="AN4" i="17" s="1"/>
  <c r="AK3" i="17"/>
  <c r="AJ3" i="17"/>
  <c r="AI3" i="17"/>
  <c r="AH3" i="17"/>
  <c r="AG3" i="17"/>
  <c r="AF3" i="17"/>
  <c r="AE3" i="17"/>
  <c r="AD3" i="17"/>
  <c r="E50" i="17"/>
  <c r="AM49" i="17"/>
  <c r="AL49" i="17"/>
  <c r="AK49" i="17"/>
  <c r="AJ49" i="17"/>
  <c r="AI49" i="17"/>
  <c r="AH49" i="17"/>
  <c r="AG49" i="17"/>
  <c r="AF49" i="17"/>
  <c r="AE49" i="17"/>
  <c r="AD49" i="17"/>
  <c r="AE46" i="17"/>
  <c r="AD46" i="17"/>
  <c r="AE44" i="17"/>
  <c r="AD44" i="17"/>
  <c r="AE42" i="17"/>
  <c r="AD42" i="17"/>
  <c r="AM46" i="17"/>
  <c r="AL46" i="17"/>
  <c r="AK46" i="17"/>
  <c r="AJ46" i="17"/>
  <c r="AI46" i="17"/>
  <c r="AH46" i="17"/>
  <c r="AG46" i="17"/>
  <c r="AF46" i="17"/>
  <c r="AM44" i="17"/>
  <c r="AL44" i="17"/>
  <c r="AK44" i="17"/>
  <c r="AJ44" i="17"/>
  <c r="AI44" i="17"/>
  <c r="AH44" i="17"/>
  <c r="AG44" i="17"/>
  <c r="AF44" i="17"/>
  <c r="AM42" i="17"/>
  <c r="AL42" i="17"/>
  <c r="AK42" i="17"/>
  <c r="AJ42" i="17"/>
  <c r="AI42" i="17"/>
  <c r="AH42" i="17"/>
  <c r="AG42" i="17"/>
  <c r="AF42" i="17"/>
  <c r="AM41" i="17"/>
  <c r="AL41" i="17"/>
  <c r="AK41" i="17"/>
  <c r="AJ41" i="17"/>
  <c r="AI41" i="17"/>
  <c r="AH41" i="17"/>
  <c r="AG41" i="17"/>
  <c r="AF41" i="17"/>
  <c r="AE41" i="17"/>
  <c r="AD41" i="17"/>
  <c r="AM40" i="17"/>
  <c r="AO48" i="17" s="1"/>
  <c r="AL40" i="17"/>
  <c r="AN48" i="17" s="1"/>
  <c r="AK40" i="17"/>
  <c r="AJ40" i="17"/>
  <c r="AI40" i="17"/>
  <c r="AH40" i="17"/>
  <c r="AG40" i="17"/>
  <c r="AF40" i="17"/>
  <c r="AE40" i="17"/>
  <c r="AD40" i="17"/>
  <c r="AM35" i="17"/>
  <c r="AL35" i="17"/>
  <c r="AK35" i="17"/>
  <c r="AJ35" i="17"/>
  <c r="AI35" i="17"/>
  <c r="AH35" i="17"/>
  <c r="AG35" i="17"/>
  <c r="AF35" i="17"/>
  <c r="AE35" i="17"/>
  <c r="AD35" i="17"/>
  <c r="AM32" i="17"/>
  <c r="AL32" i="17"/>
  <c r="AK32" i="17"/>
  <c r="AJ32" i="17"/>
  <c r="AI32" i="17"/>
  <c r="AH32" i="17"/>
  <c r="AG32" i="17"/>
  <c r="AF32" i="17"/>
  <c r="AE32" i="17"/>
  <c r="AD32" i="17"/>
  <c r="AM30" i="17"/>
  <c r="AL30" i="17"/>
  <c r="AK30" i="17"/>
  <c r="AJ30" i="17"/>
  <c r="AI30" i="17"/>
  <c r="AH30" i="17"/>
  <c r="AG30" i="17"/>
  <c r="AF30" i="17"/>
  <c r="AE30" i="17"/>
  <c r="AD30" i="17"/>
  <c r="AM28" i="17"/>
  <c r="AL28" i="17"/>
  <c r="AK28" i="17"/>
  <c r="AJ28" i="17"/>
  <c r="AI28" i="17"/>
  <c r="AH28" i="17"/>
  <c r="AG28" i="17"/>
  <c r="AF28" i="17"/>
  <c r="AE28" i="17"/>
  <c r="AD28" i="17"/>
  <c r="AM27" i="17"/>
  <c r="AL27" i="17"/>
  <c r="AK27" i="17"/>
  <c r="AJ27" i="17"/>
  <c r="AI27" i="17"/>
  <c r="AH27" i="17"/>
  <c r="AG27" i="17"/>
  <c r="AF27" i="17"/>
  <c r="AE27" i="17"/>
  <c r="AD27" i="17"/>
  <c r="AE25" i="17"/>
  <c r="AD25" i="17"/>
  <c r="AE21" i="17"/>
  <c r="AD21" i="17"/>
  <c r="AE17" i="17"/>
  <c r="AD17" i="17"/>
  <c r="AF17" i="17"/>
  <c r="AM25" i="17"/>
  <c r="AL25" i="17"/>
  <c r="AK25" i="17"/>
  <c r="AJ25" i="17"/>
  <c r="AI25" i="17"/>
  <c r="AH25" i="17"/>
  <c r="AG25" i="17"/>
  <c r="AF25" i="17"/>
  <c r="AM21" i="17"/>
  <c r="AL21" i="17"/>
  <c r="AK21" i="17"/>
  <c r="AJ21" i="17"/>
  <c r="AI21" i="17"/>
  <c r="AH21" i="17"/>
  <c r="AG21" i="17"/>
  <c r="AF21" i="17"/>
  <c r="AM17" i="17"/>
  <c r="AL17" i="17"/>
  <c r="AK17" i="17"/>
  <c r="AJ17" i="17"/>
  <c r="AI17" i="17"/>
  <c r="AH17" i="17"/>
  <c r="AG17" i="17"/>
  <c r="AM16" i="17"/>
  <c r="AL16" i="17"/>
  <c r="AK16" i="17"/>
  <c r="AJ16" i="17"/>
  <c r="AI16" i="17"/>
  <c r="AH16" i="17"/>
  <c r="AG16" i="17"/>
  <c r="AF16" i="17"/>
  <c r="AE16" i="17"/>
  <c r="AD16" i="17"/>
  <c r="AM14" i="17"/>
  <c r="AL14" i="17"/>
  <c r="AK14" i="17"/>
  <c r="AJ14" i="17"/>
  <c r="AI14" i="17"/>
  <c r="AH14" i="17"/>
  <c r="AG14" i="17"/>
  <c r="AF14" i="17"/>
  <c r="AM12" i="17"/>
  <c r="AL12" i="17"/>
  <c r="AK12" i="17"/>
  <c r="AJ12" i="17"/>
  <c r="AI12" i="17"/>
  <c r="AH12" i="17"/>
  <c r="AG12" i="17"/>
  <c r="AF12" i="17"/>
  <c r="AF10" i="17"/>
  <c r="AM10" i="17"/>
  <c r="AL10" i="17"/>
  <c r="AK10" i="17"/>
  <c r="AJ10" i="17"/>
  <c r="AI10" i="17"/>
  <c r="AH10" i="17"/>
  <c r="AG10" i="17"/>
  <c r="AM9" i="17"/>
  <c r="AL9" i="17"/>
  <c r="AK9" i="17"/>
  <c r="AJ9" i="17"/>
  <c r="AJ15" i="17" s="1"/>
  <c r="AI9" i="17"/>
  <c r="AH9" i="17"/>
  <c r="AG9" i="17"/>
  <c r="AF9" i="17"/>
  <c r="AE9" i="17"/>
  <c r="AD9" i="17"/>
  <c r="AM8" i="17"/>
  <c r="AO34" i="17" s="1"/>
  <c r="AL8" i="17"/>
  <c r="AN34" i="17" s="1"/>
  <c r="AK8" i="17"/>
  <c r="AJ8" i="17"/>
  <c r="AI8" i="17"/>
  <c r="AH8" i="17"/>
  <c r="AG8" i="17"/>
  <c r="AF8" i="17"/>
  <c r="AD8" i="17"/>
  <c r="N57" i="17"/>
  <c r="N59" i="17"/>
  <c r="N61" i="17"/>
  <c r="N66" i="17"/>
  <c r="N65" i="17"/>
  <c r="N64" i="17"/>
  <c r="N48" i="17"/>
  <c r="N52" i="17"/>
  <c r="N51" i="17"/>
  <c r="N50" i="17"/>
  <c r="N47" i="17"/>
  <c r="N45" i="17"/>
  <c r="N43" i="17"/>
  <c r="N38" i="17"/>
  <c r="N33" i="17"/>
  <c r="N31" i="17"/>
  <c r="N29" i="17"/>
  <c r="N26" i="17"/>
  <c r="N22" i="17"/>
  <c r="N18" i="17"/>
  <c r="N15" i="17"/>
  <c r="N13" i="17"/>
  <c r="N11" i="17"/>
  <c r="AE8" i="17"/>
  <c r="E38" i="17"/>
  <c r="E52" i="17"/>
  <c r="E51" i="17"/>
  <c r="E66" i="17"/>
  <c r="E65" i="17"/>
  <c r="E61" i="17"/>
  <c r="E59" i="17"/>
  <c r="E57" i="17"/>
  <c r="E47" i="17"/>
  <c r="E45" i="17"/>
  <c r="E43" i="17"/>
  <c r="E33" i="17"/>
  <c r="E31" i="17"/>
  <c r="E29" i="17"/>
  <c r="E26" i="17"/>
  <c r="E22" i="17"/>
  <c r="E18" i="17"/>
  <c r="M57" i="17"/>
  <c r="L57" i="17"/>
  <c r="K57" i="17"/>
  <c r="J57" i="17"/>
  <c r="I57" i="17"/>
  <c r="H57" i="17"/>
  <c r="G57" i="17"/>
  <c r="F57" i="17"/>
  <c r="M59" i="17"/>
  <c r="L59" i="17"/>
  <c r="K59" i="17"/>
  <c r="J59" i="17"/>
  <c r="I59" i="17"/>
  <c r="H59" i="17"/>
  <c r="G59" i="17"/>
  <c r="F59" i="17"/>
  <c r="F61" i="17"/>
  <c r="M61" i="17"/>
  <c r="L61" i="17"/>
  <c r="K61" i="17"/>
  <c r="J61" i="17"/>
  <c r="I61" i="17"/>
  <c r="H61" i="17"/>
  <c r="G61" i="17"/>
  <c r="M47" i="17"/>
  <c r="L47" i="17"/>
  <c r="K47" i="17"/>
  <c r="J47" i="17"/>
  <c r="I47" i="17"/>
  <c r="H47" i="17"/>
  <c r="G47" i="17"/>
  <c r="F47" i="17"/>
  <c r="M45" i="17"/>
  <c r="L45" i="17"/>
  <c r="K45" i="17"/>
  <c r="J45" i="17"/>
  <c r="I45" i="17"/>
  <c r="H45" i="17"/>
  <c r="G45" i="17"/>
  <c r="F45" i="17"/>
  <c r="M43" i="17"/>
  <c r="L43" i="17"/>
  <c r="K43" i="17"/>
  <c r="J43" i="17"/>
  <c r="I43" i="17"/>
  <c r="H43" i="17"/>
  <c r="G43" i="17"/>
  <c r="F43" i="17"/>
  <c r="M31" i="17"/>
  <c r="L31" i="17"/>
  <c r="K31" i="17"/>
  <c r="J31" i="17"/>
  <c r="I31" i="17"/>
  <c r="H31" i="17"/>
  <c r="G31" i="17"/>
  <c r="F31" i="17"/>
  <c r="M29" i="17"/>
  <c r="L29" i="17"/>
  <c r="K29" i="17"/>
  <c r="J29" i="17"/>
  <c r="I29" i="17"/>
  <c r="H29" i="17"/>
  <c r="G29" i="17"/>
  <c r="F29" i="17"/>
  <c r="M33" i="17"/>
  <c r="L33" i="17"/>
  <c r="K33" i="17"/>
  <c r="J33" i="17"/>
  <c r="I33" i="17"/>
  <c r="H33" i="17"/>
  <c r="G33" i="17"/>
  <c r="F33" i="17"/>
  <c r="F26" i="17"/>
  <c r="M26" i="17"/>
  <c r="L26" i="17"/>
  <c r="K26" i="17"/>
  <c r="J26" i="17"/>
  <c r="I26" i="17"/>
  <c r="H26" i="17"/>
  <c r="G26" i="17"/>
  <c r="M22" i="17"/>
  <c r="L22" i="17"/>
  <c r="K22" i="17"/>
  <c r="J22" i="17"/>
  <c r="I22" i="17"/>
  <c r="H22" i="17"/>
  <c r="G22" i="17"/>
  <c r="F22" i="17"/>
  <c r="M18" i="17"/>
  <c r="L18" i="17"/>
  <c r="K18" i="17"/>
  <c r="J18" i="17"/>
  <c r="I18" i="17"/>
  <c r="H18" i="17"/>
  <c r="G18" i="17"/>
  <c r="F18" i="17"/>
  <c r="G15" i="17"/>
  <c r="H15" i="17"/>
  <c r="I15" i="17"/>
  <c r="J15" i="17"/>
  <c r="K15" i="17"/>
  <c r="L15" i="17"/>
  <c r="M15" i="17"/>
  <c r="G13" i="17"/>
  <c r="H13" i="17"/>
  <c r="I13" i="17"/>
  <c r="J13" i="17"/>
  <c r="K13" i="17"/>
  <c r="L13" i="17"/>
  <c r="M13" i="17"/>
  <c r="G11" i="17"/>
  <c r="H11" i="17"/>
  <c r="I11" i="17"/>
  <c r="J11" i="17"/>
  <c r="K11" i="17"/>
  <c r="L11" i="17"/>
  <c r="M11" i="17"/>
  <c r="F15" i="17"/>
  <c r="F13" i="17"/>
  <c r="F11" i="17"/>
  <c r="M64" i="17"/>
  <c r="L64" i="17"/>
  <c r="K64" i="17"/>
  <c r="J64" i="17"/>
  <c r="I64" i="17"/>
  <c r="H64" i="17"/>
  <c r="G64" i="17"/>
  <c r="F64" i="17"/>
  <c r="E64" i="17"/>
  <c r="M50" i="17"/>
  <c r="L50" i="17"/>
  <c r="K50" i="17"/>
  <c r="J50" i="17"/>
  <c r="I50" i="17"/>
  <c r="H50" i="17"/>
  <c r="G50" i="17"/>
  <c r="F50" i="17"/>
  <c r="F36" i="17"/>
  <c r="E36" i="17"/>
  <c r="H36" i="17"/>
  <c r="I36" i="17"/>
  <c r="J36" i="17"/>
  <c r="K36" i="17"/>
  <c r="L36" i="17"/>
  <c r="G36" i="17"/>
  <c r="L62" i="17"/>
  <c r="K62" i="17"/>
  <c r="J62" i="17"/>
  <c r="I62" i="17"/>
  <c r="H62" i="17"/>
  <c r="G62" i="17"/>
  <c r="L48" i="17"/>
  <c r="K48" i="17"/>
  <c r="J48" i="17"/>
  <c r="I48" i="17"/>
  <c r="H48" i="17"/>
  <c r="G34" i="17"/>
  <c r="E6" i="17"/>
  <c r="G4" i="17"/>
  <c r="AM59" i="17" l="1"/>
  <c r="AL15" i="17"/>
  <c r="AM15" i="17"/>
  <c r="AD59" i="17"/>
  <c r="AK51" i="17"/>
  <c r="AI52" i="17"/>
  <c r="AH59" i="17"/>
  <c r="AL59" i="17"/>
  <c r="AE66" i="17"/>
  <c r="AK37" i="17"/>
  <c r="AI38" i="17"/>
  <c r="AF34" i="17"/>
  <c r="AH38" i="17"/>
  <c r="AK65" i="17"/>
  <c r="AM65" i="17"/>
  <c r="AO62" i="17"/>
  <c r="AI66" i="17"/>
  <c r="AM4" i="17"/>
  <c r="AD38" i="17"/>
  <c r="AL38" i="17"/>
  <c r="AK6" i="17"/>
  <c r="AD52" i="17"/>
  <c r="AE37" i="17"/>
  <c r="AK48" i="17"/>
  <c r="AD6" i="17"/>
  <c r="AG11" i="17"/>
  <c r="AI11" i="17"/>
  <c r="AL52" i="17"/>
  <c r="AL6" i="17"/>
  <c r="AI64" i="17"/>
  <c r="AE59" i="17"/>
  <c r="AJ62" i="17"/>
  <c r="AF59" i="17"/>
  <c r="AE57" i="17"/>
  <c r="AD61" i="17"/>
  <c r="AG64" i="17"/>
  <c r="AL61" i="17"/>
  <c r="AE64" i="17"/>
  <c r="AG34" i="17"/>
  <c r="AH64" i="17"/>
  <c r="AD51" i="17"/>
  <c r="AL51" i="17"/>
  <c r="AJ52" i="17"/>
  <c r="AM6" i="17"/>
  <c r="AI61" i="17"/>
  <c r="AG57" i="17"/>
  <c r="AJ66" i="17"/>
  <c r="AE51" i="17"/>
  <c r="AM51" i="17"/>
  <c r="AK52" i="17"/>
  <c r="AD65" i="17"/>
  <c r="AJ61" i="17"/>
  <c r="AE61" i="17"/>
  <c r="AG66" i="17"/>
  <c r="AK59" i="17"/>
  <c r="AG59" i="17"/>
  <c r="AD66" i="17"/>
  <c r="AL66" i="17"/>
  <c r="AJ6" i="17"/>
  <c r="AH66" i="17"/>
  <c r="AH62" i="17"/>
  <c r="AD57" i="17"/>
  <c r="AL57" i="17"/>
  <c r="AG61" i="17"/>
  <c r="AJ38" i="17"/>
  <c r="AJ11" i="17"/>
  <c r="AK64" i="17"/>
  <c r="AL4" i="17"/>
  <c r="AF62" i="17"/>
  <c r="AI57" i="17"/>
  <c r="AG51" i="17"/>
  <c r="AE52" i="17"/>
  <c r="AI59" i="17"/>
  <c r="AK62" i="17"/>
  <c r="AK66" i="17"/>
  <c r="AF48" i="17"/>
  <c r="AG37" i="17"/>
  <c r="AJ34" i="17"/>
  <c r="AD29" i="17"/>
  <c r="AH33" i="17"/>
  <c r="AH18" i="17"/>
  <c r="AG48" i="17"/>
  <c r="AM52" i="17"/>
  <c r="AH34" i="17"/>
  <c r="AL18" i="17"/>
  <c r="AH52" i="17"/>
  <c r="AI31" i="17"/>
  <c r="AL11" i="17"/>
  <c r="AM34" i="17"/>
  <c r="AJ31" i="17"/>
  <c r="AK38" i="17"/>
  <c r="AI34" i="17"/>
  <c r="AK34" i="17"/>
  <c r="AL48" i="17"/>
  <c r="AJ48" i="17"/>
  <c r="AH22" i="17"/>
  <c r="AG6" i="17"/>
  <c r="AI13" i="17"/>
  <c r="AF18" i="17"/>
  <c r="AD18" i="17"/>
  <c r="AL29" i="17"/>
  <c r="AE36" i="17"/>
  <c r="AM36" i="17"/>
  <c r="AF45" i="17"/>
  <c r="AF50" i="17"/>
  <c r="AM66" i="17"/>
  <c r="AL34" i="17"/>
  <c r="AJ13" i="17"/>
  <c r="AI15" i="17"/>
  <c r="AH26" i="17"/>
  <c r="AF36" i="17"/>
  <c r="AJ37" i="17"/>
  <c r="AG50" i="17"/>
  <c r="AK61" i="17"/>
  <c r="AD36" i="17"/>
  <c r="AK11" i="17"/>
  <c r="AK13" i="17"/>
  <c r="AF29" i="17"/>
  <c r="AG36" i="17"/>
  <c r="AH36" i="17"/>
  <c r="AM11" i="17"/>
  <c r="AL13" i="17"/>
  <c r="AI50" i="17"/>
  <c r="AM57" i="17"/>
  <c r="AK57" i="17"/>
  <c r="AM13" i="17"/>
  <c r="AD26" i="17"/>
  <c r="AH29" i="17"/>
  <c r="AF65" i="17"/>
  <c r="AH13" i="17"/>
  <c r="AF13" i="17"/>
  <c r="AL22" i="17"/>
  <c r="AL26" i="17"/>
  <c r="AH11" i="17"/>
  <c r="AG13" i="17"/>
  <c r="AM18" i="17"/>
  <c r="AF33" i="17"/>
  <c r="AJ4" i="17"/>
  <c r="AM61" i="17"/>
  <c r="AE31" i="17"/>
  <c r="AM31" i="17"/>
  <c r="AK33" i="17"/>
  <c r="AD37" i="17"/>
  <c r="AE38" i="17"/>
  <c r="AL36" i="17"/>
  <c r="AI43" i="17"/>
  <c r="AI45" i="17"/>
  <c r="AH47" i="17"/>
  <c r="AD45" i="17"/>
  <c r="AD50" i="17"/>
  <c r="AG52" i="17"/>
  <c r="AM50" i="17"/>
  <c r="AE50" i="17"/>
  <c r="AM62" i="17"/>
  <c r="AM22" i="17"/>
  <c r="AM26" i="17"/>
  <c r="AE26" i="17"/>
  <c r="AI29" i="17"/>
  <c r="AF31" i="17"/>
  <c r="AD33" i="17"/>
  <c r="AL33" i="17"/>
  <c r="AM37" i="17"/>
  <c r="AK36" i="17"/>
  <c r="AJ43" i="17"/>
  <c r="AJ45" i="17"/>
  <c r="AI47" i="17"/>
  <c r="AE45" i="17"/>
  <c r="AL50" i="17"/>
  <c r="AF64" i="17"/>
  <c r="AM64" i="17"/>
  <c r="AM48" i="17"/>
  <c r="AG15" i="17"/>
  <c r="AF22" i="17"/>
  <c r="AF26" i="17"/>
  <c r="AJ29" i="17"/>
  <c r="AG31" i="17"/>
  <c r="AE33" i="17"/>
  <c r="AM33" i="17"/>
  <c r="AM38" i="17"/>
  <c r="AL37" i="17"/>
  <c r="AJ36" i="17"/>
  <c r="AK43" i="17"/>
  <c r="AK45" i="17"/>
  <c r="AJ47" i="17"/>
  <c r="AD47" i="17"/>
  <c r="AK50" i="17"/>
  <c r="AH15" i="17"/>
  <c r="AG18" i="17"/>
  <c r="AG22" i="17"/>
  <c r="AG26" i="17"/>
  <c r="AK29" i="17"/>
  <c r="AH31" i="17"/>
  <c r="AI36" i="17"/>
  <c r="AL43" i="17"/>
  <c r="AL45" i="17"/>
  <c r="AK47" i="17"/>
  <c r="AE47" i="17"/>
  <c r="AJ50" i="17"/>
  <c r="AM43" i="17"/>
  <c r="AM45" i="17"/>
  <c r="AL47" i="17"/>
  <c r="AJ65" i="17"/>
  <c r="AF57" i="17"/>
  <c r="AI18" i="17"/>
  <c r="AI22" i="17"/>
  <c r="AI26" i="17"/>
  <c r="AE18" i="17"/>
  <c r="AG33" i="17"/>
  <c r="AE29" i="17"/>
  <c r="AM29" i="17"/>
  <c r="AF43" i="17"/>
  <c r="AM47" i="17"/>
  <c r="AJ51" i="17"/>
  <c r="AH50" i="17"/>
  <c r="AK15" i="17"/>
  <c r="AJ18" i="17"/>
  <c r="AJ22" i="17"/>
  <c r="AJ26" i="17"/>
  <c r="AD22" i="17"/>
  <c r="AK31" i="17"/>
  <c r="AI33" i="17"/>
  <c r="AG43" i="17"/>
  <c r="AG45" i="17"/>
  <c r="AF47" i="17"/>
  <c r="AD43" i="17"/>
  <c r="AF38" i="17"/>
  <c r="AL65" i="17"/>
  <c r="AH57" i="17"/>
  <c r="AK18" i="17"/>
  <c r="AK22" i="17"/>
  <c r="AK26" i="17"/>
  <c r="AE22" i="17"/>
  <c r="AG29" i="17"/>
  <c r="AD31" i="17"/>
  <c r="AL31" i="17"/>
  <c r="AJ33" i="17"/>
  <c r="AH43" i="17"/>
  <c r="AH45" i="17"/>
  <c r="AG47" i="17"/>
  <c r="AE43" i="17"/>
  <c r="AI51" i="17"/>
  <c r="AG38" i="17"/>
  <c r="AF61" i="17"/>
  <c r="AH61" i="17"/>
  <c r="AJ64" i="17"/>
  <c r="AJ57" i="17"/>
  <c r="AL64" i="17"/>
  <c r="AJ59" i="17"/>
  <c r="AD64" i="17"/>
  <c r="AL62" i="17"/>
  <c r="AF52" i="17"/>
  <c r="AF66" i="17"/>
  <c r="AH65" i="17"/>
  <c r="AI65" i="17"/>
  <c r="AI37" i="17"/>
  <c r="AH51" i="17"/>
  <c r="AH37" i="17"/>
  <c r="AF6" i="17"/>
  <c r="AI4" i="17"/>
  <c r="AH6" i="17"/>
  <c r="AH4" i="17"/>
  <c r="AF37" i="17"/>
  <c r="AI6" i="17"/>
  <c r="AF51" i="17"/>
  <c r="AK4" i="17"/>
  <c r="AF4" i="17"/>
  <c r="AH48" i="17"/>
  <c r="AI48" i="17"/>
  <c r="AF11" i="17"/>
  <c r="AF15" i="17"/>
  <c r="AG62" i="17"/>
  <c r="AG65" i="17"/>
  <c r="AI62" i="17"/>
  <c r="AG4" i="17"/>
  <c r="AE6" i="17"/>
  <c r="AE65" i="17"/>
  <c r="M38" i="17"/>
  <c r="M36" i="17"/>
  <c r="M37" i="17"/>
  <c r="M66" i="17"/>
  <c r="L66" i="17"/>
  <c r="K66" i="17"/>
  <c r="J66" i="17"/>
  <c r="I66" i="17"/>
  <c r="H66" i="17"/>
  <c r="G66" i="17"/>
  <c r="F66" i="17"/>
  <c r="M65" i="17"/>
  <c r="L65" i="17"/>
  <c r="K65" i="17"/>
  <c r="J65" i="17"/>
  <c r="I65" i="17"/>
  <c r="H65" i="17"/>
  <c r="G65" i="17"/>
  <c r="F65" i="17"/>
  <c r="M52" i="17"/>
  <c r="L52" i="17"/>
  <c r="K52" i="17"/>
  <c r="J52" i="17"/>
  <c r="I52" i="17"/>
  <c r="H52" i="17"/>
  <c r="G52" i="17"/>
  <c r="F52" i="17"/>
  <c r="M51" i="17"/>
  <c r="L51" i="17"/>
  <c r="K51" i="17"/>
  <c r="J51" i="17"/>
  <c r="I51" i="17"/>
  <c r="H51" i="17"/>
  <c r="G51" i="17"/>
  <c r="F51" i="17"/>
  <c r="I34" i="17"/>
  <c r="H34" i="17"/>
  <c r="F37" i="17"/>
  <c r="J34" i="17"/>
  <c r="K34" i="17"/>
  <c r="L34" i="17"/>
  <c r="F38" i="17"/>
  <c r="G38" i="17"/>
  <c r="H38" i="17"/>
  <c r="I38" i="17"/>
  <c r="J38" i="17"/>
  <c r="K38" i="17"/>
  <c r="G37" i="17"/>
  <c r="H37" i="17"/>
  <c r="I37" i="17"/>
  <c r="J37" i="17"/>
  <c r="K37" i="17"/>
  <c r="L37" i="17"/>
  <c r="L38" i="17"/>
  <c r="E45" i="18"/>
  <c r="F42" i="18"/>
  <c r="M61" i="18"/>
  <c r="L61" i="18"/>
  <c r="K61" i="18"/>
  <c r="J61" i="18"/>
  <c r="I61" i="18"/>
  <c r="H61" i="18"/>
  <c r="G61" i="18"/>
  <c r="M56" i="18"/>
  <c r="L56" i="18"/>
  <c r="K56" i="18"/>
  <c r="J56" i="18"/>
  <c r="I56" i="18"/>
  <c r="H56" i="18"/>
  <c r="G56" i="18"/>
  <c r="M44" i="18"/>
  <c r="L44" i="18"/>
  <c r="K44" i="18"/>
  <c r="J44" i="18"/>
  <c r="I44" i="18"/>
  <c r="H44" i="18"/>
  <c r="G44" i="18"/>
  <c r="M42" i="18"/>
  <c r="L42" i="18"/>
  <c r="K42" i="18"/>
  <c r="I42" i="18"/>
  <c r="H42" i="18"/>
  <c r="G42" i="18"/>
  <c r="M45" i="18"/>
  <c r="L45" i="18"/>
  <c r="K45" i="18"/>
  <c r="J45" i="18"/>
  <c r="I45" i="18"/>
  <c r="H45" i="18"/>
  <c r="G45" i="18"/>
  <c r="F45" i="18"/>
  <c r="M37" i="18"/>
  <c r="L37" i="18"/>
  <c r="K37" i="18"/>
  <c r="J37" i="18"/>
  <c r="I37" i="18"/>
  <c r="H37" i="18"/>
  <c r="G37" i="18"/>
  <c r="L36" i="18"/>
  <c r="L35" i="18" s="1"/>
  <c r="K36" i="18"/>
  <c r="K35" i="18" s="1"/>
  <c r="J36" i="18"/>
  <c r="J35" i="18" s="1"/>
  <c r="I36" i="18"/>
  <c r="I35" i="18" s="1"/>
  <c r="H36" i="18"/>
  <c r="H35" i="18" s="1"/>
  <c r="G35" i="18"/>
  <c r="F36" i="18"/>
  <c r="F35" i="18" s="1"/>
  <c r="F6" i="17"/>
  <c r="K4" i="17"/>
  <c r="J4" i="17"/>
  <c r="I4" i="17"/>
  <c r="H4" i="17"/>
  <c r="N6" i="17"/>
  <c r="M6" i="17"/>
  <c r="L6" i="17"/>
  <c r="K6" i="17"/>
  <c r="J6" i="17"/>
  <c r="I6" i="17"/>
  <c r="H6" i="17"/>
  <c r="G6" i="17"/>
  <c r="N4" i="17"/>
  <c r="M4" i="17"/>
  <c r="L4" i="17"/>
  <c r="E37" i="5" l="1"/>
  <c r="G37" i="5"/>
  <c r="J30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C32" i="5"/>
  <c r="D32" i="5"/>
  <c r="E32" i="5"/>
  <c r="F32" i="5"/>
  <c r="G32" i="5"/>
  <c r="H32" i="5"/>
  <c r="I32" i="5"/>
  <c r="J32" i="5"/>
  <c r="K32" i="5"/>
  <c r="L32" i="5"/>
  <c r="M32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F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C40" i="5"/>
  <c r="D40" i="5"/>
  <c r="E40" i="5"/>
  <c r="F40" i="5"/>
  <c r="G40" i="5"/>
  <c r="H40" i="5"/>
  <c r="J40" i="5"/>
  <c r="K40" i="5"/>
  <c r="L40" i="5"/>
  <c r="M40" i="5"/>
  <c r="C41" i="5"/>
  <c r="D41" i="5"/>
  <c r="E41" i="5"/>
  <c r="F41" i="5"/>
  <c r="H41" i="5"/>
  <c r="I41" i="5"/>
  <c r="J41" i="5"/>
  <c r="K41" i="5"/>
  <c r="L41" i="5"/>
  <c r="M41" i="5"/>
  <c r="B29" i="5"/>
  <c r="L28" i="4" l="1"/>
</calcChain>
</file>

<file path=xl/sharedStrings.xml><?xml version="1.0" encoding="utf-8"?>
<sst xmlns="http://schemas.openxmlformats.org/spreadsheetml/2006/main" count="733" uniqueCount="330">
  <si>
    <t>2020H</t>
    <phoneticPr fontId="1" type="noConversion"/>
  </si>
  <si>
    <t>2021H</t>
    <phoneticPr fontId="1" type="noConversion"/>
  </si>
  <si>
    <t>2022H</t>
    <phoneticPr fontId="1" type="noConversion"/>
  </si>
  <si>
    <t>收入（亿）</t>
    <phoneticPr fontId="1" type="noConversion"/>
  </si>
  <si>
    <t>2015-12-31</t>
  </si>
  <si>
    <t>2016-12-31</t>
  </si>
  <si>
    <t>2017-12-31</t>
  </si>
  <si>
    <t>2018-12-31</t>
  </si>
  <si>
    <t>2019-06-30</t>
  </si>
  <si>
    <t>2019-12-31</t>
  </si>
  <si>
    <t>2020-06-30</t>
  </si>
  <si>
    <t>2020-12-31</t>
  </si>
  <si>
    <t>2021-06-30</t>
  </si>
  <si>
    <t>2021-12-31</t>
  </si>
  <si>
    <t>2022-06-30</t>
  </si>
  <si>
    <t>报表类型</t>
  </si>
  <si>
    <t>合并报表</t>
  </si>
  <si>
    <t>报告期</t>
  </si>
  <si>
    <t>年报</t>
  </si>
  <si>
    <t>中报</t>
  </si>
  <si>
    <t>2019年</t>
    <phoneticPr fontId="1" type="noConversion"/>
  </si>
  <si>
    <t>2020年</t>
    <phoneticPr fontId="1" type="noConversion"/>
  </si>
  <si>
    <t>2021年</t>
    <phoneticPr fontId="1" type="noConversion"/>
  </si>
  <si>
    <t>其他收入</t>
    <phoneticPr fontId="1" type="noConversion"/>
  </si>
  <si>
    <t>毛利</t>
    <phoneticPr fontId="1" type="noConversion"/>
  </si>
  <si>
    <t>除税前溢利</t>
    <phoneticPr fontId="1" type="noConversion"/>
  </si>
  <si>
    <t>经营活动产生的现金流量净额</t>
  </si>
  <si>
    <t>于合营企业投资</t>
  </si>
  <si>
    <t>于联营公司投资</t>
  </si>
  <si>
    <t>购买物业,厂房及设备</t>
  </si>
  <si>
    <t>购买按公平值计入损益之金融资产-投资活动</t>
  </si>
  <si>
    <t>处置物业,厂房及设备所得款</t>
  </si>
  <si>
    <t>已收利息-投资活动</t>
  </si>
  <si>
    <t>投资活动产生的现金流量净额</t>
  </si>
  <si>
    <t>非控股股东注资-筹资活动</t>
  </si>
  <si>
    <t>已付利息-筹资活动</t>
  </si>
  <si>
    <t>筹资活动产生的现金流量净额</t>
  </si>
  <si>
    <t>现金及现金等价物净增加额</t>
  </si>
  <si>
    <t>期初现金及现金等价物余额</t>
  </si>
  <si>
    <t>期末现金及现金等价物余额</t>
  </si>
  <si>
    <t>滨江服务[3316.HK] - ARD.资产负债表 (单位 : 亿元 , CNY  )</t>
  </si>
  <si>
    <t xml:space="preserve">    非流动资产合计</t>
  </si>
  <si>
    <t xml:space="preserve">    流动资产合计</t>
  </si>
  <si>
    <t xml:space="preserve">    流动负债合计</t>
  </si>
  <si>
    <t xml:space="preserve">    非流动负债合计</t>
  </si>
  <si>
    <t xml:space="preserve">    股东权益合计(含少数股东权益)</t>
  </si>
  <si>
    <t xml:space="preserve">        股东权益合计(不含少数股东权益)</t>
  </si>
  <si>
    <t xml:space="preserve">            股本</t>
  </si>
  <si>
    <t xml:space="preserve">            储备</t>
  </si>
  <si>
    <t xml:space="preserve">        少数股东权益</t>
  </si>
  <si>
    <t>滨江服务[3316.HK] - ARD.利润表 (单位 : 亿元 , CNY  )</t>
  </si>
  <si>
    <t>应收账款减值损失</t>
  </si>
  <si>
    <t>财务收入/(费用)净额</t>
  </si>
  <si>
    <t>所得税</t>
  </si>
  <si>
    <t>折旧及摊销</t>
  </si>
  <si>
    <t>资产总计</t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</si>
  <si>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預付款項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</si>
  <si>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遞延稅項資產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递延税项资产）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</si>
  <si>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於合營企業的投資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</si>
  <si>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於聯營公司的投資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</si>
  <si>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物業、廠房及設備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固定资产）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</si>
  <si>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投資物業</t>
    </r>
    <r>
      <rPr>
        <sz val="11"/>
        <rFont val="宋体"/>
        <family val="2"/>
        <charset val="134"/>
      </rPr>
      <t>（</t>
    </r>
    <r>
      <rPr>
        <sz val="11"/>
        <rFont val="微软雅黑"/>
        <family val="2"/>
        <charset val="134"/>
      </rPr>
      <t>投资性房地产）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</si>
  <si>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按公平值計入損益 的金融資產（按公允值计入损益的金融资产）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</si>
  <si>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租賃負債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</si>
  <si>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即期稅項（应交税费）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</si>
  <si>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撥備（拨备）</t>
    </r>
    <phoneticPr fontId="1" type="noConversion"/>
  </si>
  <si>
    <t>负债及股权权益总计</t>
    <phoneticPr fontId="1" type="noConversion"/>
  </si>
  <si>
    <r>
      <t xml:space="preserve">        </t>
    </r>
    <r>
      <rPr>
        <sz val="11"/>
        <rFont val="宋体"/>
        <family val="2"/>
        <charset val="134"/>
      </rPr>
      <t>租賃負債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</si>
  <si>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遞延稅項負債</t>
    </r>
    <phoneticPr fontId="1" type="noConversion"/>
  </si>
  <si>
    <r>
      <t xml:space="preserve">        </t>
    </r>
    <r>
      <rPr>
        <sz val="11"/>
        <rFont val="宋体"/>
        <family val="2"/>
        <charset val="134"/>
      </rPr>
      <t>撥備（</t>
    </r>
    <r>
      <rPr>
        <sz val="11"/>
        <rFont val="微软雅黑"/>
        <family val="2"/>
        <charset val="134"/>
      </rPr>
      <t>拨备）</t>
    </r>
    <phoneticPr fontId="1" type="noConversion"/>
  </si>
  <si>
    <t>銷售成本（营业成本）</t>
    <phoneticPr fontId="1" type="noConversion"/>
  </si>
  <si>
    <t>收入</t>
    <phoneticPr fontId="1" type="noConversion"/>
  </si>
  <si>
    <t>銷售及營銷開支（销售费用）</t>
    <phoneticPr fontId="1" type="noConversion"/>
  </si>
  <si>
    <t>行政開支（管理费用）</t>
    <phoneticPr fontId="1" type="noConversion"/>
  </si>
  <si>
    <t>貿易應收款項減值虧損（应收账款减值损失）</t>
    <phoneticPr fontId="1" type="noConversion"/>
  </si>
  <si>
    <t>其他開支（其他支出）</t>
    <phoneticPr fontId="1" type="noConversion"/>
  </si>
  <si>
    <t>經營利潤（营业利润）</t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</si>
  <si>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融資收入（财务收入）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</si>
  <si>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融資成本（财务费用）</t>
    </r>
    <phoneticPr fontId="1" type="noConversion"/>
  </si>
  <si>
    <t>分佔聯營公司利潤減虧損（应占联营公司损益）</t>
    <phoneticPr fontId="1" type="noConversion"/>
  </si>
  <si>
    <t>分佔合營企業利潤（应占合营公司权益损失）</t>
    <phoneticPr fontId="1" type="noConversion"/>
  </si>
  <si>
    <t>期內利潤</t>
    <phoneticPr fontId="1" type="noConversion"/>
  </si>
  <si>
    <r>
      <t xml:space="preserve">        </t>
    </r>
    <r>
      <rPr>
        <b/>
        <sz val="11"/>
        <rFont val="微软雅黑"/>
        <family val="2"/>
        <charset val="134"/>
      </rPr>
      <t>本公司權益</t>
    </r>
    <r>
      <rPr>
        <b/>
        <sz val="11"/>
        <rFont val="Calibri"/>
        <family val="2"/>
      </rPr>
      <t xml:space="preserve"> </t>
    </r>
    <r>
      <rPr>
        <b/>
        <sz val="11"/>
        <rFont val="微软雅黑"/>
        <family val="2"/>
        <charset val="134"/>
      </rPr>
      <t>股東（归母净利润）</t>
    </r>
    <phoneticPr fontId="1" type="noConversion"/>
  </si>
  <si>
    <r>
      <t xml:space="preserve">        </t>
    </r>
    <r>
      <rPr>
        <sz val="11"/>
        <rFont val="微软雅黑"/>
        <family val="2"/>
        <charset val="134"/>
      </rPr>
      <t>非控股權益（少数股东损益）</t>
    </r>
    <phoneticPr fontId="1" type="noConversion"/>
  </si>
  <si>
    <t>期間全面收益總額</t>
    <phoneticPr fontId="1" type="noConversion"/>
  </si>
  <si>
    <r>
      <rPr>
        <b/>
        <sz val="11"/>
        <rFont val="微软雅黑"/>
        <family val="2"/>
        <charset val="134"/>
      </rPr>
      <t>本公司權益</t>
    </r>
    <r>
      <rPr>
        <b/>
        <sz val="11"/>
        <rFont val="Calibri"/>
        <family val="2"/>
      </rPr>
      <t xml:space="preserve"> </t>
    </r>
    <r>
      <rPr>
        <b/>
        <sz val="11"/>
        <rFont val="微软雅黑"/>
        <family val="2"/>
        <charset val="134"/>
      </rPr>
      <t>股東</t>
    </r>
    <r>
      <rPr>
        <b/>
        <sz val="11"/>
        <rFont val="Calibri"/>
        <family val="2"/>
      </rPr>
      <t>(</t>
    </r>
    <r>
      <rPr>
        <b/>
        <sz val="11"/>
        <rFont val="微软雅黑"/>
        <family val="2"/>
        <charset val="134"/>
      </rPr>
      <t>母公司</t>
    </r>
    <r>
      <rPr>
        <b/>
        <sz val="11"/>
        <rFont val="Calibri"/>
        <family val="2"/>
      </rPr>
      <t>)</t>
    </r>
    <phoneticPr fontId="1" type="noConversion"/>
  </si>
  <si>
    <r>
      <rPr>
        <b/>
        <sz val="11"/>
        <rFont val="微软雅黑"/>
        <family val="2"/>
        <charset val="134"/>
      </rPr>
      <t>非控股權益</t>
    </r>
    <r>
      <rPr>
        <b/>
        <sz val="11"/>
        <rFont val="Calibri"/>
        <family val="2"/>
      </rPr>
      <t>(</t>
    </r>
    <r>
      <rPr>
        <b/>
        <sz val="11"/>
        <rFont val="微软雅黑"/>
        <family val="2"/>
        <charset val="134"/>
      </rPr>
      <t>少数股东</t>
    </r>
    <r>
      <rPr>
        <b/>
        <sz val="11"/>
        <rFont val="Calibri"/>
        <family val="2"/>
      </rPr>
      <t>)</t>
    </r>
    <phoneticPr fontId="1" type="noConversion"/>
  </si>
  <si>
    <t>滨江服务[3316.HK]-ARD.现金流量表(单位:亿元,CNY)</t>
  </si>
  <si>
    <t>除税前(亏损)/溢利</t>
  </si>
  <si>
    <t>联营公司权益减值亏损</t>
  </si>
  <si>
    <t>合营企业权益投资减值</t>
  </si>
  <si>
    <t>财务收入</t>
  </si>
  <si>
    <t>物业,厂房及设备折旧</t>
  </si>
  <si>
    <t>汇兑(收益)/损失</t>
  </si>
  <si>
    <t>折旧</t>
  </si>
  <si>
    <t>财务费用</t>
  </si>
  <si>
    <t>处置物业,厂房及设备之(收益)/亏损</t>
  </si>
  <si>
    <t>出售按公平值计入损益的金融资产/负债的已变现(收益)/亏损净额-经营活动</t>
  </si>
  <si>
    <t>处置物业,厂房及设备之亏损</t>
  </si>
  <si>
    <t>(增加)/减少存货</t>
  </si>
  <si>
    <t>(增加)/减少应收账款及其他应收款</t>
  </si>
  <si>
    <t>增加/(减少)贸易和其他应付款-经营活动</t>
  </si>
  <si>
    <t>(增加)/减少应付账款,合约负债,应计费用及其他应付款项-经营活动</t>
  </si>
  <si>
    <t>增加/(减少)合约负债-经营活动</t>
  </si>
  <si>
    <t>(增加)/减少受限制现金</t>
  </si>
  <si>
    <t>已付中国大陆所得税</t>
  </si>
  <si>
    <t>收购附属公司额外权益-投资活动</t>
  </si>
  <si>
    <t>三个月后到期的定期存款减少/(增加)-投资活动</t>
  </si>
  <si>
    <t>三个月以上到期的定期存款减少-投资活动</t>
  </si>
  <si>
    <t>定期存款增加-投资活动</t>
  </si>
  <si>
    <t>收回三个月以上定期存款所得款项-投资活动</t>
  </si>
  <si>
    <t>就三个月以上定期存款付款-投资活动</t>
  </si>
  <si>
    <t>其他投资活动之现金流量</t>
  </si>
  <si>
    <t>因重组而视作分派</t>
  </si>
  <si>
    <t>已付筹资成本-筹资活动</t>
  </si>
  <si>
    <t>融资租约租金的利息部分-筹资活动</t>
  </si>
  <si>
    <t>支付资本租赁-筹资活动</t>
  </si>
  <si>
    <t>其它筹资活动的现金流量</t>
  </si>
  <si>
    <t>已付股息-筹资活动</t>
  </si>
  <si>
    <t>发行股份所得款-筹资活动</t>
  </si>
  <si>
    <t>汇率变动对现金的影响</t>
  </si>
  <si>
    <r>
      <t xml:space="preserve">    </t>
    </r>
    <r>
      <rPr>
        <b/>
        <sz val="11"/>
        <rFont val="微软雅黑"/>
        <family val="2"/>
        <charset val="134"/>
      </rPr>
      <t>负债合计</t>
    </r>
    <phoneticPr fontId="1" type="noConversion"/>
  </si>
  <si>
    <t xml:space="preserve">      合約資產（合约资产）</t>
    <phoneticPr fontId="1" type="noConversion"/>
  </si>
  <si>
    <t>2022-12-31</t>
    <phoneticPr fontId="1" type="noConversion"/>
  </si>
  <si>
    <t>经营活动之现金</t>
    <phoneticPr fontId="1" type="noConversion"/>
  </si>
  <si>
    <t>毛利率</t>
    <phoneticPr fontId="1" type="noConversion"/>
  </si>
  <si>
    <t>销售费用率</t>
    <phoneticPr fontId="1" type="noConversion"/>
  </si>
  <si>
    <t>管理费用率</t>
    <phoneticPr fontId="1" type="noConversion"/>
  </si>
  <si>
    <t>减值/收入</t>
    <phoneticPr fontId="1" type="noConversion"/>
  </si>
  <si>
    <t>其他收入/收入</t>
    <phoneticPr fontId="1" type="noConversion"/>
  </si>
  <si>
    <t>经营利润率</t>
    <phoneticPr fontId="1" type="noConversion"/>
  </si>
  <si>
    <t>财务费用率</t>
    <phoneticPr fontId="1" type="noConversion"/>
  </si>
  <si>
    <t>利润率</t>
    <phoneticPr fontId="1" type="noConversion"/>
  </si>
  <si>
    <t>所得税率</t>
    <phoneticPr fontId="1" type="noConversion"/>
  </si>
  <si>
    <t>净利率</t>
    <phoneticPr fontId="1" type="noConversion"/>
  </si>
  <si>
    <t>归母净利率</t>
    <phoneticPr fontId="1" type="noConversion"/>
  </si>
  <si>
    <t>其他支出/收入</t>
    <phoneticPr fontId="1" type="noConversion"/>
  </si>
  <si>
    <t>赎回指定按公平值计入损益的投资所得款项</t>
    <phoneticPr fontId="1" type="noConversion"/>
  </si>
  <si>
    <r>
      <t xml:space="preserve">        </t>
    </r>
    <r>
      <rPr>
        <b/>
        <sz val="11"/>
        <color rgb="FFFF0000"/>
        <rFont val="微软雅黑"/>
        <family val="2"/>
        <charset val="134"/>
      </rPr>
      <t>貿易及其他應付款項（应付账款及其它应付款项）</t>
    </r>
    <phoneticPr fontId="1" type="noConversion"/>
  </si>
  <si>
    <r>
      <t xml:space="preserve">        </t>
    </r>
    <r>
      <rPr>
        <b/>
        <sz val="11"/>
        <color rgb="FFFF0000"/>
        <rFont val="微软雅黑"/>
        <family val="2"/>
        <charset val="134"/>
      </rPr>
      <t>存貨</t>
    </r>
    <phoneticPr fontId="1" type="noConversion"/>
  </si>
  <si>
    <r>
      <t xml:space="preserve">        </t>
    </r>
    <r>
      <rPr>
        <b/>
        <sz val="11"/>
        <color rgb="FFFF0000"/>
        <rFont val="微软雅黑"/>
        <family val="2"/>
        <charset val="134"/>
      </rPr>
      <t>貿易及其他應收款項（应收账款及其他应收款项）</t>
    </r>
    <phoneticPr fontId="1" type="noConversion"/>
  </si>
  <si>
    <r>
      <t xml:space="preserve">        </t>
    </r>
    <r>
      <rPr>
        <b/>
        <sz val="11"/>
        <color rgb="FFFF0000"/>
        <rFont val="微软雅黑"/>
        <family val="2"/>
        <charset val="134"/>
      </rPr>
      <t>合約負債（合同负债）</t>
    </r>
    <phoneticPr fontId="1" type="noConversion"/>
  </si>
  <si>
    <t>原表</t>
    <phoneticPr fontId="1" type="noConversion"/>
  </si>
  <si>
    <t>2019H</t>
    <phoneticPr fontId="1" type="noConversion"/>
  </si>
  <si>
    <t>收入增长率-相比去年同期</t>
    <phoneticPr fontId="1" type="noConversion"/>
  </si>
  <si>
    <t>毛利（亿）</t>
    <phoneticPr fontId="1" type="noConversion"/>
  </si>
  <si>
    <t>合约面积（万平）</t>
    <phoneticPr fontId="1" type="noConversion"/>
  </si>
  <si>
    <t>净增加合约面积（万平）-相比年初</t>
    <phoneticPr fontId="1" type="noConversion"/>
  </si>
  <si>
    <t>合约面积增长率-相比去年同期</t>
    <phoneticPr fontId="1" type="noConversion"/>
  </si>
  <si>
    <t>在管面积（万平）</t>
    <phoneticPr fontId="1" type="noConversion"/>
  </si>
  <si>
    <t>新增在管面积（万平）-相比年初</t>
    <phoneticPr fontId="1" type="noConversion"/>
  </si>
  <si>
    <t>终止在管面积（万平）-相比年初</t>
    <phoneticPr fontId="1" type="noConversion"/>
  </si>
  <si>
    <t>净增加在管面积（万平）-相比年初</t>
    <phoneticPr fontId="1" type="noConversion"/>
  </si>
  <si>
    <t>在管面积增长率-相比去年同期</t>
    <phoneticPr fontId="1" type="noConversion"/>
  </si>
  <si>
    <t>在管面积-第三方（万平）</t>
    <phoneticPr fontId="1" type="noConversion"/>
  </si>
  <si>
    <t>在管面积增长率-第三方-相比去年同期</t>
    <phoneticPr fontId="1" type="noConversion"/>
  </si>
  <si>
    <t>物业管理服务收入（亿）</t>
    <phoneticPr fontId="1" type="noConversion"/>
  </si>
  <si>
    <t>物业管理服务收入增长率-相比去年同期</t>
    <phoneticPr fontId="1" type="noConversion"/>
  </si>
  <si>
    <t>物业管理服务毛利（亿）</t>
    <phoneticPr fontId="1" type="noConversion"/>
  </si>
  <si>
    <t>物业管理服务毛利率</t>
    <phoneticPr fontId="1" type="noConversion"/>
  </si>
  <si>
    <t>物业管理服务收入占比</t>
    <phoneticPr fontId="1" type="noConversion"/>
  </si>
  <si>
    <t>物业管理服务毛利占比</t>
    <phoneticPr fontId="1" type="noConversion"/>
  </si>
  <si>
    <t>-其中住宅物业管理服务</t>
    <phoneticPr fontId="1" type="noConversion"/>
  </si>
  <si>
    <t>-其中非住宅物业管理服务</t>
    <phoneticPr fontId="1" type="noConversion"/>
  </si>
  <si>
    <t>-其中土地管理</t>
    <phoneticPr fontId="1" type="noConversion"/>
  </si>
  <si>
    <t>非业主增值服务收入（亿）</t>
    <phoneticPr fontId="1" type="noConversion"/>
  </si>
  <si>
    <t>5S增值服务收入（亿）</t>
    <phoneticPr fontId="1" type="noConversion"/>
  </si>
  <si>
    <t>-其中交付前服务</t>
    <phoneticPr fontId="1" type="noConversion"/>
  </si>
  <si>
    <t>-其中咨询服务</t>
    <phoneticPr fontId="1" type="noConversion"/>
  </si>
  <si>
    <t>-其中社区空间服务</t>
    <phoneticPr fontId="1" type="noConversion"/>
  </si>
  <si>
    <t>非业主增值服务收入增长率-相比去年同期</t>
  </si>
  <si>
    <t>非业主增值服务毛利率</t>
  </si>
  <si>
    <t>非业主增值服务收入占比</t>
  </si>
  <si>
    <t>非业主增值服务毛利占比</t>
  </si>
  <si>
    <t>5S增值服务收入增长率-相比去年同期</t>
  </si>
  <si>
    <t>5S增值服务毛利率</t>
  </si>
  <si>
    <t>5S增值服务收入占比</t>
  </si>
  <si>
    <t>5S增值服务毛利占比</t>
  </si>
  <si>
    <t>-其中优家服务</t>
    <phoneticPr fontId="1" type="noConversion"/>
  </si>
  <si>
    <t>-其中优居服务</t>
    <phoneticPr fontId="1" type="noConversion"/>
  </si>
  <si>
    <t>-其中优享生活服务</t>
    <phoneticPr fontId="1" type="noConversion"/>
  </si>
  <si>
    <t>2018H</t>
    <phoneticPr fontId="1" type="noConversion"/>
  </si>
  <si>
    <t>非业主增值服务毛利（亿）</t>
    <phoneticPr fontId="1" type="noConversion"/>
  </si>
  <si>
    <t>5S增值服务毛利（亿）</t>
    <phoneticPr fontId="1" type="noConversion"/>
  </si>
  <si>
    <t>按物业类型划分</t>
    <phoneticPr fontId="1" type="noConversion"/>
  </si>
  <si>
    <t>按开发商类型划分</t>
    <phoneticPr fontId="1" type="noConversion"/>
  </si>
  <si>
    <t>按地区划分</t>
    <phoneticPr fontId="1" type="noConversion"/>
  </si>
  <si>
    <t>-其中滨江集团开发</t>
    <phoneticPr fontId="1" type="noConversion"/>
  </si>
  <si>
    <t>-其中独立物业开发</t>
    <phoneticPr fontId="1" type="noConversion"/>
  </si>
  <si>
    <t>-其中杭州</t>
    <phoneticPr fontId="1" type="noConversion"/>
  </si>
  <si>
    <t>-其中浙江省（不含杭州）</t>
    <phoneticPr fontId="1" type="noConversion"/>
  </si>
  <si>
    <t>-其中浙江省外</t>
    <phoneticPr fontId="1" type="noConversion"/>
  </si>
  <si>
    <t>占物业管理服务比例</t>
  </si>
  <si>
    <t>占物业管理服务比例</t>
    <phoneticPr fontId="1" type="noConversion"/>
  </si>
  <si>
    <t>按5S增值服务类型划分</t>
    <phoneticPr fontId="1" type="noConversion"/>
  </si>
  <si>
    <t>按非业主增值服务类型划分</t>
    <phoneticPr fontId="1" type="noConversion"/>
  </si>
  <si>
    <t>占非业主增值服务比例</t>
    <phoneticPr fontId="1" type="noConversion"/>
  </si>
  <si>
    <t>占5S增值服务比例</t>
    <phoneticPr fontId="1" type="noConversion"/>
  </si>
  <si>
    <t>收入按项目分布-年度表</t>
    <phoneticPr fontId="1" type="noConversion"/>
  </si>
  <si>
    <t>2018H2</t>
    <phoneticPr fontId="1" type="noConversion"/>
  </si>
  <si>
    <t>2019H2</t>
    <phoneticPr fontId="1" type="noConversion"/>
  </si>
  <si>
    <t>2020H2</t>
    <phoneticPr fontId="1" type="noConversion"/>
  </si>
  <si>
    <t>2021H2</t>
    <phoneticPr fontId="1" type="noConversion"/>
  </si>
  <si>
    <t>2022H2</t>
    <phoneticPr fontId="1" type="noConversion"/>
  </si>
  <si>
    <t>收入按项目分布-半年度表</t>
    <phoneticPr fontId="1" type="noConversion"/>
  </si>
  <si>
    <t>2023-06-30</t>
    <phoneticPr fontId="1" type="noConversion"/>
  </si>
  <si>
    <t>2023-12-31</t>
    <phoneticPr fontId="1" type="noConversion"/>
  </si>
  <si>
    <r>
      <t xml:space="preserve">        </t>
    </r>
    <r>
      <rPr>
        <sz val="11"/>
        <rFont val="宋体"/>
        <family val="2"/>
        <charset val="134"/>
      </rPr>
      <t>無形資產</t>
    </r>
    <phoneticPr fontId="1" type="noConversion"/>
  </si>
  <si>
    <t>2015-12-31</t>
    <phoneticPr fontId="1" type="noConversion"/>
  </si>
  <si>
    <t>2016-12-31</t>
    <phoneticPr fontId="1" type="noConversion"/>
  </si>
  <si>
    <t>2017-12-31</t>
    <phoneticPr fontId="1" type="noConversion"/>
  </si>
  <si>
    <t>2018-12-31</t>
    <phoneticPr fontId="1" type="noConversion"/>
  </si>
  <si>
    <t>2019-06-30</t>
    <phoneticPr fontId="1" type="noConversion"/>
  </si>
  <si>
    <t>2019-12-31</t>
    <phoneticPr fontId="1" type="noConversion"/>
  </si>
  <si>
    <t>2020-06-30</t>
    <phoneticPr fontId="1" type="noConversion"/>
  </si>
  <si>
    <t>2020-12-31</t>
    <phoneticPr fontId="1" type="noConversion"/>
  </si>
  <si>
    <t>2021-06-30</t>
    <phoneticPr fontId="1" type="noConversion"/>
  </si>
  <si>
    <t>2021-12-31</t>
    <phoneticPr fontId="1" type="noConversion"/>
  </si>
  <si>
    <t>2022-06-30</t>
    <phoneticPr fontId="1" type="noConversion"/>
  </si>
  <si>
    <t>2023H</t>
    <phoneticPr fontId="1" type="noConversion"/>
  </si>
  <si>
    <t>2023H2</t>
    <phoneticPr fontId="1" type="noConversion"/>
  </si>
  <si>
    <t>-前期阶段</t>
    <phoneticPr fontId="1" type="noConversion"/>
  </si>
  <si>
    <t>-业委会阶段</t>
    <phoneticPr fontId="1" type="noConversion"/>
  </si>
  <si>
    <t>在管项目数（个）</t>
    <phoneticPr fontId="1" type="noConversion"/>
  </si>
  <si>
    <t>在管项目数-第三方（个）</t>
  </si>
  <si>
    <t>在管面积-滨江集团开发（万平）</t>
  </si>
  <si>
    <t>在管项目数-滨江集团开发（个）</t>
  </si>
  <si>
    <t>在管面积-住宅物业（万平）</t>
    <phoneticPr fontId="1" type="noConversion"/>
  </si>
  <si>
    <t>在管面积-非住宅物业（万平）</t>
    <phoneticPr fontId="1" type="noConversion"/>
  </si>
  <si>
    <t>占在管面积比例</t>
    <phoneticPr fontId="1" type="noConversion"/>
  </si>
  <si>
    <t>在管面积增长率-滨江集团开发-相比去年同期</t>
    <phoneticPr fontId="1" type="noConversion"/>
  </si>
  <si>
    <t>--前期阶段</t>
    <phoneticPr fontId="1" type="noConversion"/>
  </si>
  <si>
    <t>--业委会阶段</t>
    <phoneticPr fontId="1" type="noConversion"/>
  </si>
  <si>
    <t>在管面积-杭州（万平）</t>
    <phoneticPr fontId="1" type="noConversion"/>
  </si>
  <si>
    <t>在管面积-浙江省除杭州（万平）</t>
    <phoneticPr fontId="1" type="noConversion"/>
  </si>
  <si>
    <t>在管面积-浙江省外（万平）</t>
    <phoneticPr fontId="1" type="noConversion"/>
  </si>
  <si>
    <t>占在管项目数比例</t>
  </si>
  <si>
    <t>在管项目数增长率-滨江集团开发-相比去年同期</t>
  </si>
  <si>
    <t>在管项目数增长率-第三方-相比去年同期</t>
  </si>
  <si>
    <t>在管项目数-住宅物业（个）</t>
  </si>
  <si>
    <t>在管项目数-非住宅物业（个）</t>
  </si>
  <si>
    <t>在管项目数-杭州（个）</t>
  </si>
  <si>
    <t>在管项目数-浙江省除杭州（个）</t>
  </si>
  <si>
    <t>在管项目数-浙江省外（个）</t>
  </si>
  <si>
    <t>-</t>
    <phoneticPr fontId="1" type="noConversion"/>
  </si>
  <si>
    <r>
      <rPr>
        <sz val="11"/>
        <rFont val="微软雅黑"/>
        <family val="2"/>
        <charset val="134"/>
      </rPr>
      <t>其他收益</t>
    </r>
    <r>
      <rPr>
        <sz val="11"/>
        <rFont val="Calibri"/>
        <family val="2"/>
      </rPr>
      <t xml:space="preserve"> </t>
    </r>
    <r>
      <rPr>
        <sz val="11"/>
        <rFont val="Microsoft JhengHei"/>
        <family val="2"/>
      </rPr>
      <t>╱</t>
    </r>
    <r>
      <rPr>
        <sz val="11"/>
        <rFont val="微软雅黑"/>
        <family val="2"/>
        <charset val="134"/>
      </rPr>
      <t>（虧損）淨額</t>
    </r>
    <phoneticPr fontId="1" type="noConversion"/>
  </si>
  <si>
    <t>其他收益/收入</t>
    <phoneticPr fontId="1" type="noConversion"/>
  </si>
  <si>
    <r>
      <t xml:space="preserve">        </t>
    </r>
    <r>
      <rPr>
        <b/>
        <sz val="11"/>
        <color theme="8"/>
        <rFont val="微软雅黑"/>
        <family val="2"/>
        <charset val="134"/>
      </rPr>
      <t>定期存款</t>
    </r>
    <phoneticPr fontId="1" type="noConversion"/>
  </si>
  <si>
    <r>
      <t xml:space="preserve">        </t>
    </r>
    <r>
      <rPr>
        <b/>
        <sz val="11"/>
        <color theme="8"/>
        <rFont val="微软雅黑"/>
        <family val="2"/>
        <charset val="134"/>
      </rPr>
      <t>現金及現金等價物（货币资金）</t>
    </r>
    <phoneticPr fontId="1" type="noConversion"/>
  </si>
  <si>
    <r>
      <t xml:space="preserve">        </t>
    </r>
    <r>
      <rPr>
        <b/>
        <sz val="11"/>
        <color theme="8"/>
        <rFont val="微软雅黑"/>
        <family val="2"/>
        <charset val="134"/>
      </rPr>
      <t>受限制銀行結餘（受限制银行存款）</t>
    </r>
    <phoneticPr fontId="1" type="noConversion"/>
  </si>
  <si>
    <t>合约面积/在管面积</t>
    <phoneticPr fontId="1" type="noConversion"/>
  </si>
  <si>
    <t>2022年</t>
    <phoneticPr fontId="1" type="noConversion"/>
  </si>
  <si>
    <t>2023年</t>
    <phoneticPr fontId="1" type="noConversion"/>
  </si>
  <si>
    <t>物業管理服務（亿）</t>
    <phoneticPr fontId="1" type="noConversion"/>
  </si>
  <si>
    <t>非業主增值服務（亿）</t>
    <phoneticPr fontId="1" type="noConversion"/>
  </si>
  <si>
    <t>5S增值服務（亿）</t>
    <phoneticPr fontId="1" type="noConversion"/>
  </si>
  <si>
    <t>合約負債</t>
    <phoneticPr fontId="1" type="noConversion"/>
  </si>
  <si>
    <t>合计（亿）</t>
    <phoneticPr fontId="1" type="noConversion"/>
  </si>
  <si>
    <t>2018年</t>
    <phoneticPr fontId="1" type="noConversion"/>
  </si>
  <si>
    <t>2017年</t>
    <phoneticPr fontId="1" type="noConversion"/>
  </si>
  <si>
    <t>2015年</t>
    <phoneticPr fontId="1" type="noConversion"/>
  </si>
  <si>
    <t>2016年</t>
    <phoneticPr fontId="1" type="noConversion"/>
  </si>
  <si>
    <t>預計一年以上確認為收入的履約預收款（亿）</t>
    <phoneticPr fontId="1" type="noConversion"/>
  </si>
  <si>
    <t>类现金</t>
    <phoneticPr fontId="1" type="noConversion"/>
  </si>
  <si>
    <t>受限制銀行結餘（亿）</t>
    <phoneticPr fontId="1" type="noConversion"/>
  </si>
  <si>
    <t>現金及現金等價物（亿）</t>
    <phoneticPr fontId="1" type="noConversion"/>
  </si>
  <si>
    <t>定期存款-流动资产（亿）</t>
    <phoneticPr fontId="1" type="noConversion"/>
  </si>
  <si>
    <t>定期存款-非流动资产（亿）</t>
    <phoneticPr fontId="1" type="noConversion"/>
  </si>
  <si>
    <t>-代表业委会收取的现金</t>
    <phoneticPr fontId="1" type="noConversion"/>
  </si>
  <si>
    <t>-受限制存款</t>
    <phoneticPr fontId="1" type="noConversion"/>
  </si>
  <si>
    <t>存货</t>
    <phoneticPr fontId="1" type="noConversion"/>
  </si>
  <si>
    <t>持作轉售的物業（亿）</t>
    <phoneticPr fontId="1" type="noConversion"/>
  </si>
  <si>
    <t>消耗品（亿）</t>
    <phoneticPr fontId="1" type="noConversion"/>
  </si>
  <si>
    <t>貿易及其他應收款項</t>
    <phoneticPr fontId="1" type="noConversion"/>
  </si>
  <si>
    <t>貿易應收款項（亿）</t>
    <phoneticPr fontId="1" type="noConversion"/>
  </si>
  <si>
    <t>貿易應收款項主要與提供物業管理服務、非業主增值服務及提供家裝服務所確認的收入有關。</t>
  </si>
  <si>
    <t>貿易及其他應付款項</t>
    <phoneticPr fontId="1" type="noConversion"/>
  </si>
  <si>
    <t>貿易應付款項（亿）</t>
    <phoneticPr fontId="1" type="noConversion"/>
  </si>
  <si>
    <t>-第三方貿易應收款項（亿）</t>
    <phoneticPr fontId="1" type="noConversion"/>
  </si>
  <si>
    <t>-关联方貿易應收款項（亿）</t>
    <phoneticPr fontId="1" type="noConversion"/>
  </si>
  <si>
    <t>關聯方其他應收款項（亿）</t>
    <phoneticPr fontId="1" type="noConversion"/>
  </si>
  <si>
    <t>就購買停車位向關聯方支付的預付款項（亿）</t>
    <phoneticPr fontId="1" type="noConversion"/>
  </si>
  <si>
    <t>按金及預付款項（亿）</t>
    <phoneticPr fontId="1" type="noConversion"/>
  </si>
  <si>
    <t>代表業主作出的付款（亿）</t>
    <phoneticPr fontId="1" type="noConversion"/>
  </si>
  <si>
    <t>墊款予僱員（亿）</t>
    <phoneticPr fontId="1" type="noConversion"/>
  </si>
  <si>
    <t>應收利息（亿）</t>
    <phoneticPr fontId="1" type="noConversion"/>
  </si>
  <si>
    <t>其他應收款項（亿）</t>
    <phoneticPr fontId="1" type="noConversion"/>
  </si>
  <si>
    <t>-第三方貿易應付款項（亿）</t>
    <phoneticPr fontId="1" type="noConversion"/>
  </si>
  <si>
    <t>-关联方貿易應付款項（亿）</t>
    <phoneticPr fontId="1" type="noConversion"/>
  </si>
  <si>
    <t>其他應付關聯方款項（亿）</t>
    <phoneticPr fontId="1" type="noConversion"/>
  </si>
  <si>
    <t>可退還按金（亿）</t>
    <phoneticPr fontId="1" type="noConversion"/>
  </si>
  <si>
    <t>其他應付稅項及費用（亿）</t>
    <phoneticPr fontId="1" type="noConversion"/>
  </si>
  <si>
    <t>應計工資及其他福利（亿）</t>
    <phoneticPr fontId="1" type="noConversion"/>
  </si>
  <si>
    <t>代表業委會收取的現金（亿）</t>
    <phoneticPr fontId="1" type="noConversion"/>
  </si>
  <si>
    <t>自業主收取的臨時款項（亿）</t>
    <phoneticPr fontId="1" type="noConversion"/>
  </si>
  <si>
    <t>其他應付款項及應計款項（亿）</t>
    <phoneticPr fontId="1" type="noConversion"/>
  </si>
  <si>
    <t>-手頭現金（亿）</t>
    <phoneticPr fontId="1" type="noConversion"/>
  </si>
  <si>
    <t>-銀行現金（亿）</t>
    <phoneticPr fontId="1" type="noConversion"/>
  </si>
  <si>
    <t>-原到期日三個月以內的銀行定期存款（亿）</t>
    <phoneticPr fontId="1" type="noConversion"/>
  </si>
  <si>
    <t>-受限制銀行結餘（亿）</t>
    <phoneticPr fontId="1" type="noConversion"/>
  </si>
  <si>
    <t>物業管理服務收入（亿）</t>
    <phoneticPr fontId="1" type="noConversion"/>
  </si>
  <si>
    <t>-來自濱江房產及其附屬公司</t>
  </si>
  <si>
    <t>-來自濱江房產及其附屬公司</t>
    <phoneticPr fontId="1" type="noConversion"/>
  </si>
  <si>
    <t>-來自濱江控股及其他附屬公司</t>
    <phoneticPr fontId="1" type="noConversion"/>
  </si>
  <si>
    <t>-來自濱江控股的聯營公司</t>
  </si>
  <si>
    <t>-來自濱江控股的聯營公司</t>
    <phoneticPr fontId="1" type="noConversion"/>
  </si>
  <si>
    <t>-來自本集團的聯營公司及一間合營企業</t>
    <phoneticPr fontId="1" type="noConversion"/>
  </si>
  <si>
    <t>交付前服務、諮詢服務收入（亿）</t>
    <phoneticPr fontId="1" type="noConversion"/>
  </si>
  <si>
    <t>物業銷售經紀服務收入（亿）</t>
    <phoneticPr fontId="1" type="noConversion"/>
  </si>
  <si>
    <t>向以下公司出售商品</t>
    <phoneticPr fontId="1" type="noConversion"/>
  </si>
  <si>
    <t>接受以下公司的酒店管理服務（亿）</t>
    <phoneticPr fontId="1" type="noConversion"/>
  </si>
  <si>
    <t>接受以下公司的餐饮服務（亿）</t>
    <phoneticPr fontId="1" type="noConversion"/>
  </si>
  <si>
    <t>接受短期租賃服務（亿）</t>
    <phoneticPr fontId="1" type="noConversion"/>
  </si>
  <si>
    <t>自以下公司收購使用權資產（亿）</t>
    <phoneticPr fontId="1" type="noConversion"/>
  </si>
  <si>
    <t>租賃負債利息開支（亿）</t>
    <phoneticPr fontId="1" type="noConversion"/>
  </si>
  <si>
    <t>收購車位、儲物間及商鋪（亿）</t>
    <phoneticPr fontId="1" type="noConversion"/>
  </si>
  <si>
    <t>預付款項-購買停車位預付款項（亿）</t>
    <phoneticPr fontId="1" type="noConversion"/>
  </si>
  <si>
    <t>應付以下各方的貿易應付款項（亿）</t>
    <phoneticPr fontId="1" type="noConversion"/>
  </si>
  <si>
    <t>-來自本集團的聯營公司</t>
    <phoneticPr fontId="1" type="noConversion"/>
  </si>
  <si>
    <t>重大關聯方交易-支出</t>
    <phoneticPr fontId="1" type="noConversion"/>
  </si>
  <si>
    <t>重大關聯方交易-收入</t>
    <phoneticPr fontId="1" type="noConversion"/>
  </si>
  <si>
    <t>应收合计（亿）</t>
    <phoneticPr fontId="1" type="noConversion"/>
  </si>
  <si>
    <t>应付合计（亿）</t>
    <phoneticPr fontId="1" type="noConversion"/>
  </si>
  <si>
    <t>應收以下公司貿易應收款項（亿）</t>
    <phoneticPr fontId="1" type="noConversion"/>
  </si>
  <si>
    <t>應收以下公司其他應收款項（亿）</t>
    <phoneticPr fontId="1" type="noConversion"/>
  </si>
  <si>
    <t>應付以下各方的其他應付款項（亿）</t>
    <phoneticPr fontId="1" type="noConversion"/>
  </si>
  <si>
    <t>其他應付款項—合約負債（亿）</t>
    <phoneticPr fontId="1" type="noConversion"/>
  </si>
  <si>
    <t>應付租賃負債（亿）</t>
    <phoneticPr fontId="1" type="noConversion"/>
  </si>
  <si>
    <t>重大關聯方交易-应收</t>
    <phoneticPr fontId="1" type="noConversion"/>
  </si>
  <si>
    <t>重大關聯方交易-应付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</si>
</sst>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##,##0.00"/>
    <numFmt numFmtId="178" formatCode="#,##0.00_);[Red]\(#,##0.00\)"/>
    <numFmt numFmtId="179" formatCode="#,##0.00_ ;[Red]\-#,##0.00\ "/>
    <numFmt numFmtId="180" formatCode="#,##0_ "/>
    <numFmt numFmtId="181" formatCode="#,##0.00000_ "/>
  </numFmts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微软雅黑"/>
      <family val="2"/>
      <charset val="134"/>
    </font>
    <font>
      <sz val="11"/>
      <name val="宋体"/>
      <family val="2"/>
      <charset val="134"/>
    </font>
    <font>
      <sz val="11"/>
      <color theme="1"/>
      <name val="Calibri"/>
      <family val="2"/>
    </font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b/>
      <sz val="11"/>
      <name val="宋体"/>
      <family val="2"/>
      <charset val="134"/>
    </font>
    <font>
      <sz val="11"/>
      <name val="Calibri"/>
      <family val="2"/>
      <charset val="134"/>
    </font>
    <font>
      <b/>
      <sz val="11"/>
      <color theme="1"/>
      <name val="等线"/>
      <family val="2"/>
      <scheme val="minor"/>
    </font>
    <font>
      <b/>
      <sz val="11"/>
      <name val="Calibri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Calibri"/>
      <family val="2"/>
    </font>
    <font>
      <b/>
      <sz val="11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name val="Microsoft JhengHei"/>
      <family val="2"/>
    </font>
    <font>
      <b/>
      <sz val="11"/>
      <color theme="8"/>
      <name val="Calibri"/>
      <family val="2"/>
    </font>
    <font>
      <b/>
      <sz val="11"/>
      <color theme="8"/>
      <name val="微软雅黑"/>
      <family val="2"/>
      <charset val="134"/>
    </font>
    <font>
      <i/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4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177" fontId="2" fillId="0" borderId="0" xfId="0" applyNumberFormat="1" applyFont="1"/>
    <xf numFmtId="177" fontId="3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177" fontId="3" fillId="3" borderId="0" xfId="0" applyNumberFormat="1" applyFont="1" applyFill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4" fillId="0" borderId="0" xfId="0" applyFont="1"/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2" fillId="5" borderId="0" xfId="0" applyFont="1" applyFill="1"/>
    <xf numFmtId="176" fontId="6" fillId="0" borderId="0" xfId="0" applyNumberFormat="1" applyFont="1"/>
    <xf numFmtId="0" fontId="3" fillId="0" borderId="0" xfId="0" applyFont="1"/>
    <xf numFmtId="0" fontId="9" fillId="3" borderId="0" xfId="0" applyFont="1" applyFill="1"/>
    <xf numFmtId="0" fontId="8" fillId="2" borderId="0" xfId="0" applyFont="1" applyFill="1"/>
    <xf numFmtId="0" fontId="10" fillId="0" borderId="0" xfId="0" applyFont="1"/>
    <xf numFmtId="177" fontId="3" fillId="0" borderId="0" xfId="0" applyNumberFormat="1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4" fillId="3" borderId="0" xfId="0" applyFont="1" applyFill="1"/>
    <xf numFmtId="176" fontId="0" fillId="0" borderId="0" xfId="0" applyNumberFormat="1"/>
    <xf numFmtId="0" fontId="5" fillId="0" borderId="0" xfId="0" applyFont="1"/>
    <xf numFmtId="10" fontId="0" fillId="0" borderId="0" xfId="1" applyNumberFormat="1" applyFont="1" applyAlignment="1"/>
    <xf numFmtId="0" fontId="13" fillId="0" borderId="0" xfId="0" applyFont="1" applyAlignment="1">
      <alignment wrapText="1"/>
    </xf>
    <xf numFmtId="10" fontId="13" fillId="0" borderId="0" xfId="1" applyNumberFormat="1" applyFont="1" applyAlignment="1"/>
    <xf numFmtId="0" fontId="14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76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76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16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/>
    <xf numFmtId="0" fontId="16" fillId="3" borderId="1" xfId="0" applyFont="1" applyFill="1" applyBorder="1"/>
    <xf numFmtId="176" fontId="16" fillId="0" borderId="1" xfId="0" applyNumberFormat="1" applyFont="1" applyBorder="1"/>
    <xf numFmtId="0" fontId="16" fillId="8" borderId="1" xfId="0" applyFont="1" applyFill="1" applyBorder="1"/>
    <xf numFmtId="176" fontId="0" fillId="8" borderId="1" xfId="0" applyNumberFormat="1" applyFill="1" applyBorder="1"/>
    <xf numFmtId="0" fontId="0" fillId="8" borderId="1" xfId="0" quotePrefix="1" applyFill="1" applyBorder="1"/>
    <xf numFmtId="0" fontId="16" fillId="7" borderId="1" xfId="0" applyFont="1" applyFill="1" applyBorder="1"/>
    <xf numFmtId="176" fontId="0" fillId="7" borderId="1" xfId="0" applyNumberFormat="1" applyFill="1" applyBorder="1"/>
    <xf numFmtId="0" fontId="0" fillId="7" borderId="1" xfId="0" quotePrefix="1" applyFill="1" applyBorder="1"/>
    <xf numFmtId="176" fontId="0" fillId="9" borderId="1" xfId="0" applyNumberFormat="1" applyFill="1" applyBorder="1"/>
    <xf numFmtId="0" fontId="16" fillId="9" borderId="1" xfId="0" applyFont="1" applyFill="1" applyBorder="1"/>
    <xf numFmtId="176" fontId="13" fillId="7" borderId="1" xfId="0" applyNumberFormat="1" applyFont="1" applyFill="1" applyBorder="1"/>
    <xf numFmtId="176" fontId="13" fillId="9" borderId="1" xfId="0" applyNumberFormat="1" applyFont="1" applyFill="1" applyBorder="1"/>
    <xf numFmtId="176" fontId="13" fillId="8" borderId="1" xfId="0" applyNumberFormat="1" applyFont="1" applyFill="1" applyBorder="1"/>
    <xf numFmtId="0" fontId="17" fillId="9" borderId="1" xfId="0" quotePrefix="1" applyFont="1" applyFill="1" applyBorder="1"/>
    <xf numFmtId="9" fontId="0" fillId="0" borderId="1" xfId="1" applyFont="1" applyFill="1" applyBorder="1" applyAlignment="1"/>
    <xf numFmtId="176" fontId="16" fillId="3" borderId="1" xfId="0" applyNumberFormat="1" applyFont="1" applyFill="1" applyBorder="1"/>
    <xf numFmtId="176" fontId="18" fillId="7" borderId="1" xfId="0" applyNumberFormat="1" applyFont="1" applyFill="1" applyBorder="1"/>
    <xf numFmtId="176" fontId="18" fillId="8" borderId="1" xfId="0" applyNumberFormat="1" applyFont="1" applyFill="1" applyBorder="1"/>
    <xf numFmtId="176" fontId="18" fillId="9" borderId="1" xfId="0" applyNumberFormat="1" applyFont="1" applyFill="1" applyBorder="1"/>
    <xf numFmtId="176" fontId="17" fillId="0" borderId="1" xfId="0" applyNumberFormat="1" applyFont="1" applyBorder="1"/>
    <xf numFmtId="0" fontId="2" fillId="0" borderId="0" xfId="0" quotePrefix="1" applyFont="1"/>
    <xf numFmtId="178" fontId="3" fillId="3" borderId="0" xfId="0" applyNumberFormat="1" applyFont="1" applyFill="1"/>
    <xf numFmtId="178" fontId="3" fillId="2" borderId="0" xfId="0" applyNumberFormat="1" applyFont="1" applyFill="1"/>
    <xf numFmtId="178" fontId="2" fillId="0" borderId="0" xfId="0" applyNumberFormat="1" applyFont="1"/>
    <xf numFmtId="178" fontId="14" fillId="0" borderId="0" xfId="0" applyNumberFormat="1" applyFont="1"/>
    <xf numFmtId="178" fontId="2" fillId="5" borderId="0" xfId="0" applyNumberFormat="1" applyFont="1" applyFill="1"/>
    <xf numFmtId="179" fontId="2" fillId="0" borderId="0" xfId="0" applyNumberFormat="1" applyFont="1"/>
    <xf numFmtId="179" fontId="2" fillId="0" borderId="0" xfId="0" quotePrefix="1" applyNumberFormat="1" applyFont="1"/>
    <xf numFmtId="179" fontId="2" fillId="3" borderId="0" xfId="0" applyNumberFormat="1" applyFont="1" applyFill="1"/>
    <xf numFmtId="179" fontId="3" fillId="2" borderId="0" xfId="0" applyNumberFormat="1" applyFont="1" applyFill="1"/>
    <xf numFmtId="179" fontId="0" fillId="0" borderId="0" xfId="0" applyNumberFormat="1"/>
    <xf numFmtId="2" fontId="0" fillId="0" borderId="0" xfId="0" applyNumberFormat="1"/>
    <xf numFmtId="176" fontId="19" fillId="0" borderId="1" xfId="0" applyNumberFormat="1" applyFont="1" applyBorder="1"/>
    <xf numFmtId="180" fontId="0" fillId="2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13" fillId="7" borderId="1" xfId="0" applyNumberFormat="1" applyFont="1" applyFill="1" applyBorder="1" applyAlignment="1">
      <alignment horizontal="center"/>
    </xf>
    <xf numFmtId="176" fontId="13" fillId="8" borderId="1" xfId="0" applyNumberFormat="1" applyFont="1" applyFill="1" applyBorder="1" applyAlignment="1">
      <alignment horizontal="center"/>
    </xf>
    <xf numFmtId="176" fontId="13" fillId="9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18" fillId="7" borderId="1" xfId="0" applyNumberFormat="1" applyFont="1" applyFill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176" fontId="13" fillId="8" borderId="1" xfId="0" applyNumberFormat="1" applyFon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10" borderId="1" xfId="0" applyNumberFormat="1" applyFill="1" applyBorder="1" applyAlignment="1">
      <alignment horizontal="center" vertical="center"/>
    </xf>
    <xf numFmtId="176" fontId="13" fillId="9" borderId="1" xfId="0" applyNumberFormat="1" applyFont="1" applyFill="1" applyBorder="1" applyAlignment="1">
      <alignment horizontal="center" vertical="center"/>
    </xf>
    <xf numFmtId="176" fontId="0" fillId="9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18" fillId="7" borderId="1" xfId="0" quotePrefix="1" applyFont="1" applyFill="1" applyBorder="1" applyAlignment="1">
      <alignment horizontal="left" vertical="center"/>
    </xf>
    <xf numFmtId="0" fontId="16" fillId="8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1" xfId="0" quotePrefix="1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180" fontId="13" fillId="8" borderId="1" xfId="0" applyNumberFormat="1" applyFont="1" applyFill="1" applyBorder="1" applyAlignment="1">
      <alignment horizontal="center" vertical="center"/>
    </xf>
    <xf numFmtId="180" fontId="13" fillId="7" borderId="1" xfId="0" applyNumberFormat="1" applyFont="1" applyFill="1" applyBorder="1" applyAlignment="1">
      <alignment horizontal="center" vertical="center"/>
    </xf>
    <xf numFmtId="180" fontId="13" fillId="9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10" borderId="1" xfId="0" applyNumberFormat="1" applyFill="1" applyBorder="1" applyAlignment="1">
      <alignment horizontal="center" vertical="center"/>
    </xf>
    <xf numFmtId="180" fontId="18" fillId="7" borderId="1" xfId="0" applyNumberFormat="1" applyFont="1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176" fontId="19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9" fontId="0" fillId="0" borderId="1" xfId="0" applyNumberFormat="1" applyBorder="1"/>
    <xf numFmtId="9" fontId="17" fillId="3" borderId="1" xfId="1" applyFont="1" applyFill="1" applyBorder="1" applyAlignment="1"/>
    <xf numFmtId="9" fontId="0" fillId="3" borderId="1" xfId="0" applyNumberFormat="1" applyFill="1" applyBorder="1"/>
    <xf numFmtId="0" fontId="21" fillId="0" borderId="0" xfId="0" applyFont="1"/>
    <xf numFmtId="178" fontId="21" fillId="0" borderId="0" xfId="0" applyNumberFormat="1" applyFont="1"/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81" fontId="0" fillId="0" borderId="0" xfId="0" applyNumberFormat="1"/>
    <xf numFmtId="178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78" fontId="16" fillId="0" borderId="1" xfId="0" applyNumberFormat="1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8" fontId="0" fillId="0" borderId="0" xfId="0" applyNumberFormat="1"/>
    <xf numFmtId="0" fontId="23" fillId="0" borderId="1" xfId="0" quotePrefix="1" applyFont="1" applyBorder="1" applyAlignment="1">
      <alignment horizontal="left" vertical="center"/>
    </xf>
    <xf numFmtId="178" fontId="23" fillId="0" borderId="1" xfId="0" applyNumberFormat="1" applyFont="1" applyBorder="1" applyAlignment="1">
      <alignment horizontal="left" vertical="center"/>
    </xf>
    <xf numFmtId="179" fontId="23" fillId="0" borderId="1" xfId="0" applyNumberFormat="1" applyFont="1" applyBorder="1" applyAlignment="1">
      <alignment horizontal="left" vertical="center"/>
    </xf>
    <xf numFmtId="10" fontId="0" fillId="0" borderId="0" xfId="0" applyNumberFormat="1"/>
    <xf numFmtId="10" fontId="0" fillId="4" borderId="2" xfId="1" applyNumberFormat="1" applyFont="1" applyFill="1" applyBorder="1" applyAlignment="1"/>
    <xf numFmtId="9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179" fontId="16" fillId="0" borderId="1" xfId="0" applyNumberFormat="1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9" fontId="13" fillId="0" borderId="1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'合约面积、在管面积'!$A$33</c:f>
              <c:strCache>
                <c:ptCount val="1"/>
                <c:pt idx="0">
                  <c:v>合约面积（万平）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'合约面积、在管面积'!$B$32:$O$32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'合约面积、在管面积'!$B$33:$O$33</c:f>
              <c:numCache>
                <c:formatCode>#,##0.00_ </c:formatCode>
                <c:ptCount val="9"/>
                <c:pt idx="0">
                  <c:v>847</c:v>
                </c:pt>
                <c:pt idx="1">
                  <c:v>1019.8</c:v>
                </c:pt>
                <c:pt idx="2">
                  <c:v>1367.5</c:v>
                </c:pt>
                <c:pt idx="3">
                  <c:v>2078.5</c:v>
                </c:pt>
                <c:pt idx="4">
                  <c:v>2680.4</c:v>
                </c:pt>
                <c:pt idx="5">
                  <c:v>3548.8</c:v>
                </c:pt>
                <c:pt idx="6">
                  <c:v>4978.3</c:v>
                </c:pt>
                <c:pt idx="7">
                  <c:v>6905.8</c:v>
                </c:pt>
                <c:pt idx="8">
                  <c:v>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31D-A807-0A092490A3C3}"/>
            </c:ext>
          </c:extLst>
        </c:ser>
        <c:ser>
          <c:idx val="1"/>
          <c:order val="1"/>
          <c:tx>
            <c:strRef>
              <c:f>'合约面积、在管面积'!$A$40</c:f>
              <c:strCache>
                <c:ptCount val="1"/>
                <c:pt idx="0">
                  <c:v>在管面积（万平）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'合约面积、在管面积'!$B$32:$O$32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'合约面积、在管面积'!$B$40:$O$40</c:f>
              <c:numCache>
                <c:formatCode>#,##0.00_ </c:formatCode>
                <c:ptCount val="9"/>
                <c:pt idx="0">
                  <c:v>553.1</c:v>
                </c:pt>
                <c:pt idx="1">
                  <c:v>689.2</c:v>
                </c:pt>
                <c:pt idx="2">
                  <c:v>860.4</c:v>
                </c:pt>
                <c:pt idx="3">
                  <c:v>1163.3</c:v>
                </c:pt>
                <c:pt idx="4">
                  <c:v>1436.9</c:v>
                </c:pt>
                <c:pt idx="5">
                  <c:v>1995.5</c:v>
                </c:pt>
                <c:pt idx="6">
                  <c:v>2994.8</c:v>
                </c:pt>
                <c:pt idx="7">
                  <c:v>4197</c:v>
                </c:pt>
                <c:pt idx="8">
                  <c:v>5484.7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8-431D-A807-0A092490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846207"/>
        <c:axId val="1965254271"/>
      </c:barChart>
      <c:lineChart>
        <c:grouping val="standard"/>
        <c:varyColors val="0"/>
        <c:ser>
          <c:idx val="2"/>
          <c:order val="2"/>
          <c:tx>
            <c:strRef>
              <c:f>'合约面积、在管面积'!$A$45</c:f>
              <c:strCache>
                <c:ptCount val="1"/>
                <c:pt idx="0">
                  <c:v>合约面积/在管面积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'合约面积、在管面积'!$B$32:$O$32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'合约面积、在管面积'!$B$45:$O$45</c:f>
              <c:numCache>
                <c:formatCode>#,##0.00_ </c:formatCode>
                <c:ptCount val="9"/>
                <c:pt idx="0">
                  <c:v>1.5313686494304826</c:v>
                </c:pt>
                <c:pt idx="1">
                  <c:v>1.4796865931514798</c:v>
                </c:pt>
                <c:pt idx="2">
                  <c:v>1.5893770339377034</c:v>
                </c:pt>
                <c:pt idx="3">
                  <c:v>1.7867274133929341</c:v>
                </c:pt>
                <c:pt idx="4">
                  <c:v>1.86540469065349</c:v>
                </c:pt>
                <c:pt idx="5">
                  <c:v>1.7784014031571036</c:v>
                </c:pt>
                <c:pt idx="6">
                  <c:v>1.6623146787765459</c:v>
                </c:pt>
                <c:pt idx="7">
                  <c:v>1.6454133905170361</c:v>
                </c:pt>
                <c:pt idx="8">
                  <c:v>1.4987146060860213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8-431D-A807-0A092490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851007"/>
        <c:axId val="1965255759"/>
      </c:lineChart>
      <c:catAx>
        <c:axId val="17998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254271"/>
        <c:crosses val="autoZero"/>
        <c:auto val="1"/>
        <c:lblAlgn val="ctr"/>
        <c:lblOffset val="100"/>
        <c:noMultiLvlLbl val="0"/>
      </c:catAx>
      <c:valAx>
        <c:axId val="19652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846207"/>
        <c:crosses val="autoZero"/>
        <c:crossBetween val="between"/>
      </c:valAx>
      <c:valAx>
        <c:axId val="1965255759"/>
        <c:scaling>
          <c:orientation val="minMax"/>
        </c:scaling>
        <c:delete val="0"/>
        <c:axPos val="r"/>
        <c:numFmt formatCode="#,##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851007"/>
        <c:crosses val="max"/>
        <c:crossBetween val="between"/>
      </c:valAx>
      <c:catAx>
        <c:axId val="1799851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255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466725</xdr:colOff>
      <xdr:row>95</xdr:row>
      <xdr:rowOff>142875</xdr:rowOff>
    </xdr:from>
    <xdr:to>
      <xdr:col>22</xdr:col>
      <xdr:colOff>238125</xdr:colOff>
      <xdr:row>201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D008D3-A338-49C1-BAEB-EBA5C36EB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0" y="12268200"/>
          <a:ext cx="4572000" cy="1905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519112</xdr:colOff>
      <xdr:row>32</xdr:row>
      <xdr:rowOff>152400</xdr:rowOff>
    </xdr:from>
    <xdr:to>
      <xdr:col>23</xdr:col>
      <xdr:colOff>290512</xdr:colOff>
      <xdr:row>48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9A5A3A-DEC6-0DEE-4619-0B376B4DD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77F-A2D8-4923-B0C1-932BE2960FE5}">
  <dimension ref="A1:W41"/>
  <sheetViews>
    <sheetView tabSelected="1" zoomScale="85" zoomScaleNormal="85" workbookViewId="0">
      <selection activeCell="A39" sqref="A39"/>
    </sheetView>
  </sheetViews>
  <sheetFormatPr defaultRowHeight="15"/>
  <cols>
    <col min="1" max="1" width="62.75" style="10" bestFit="1" customWidth="1"/>
    <col min="2" max="5" width="10.125" style="10" bestFit="1" customWidth="1"/>
    <col min="6" max="6" width="10.125" style="10" hidden="1" customWidth="1"/>
    <col min="7" max="7" width="10.125" style="10" bestFit="1" customWidth="1"/>
    <col min="8" max="8" width="10.125" style="10" hidden="1" customWidth="1"/>
    <col min="9" max="9" width="10.125" style="10" bestFit="1" customWidth="1"/>
    <col min="10" max="10" width="10.125" style="10" hidden="1" customWidth="1"/>
    <col min="11" max="11" width="10.125" style="10" bestFit="1" customWidth="1"/>
    <col min="12" max="12" width="10.125" style="10" hidden="1" customWidth="1"/>
    <col min="13" max="13" width="10.125" style="10" bestFit="1" customWidth="1"/>
    <col min="14" max="14" width="10.125" style="10" hidden="1" customWidth="1"/>
    <col min="15" max="15" width="10.125" style="10" bestFit="1" customWidth="1"/>
    <col min="16" max="16384" width="9" style="10"/>
  </cols>
  <sheetData>
    <row r="1" spans="1:23">
      <c r="A1" s="4" t="s">
        <v>40</v>
      </c>
      <c r="B1" s="10" t="s">
        <v>208</v>
      </c>
      <c r="C1" s="10" t="s">
        <v>209</v>
      </c>
      <c r="D1" s="10" t="s">
        <v>210</v>
      </c>
      <c r="E1" s="10" t="s">
        <v>211</v>
      </c>
      <c r="F1" s="10" t="s">
        <v>212</v>
      </c>
      <c r="G1" s="10" t="s">
        <v>213</v>
      </c>
      <c r="H1" s="10" t="s">
        <v>214</v>
      </c>
      <c r="I1" s="10" t="s">
        <v>215</v>
      </c>
      <c r="J1" s="10" t="s">
        <v>216</v>
      </c>
      <c r="K1" s="10" t="s">
        <v>217</v>
      </c>
      <c r="L1" s="10" t="s">
        <v>218</v>
      </c>
      <c r="M1" s="10" t="s">
        <v>123</v>
      </c>
      <c r="N1" s="10" t="s">
        <v>205</v>
      </c>
      <c r="O1" s="10" t="s">
        <v>206</v>
      </c>
    </row>
    <row r="2" spans="1:23">
      <c r="A2" s="4" t="s">
        <v>17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19</v>
      </c>
      <c r="G2" s="4" t="s">
        <v>18</v>
      </c>
      <c r="H2" s="4" t="s">
        <v>19</v>
      </c>
      <c r="I2" s="4" t="s">
        <v>18</v>
      </c>
      <c r="J2" s="4" t="s">
        <v>19</v>
      </c>
      <c r="K2" s="4" t="s">
        <v>18</v>
      </c>
      <c r="L2" s="4" t="s">
        <v>19</v>
      </c>
      <c r="M2" s="4" t="s">
        <v>18</v>
      </c>
      <c r="N2" s="4" t="s">
        <v>19</v>
      </c>
      <c r="O2" s="4" t="s">
        <v>18</v>
      </c>
    </row>
    <row r="3" spans="1:23">
      <c r="A3" s="4" t="s">
        <v>15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  <c r="M3" s="4" t="s">
        <v>16</v>
      </c>
      <c r="N3" s="4" t="s">
        <v>16</v>
      </c>
      <c r="O3" s="4" t="s">
        <v>16</v>
      </c>
    </row>
    <row r="4" spans="1:23">
      <c r="A4" s="8" t="s">
        <v>55</v>
      </c>
      <c r="B4" s="68">
        <v>1.23</v>
      </c>
      <c r="C4" s="68">
        <v>2.3199999999999998</v>
      </c>
      <c r="D4" s="68">
        <v>3.9000000000000004</v>
      </c>
      <c r="E4" s="68">
        <v>5.51</v>
      </c>
      <c r="F4" s="68">
        <v>10.92</v>
      </c>
      <c r="G4" s="68">
        <v>12.03</v>
      </c>
      <c r="H4" s="68">
        <v>13.530000000000001</v>
      </c>
      <c r="I4" s="68">
        <v>15.02</v>
      </c>
      <c r="J4" s="68">
        <v>15.73</v>
      </c>
      <c r="K4" s="68">
        <v>16.84</v>
      </c>
      <c r="L4" s="68">
        <v>22.17</v>
      </c>
      <c r="M4" s="68">
        <v>29.94</v>
      </c>
      <c r="N4" s="68">
        <v>38.600279999999998</v>
      </c>
      <c r="O4" s="68">
        <v>40.549019999999999</v>
      </c>
      <c r="P4" s="17"/>
      <c r="Q4" s="17"/>
      <c r="R4" s="17"/>
      <c r="S4" s="17"/>
      <c r="T4" s="17"/>
      <c r="U4" s="17"/>
      <c r="V4" s="17"/>
      <c r="W4" s="17"/>
    </row>
    <row r="5" spans="1:23">
      <c r="A5" s="7" t="s">
        <v>41</v>
      </c>
      <c r="B5" s="69">
        <v>7.0000000000000007E-2</v>
      </c>
      <c r="C5" s="69">
        <v>0.09</v>
      </c>
      <c r="D5" s="69">
        <v>0.16</v>
      </c>
      <c r="E5" s="69">
        <v>0.16</v>
      </c>
      <c r="F5" s="69">
        <v>1.22</v>
      </c>
      <c r="G5" s="69">
        <v>1.19</v>
      </c>
      <c r="H5" s="69">
        <v>1.23</v>
      </c>
      <c r="I5" s="69">
        <v>1.34</v>
      </c>
      <c r="J5" s="69">
        <v>1.41</v>
      </c>
      <c r="K5" s="69">
        <v>2.02</v>
      </c>
      <c r="L5" s="69">
        <v>2.87</v>
      </c>
      <c r="M5" s="69">
        <v>3.54</v>
      </c>
      <c r="N5" s="69">
        <v>8.484</v>
      </c>
      <c r="O5" s="69">
        <v>14.497120000000001</v>
      </c>
    </row>
    <row r="6" spans="1:23" ht="16.5">
      <c r="A6" s="4" t="s">
        <v>61</v>
      </c>
      <c r="B6" s="70"/>
      <c r="C6" s="70"/>
      <c r="D6" s="70"/>
      <c r="E6" s="70"/>
      <c r="F6" s="70"/>
      <c r="G6" s="70"/>
      <c r="H6" s="70"/>
      <c r="I6" s="70">
        <v>0.02</v>
      </c>
      <c r="J6" s="70">
        <v>0.02</v>
      </c>
      <c r="K6" s="70">
        <v>0.01</v>
      </c>
      <c r="L6" s="70">
        <v>0.01</v>
      </c>
      <c r="M6" s="70">
        <v>0</v>
      </c>
      <c r="N6" s="70">
        <v>0</v>
      </c>
      <c r="O6" s="70">
        <v>0</v>
      </c>
    </row>
    <row r="7" spans="1:23" ht="16.5">
      <c r="A7" s="4" t="s">
        <v>60</v>
      </c>
      <c r="B7" s="70">
        <v>0.06</v>
      </c>
      <c r="C7" s="70">
        <v>7.0000000000000007E-2</v>
      </c>
      <c r="D7" s="70">
        <v>0.08</v>
      </c>
      <c r="E7" s="70">
        <v>0.08</v>
      </c>
      <c r="F7" s="70">
        <v>0.14000000000000001</v>
      </c>
      <c r="G7" s="70">
        <v>0.13</v>
      </c>
      <c r="H7" s="70">
        <v>0.12</v>
      </c>
      <c r="I7" s="70">
        <v>0.15</v>
      </c>
      <c r="J7" s="70">
        <v>0.17</v>
      </c>
      <c r="K7" s="70">
        <v>0.19</v>
      </c>
      <c r="L7" s="70">
        <v>0.21</v>
      </c>
      <c r="M7" s="70">
        <v>0.26</v>
      </c>
      <c r="N7" s="70">
        <v>0.32269999999999999</v>
      </c>
      <c r="O7" s="70">
        <v>0.43423</v>
      </c>
    </row>
    <row r="8" spans="1:23">
      <c r="A8" s="4" t="s">
        <v>207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>
        <v>3.6749999999999998E-2</v>
      </c>
      <c r="O8" s="70">
        <v>4.147E-2</v>
      </c>
    </row>
    <row r="9" spans="1:23" ht="16.5">
      <c r="A9" s="4" t="s">
        <v>59</v>
      </c>
      <c r="B9" s="70"/>
      <c r="C9" s="70"/>
      <c r="D9" s="70">
        <v>0.05</v>
      </c>
      <c r="E9" s="70">
        <v>0.05</v>
      </c>
      <c r="F9" s="70">
        <v>0.03</v>
      </c>
      <c r="G9" s="70">
        <v>0.01</v>
      </c>
      <c r="H9" s="70">
        <v>0.02</v>
      </c>
      <c r="I9" s="70">
        <v>0.04</v>
      </c>
      <c r="J9" s="70">
        <v>0.05</v>
      </c>
      <c r="K9" s="70">
        <v>0.05</v>
      </c>
      <c r="L9" s="70">
        <v>0.06</v>
      </c>
      <c r="M9" s="70">
        <v>0.08</v>
      </c>
      <c r="N9" s="70">
        <v>8.5309999999999997E-2</v>
      </c>
      <c r="O9" s="70">
        <v>0.10589999999999999</v>
      </c>
    </row>
    <row r="10" spans="1:23" ht="16.5">
      <c r="A10" s="4" t="s">
        <v>58</v>
      </c>
      <c r="B10" s="70"/>
      <c r="C10" s="70"/>
      <c r="D10" s="70"/>
      <c r="E10" s="70"/>
      <c r="F10" s="70"/>
      <c r="G10" s="70"/>
      <c r="H10" s="70"/>
      <c r="I10" s="70"/>
      <c r="J10" s="70"/>
      <c r="K10" s="70">
        <v>0</v>
      </c>
      <c r="L10" s="70">
        <v>0.01</v>
      </c>
      <c r="M10" s="70">
        <v>0.01</v>
      </c>
      <c r="N10" s="70">
        <v>1.738E-2</v>
      </c>
      <c r="O10" s="70">
        <v>3.4209999999999997E-2</v>
      </c>
    </row>
    <row r="11" spans="1:23" ht="16.5">
      <c r="A11" s="4" t="s">
        <v>57</v>
      </c>
      <c r="B11" s="70">
        <v>0.01</v>
      </c>
      <c r="C11" s="70">
        <v>0.02</v>
      </c>
      <c r="D11" s="70">
        <v>0.03</v>
      </c>
      <c r="E11" s="70">
        <v>0.03</v>
      </c>
      <c r="F11" s="70">
        <v>0.04</v>
      </c>
      <c r="G11" s="70">
        <v>0.05</v>
      </c>
      <c r="H11" s="70">
        <v>0.09</v>
      </c>
      <c r="I11" s="70">
        <v>0.13</v>
      </c>
      <c r="J11" s="70">
        <v>0.16</v>
      </c>
      <c r="K11" s="70">
        <v>0.19</v>
      </c>
      <c r="L11" s="70">
        <v>0.22</v>
      </c>
      <c r="M11" s="70">
        <v>0.26</v>
      </c>
      <c r="N11" s="70">
        <v>0.25015999999999999</v>
      </c>
      <c r="O11" s="70">
        <v>0.33926000000000001</v>
      </c>
    </row>
    <row r="12" spans="1:23">
      <c r="A12" s="123" t="s">
        <v>247</v>
      </c>
      <c r="B12" s="124"/>
      <c r="C12" s="124"/>
      <c r="D12" s="124"/>
      <c r="E12" s="124"/>
      <c r="F12" s="124">
        <v>1</v>
      </c>
      <c r="G12" s="124">
        <v>1</v>
      </c>
      <c r="H12" s="124">
        <v>1</v>
      </c>
      <c r="I12" s="124">
        <v>1.01</v>
      </c>
      <c r="J12" s="124">
        <v>1.01</v>
      </c>
      <c r="K12" s="124">
        <v>1.54</v>
      </c>
      <c r="L12" s="124">
        <v>2.2799999999999998</v>
      </c>
      <c r="M12" s="124">
        <v>2.84</v>
      </c>
      <c r="N12" s="124">
        <v>7.7070699999999999</v>
      </c>
      <c r="O12" s="124">
        <v>13.52304</v>
      </c>
    </row>
    <row r="13" spans="1:23" ht="16.5">
      <c r="A13" s="4" t="s">
        <v>56</v>
      </c>
      <c r="B13" s="70"/>
      <c r="C13" s="70"/>
      <c r="D13" s="70"/>
      <c r="E13" s="70"/>
      <c r="F13" s="70"/>
      <c r="G13" s="70"/>
      <c r="H13" s="70"/>
      <c r="I13" s="70"/>
      <c r="J13" s="70"/>
      <c r="K13" s="70">
        <v>0.03</v>
      </c>
      <c r="L13" s="70">
        <v>0.08</v>
      </c>
      <c r="M13" s="70">
        <v>0.08</v>
      </c>
      <c r="N13" s="70">
        <v>6.4630000000000007E-2</v>
      </c>
      <c r="O13" s="70">
        <v>1.9009999999999999E-2</v>
      </c>
    </row>
    <row r="14" spans="1:23">
      <c r="A14" s="7" t="s">
        <v>42</v>
      </c>
      <c r="B14" s="69">
        <v>1.1599999999999999</v>
      </c>
      <c r="C14" s="69">
        <v>2.23</v>
      </c>
      <c r="D14" s="69">
        <v>3.74</v>
      </c>
      <c r="E14" s="69">
        <v>5.35</v>
      </c>
      <c r="F14" s="69">
        <v>9.6999999999999993</v>
      </c>
      <c r="G14" s="69">
        <v>10.84</v>
      </c>
      <c r="H14" s="69">
        <v>12.3</v>
      </c>
      <c r="I14" s="69">
        <v>13.68</v>
      </c>
      <c r="J14" s="69">
        <v>14.32</v>
      </c>
      <c r="K14" s="69">
        <v>14.82</v>
      </c>
      <c r="L14" s="69">
        <v>19.3</v>
      </c>
      <c r="M14" s="69">
        <v>26.4</v>
      </c>
      <c r="N14" s="69">
        <v>30.11628</v>
      </c>
      <c r="O14" s="69">
        <v>26.0519</v>
      </c>
    </row>
    <row r="15" spans="1:23">
      <c r="A15" s="32" t="s">
        <v>139</v>
      </c>
      <c r="B15" s="71">
        <v>0.01</v>
      </c>
      <c r="C15" s="71">
        <v>0</v>
      </c>
      <c r="D15" s="71">
        <v>0</v>
      </c>
      <c r="E15" s="71">
        <v>0</v>
      </c>
      <c r="F15" s="71">
        <v>0.23</v>
      </c>
      <c r="G15" s="71">
        <v>0.33</v>
      </c>
      <c r="H15" s="71">
        <v>0.33</v>
      </c>
      <c r="I15" s="71">
        <v>0.52</v>
      </c>
      <c r="J15" s="71">
        <v>0.8</v>
      </c>
      <c r="K15" s="71">
        <v>0.79</v>
      </c>
      <c r="L15" s="71">
        <v>0.79</v>
      </c>
      <c r="M15" s="71">
        <v>1.47</v>
      </c>
      <c r="N15" s="71">
        <v>1.3989799999999999</v>
      </c>
      <c r="O15" s="71">
        <v>2.4475199999999999</v>
      </c>
    </row>
    <row r="16" spans="1:23" ht="16.5">
      <c r="A16" s="12" t="s">
        <v>122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>
        <v>0.09</v>
      </c>
      <c r="N16" s="70">
        <v>0.50917000000000001</v>
      </c>
      <c r="O16" s="70">
        <v>0.22422</v>
      </c>
    </row>
    <row r="17" spans="1:15">
      <c r="A17" s="32" t="s">
        <v>140</v>
      </c>
      <c r="B17" s="71">
        <v>0.28000000000000003</v>
      </c>
      <c r="C17" s="71">
        <v>0.34</v>
      </c>
      <c r="D17" s="71">
        <v>0.36</v>
      </c>
      <c r="E17" s="71">
        <v>0.45</v>
      </c>
      <c r="F17" s="71">
        <v>0.91</v>
      </c>
      <c r="G17" s="71">
        <v>0.66</v>
      </c>
      <c r="H17" s="71">
        <v>1.25</v>
      </c>
      <c r="I17" s="71">
        <v>0.96</v>
      </c>
      <c r="J17" s="71">
        <v>1.61</v>
      </c>
      <c r="K17" s="71">
        <v>1.73</v>
      </c>
      <c r="L17" s="71">
        <v>3.22</v>
      </c>
      <c r="M17" s="71">
        <v>3.43</v>
      </c>
      <c r="N17" s="71">
        <v>4.9364400000000002</v>
      </c>
      <c r="O17" s="71">
        <v>5.4534599999999998</v>
      </c>
    </row>
    <row r="18" spans="1:15" ht="16.5">
      <c r="A18" s="4" t="s">
        <v>62</v>
      </c>
      <c r="B18" s="70"/>
      <c r="C18" s="70"/>
      <c r="D18" s="70"/>
      <c r="E18" s="70"/>
      <c r="F18" s="70"/>
      <c r="G18" s="70"/>
      <c r="H18" s="70"/>
      <c r="I18" s="70"/>
      <c r="J18" s="70"/>
      <c r="K18" s="70">
        <v>0.24</v>
      </c>
      <c r="L18" s="70"/>
      <c r="M18" s="70"/>
      <c r="N18" s="70"/>
      <c r="O18" s="70"/>
    </row>
    <row r="19" spans="1:15">
      <c r="A19" s="123" t="s">
        <v>247</v>
      </c>
      <c r="B19" s="124"/>
      <c r="C19" s="124"/>
      <c r="D19" s="124"/>
      <c r="E19" s="124"/>
      <c r="F19" s="124">
        <v>4.2300000000000004</v>
      </c>
      <c r="G19" s="124">
        <v>4.29</v>
      </c>
      <c r="H19" s="124">
        <v>3.45</v>
      </c>
      <c r="I19" s="124">
        <v>3.69</v>
      </c>
      <c r="J19" s="124">
        <v>3.45</v>
      </c>
      <c r="K19" s="124">
        <v>2.4300000000000002</v>
      </c>
      <c r="L19" s="124">
        <v>3.1</v>
      </c>
      <c r="M19" s="124">
        <v>1.32</v>
      </c>
      <c r="N19" s="124">
        <v>2.5481199999999999</v>
      </c>
      <c r="O19" s="124">
        <v>2.7934700000000001</v>
      </c>
    </row>
    <row r="20" spans="1:15">
      <c r="A20" s="123" t="s">
        <v>249</v>
      </c>
      <c r="B20" s="124">
        <v>0.18</v>
      </c>
      <c r="C20" s="124">
        <v>0.21</v>
      </c>
      <c r="D20" s="124">
        <v>0.33</v>
      </c>
      <c r="E20" s="124">
        <v>0.31</v>
      </c>
      <c r="F20" s="124">
        <v>0.39</v>
      </c>
      <c r="G20" s="124">
        <v>0.4</v>
      </c>
      <c r="H20" s="124">
        <v>0.42</v>
      </c>
      <c r="I20" s="124">
        <v>0.46</v>
      </c>
      <c r="J20" s="124">
        <v>0.43</v>
      </c>
      <c r="K20" s="124">
        <v>0.56999999999999995</v>
      </c>
      <c r="L20" s="124">
        <v>0.56000000000000005</v>
      </c>
      <c r="M20" s="124">
        <v>0.57999999999999996</v>
      </c>
      <c r="N20" s="124">
        <v>0.52737999999999996</v>
      </c>
      <c r="O20" s="124">
        <v>0.57938999999999996</v>
      </c>
    </row>
    <row r="21" spans="1:15">
      <c r="A21" s="123" t="s">
        <v>248</v>
      </c>
      <c r="B21" s="124">
        <v>0.69</v>
      </c>
      <c r="C21" s="124">
        <v>1.68</v>
      </c>
      <c r="D21" s="124">
        <v>3.04</v>
      </c>
      <c r="E21" s="124">
        <v>4.59</v>
      </c>
      <c r="F21" s="124">
        <v>3.94</v>
      </c>
      <c r="G21" s="124">
        <v>5.17</v>
      </c>
      <c r="H21" s="124">
        <v>6.85</v>
      </c>
      <c r="I21" s="124">
        <v>8.0500000000000007</v>
      </c>
      <c r="J21" s="124">
        <v>8.0299999999999994</v>
      </c>
      <c r="K21" s="124">
        <v>9.06</v>
      </c>
      <c r="L21" s="124">
        <v>11.62</v>
      </c>
      <c r="M21" s="124">
        <v>19.5</v>
      </c>
      <c r="N21" s="124">
        <v>20.196190000000001</v>
      </c>
      <c r="O21" s="124">
        <v>14.553839999999999</v>
      </c>
    </row>
    <row r="22" spans="1:15">
      <c r="A22" s="19" t="s">
        <v>66</v>
      </c>
      <c r="B22" s="68">
        <v>1.23</v>
      </c>
      <c r="C22" s="68">
        <v>2.3199999999999998</v>
      </c>
      <c r="D22" s="68">
        <v>3.9000000000000004</v>
      </c>
      <c r="E22" s="68">
        <v>5.51</v>
      </c>
      <c r="F22" s="68">
        <v>10.92</v>
      </c>
      <c r="G22" s="68">
        <v>12.03</v>
      </c>
      <c r="H22" s="68">
        <v>13.530000000000001</v>
      </c>
      <c r="I22" s="68">
        <v>15.02</v>
      </c>
      <c r="J22" s="68">
        <v>15.73</v>
      </c>
      <c r="K22" s="68">
        <v>16.84</v>
      </c>
      <c r="L22" s="68">
        <v>22.17</v>
      </c>
      <c r="M22" s="68">
        <v>29.94</v>
      </c>
      <c r="N22" s="68">
        <v>38.600279999999998</v>
      </c>
      <c r="O22" s="68">
        <v>40.549019999999999</v>
      </c>
    </row>
    <row r="23" spans="1:15">
      <c r="A23" s="7" t="s">
        <v>45</v>
      </c>
      <c r="B23" s="69">
        <v>0.31</v>
      </c>
      <c r="C23" s="69">
        <v>0.54</v>
      </c>
      <c r="D23" s="69">
        <v>1.1100000000000001</v>
      </c>
      <c r="E23" s="69">
        <v>1.85</v>
      </c>
      <c r="F23" s="69">
        <v>6.52</v>
      </c>
      <c r="G23" s="69">
        <v>7.27</v>
      </c>
      <c r="H23" s="69">
        <v>7.58</v>
      </c>
      <c r="I23" s="69">
        <v>8.58</v>
      </c>
      <c r="J23" s="69">
        <v>8.7100000000000009</v>
      </c>
      <c r="K23" s="69">
        <v>9.74</v>
      </c>
      <c r="L23" s="69">
        <v>10.59</v>
      </c>
      <c r="M23" s="69">
        <v>12.86</v>
      </c>
      <c r="N23" s="69">
        <v>12.68413</v>
      </c>
      <c r="O23" s="69">
        <v>15.41583</v>
      </c>
    </row>
    <row r="24" spans="1:15">
      <c r="A24" s="16" t="s">
        <v>46</v>
      </c>
      <c r="B24" s="72">
        <v>0.31</v>
      </c>
      <c r="C24" s="72">
        <v>0.53</v>
      </c>
      <c r="D24" s="72">
        <v>1.1100000000000001</v>
      </c>
      <c r="E24" s="72">
        <v>1.81</v>
      </c>
      <c r="F24" s="72">
        <v>6.48</v>
      </c>
      <c r="G24" s="72">
        <v>7.22</v>
      </c>
      <c r="H24" s="72">
        <v>7.52</v>
      </c>
      <c r="I24" s="72">
        <v>8.42</v>
      </c>
      <c r="J24" s="72">
        <v>8.5299999999999994</v>
      </c>
      <c r="K24" s="72">
        <v>9.42</v>
      </c>
      <c r="L24" s="72">
        <v>10.25</v>
      </c>
      <c r="M24" s="72">
        <v>12.46</v>
      </c>
      <c r="N24" s="72">
        <v>12.21885</v>
      </c>
      <c r="O24" s="72">
        <v>14.88447</v>
      </c>
    </row>
    <row r="25" spans="1:15">
      <c r="A25" s="4" t="s">
        <v>47</v>
      </c>
      <c r="B25" s="70"/>
      <c r="C25" s="70"/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1.81E-3</v>
      </c>
      <c r="O25" s="70">
        <v>1.81E-3</v>
      </c>
    </row>
    <row r="26" spans="1:15">
      <c r="A26" s="4" t="s">
        <v>48</v>
      </c>
      <c r="B26" s="70">
        <v>0.31</v>
      </c>
      <c r="C26" s="70">
        <v>0.53</v>
      </c>
      <c r="D26" s="70">
        <v>1.1000000000000001</v>
      </c>
      <c r="E26" s="70">
        <v>1.81</v>
      </c>
      <c r="F26" s="70">
        <v>6.48</v>
      </c>
      <c r="G26" s="70">
        <v>7.22</v>
      </c>
      <c r="H26" s="70">
        <v>7.52</v>
      </c>
      <c r="I26" s="70">
        <v>8.41</v>
      </c>
      <c r="J26" s="70">
        <v>8.5299999999999994</v>
      </c>
      <c r="K26" s="70">
        <v>9.41</v>
      </c>
      <c r="L26" s="70">
        <v>10.25</v>
      </c>
      <c r="M26" s="70">
        <v>12.46</v>
      </c>
      <c r="N26" s="70">
        <v>12.217040000000001</v>
      </c>
      <c r="O26" s="70">
        <v>14.88266</v>
      </c>
    </row>
    <row r="27" spans="1:15">
      <c r="A27" s="16" t="s">
        <v>49</v>
      </c>
      <c r="B27" s="72"/>
      <c r="C27" s="72">
        <v>0</v>
      </c>
      <c r="D27" s="72">
        <v>0.01</v>
      </c>
      <c r="E27" s="72">
        <v>0.03</v>
      </c>
      <c r="F27" s="72">
        <v>0.04</v>
      </c>
      <c r="G27" s="72">
        <v>0.05</v>
      </c>
      <c r="H27" s="72">
        <v>0.06</v>
      </c>
      <c r="I27" s="72">
        <v>0.17</v>
      </c>
      <c r="J27" s="72">
        <v>0.18</v>
      </c>
      <c r="K27" s="72">
        <v>0.32</v>
      </c>
      <c r="L27" s="72">
        <v>0.34</v>
      </c>
      <c r="M27" s="72">
        <v>0.4</v>
      </c>
      <c r="N27" s="72">
        <v>0.46528000000000003</v>
      </c>
      <c r="O27" s="72">
        <v>0.53136000000000005</v>
      </c>
    </row>
    <row r="28" spans="1:15">
      <c r="A28" s="7" t="s">
        <v>121</v>
      </c>
      <c r="B28" s="69">
        <v>0.91</v>
      </c>
      <c r="C28" s="69">
        <v>1.79</v>
      </c>
      <c r="D28" s="69">
        <v>2.78</v>
      </c>
      <c r="E28" s="69">
        <v>3.66</v>
      </c>
      <c r="F28" s="69">
        <v>4.4000000000000004</v>
      </c>
      <c r="G28" s="69">
        <v>4.7699999999999996</v>
      </c>
      <c r="H28" s="69">
        <v>5.95</v>
      </c>
      <c r="I28" s="69">
        <v>6.4399999999999995</v>
      </c>
      <c r="J28" s="69">
        <v>7.02</v>
      </c>
      <c r="K28" s="69">
        <v>7.11</v>
      </c>
      <c r="L28" s="69">
        <f t="shared" ref="L28" si="0">L29+L33</f>
        <v>11.58</v>
      </c>
      <c r="M28" s="69">
        <v>17.079999999999998</v>
      </c>
      <c r="N28" s="69">
        <v>25.916149999999998</v>
      </c>
      <c r="O28" s="69">
        <v>25.133190000000003</v>
      </c>
    </row>
    <row r="29" spans="1:15">
      <c r="A29" s="7" t="s">
        <v>44</v>
      </c>
      <c r="B29" s="69"/>
      <c r="C29" s="69">
        <v>0.01</v>
      </c>
      <c r="D29" s="69"/>
      <c r="E29" s="69"/>
      <c r="F29" s="69">
        <v>0.03</v>
      </c>
      <c r="G29" s="69">
        <v>0.01</v>
      </c>
      <c r="H29" s="69">
        <v>0.01</v>
      </c>
      <c r="I29" s="69">
        <v>0.01</v>
      </c>
      <c r="J29" s="69">
        <v>0.01</v>
      </c>
      <c r="K29" s="69">
        <v>0</v>
      </c>
      <c r="L29" s="69">
        <v>0.13</v>
      </c>
      <c r="M29" s="69">
        <v>0.27</v>
      </c>
      <c r="N29" s="69">
        <v>0.13971</v>
      </c>
      <c r="O29" s="69">
        <v>0.21654999999999999</v>
      </c>
    </row>
    <row r="30" spans="1:15">
      <c r="A30" s="4" t="s">
        <v>67</v>
      </c>
      <c r="B30" s="70"/>
      <c r="C30" s="70"/>
      <c r="D30" s="70"/>
      <c r="E30" s="70"/>
      <c r="F30" s="70">
        <v>0.03</v>
      </c>
      <c r="G30" s="70">
        <v>0.01</v>
      </c>
      <c r="H30" s="70">
        <v>0.01</v>
      </c>
      <c r="I30" s="70">
        <v>0.01</v>
      </c>
      <c r="J30" s="70">
        <v>0.01</v>
      </c>
      <c r="K30" s="70">
        <v>0</v>
      </c>
      <c r="L30" s="70">
        <v>0</v>
      </c>
      <c r="M30" s="70"/>
      <c r="N30" s="70">
        <v>8.0000000000000002E-3</v>
      </c>
      <c r="O30" s="70">
        <v>1.6549999999999999E-2</v>
      </c>
    </row>
    <row r="31" spans="1:15">
      <c r="A31" s="4" t="s">
        <v>68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>
        <v>0.12</v>
      </c>
      <c r="M31" s="70">
        <v>0.27</v>
      </c>
      <c r="N31" s="70">
        <v>0.13170999999999999</v>
      </c>
      <c r="O31" s="70">
        <v>0.2</v>
      </c>
    </row>
    <row r="32" spans="1:15" ht="16.5">
      <c r="A32" s="4" t="s">
        <v>69</v>
      </c>
      <c r="B32" s="70"/>
      <c r="C32" s="70">
        <v>0.01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</row>
    <row r="33" spans="1:15">
      <c r="A33" s="7" t="s">
        <v>43</v>
      </c>
      <c r="B33" s="69">
        <v>0.91</v>
      </c>
      <c r="C33" s="69">
        <v>1.78</v>
      </c>
      <c r="D33" s="69">
        <v>2.78</v>
      </c>
      <c r="E33" s="69">
        <v>3.66</v>
      </c>
      <c r="F33" s="69">
        <v>4.37</v>
      </c>
      <c r="G33" s="69">
        <v>4.76</v>
      </c>
      <c r="H33" s="69">
        <v>5.94</v>
      </c>
      <c r="I33" s="69">
        <v>6.43</v>
      </c>
      <c r="J33" s="69">
        <v>7.01</v>
      </c>
      <c r="K33" s="69">
        <v>7.11</v>
      </c>
      <c r="L33" s="69">
        <v>11.45</v>
      </c>
      <c r="M33" s="69">
        <v>16.809999999999999</v>
      </c>
      <c r="N33" s="69">
        <v>25.776440000000001</v>
      </c>
      <c r="O33" s="69">
        <v>24.916640000000001</v>
      </c>
    </row>
    <row r="34" spans="1:15">
      <c r="A34" s="32" t="s">
        <v>141</v>
      </c>
      <c r="B34" s="71">
        <v>0.23</v>
      </c>
      <c r="C34" s="71">
        <v>0.49</v>
      </c>
      <c r="D34" s="71">
        <v>0.77</v>
      </c>
      <c r="E34" s="71">
        <v>1.29</v>
      </c>
      <c r="F34" s="71">
        <v>1.95</v>
      </c>
      <c r="G34" s="71">
        <v>1.17</v>
      </c>
      <c r="H34" s="71">
        <v>2.04</v>
      </c>
      <c r="I34" s="71">
        <v>1.07</v>
      </c>
      <c r="J34" s="71">
        <v>2.78</v>
      </c>
      <c r="K34" s="71">
        <v>1.44</v>
      </c>
      <c r="L34" s="71">
        <v>5.55</v>
      </c>
      <c r="M34" s="71">
        <v>9.07</v>
      </c>
      <c r="N34" s="71">
        <v>15.46641</v>
      </c>
      <c r="O34" s="71">
        <v>15.557980000000001</v>
      </c>
    </row>
    <row r="35" spans="1:15">
      <c r="A35" s="32" t="s">
        <v>138</v>
      </c>
      <c r="B35" s="71">
        <v>0.64</v>
      </c>
      <c r="C35" s="71">
        <v>1.18</v>
      </c>
      <c r="D35" s="71">
        <v>1.79</v>
      </c>
      <c r="E35" s="71">
        <v>2.15</v>
      </c>
      <c r="F35" s="71">
        <v>2.23</v>
      </c>
      <c r="G35" s="71">
        <v>3.18</v>
      </c>
      <c r="H35" s="71">
        <v>3.53</v>
      </c>
      <c r="I35" s="71">
        <v>4.7300000000000004</v>
      </c>
      <c r="J35" s="71">
        <v>3.72</v>
      </c>
      <c r="K35" s="71">
        <v>4.96</v>
      </c>
      <c r="L35" s="71">
        <v>5.32</v>
      </c>
      <c r="M35" s="71">
        <v>6.72</v>
      </c>
      <c r="N35" s="71">
        <v>9.4380600000000001</v>
      </c>
      <c r="O35" s="71">
        <v>8.4715799999999994</v>
      </c>
    </row>
    <row r="36" spans="1:15" ht="16.5">
      <c r="A36" s="4" t="s">
        <v>63</v>
      </c>
      <c r="B36" s="70"/>
      <c r="C36" s="70"/>
      <c r="D36" s="70"/>
      <c r="E36" s="70"/>
      <c r="F36" s="70">
        <v>0.02</v>
      </c>
      <c r="G36" s="70">
        <v>0.02</v>
      </c>
      <c r="H36" s="70">
        <v>0.02</v>
      </c>
      <c r="I36" s="70">
        <v>0.01</v>
      </c>
      <c r="J36" s="70">
        <v>0.01</v>
      </c>
      <c r="K36" s="70">
        <v>0.02</v>
      </c>
      <c r="L36" s="70">
        <v>0.01</v>
      </c>
      <c r="M36" s="70">
        <v>0</v>
      </c>
      <c r="N36" s="70">
        <v>1.0370000000000001E-2</v>
      </c>
      <c r="O36" s="70">
        <v>2.368E-2</v>
      </c>
    </row>
    <row r="37" spans="1:15" ht="16.5">
      <c r="A37" s="4" t="s">
        <v>64</v>
      </c>
      <c r="B37" s="70">
        <v>0.04</v>
      </c>
      <c r="C37" s="70">
        <v>0.1</v>
      </c>
      <c r="D37" s="70">
        <v>0.21</v>
      </c>
      <c r="E37" s="70">
        <v>0.23</v>
      </c>
      <c r="F37" s="70">
        <v>0.17</v>
      </c>
      <c r="G37" s="70">
        <v>0.38</v>
      </c>
      <c r="H37" s="70">
        <v>0.35</v>
      </c>
      <c r="I37" s="70">
        <v>0.61</v>
      </c>
      <c r="J37" s="70">
        <v>0.5</v>
      </c>
      <c r="K37" s="70">
        <v>0.7</v>
      </c>
      <c r="L37" s="70">
        <v>0.56999999999999995</v>
      </c>
      <c r="M37" s="70">
        <v>1.01</v>
      </c>
      <c r="N37" s="70">
        <v>0.86160000000000003</v>
      </c>
      <c r="O37" s="70">
        <v>0.86339999999999995</v>
      </c>
    </row>
    <row r="38" spans="1:15" ht="16.5">
      <c r="A38" s="4" t="s">
        <v>65</v>
      </c>
      <c r="B38" s="4"/>
      <c r="C38" s="4">
        <v>0.01</v>
      </c>
      <c r="D38" s="4">
        <v>0.01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41" spans="1:1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0173-36B9-40C9-A323-7ED54A716ACB}">
  <dimension ref="A1:J12"/>
  <sheetViews>
    <sheetView workbookViewId="0">
      <selection activeCell="E24" sqref="E24"/>
    </sheetView>
  </sheetViews>
  <sheetFormatPr defaultRowHeight="14.25"/>
  <cols>
    <col min="1" max="1" width="29.625" bestFit="1" customWidth="1"/>
    <col min="2" max="10" width="7.375" bestFit="1" customWidth="1"/>
  </cols>
  <sheetData>
    <row r="1" spans="1:10">
      <c r="A1" s="130" t="s">
        <v>276</v>
      </c>
      <c r="B1" s="130" t="s">
        <v>260</v>
      </c>
      <c r="C1" s="130" t="s">
        <v>261</v>
      </c>
      <c r="D1" s="130" t="s">
        <v>259</v>
      </c>
      <c r="E1" s="130" t="s">
        <v>258</v>
      </c>
      <c r="F1" s="130" t="s">
        <v>20</v>
      </c>
      <c r="G1" s="130" t="s">
        <v>21</v>
      </c>
      <c r="H1" s="130" t="s">
        <v>22</v>
      </c>
      <c r="I1" s="130" t="s">
        <v>251</v>
      </c>
      <c r="J1" s="130" t="s">
        <v>252</v>
      </c>
    </row>
    <row r="2" spans="1:10">
      <c r="A2" s="15" t="s">
        <v>277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>
      <c r="A3" s="129" t="s">
        <v>287</v>
      </c>
      <c r="B3" s="134">
        <v>0</v>
      </c>
      <c r="C3" s="134">
        <v>0</v>
      </c>
      <c r="D3" s="134">
        <v>4.4720000000000003E-2</v>
      </c>
      <c r="E3" s="134">
        <v>6.6879999999999995E-2</v>
      </c>
      <c r="F3" s="134">
        <v>0.15434</v>
      </c>
      <c r="G3" s="134">
        <v>0.31112000000000001</v>
      </c>
      <c r="H3" s="134">
        <v>0.57177999999999995</v>
      </c>
      <c r="I3" s="134">
        <v>1.2823199999999999</v>
      </c>
      <c r="J3" s="134">
        <v>1.91872</v>
      </c>
    </row>
    <row r="4" spans="1:10">
      <c r="A4" s="129" t="s">
        <v>288</v>
      </c>
      <c r="B4" s="134"/>
      <c r="C4" s="134"/>
      <c r="D4" s="134"/>
      <c r="E4" s="134"/>
      <c r="F4" s="134"/>
      <c r="G4" s="134"/>
      <c r="H4" s="134">
        <v>1.9869999999999999E-2</v>
      </c>
      <c r="I4" s="134">
        <v>2.1669999999999998E-2</v>
      </c>
      <c r="J4" s="134">
        <v>2.8670000000000001E-2</v>
      </c>
    </row>
    <row r="5" spans="1:10">
      <c r="A5" s="15" t="s">
        <v>289</v>
      </c>
      <c r="B5" s="134">
        <v>2.0629999999999999E-2</v>
      </c>
      <c r="C5" s="134">
        <v>0.16172</v>
      </c>
      <c r="D5" s="134">
        <v>3.5229999999999997E-2</v>
      </c>
      <c r="E5" s="134">
        <v>0.15115999999999999</v>
      </c>
      <c r="F5" s="134">
        <v>0.23515</v>
      </c>
      <c r="G5" s="134">
        <v>0.17613999999999999</v>
      </c>
      <c r="H5" s="134">
        <v>0.23959</v>
      </c>
      <c r="I5" s="134">
        <v>0.54510999999999998</v>
      </c>
      <c r="J5" s="134">
        <v>0.47909000000000002</v>
      </c>
    </row>
    <row r="6" spans="1:10">
      <c r="A6" s="15" t="s">
        <v>290</v>
      </c>
      <c r="B6" s="134">
        <v>3.6470000000000002E-2</v>
      </c>
      <c r="C6" s="134">
        <v>4.1430000000000002E-2</v>
      </c>
      <c r="D6" s="134">
        <v>0.10371</v>
      </c>
      <c r="E6" s="134">
        <v>0.19811000000000001</v>
      </c>
      <c r="F6" s="134">
        <v>0.22128999999999999</v>
      </c>
      <c r="G6" s="134">
        <v>0.32157999999999998</v>
      </c>
      <c r="H6" s="134">
        <v>0.44914999999999999</v>
      </c>
      <c r="I6" s="134">
        <v>0.43479000000000001</v>
      </c>
      <c r="J6" s="134">
        <v>0.60221999999999998</v>
      </c>
    </row>
    <row r="7" spans="1:10">
      <c r="A7" s="15" t="s">
        <v>291</v>
      </c>
      <c r="B7" s="134">
        <v>2.4809999999999999E-2</v>
      </c>
      <c r="C7" s="134">
        <v>4.9860000000000002E-2</v>
      </c>
      <c r="D7" s="134">
        <v>0.10424</v>
      </c>
      <c r="E7" s="134">
        <v>5.1240000000000001E-2</v>
      </c>
      <c r="F7" s="134">
        <v>8.5300000000000001E-2</v>
      </c>
      <c r="G7" s="134">
        <v>5.1409999999999997E-2</v>
      </c>
      <c r="H7" s="134">
        <v>0.14852000000000001</v>
      </c>
      <c r="I7" s="134">
        <v>0.81742000000000004</v>
      </c>
      <c r="J7" s="134">
        <v>1.4546600000000001</v>
      </c>
    </row>
    <row r="8" spans="1:10">
      <c r="A8" s="15" t="s">
        <v>292</v>
      </c>
      <c r="B8" s="134">
        <v>0.25630999999999998</v>
      </c>
      <c r="C8" s="134">
        <v>0.38251000000000002</v>
      </c>
      <c r="D8" s="134">
        <v>0.48631000000000002</v>
      </c>
      <c r="E8" s="134">
        <v>0.59252000000000005</v>
      </c>
      <c r="F8" s="134">
        <v>0.82084999999999997</v>
      </c>
      <c r="G8" s="134">
        <v>1.1975499999999999</v>
      </c>
      <c r="H8" s="134">
        <v>1.65812</v>
      </c>
      <c r="I8" s="134">
        <v>1.7446699999999999</v>
      </c>
      <c r="J8" s="134">
        <v>1.9890399999999999</v>
      </c>
    </row>
    <row r="9" spans="1:10">
      <c r="A9" s="15" t="s">
        <v>293</v>
      </c>
      <c r="B9" s="134">
        <v>0.17802999999999999</v>
      </c>
      <c r="C9" s="134">
        <v>0.20322000000000001</v>
      </c>
      <c r="D9" s="134">
        <v>0.32353999999999999</v>
      </c>
      <c r="E9" s="134">
        <v>0.30907000000000001</v>
      </c>
      <c r="F9" s="134">
        <v>0.39535999999999999</v>
      </c>
      <c r="G9" s="134">
        <v>0.46411000000000002</v>
      </c>
      <c r="H9" s="134">
        <v>0.56969999999999998</v>
      </c>
      <c r="I9" s="134">
        <v>0.39476</v>
      </c>
      <c r="J9" s="134">
        <v>0.50895999999999997</v>
      </c>
    </row>
    <row r="10" spans="1:10">
      <c r="A10" s="15" t="s">
        <v>294</v>
      </c>
      <c r="B10" s="134">
        <v>0.115</v>
      </c>
      <c r="C10" s="134">
        <v>0.33117000000000002</v>
      </c>
      <c r="D10" s="134">
        <v>0.66122999999999998</v>
      </c>
      <c r="E10" s="134">
        <v>0.69340000000000002</v>
      </c>
      <c r="F10" s="134">
        <v>1.1557500000000001</v>
      </c>
      <c r="G10" s="134">
        <v>2.0746199999999999</v>
      </c>
      <c r="H10" s="134">
        <v>1.2230399999999999</v>
      </c>
      <c r="I10" s="134">
        <v>1.1692899999999999</v>
      </c>
      <c r="J10" s="134">
        <v>1.08866</v>
      </c>
    </row>
    <row r="11" spans="1:10">
      <c r="A11" s="15" t="s">
        <v>295</v>
      </c>
      <c r="B11" s="134">
        <v>1.0999999999999999E-2</v>
      </c>
      <c r="C11" s="134">
        <v>1.455E-2</v>
      </c>
      <c r="D11" s="134">
        <v>2.7199999999999998E-2</v>
      </c>
      <c r="E11" s="134">
        <v>8.7220000000000006E-2</v>
      </c>
      <c r="F11" s="134">
        <v>0.11525000000000001</v>
      </c>
      <c r="G11" s="134">
        <v>0.13672999999999999</v>
      </c>
      <c r="H11" s="134">
        <v>7.8880000000000006E-2</v>
      </c>
      <c r="I11" s="134">
        <v>0.31441999999999998</v>
      </c>
      <c r="J11" s="134">
        <v>0.40155999999999997</v>
      </c>
    </row>
    <row r="12" spans="1:10">
      <c r="A12" s="130" t="s">
        <v>257</v>
      </c>
      <c r="B12" s="131">
        <v>0.64224999999999999</v>
      </c>
      <c r="C12" s="131">
        <v>1.1844600000000001</v>
      </c>
      <c r="D12" s="131">
        <v>1.7861800000000001</v>
      </c>
      <c r="E12" s="131">
        <v>2.1496</v>
      </c>
      <c r="F12" s="131">
        <v>3.18329</v>
      </c>
      <c r="G12" s="131">
        <v>4.7332599999999996</v>
      </c>
      <c r="H12" s="131">
        <v>4.9586499999999996</v>
      </c>
      <c r="I12" s="131">
        <v>6.72445</v>
      </c>
      <c r="J12" s="131">
        <v>8.4715799999999994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10A7-45D5-4CE2-B7CA-3CFEBA21A79F}">
  <dimension ref="A1:G58"/>
  <sheetViews>
    <sheetView topLeftCell="A13" workbookViewId="0">
      <selection activeCell="F53" sqref="F53"/>
    </sheetView>
  </sheetViews>
  <sheetFormatPr defaultRowHeight="14.25"/>
  <cols>
    <col min="1" max="1" width="37" bestFit="1" customWidth="1"/>
    <col min="2" max="4" width="7.375" bestFit="1" customWidth="1"/>
    <col min="7" max="7" width="10.875" bestFit="1" customWidth="1"/>
  </cols>
  <sheetData>
    <row r="1" spans="1:4">
      <c r="A1" s="130" t="s">
        <v>320</v>
      </c>
      <c r="B1" s="130" t="s">
        <v>22</v>
      </c>
      <c r="C1" s="130" t="s">
        <v>251</v>
      </c>
      <c r="D1" s="130" t="s">
        <v>252</v>
      </c>
    </row>
    <row r="2" spans="1:4">
      <c r="A2" s="147" t="s">
        <v>300</v>
      </c>
      <c r="B2" s="148">
        <f t="shared" ref="B2:D2" si="0">SUM(B3:B6)</f>
        <v>0.45721999999999996</v>
      </c>
      <c r="C2" s="148">
        <f t="shared" si="0"/>
        <v>0.56192999999999993</v>
      </c>
      <c r="D2" s="148">
        <f t="shared" si="0"/>
        <v>0.87717999999999996</v>
      </c>
    </row>
    <row r="3" spans="1:4">
      <c r="A3" s="129" t="s">
        <v>302</v>
      </c>
      <c r="B3" s="134">
        <v>0.38825999999999999</v>
      </c>
      <c r="C3" s="134">
        <v>0.36573</v>
      </c>
      <c r="D3" s="134">
        <v>0.46521000000000001</v>
      </c>
    </row>
    <row r="4" spans="1:4">
      <c r="A4" s="129" t="s">
        <v>303</v>
      </c>
      <c r="B4" s="134">
        <v>7.3999999999999999E-4</v>
      </c>
      <c r="C4" s="134">
        <v>6.0999999999999997E-4</v>
      </c>
      <c r="D4" s="134">
        <v>0</v>
      </c>
    </row>
    <row r="5" spans="1:4">
      <c r="A5" s="129" t="s">
        <v>305</v>
      </c>
      <c r="B5" s="134">
        <v>3.7609999999999998E-2</v>
      </c>
      <c r="C5" s="134">
        <v>4.0989999999999999E-2</v>
      </c>
      <c r="D5" s="134">
        <v>0.16747999999999999</v>
      </c>
    </row>
    <row r="6" spans="1:4">
      <c r="A6" s="129" t="s">
        <v>306</v>
      </c>
      <c r="B6" s="134">
        <v>3.0609999999999998E-2</v>
      </c>
      <c r="C6" s="134">
        <v>0.15459999999999999</v>
      </c>
      <c r="D6" s="134">
        <v>0.24449000000000001</v>
      </c>
    </row>
    <row r="7" spans="1:4">
      <c r="A7" s="147" t="s">
        <v>307</v>
      </c>
      <c r="B7" s="148">
        <f t="shared" ref="B7:D7" si="1">SUM(B8:B10)</f>
        <v>3.5451099999999998</v>
      </c>
      <c r="C7" s="148">
        <f t="shared" si="1"/>
        <v>4.4156599999999999</v>
      </c>
      <c r="D7" s="148">
        <f t="shared" si="1"/>
        <v>4.6674699999999998</v>
      </c>
    </row>
    <row r="8" spans="1:4">
      <c r="A8" s="129" t="s">
        <v>302</v>
      </c>
      <c r="B8" s="134">
        <v>2.5378799999999999</v>
      </c>
      <c r="C8" s="134">
        <v>2.8106300000000002</v>
      </c>
      <c r="D8" s="134">
        <v>2.9195600000000002</v>
      </c>
    </row>
    <row r="9" spans="1:4">
      <c r="A9" s="129" t="s">
        <v>305</v>
      </c>
      <c r="B9" s="134">
        <v>0.98590999999999995</v>
      </c>
      <c r="C9" s="134">
        <v>1.60503</v>
      </c>
      <c r="D9" s="134">
        <v>1.7479100000000001</v>
      </c>
    </row>
    <row r="10" spans="1:4">
      <c r="A10" s="129" t="s">
        <v>318</v>
      </c>
      <c r="B10" s="134">
        <v>2.1319999999999999E-2</v>
      </c>
      <c r="C10" s="134">
        <v>0</v>
      </c>
      <c r="D10" s="134">
        <v>0</v>
      </c>
    </row>
    <row r="11" spans="1:4">
      <c r="A11" s="147" t="s">
        <v>308</v>
      </c>
      <c r="B11" s="148">
        <f t="shared" ref="B11:D11" si="2">SUM(B12:B14)</f>
        <v>0.57367000000000001</v>
      </c>
      <c r="C11" s="148">
        <f t="shared" si="2"/>
        <v>0.31140000000000001</v>
      </c>
      <c r="D11" s="148">
        <f t="shared" si="2"/>
        <v>0.27637</v>
      </c>
    </row>
    <row r="12" spans="1:4">
      <c r="A12" s="129" t="s">
        <v>302</v>
      </c>
      <c r="B12" s="134">
        <v>0.12316000000000001</v>
      </c>
      <c r="C12" s="134">
        <v>0.2646</v>
      </c>
      <c r="D12" s="134">
        <v>0.19314000000000001</v>
      </c>
    </row>
    <row r="13" spans="1:4">
      <c r="A13" s="129" t="s">
        <v>303</v>
      </c>
      <c r="B13" s="134">
        <v>4.2599999999999999E-3</v>
      </c>
      <c r="C13" s="134">
        <v>0</v>
      </c>
      <c r="D13" s="134">
        <v>0</v>
      </c>
    </row>
    <row r="14" spans="1:4">
      <c r="A14" s="129" t="s">
        <v>305</v>
      </c>
      <c r="B14" s="134">
        <v>0.44624999999999998</v>
      </c>
      <c r="C14" s="134">
        <v>4.6800000000000001E-2</v>
      </c>
      <c r="D14" s="134">
        <v>8.3229999999999998E-2</v>
      </c>
    </row>
    <row r="15" spans="1:4">
      <c r="A15" s="147" t="s">
        <v>309</v>
      </c>
      <c r="B15" s="148">
        <f t="shared" ref="B15:D15" si="3">B16</f>
        <v>0</v>
      </c>
      <c r="C15" s="148">
        <f t="shared" si="3"/>
        <v>1.01E-3</v>
      </c>
      <c r="D15" s="148">
        <f t="shared" si="3"/>
        <v>0</v>
      </c>
    </row>
    <row r="16" spans="1:4">
      <c r="A16" s="129" t="s">
        <v>302</v>
      </c>
      <c r="B16" s="134">
        <v>0</v>
      </c>
      <c r="C16" s="134">
        <v>1.01E-3</v>
      </c>
      <c r="D16" s="134">
        <v>0</v>
      </c>
    </row>
    <row r="17" spans="1:4">
      <c r="A17" s="130" t="s">
        <v>257</v>
      </c>
      <c r="B17" s="131">
        <f t="shared" ref="B17:D17" si="4">B2+B7+B11+B15</f>
        <v>4.5759999999999996</v>
      </c>
      <c r="C17" s="131">
        <f t="shared" si="4"/>
        <v>5.29</v>
      </c>
      <c r="D17" s="131">
        <f t="shared" si="4"/>
        <v>5.8210199999999999</v>
      </c>
    </row>
    <row r="19" spans="1:4">
      <c r="A19" s="130" t="s">
        <v>319</v>
      </c>
      <c r="B19" s="130" t="s">
        <v>22</v>
      </c>
      <c r="C19" s="130" t="s">
        <v>251</v>
      </c>
      <c r="D19" s="130" t="s">
        <v>252</v>
      </c>
    </row>
    <row r="20" spans="1:4">
      <c r="A20" s="147" t="s">
        <v>311</v>
      </c>
      <c r="B20" s="148"/>
      <c r="C20" s="148"/>
      <c r="D20" s="148"/>
    </row>
    <row r="21" spans="1:4">
      <c r="A21" s="129" t="s">
        <v>302</v>
      </c>
      <c r="B21" s="134">
        <v>8.2199999999999999E-3</v>
      </c>
      <c r="C21" s="134">
        <v>2.7100000000000002E-3</v>
      </c>
      <c r="D21" s="134">
        <v>1.3520000000000001E-2</v>
      </c>
    </row>
    <row r="22" spans="1:4">
      <c r="A22" s="147" t="s">
        <v>310</v>
      </c>
      <c r="B22" s="148"/>
      <c r="C22" s="148"/>
      <c r="D22" s="148"/>
    </row>
    <row r="23" spans="1:4">
      <c r="A23" s="129" t="s">
        <v>302</v>
      </c>
      <c r="B23" s="134">
        <v>0</v>
      </c>
      <c r="C23" s="134">
        <v>1.196E-2</v>
      </c>
      <c r="D23" s="134">
        <v>8.3000000000000001E-3</v>
      </c>
    </row>
    <row r="24" spans="1:4">
      <c r="A24" s="147" t="s">
        <v>312</v>
      </c>
      <c r="B24" s="148"/>
      <c r="C24" s="148"/>
      <c r="D24" s="148"/>
    </row>
    <row r="25" spans="1:4">
      <c r="A25" s="129" t="s">
        <v>302</v>
      </c>
      <c r="B25" s="134">
        <v>1.9179999999999999E-2</v>
      </c>
      <c r="C25" s="134">
        <v>2.198E-2</v>
      </c>
      <c r="D25" s="134">
        <v>2.0230000000000001E-2</v>
      </c>
    </row>
    <row r="26" spans="1:4">
      <c r="A26" s="147" t="s">
        <v>313</v>
      </c>
      <c r="B26" s="148"/>
      <c r="C26" s="148"/>
      <c r="D26" s="148"/>
    </row>
    <row r="27" spans="1:4">
      <c r="A27" s="129" t="s">
        <v>302</v>
      </c>
      <c r="B27" s="134">
        <v>1.159E-2</v>
      </c>
      <c r="C27" s="134">
        <v>0</v>
      </c>
      <c r="D27" s="134">
        <v>1.7299999999999999E-2</v>
      </c>
    </row>
    <row r="28" spans="1:4">
      <c r="A28" s="147" t="s">
        <v>314</v>
      </c>
      <c r="B28" s="148"/>
      <c r="C28" s="148"/>
      <c r="D28" s="148"/>
    </row>
    <row r="29" spans="1:4">
      <c r="A29" s="129" t="s">
        <v>302</v>
      </c>
      <c r="B29" s="134">
        <v>5.6999999999999998E-4</v>
      </c>
      <c r="C29" s="134">
        <v>3.8999999999999999E-4</v>
      </c>
      <c r="D29" s="134">
        <v>5.1000000000000004E-4</v>
      </c>
    </row>
    <row r="30" spans="1:4">
      <c r="A30" s="147" t="s">
        <v>315</v>
      </c>
      <c r="B30" s="148"/>
      <c r="C30" s="148"/>
      <c r="D30" s="148"/>
    </row>
    <row r="31" spans="1:4">
      <c r="A31" s="129" t="s">
        <v>302</v>
      </c>
      <c r="B31" s="134">
        <v>0.35141</v>
      </c>
      <c r="C31" s="134">
        <v>0.65834999999999999</v>
      </c>
      <c r="D31" s="134">
        <v>1.1609</v>
      </c>
    </row>
    <row r="32" spans="1:4">
      <c r="A32" s="130" t="s">
        <v>257</v>
      </c>
      <c r="B32" s="131">
        <f t="shared" ref="B32:D32" si="5">B21+B23+B25+B27+B29+B31</f>
        <v>0.39096999999999998</v>
      </c>
      <c r="C32" s="131">
        <f t="shared" si="5"/>
        <v>0.69538999999999995</v>
      </c>
      <c r="D32" s="131">
        <f t="shared" si="5"/>
        <v>1.2207600000000001</v>
      </c>
    </row>
    <row r="34" spans="1:7">
      <c r="A34" s="130" t="s">
        <v>328</v>
      </c>
      <c r="B34" s="130" t="s">
        <v>22</v>
      </c>
      <c r="C34" s="130" t="s">
        <v>251</v>
      </c>
      <c r="D34" s="130" t="s">
        <v>252</v>
      </c>
    </row>
    <row r="35" spans="1:7">
      <c r="A35" s="147" t="s">
        <v>323</v>
      </c>
      <c r="B35" s="148">
        <f t="shared" ref="B35:D35" si="6">SUM(B36:B38)</f>
        <v>0.64169999999999994</v>
      </c>
      <c r="C35" s="148">
        <f t="shared" si="6"/>
        <v>0.60054999999999992</v>
      </c>
      <c r="D35" s="148">
        <f t="shared" si="6"/>
        <v>0.64006999999999992</v>
      </c>
    </row>
    <row r="36" spans="1:7">
      <c r="A36" s="129" t="s">
        <v>301</v>
      </c>
      <c r="B36" s="134">
        <v>0.44070999999999999</v>
      </c>
      <c r="C36" s="134">
        <v>0.30551</v>
      </c>
      <c r="D36" s="134">
        <v>0.18434</v>
      </c>
      <c r="F36" s="132"/>
      <c r="G36" s="132"/>
    </row>
    <row r="37" spans="1:7">
      <c r="A37" s="129" t="s">
        <v>304</v>
      </c>
      <c r="B37" s="134">
        <v>0.20099</v>
      </c>
      <c r="C37" s="134">
        <v>0.28039999999999998</v>
      </c>
      <c r="D37" s="134">
        <v>0.44401000000000002</v>
      </c>
      <c r="F37" s="132"/>
    </row>
    <row r="38" spans="1:7">
      <c r="A38" s="129" t="s">
        <v>306</v>
      </c>
      <c r="B38" s="134">
        <v>0</v>
      </c>
      <c r="C38" s="134">
        <v>1.464E-2</v>
      </c>
      <c r="D38" s="134">
        <v>1.172E-2</v>
      </c>
      <c r="F38" s="132"/>
    </row>
    <row r="39" spans="1:7">
      <c r="A39" s="147" t="s">
        <v>324</v>
      </c>
      <c r="B39" s="148">
        <f t="shared" ref="B39:D39" si="7">SUM(B40:B41)</f>
        <v>1.0610000000000001E-2</v>
      </c>
      <c r="C39" s="148">
        <f t="shared" si="7"/>
        <v>1.524E-2</v>
      </c>
      <c r="D39" s="148">
        <f t="shared" si="7"/>
        <v>1.712E-2</v>
      </c>
    </row>
    <row r="40" spans="1:7">
      <c r="A40" s="129" t="s">
        <v>301</v>
      </c>
      <c r="B40" s="134">
        <v>5.0000000000000001E-3</v>
      </c>
      <c r="C40" s="134">
        <v>5.0000000000000001E-3</v>
      </c>
      <c r="D40" s="134">
        <v>5.0000000000000001E-3</v>
      </c>
    </row>
    <row r="41" spans="1:7">
      <c r="A41" s="129" t="s">
        <v>304</v>
      </c>
      <c r="B41" s="134">
        <v>5.6100000000000004E-3</v>
      </c>
      <c r="C41" s="134">
        <v>1.0240000000000001E-2</v>
      </c>
      <c r="D41" s="134">
        <v>1.2120000000000001E-2</v>
      </c>
      <c r="G41" s="146"/>
    </row>
    <row r="42" spans="1:7">
      <c r="A42" s="147" t="s">
        <v>316</v>
      </c>
      <c r="B42" s="148">
        <f t="shared" ref="B42:D42" si="8">B43</f>
        <v>0</v>
      </c>
      <c r="C42" s="148">
        <f t="shared" si="8"/>
        <v>0</v>
      </c>
      <c r="D42" s="148">
        <f t="shared" si="8"/>
        <v>0.17630000000000001</v>
      </c>
    </row>
    <row r="43" spans="1:7">
      <c r="A43" s="129" t="s">
        <v>301</v>
      </c>
      <c r="B43" s="134">
        <v>0</v>
      </c>
      <c r="C43" s="134">
        <v>0</v>
      </c>
      <c r="D43" s="134">
        <v>0.17630000000000001</v>
      </c>
    </row>
    <row r="44" spans="1:7">
      <c r="A44" s="145" t="s">
        <v>321</v>
      </c>
      <c r="B44" s="144">
        <f t="shared" ref="B44:D44" si="9">B35+B39+B42</f>
        <v>0.65230999999999995</v>
      </c>
      <c r="C44" s="144">
        <f t="shared" si="9"/>
        <v>0.61578999999999995</v>
      </c>
      <c r="D44" s="144">
        <f t="shared" si="9"/>
        <v>0.83348999999999995</v>
      </c>
    </row>
    <row r="46" spans="1:7">
      <c r="A46" s="130" t="s">
        <v>329</v>
      </c>
      <c r="B46" s="130" t="s">
        <v>22</v>
      </c>
      <c r="C46" s="130" t="s">
        <v>251</v>
      </c>
      <c r="D46" s="130" t="s">
        <v>252</v>
      </c>
    </row>
    <row r="47" spans="1:7">
      <c r="A47" s="147" t="s">
        <v>317</v>
      </c>
      <c r="B47" s="148">
        <f t="shared" ref="B47:D47" si="10">B48</f>
        <v>0</v>
      </c>
      <c r="C47" s="148">
        <f t="shared" si="10"/>
        <v>2.1669999999999998E-2</v>
      </c>
      <c r="D47" s="148">
        <f t="shared" si="10"/>
        <v>2.8670000000000001E-2</v>
      </c>
    </row>
    <row r="48" spans="1:7">
      <c r="A48" s="129" t="s">
        <v>301</v>
      </c>
      <c r="B48" s="134"/>
      <c r="C48" s="134">
        <v>2.1669999999999998E-2</v>
      </c>
      <c r="D48" s="134">
        <v>2.8670000000000001E-2</v>
      </c>
    </row>
    <row r="49" spans="1:4">
      <c r="A49" s="147" t="s">
        <v>325</v>
      </c>
      <c r="B49" s="148">
        <f t="shared" ref="B49:D49" si="11">B50+B51</f>
        <v>0</v>
      </c>
      <c r="C49" s="148">
        <f t="shared" si="11"/>
        <v>1.5339999999999999E-2</v>
      </c>
      <c r="D49" s="148">
        <f t="shared" si="11"/>
        <v>1.1179999999999999E-2</v>
      </c>
    </row>
    <row r="50" spans="1:4">
      <c r="A50" s="129" t="s">
        <v>301</v>
      </c>
      <c r="B50" s="134"/>
      <c r="C50" s="134">
        <v>1.494E-2</v>
      </c>
      <c r="D50" s="134">
        <v>1.078E-2</v>
      </c>
    </row>
    <row r="51" spans="1:4">
      <c r="A51" s="129" t="s">
        <v>304</v>
      </c>
      <c r="B51" s="134"/>
      <c r="C51" s="134">
        <v>4.0000000000000002E-4</v>
      </c>
      <c r="D51" s="134">
        <v>4.0000000000000002E-4</v>
      </c>
    </row>
    <row r="52" spans="1:4">
      <c r="A52" s="147" t="s">
        <v>326</v>
      </c>
      <c r="B52" s="148">
        <f t="shared" ref="B52:D52" si="12">SUM(B53:B55)</f>
        <v>0</v>
      </c>
      <c r="C52" s="148">
        <f t="shared" si="12"/>
        <v>0.52976999999999996</v>
      </c>
      <c r="D52" s="148">
        <f t="shared" si="12"/>
        <v>0.46791000000000005</v>
      </c>
    </row>
    <row r="53" spans="1:4">
      <c r="A53" s="129" t="s">
        <v>301</v>
      </c>
      <c r="B53" s="134"/>
      <c r="C53" s="134">
        <v>0.39815</v>
      </c>
      <c r="D53" s="134">
        <v>0.30528</v>
      </c>
    </row>
    <row r="54" spans="1:4">
      <c r="A54" s="129" t="s">
        <v>304</v>
      </c>
      <c r="B54" s="134"/>
      <c r="C54" s="134">
        <v>0.12620999999999999</v>
      </c>
      <c r="D54" s="134">
        <v>0.15668000000000001</v>
      </c>
    </row>
    <row r="55" spans="1:4">
      <c r="A55" s="129" t="s">
        <v>318</v>
      </c>
      <c r="B55" s="134"/>
      <c r="C55" s="134">
        <v>5.4099999999999999E-3</v>
      </c>
      <c r="D55" s="134">
        <v>5.9500000000000004E-3</v>
      </c>
    </row>
    <row r="56" spans="1:4">
      <c r="A56" s="147" t="s">
        <v>327</v>
      </c>
      <c r="B56" s="148">
        <f t="shared" ref="B56:D56" si="13">B57</f>
        <v>6.3800000000000003E-3</v>
      </c>
      <c r="C56" s="148">
        <f t="shared" si="13"/>
        <v>1.1900000000000001E-3</v>
      </c>
      <c r="D56" s="148">
        <f t="shared" si="13"/>
        <v>1.9E-2</v>
      </c>
    </row>
    <row r="57" spans="1:4">
      <c r="A57" s="129" t="s">
        <v>301</v>
      </c>
      <c r="B57" s="134">
        <v>6.3800000000000003E-3</v>
      </c>
      <c r="C57" s="134">
        <v>1.1900000000000001E-3</v>
      </c>
      <c r="D57" s="134">
        <v>1.9E-2</v>
      </c>
    </row>
    <row r="58" spans="1:4">
      <c r="A58" s="145" t="s">
        <v>322</v>
      </c>
      <c r="B58" s="144">
        <v>0.26584000000000002</v>
      </c>
      <c r="C58" s="144">
        <f t="shared" ref="C58:D58" si="14">C47+C49+C52+C56</f>
        <v>0.56796999999999997</v>
      </c>
      <c r="D58" s="144">
        <f t="shared" si="14"/>
        <v>0.52676000000000001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D997-C072-47F7-9C63-2B26EFBADCD6}">
  <dimension ref="A1:X41"/>
  <sheetViews>
    <sheetView topLeftCell="A9" zoomScale="85" zoomScaleNormal="85" workbookViewId="0">
      <selection activeCell="C24" sqref="C24"/>
    </sheetView>
  </sheetViews>
  <sheetFormatPr defaultRowHeight="14.25"/>
  <cols>
    <col min="1" max="1" width="46.25" bestFit="1" customWidth="1"/>
    <col min="2" max="5" width="10.125" bestFit="1" customWidth="1"/>
    <col min="6" max="6" width="10.125" hidden="1" customWidth="1"/>
    <col min="7" max="7" width="10.125" bestFit="1" customWidth="1"/>
    <col min="8" max="8" width="10.125" hidden="1" customWidth="1"/>
    <col min="9" max="9" width="10.125" bestFit="1" customWidth="1"/>
    <col min="10" max="10" width="10.125" hidden="1" customWidth="1"/>
    <col min="11" max="11" width="10.125" bestFit="1" customWidth="1"/>
    <col min="12" max="12" width="10.125" hidden="1" customWidth="1"/>
    <col min="13" max="13" width="10.125" bestFit="1" customWidth="1"/>
    <col min="14" max="14" width="10.125" hidden="1" customWidth="1"/>
    <col min="15" max="15" width="10.125" bestFit="1" customWidth="1"/>
    <col min="17" max="17" width="12.75" bestFit="1" customWidth="1"/>
    <col min="18" max="18" width="9.625" bestFit="1" customWidth="1"/>
  </cols>
  <sheetData>
    <row r="1" spans="1:24" ht="15">
      <c r="A1" s="4" t="s">
        <v>50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123</v>
      </c>
      <c r="N1" s="67" t="s">
        <v>205</v>
      </c>
      <c r="O1" s="67" t="s">
        <v>206</v>
      </c>
    </row>
    <row r="2" spans="1:24" ht="15">
      <c r="A2" s="4" t="s">
        <v>17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19</v>
      </c>
      <c r="G2" s="4" t="s">
        <v>18</v>
      </c>
      <c r="H2" s="4" t="s">
        <v>19</v>
      </c>
      <c r="I2" s="4" t="s">
        <v>18</v>
      </c>
      <c r="J2" s="4" t="s">
        <v>19</v>
      </c>
      <c r="K2" s="4" t="s">
        <v>18</v>
      </c>
      <c r="L2" s="4" t="s">
        <v>19</v>
      </c>
      <c r="M2" s="4" t="s">
        <v>18</v>
      </c>
      <c r="N2" s="4" t="s">
        <v>19</v>
      </c>
      <c r="O2" s="4" t="s">
        <v>18</v>
      </c>
    </row>
    <row r="3" spans="1:24" ht="15">
      <c r="A3" s="4" t="s">
        <v>15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  <c r="M3" s="4" t="s">
        <v>16</v>
      </c>
      <c r="N3" s="4" t="s">
        <v>16</v>
      </c>
      <c r="O3" s="4" t="s">
        <v>16</v>
      </c>
    </row>
    <row r="4" spans="1:24" ht="15">
      <c r="A4" s="20" t="s">
        <v>71</v>
      </c>
      <c r="B4" s="6">
        <v>1.59</v>
      </c>
      <c r="C4" s="6">
        <v>2.2599999999999998</v>
      </c>
      <c r="D4" s="6">
        <v>3.49</v>
      </c>
      <c r="E4" s="6">
        <v>5.09</v>
      </c>
      <c r="F4" s="6">
        <v>3.17</v>
      </c>
      <c r="G4" s="6">
        <v>7.02</v>
      </c>
      <c r="H4" s="6">
        <v>4.16</v>
      </c>
      <c r="I4" s="6">
        <v>9.6</v>
      </c>
      <c r="J4" s="6">
        <v>5.91</v>
      </c>
      <c r="K4" s="6">
        <v>13.99</v>
      </c>
      <c r="L4" s="6">
        <v>8.32</v>
      </c>
      <c r="M4" s="6">
        <v>19.829999999999998</v>
      </c>
      <c r="N4" s="6">
        <v>11.90076</v>
      </c>
      <c r="O4" s="6">
        <v>28.09206</v>
      </c>
      <c r="Q4">
        <f>(O4/G4)^(0.25)-1</f>
        <v>0.41436538457167349</v>
      </c>
      <c r="R4" s="29">
        <f>I4/G4-1</f>
        <v>0.36752136752136755</v>
      </c>
      <c r="S4" s="29"/>
      <c r="T4" s="29">
        <f>K4/I4-1</f>
        <v>0.45729166666666665</v>
      </c>
      <c r="U4" s="29"/>
      <c r="V4" s="29">
        <f>M4/K4-1</f>
        <v>0.4174410293066475</v>
      </c>
      <c r="W4" s="139"/>
      <c r="X4" s="29">
        <f>O4/M4-1</f>
        <v>0.41664447806354032</v>
      </c>
    </row>
    <row r="5" spans="1:24" ht="16.5">
      <c r="A5" s="12" t="s">
        <v>70</v>
      </c>
      <c r="B5" s="5">
        <v>-1.33</v>
      </c>
      <c r="C5" s="5">
        <v>-1.84</v>
      </c>
      <c r="D5" s="5">
        <v>-2.59</v>
      </c>
      <c r="E5" s="5">
        <v>-3.75</v>
      </c>
      <c r="F5" s="5">
        <v>-2.2599999999999998</v>
      </c>
      <c r="G5" s="5">
        <v>-5.05</v>
      </c>
      <c r="H5" s="5">
        <v>-2.79</v>
      </c>
      <c r="I5" s="5">
        <v>-6.63</v>
      </c>
      <c r="J5" s="5">
        <v>-3.96</v>
      </c>
      <c r="K5" s="5">
        <v>-9.49</v>
      </c>
      <c r="L5" s="5">
        <v>-5.69</v>
      </c>
      <c r="M5" s="5">
        <v>-13.9</v>
      </c>
      <c r="N5" s="5">
        <v>-8.72044</v>
      </c>
      <c r="O5" s="5">
        <v>-21.133189999999999</v>
      </c>
    </row>
    <row r="6" spans="1:24" ht="15">
      <c r="A6" s="7" t="s">
        <v>24</v>
      </c>
      <c r="B6" s="6">
        <v>0.26</v>
      </c>
      <c r="C6" s="6">
        <v>0.42</v>
      </c>
      <c r="D6" s="6">
        <v>0.9</v>
      </c>
      <c r="E6" s="6">
        <v>1.35</v>
      </c>
      <c r="F6" s="6">
        <v>0.92</v>
      </c>
      <c r="G6" s="6">
        <v>1.97</v>
      </c>
      <c r="H6" s="6">
        <v>1.37</v>
      </c>
      <c r="I6" s="6">
        <v>2.97</v>
      </c>
      <c r="J6" s="6">
        <v>1.95</v>
      </c>
      <c r="K6" s="6">
        <v>4.5</v>
      </c>
      <c r="L6" s="6">
        <v>2.62</v>
      </c>
      <c r="M6" s="6">
        <v>5.92</v>
      </c>
      <c r="N6" s="6">
        <v>3.18032</v>
      </c>
      <c r="O6" s="6">
        <v>6.9588700000000001</v>
      </c>
    </row>
    <row r="7" spans="1:24" ht="16.5">
      <c r="A7" s="12" t="s">
        <v>23</v>
      </c>
      <c r="B7" s="5">
        <v>0</v>
      </c>
      <c r="C7" s="5">
        <v>0</v>
      </c>
      <c r="D7" s="5">
        <v>0</v>
      </c>
      <c r="E7" s="5">
        <v>0.01</v>
      </c>
      <c r="F7" s="5">
        <v>0.01</v>
      </c>
      <c r="G7" s="5">
        <v>0.04</v>
      </c>
      <c r="H7" s="5">
        <v>0.08</v>
      </c>
      <c r="I7" s="5">
        <v>0.1</v>
      </c>
      <c r="J7" s="5">
        <v>0.03</v>
      </c>
      <c r="K7" s="5">
        <v>0.1</v>
      </c>
      <c r="L7" s="5">
        <v>7.0000000000000007E-2</v>
      </c>
      <c r="M7" s="5">
        <v>0.15</v>
      </c>
      <c r="N7" s="5">
        <v>5.2740000000000002E-2</v>
      </c>
      <c r="O7" s="5">
        <v>0.10779</v>
      </c>
    </row>
    <row r="8" spans="1:24" ht="16.5">
      <c r="A8" s="21" t="s">
        <v>245</v>
      </c>
      <c r="B8" s="5">
        <v>0.01</v>
      </c>
      <c r="C8" s="5">
        <v>0.01</v>
      </c>
      <c r="D8" s="5">
        <v>0.03</v>
      </c>
      <c r="E8" s="5">
        <v>0.04</v>
      </c>
      <c r="F8" s="5">
        <v>0.01</v>
      </c>
      <c r="G8" s="5">
        <v>0.01</v>
      </c>
      <c r="H8" s="5">
        <v>0</v>
      </c>
      <c r="I8" s="5">
        <v>-0.01</v>
      </c>
      <c r="J8" s="5">
        <v>0</v>
      </c>
      <c r="K8" s="5">
        <v>0.01</v>
      </c>
      <c r="L8" s="5">
        <v>0</v>
      </c>
      <c r="M8" s="5">
        <v>0</v>
      </c>
      <c r="N8" s="5">
        <v>-7.2999999999999996E-4</v>
      </c>
      <c r="O8" s="5">
        <v>-8.6510000000000004E-2</v>
      </c>
    </row>
    <row r="9" spans="1:24" ht="16.5">
      <c r="A9" s="12" t="s">
        <v>72</v>
      </c>
      <c r="B9" s="4"/>
      <c r="C9" s="4"/>
      <c r="D9" s="5">
        <v>-0.01</v>
      </c>
      <c r="E9" s="5">
        <v>-0.01</v>
      </c>
      <c r="F9" s="5">
        <v>0</v>
      </c>
      <c r="G9" s="5">
        <v>-0.01</v>
      </c>
      <c r="H9" s="5">
        <v>0</v>
      </c>
      <c r="I9" s="5">
        <v>-0.03</v>
      </c>
      <c r="J9" s="5">
        <v>0</v>
      </c>
      <c r="K9" s="5">
        <v>-0.04</v>
      </c>
      <c r="L9" s="5">
        <v>-0.02</v>
      </c>
      <c r="M9" s="5">
        <v>-0.08</v>
      </c>
      <c r="N9" s="5">
        <v>-7.5689999999999993E-2</v>
      </c>
      <c r="O9" s="5">
        <v>-0.18037</v>
      </c>
    </row>
    <row r="10" spans="1:24" ht="16.5">
      <c r="A10" s="12" t="s">
        <v>73</v>
      </c>
      <c r="B10" s="5">
        <v>-0.11</v>
      </c>
      <c r="C10" s="5">
        <v>-0.13</v>
      </c>
      <c r="D10" s="5">
        <v>-0.14000000000000001</v>
      </c>
      <c r="E10" s="5">
        <v>-0.42</v>
      </c>
      <c r="F10" s="5">
        <v>-0.27</v>
      </c>
      <c r="G10" s="5">
        <v>-0.56999999999999995</v>
      </c>
      <c r="H10" s="5">
        <v>-0.13</v>
      </c>
      <c r="I10" s="5">
        <v>-0.4</v>
      </c>
      <c r="J10" s="5">
        <v>-0.18</v>
      </c>
      <c r="K10" s="5">
        <v>-0.54</v>
      </c>
      <c r="L10" s="5">
        <v>-0.22</v>
      </c>
      <c r="M10" s="5">
        <v>-0.62</v>
      </c>
      <c r="N10" s="5">
        <v>-0.33162000000000003</v>
      </c>
      <c r="O10" s="5">
        <v>-0.76356999999999997</v>
      </c>
    </row>
    <row r="11" spans="1:24" ht="16.5">
      <c r="A11" s="12" t="s">
        <v>74</v>
      </c>
      <c r="B11" s="4"/>
      <c r="C11" s="4"/>
      <c r="D11" s="4"/>
      <c r="E11" s="4"/>
      <c r="F11" s="4"/>
      <c r="G11" s="4"/>
      <c r="H11" s="4"/>
      <c r="I11" s="5">
        <v>-0.11</v>
      </c>
      <c r="J11" s="5">
        <v>-0.04</v>
      </c>
      <c r="K11" s="5">
        <v>-0.12</v>
      </c>
      <c r="L11" s="5">
        <v>-0.04</v>
      </c>
      <c r="M11" s="5">
        <v>-0.2</v>
      </c>
      <c r="N11" s="5">
        <v>-3.0929999999999999E-2</v>
      </c>
      <c r="O11" s="5">
        <v>-0.24279000000000001</v>
      </c>
    </row>
    <row r="12" spans="1:24" ht="16.5">
      <c r="A12" s="12" t="s">
        <v>75</v>
      </c>
      <c r="B12" s="5">
        <v>-0.01</v>
      </c>
      <c r="C12" s="5">
        <v>-0.01</v>
      </c>
      <c r="D12" s="5">
        <v>0</v>
      </c>
      <c r="E12" s="5">
        <v>-0.02</v>
      </c>
      <c r="F12" s="5">
        <v>-0.02</v>
      </c>
      <c r="G12" s="5">
        <v>-0.05</v>
      </c>
      <c r="H12" s="5">
        <v>-0.06</v>
      </c>
      <c r="I12" s="5">
        <v>0</v>
      </c>
      <c r="J12" s="5">
        <v>0</v>
      </c>
      <c r="K12" s="5">
        <v>-0.01</v>
      </c>
      <c r="L12" s="5">
        <v>-0.01</v>
      </c>
      <c r="M12" s="5">
        <v>-0.01</v>
      </c>
      <c r="N12" s="5">
        <v>-8.0800000000000004E-3</v>
      </c>
      <c r="O12" s="5">
        <v>-2.0369999999999999E-2</v>
      </c>
    </row>
    <row r="13" spans="1:24" ht="15">
      <c r="A13" s="20" t="s">
        <v>76</v>
      </c>
      <c r="B13" s="6">
        <v>0.15</v>
      </c>
      <c r="C13" s="6">
        <v>0.28999999999999998</v>
      </c>
      <c r="D13" s="6">
        <v>0.78</v>
      </c>
      <c r="E13" s="6">
        <v>0.95</v>
      </c>
      <c r="F13" s="6">
        <v>0.65</v>
      </c>
      <c r="G13" s="6">
        <v>1.4</v>
      </c>
      <c r="H13" s="6">
        <v>1.26</v>
      </c>
      <c r="I13" s="6">
        <v>2.5299999999999998</v>
      </c>
      <c r="J13" s="6">
        <v>1.75</v>
      </c>
      <c r="K13" s="6">
        <v>3.9</v>
      </c>
      <c r="L13" s="6">
        <v>2.4</v>
      </c>
      <c r="M13" s="6">
        <v>5.16</v>
      </c>
      <c r="N13" s="6">
        <v>2.7860100000000001</v>
      </c>
      <c r="O13" s="6">
        <v>5.7730499999999996</v>
      </c>
    </row>
    <row r="14" spans="1:24" ht="15">
      <c r="A14" s="18" t="s">
        <v>52</v>
      </c>
      <c r="B14" s="22">
        <v>0</v>
      </c>
      <c r="C14" s="22">
        <v>0</v>
      </c>
      <c r="D14" s="22">
        <v>0</v>
      </c>
      <c r="E14" s="22">
        <v>-0.01</v>
      </c>
      <c r="F14" s="22">
        <v>0.03</v>
      </c>
      <c r="G14" s="22">
        <v>0.18</v>
      </c>
      <c r="H14" s="22">
        <v>0.14000000000000001</v>
      </c>
      <c r="I14" s="22">
        <v>0.3</v>
      </c>
      <c r="J14" s="22">
        <v>0.17</v>
      </c>
      <c r="K14" s="22">
        <v>0.32</v>
      </c>
      <c r="L14" s="22">
        <v>0.18</v>
      </c>
      <c r="M14" s="22">
        <v>0.41848999999999997</v>
      </c>
      <c r="N14" s="22">
        <v>0.30752000000000002</v>
      </c>
      <c r="O14" s="22">
        <v>0.66754999999999998</v>
      </c>
    </row>
    <row r="15" spans="1:24" ht="16.5">
      <c r="A15" s="4" t="s">
        <v>77</v>
      </c>
      <c r="B15" s="5">
        <v>0</v>
      </c>
      <c r="C15" s="5">
        <v>0</v>
      </c>
      <c r="D15" s="5">
        <v>0</v>
      </c>
      <c r="E15" s="5">
        <v>0.01</v>
      </c>
      <c r="F15" s="5">
        <v>0.04</v>
      </c>
      <c r="G15" s="5">
        <v>0.2</v>
      </c>
      <c r="H15" s="5">
        <v>0.14000000000000001</v>
      </c>
      <c r="I15" s="5">
        <v>0.31</v>
      </c>
      <c r="J15" s="5">
        <v>0.18</v>
      </c>
      <c r="K15" s="5">
        <v>0.33</v>
      </c>
      <c r="L15" s="5">
        <v>0.2</v>
      </c>
      <c r="M15" s="5">
        <v>0.44592999999999999</v>
      </c>
      <c r="N15" s="22">
        <v>0.31091000000000002</v>
      </c>
      <c r="O15" s="22">
        <v>0.67401999999999995</v>
      </c>
    </row>
    <row r="16" spans="1:24" ht="16.5">
      <c r="A16" s="4" t="s">
        <v>78</v>
      </c>
      <c r="B16" s="4"/>
      <c r="C16" s="4"/>
      <c r="D16" s="4"/>
      <c r="E16" s="5">
        <v>-0.01</v>
      </c>
      <c r="F16" s="5">
        <v>-0.01</v>
      </c>
      <c r="G16" s="5">
        <v>-0.02</v>
      </c>
      <c r="H16" s="5">
        <v>0</v>
      </c>
      <c r="I16" s="5">
        <v>-0.01</v>
      </c>
      <c r="J16" s="5">
        <v>0</v>
      </c>
      <c r="K16" s="5">
        <v>-0.01</v>
      </c>
      <c r="L16" s="5">
        <v>-0.02</v>
      </c>
      <c r="M16" s="5">
        <v>-2.7439999999999999E-2</v>
      </c>
      <c r="N16" s="5">
        <v>-3.3899999999999998E-3</v>
      </c>
      <c r="O16" s="5">
        <v>-6.4700000000000001E-3</v>
      </c>
    </row>
    <row r="17" spans="1:17" ht="16.5">
      <c r="A17" s="12" t="s">
        <v>79</v>
      </c>
      <c r="B17" s="4"/>
      <c r="C17" s="4"/>
      <c r="D17" s="5">
        <v>-0.01</v>
      </c>
      <c r="E17" s="5">
        <v>0</v>
      </c>
      <c r="F17" s="5">
        <v>-0.02</v>
      </c>
      <c r="G17" s="5">
        <v>-0.04</v>
      </c>
      <c r="H17" s="5">
        <v>-0.01</v>
      </c>
      <c r="I17" s="5">
        <v>0.01</v>
      </c>
      <c r="J17" s="5">
        <v>0.01</v>
      </c>
      <c r="K17" s="5">
        <v>0.01</v>
      </c>
      <c r="L17" s="5">
        <v>0.01</v>
      </c>
      <c r="M17" s="5">
        <v>2.6429999999999999E-2</v>
      </c>
      <c r="N17" s="5">
        <v>4.5990000000000003E-2</v>
      </c>
      <c r="O17" s="5">
        <v>6.658E-2</v>
      </c>
    </row>
    <row r="18" spans="1:17" ht="16.5">
      <c r="A18" s="12" t="s">
        <v>80</v>
      </c>
      <c r="B18" s="4"/>
      <c r="C18" s="4"/>
      <c r="D18" s="4"/>
      <c r="E18" s="4"/>
      <c r="F18" s="4"/>
      <c r="G18" s="4"/>
      <c r="H18" s="4"/>
      <c r="I18" s="4"/>
      <c r="J18" s="4"/>
      <c r="K18" s="5">
        <v>0</v>
      </c>
      <c r="L18" s="5">
        <v>0.01</v>
      </c>
      <c r="M18" s="5">
        <v>7.8600000000000007E-3</v>
      </c>
      <c r="N18" s="5">
        <v>5.3800000000000002E-3</v>
      </c>
      <c r="O18" s="5">
        <v>1.821E-2</v>
      </c>
    </row>
    <row r="19" spans="1:17" ht="15">
      <c r="A19" s="20" t="s">
        <v>25</v>
      </c>
      <c r="B19" s="6">
        <v>0.15</v>
      </c>
      <c r="C19" s="6">
        <v>0.3</v>
      </c>
      <c r="D19" s="6">
        <v>0.77</v>
      </c>
      <c r="E19" s="6">
        <v>0.94</v>
      </c>
      <c r="F19" s="6">
        <v>0.66</v>
      </c>
      <c r="G19" s="6">
        <v>1.53</v>
      </c>
      <c r="H19" s="6">
        <v>1.39</v>
      </c>
      <c r="I19" s="6">
        <v>2.84</v>
      </c>
      <c r="J19" s="6">
        <v>1.93</v>
      </c>
      <c r="K19" s="6">
        <v>4.2300000000000004</v>
      </c>
      <c r="L19" s="6">
        <v>2.6</v>
      </c>
      <c r="M19" s="6">
        <v>5.6106400000000001</v>
      </c>
      <c r="N19" s="6">
        <v>3.1448999999999998</v>
      </c>
      <c r="O19" s="6">
        <v>6.5253899999999998</v>
      </c>
    </row>
    <row r="20" spans="1:17" ht="15">
      <c r="A20" s="4" t="s">
        <v>53</v>
      </c>
      <c r="B20" s="5">
        <v>-0.04</v>
      </c>
      <c r="C20" s="5">
        <v>-0.08</v>
      </c>
      <c r="D20" s="5">
        <v>-0.2</v>
      </c>
      <c r="E20" s="5">
        <v>-0.24</v>
      </c>
      <c r="F20" s="5">
        <v>-0.17</v>
      </c>
      <c r="G20" s="5">
        <v>-0.38</v>
      </c>
      <c r="H20" s="5">
        <v>-0.35</v>
      </c>
      <c r="I20" s="5">
        <v>-0.64</v>
      </c>
      <c r="J20" s="5">
        <v>-0.47</v>
      </c>
      <c r="K20" s="5">
        <v>-0.98</v>
      </c>
      <c r="L20" s="5">
        <v>-0.67</v>
      </c>
      <c r="M20" s="5">
        <v>-1.42096</v>
      </c>
      <c r="N20" s="5">
        <v>-0.7702</v>
      </c>
      <c r="O20" s="5">
        <v>-1.49508</v>
      </c>
    </row>
    <row r="21" spans="1:17" ht="15">
      <c r="A21" s="20" t="s">
        <v>81</v>
      </c>
      <c r="B21" s="6">
        <v>0.11</v>
      </c>
      <c r="C21" s="6">
        <v>0.22</v>
      </c>
      <c r="D21" s="6">
        <v>0.57999999999999996</v>
      </c>
      <c r="E21" s="6">
        <v>0.7</v>
      </c>
      <c r="F21" s="6">
        <v>0.49</v>
      </c>
      <c r="G21" s="6">
        <v>1.1499999999999999</v>
      </c>
      <c r="H21" s="6">
        <v>1.04</v>
      </c>
      <c r="I21" s="6">
        <v>2.2000000000000002</v>
      </c>
      <c r="J21" s="6">
        <v>1.46</v>
      </c>
      <c r="K21" s="6">
        <v>3.25</v>
      </c>
      <c r="L21" s="6">
        <v>1.92</v>
      </c>
      <c r="M21" s="6">
        <v>4.1896800000000001</v>
      </c>
      <c r="N21" s="6">
        <v>2.3746999999999998</v>
      </c>
      <c r="O21" s="6">
        <v>5.0303100000000001</v>
      </c>
    </row>
    <row r="22" spans="1:17" ht="16.5">
      <c r="A22" s="4" t="s">
        <v>83</v>
      </c>
      <c r="B22" s="4"/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0.01</v>
      </c>
      <c r="I22" s="5">
        <v>0.01</v>
      </c>
      <c r="J22" s="5">
        <v>0.01</v>
      </c>
      <c r="K22" s="5">
        <v>0.03</v>
      </c>
      <c r="L22" s="5">
        <v>0.02</v>
      </c>
      <c r="M22" s="5">
        <v>6.973E-2</v>
      </c>
      <c r="N22" s="5">
        <v>6.4740000000000006E-2</v>
      </c>
      <c r="O22" s="5">
        <v>0.10485999999999999</v>
      </c>
    </row>
    <row r="23" spans="1:17" s="24" customFormat="1" ht="15">
      <c r="A23" s="8" t="s">
        <v>82</v>
      </c>
      <c r="B23" s="9">
        <v>0.11</v>
      </c>
      <c r="C23" s="9">
        <v>0.22</v>
      </c>
      <c r="D23" s="9">
        <v>0.56999999999999995</v>
      </c>
      <c r="E23" s="9">
        <v>0.7</v>
      </c>
      <c r="F23" s="9">
        <v>0.49</v>
      </c>
      <c r="G23" s="9">
        <v>1.1499999999999999</v>
      </c>
      <c r="H23" s="9">
        <v>1.03</v>
      </c>
      <c r="I23" s="9">
        <v>2.2000000000000002</v>
      </c>
      <c r="J23" s="9">
        <v>1.45</v>
      </c>
      <c r="K23" s="9">
        <v>3.22</v>
      </c>
      <c r="L23" s="9">
        <v>1.9</v>
      </c>
      <c r="M23" s="9">
        <v>4.1199500000000002</v>
      </c>
      <c r="N23" s="9">
        <v>2.3099599999999998</v>
      </c>
      <c r="O23" s="9">
        <v>4.9254499999999997</v>
      </c>
      <c r="Q23">
        <f>(O23/G23)^(0.25)-1</f>
        <v>0.4385899387648462</v>
      </c>
    </row>
    <row r="24" spans="1:17" ht="15">
      <c r="A24" s="20" t="s">
        <v>84</v>
      </c>
      <c r="B24" s="6">
        <v>0.11</v>
      </c>
      <c r="C24" s="6">
        <v>0.22</v>
      </c>
      <c r="D24" s="6">
        <v>0.57999999999999996</v>
      </c>
      <c r="E24" s="6">
        <v>0.7</v>
      </c>
      <c r="F24" s="6">
        <v>0.61</v>
      </c>
      <c r="G24" s="6">
        <v>1.35</v>
      </c>
      <c r="H24" s="6">
        <v>1.1200000000000001</v>
      </c>
      <c r="I24" s="6">
        <v>2.0099999999999998</v>
      </c>
      <c r="J24" s="6">
        <v>1.45</v>
      </c>
      <c r="K24" s="6">
        <v>3.21</v>
      </c>
      <c r="L24" s="6">
        <v>1.96</v>
      </c>
      <c r="M24" s="6">
        <v>4.2269699999999997</v>
      </c>
      <c r="N24" s="6">
        <v>2.3300399999999999</v>
      </c>
      <c r="O24" s="6">
        <v>5.0357900000000004</v>
      </c>
    </row>
    <row r="25" spans="1:17" ht="15">
      <c r="A25" s="25" t="s">
        <v>85</v>
      </c>
      <c r="B25" s="5">
        <v>0.11</v>
      </c>
      <c r="C25" s="5">
        <v>0.22</v>
      </c>
      <c r="D25" s="5">
        <v>0.56999999999999995</v>
      </c>
      <c r="E25" s="5">
        <v>0.7</v>
      </c>
      <c r="F25" s="5">
        <v>0.61</v>
      </c>
      <c r="G25" s="5">
        <v>1.35</v>
      </c>
      <c r="H25" s="5">
        <v>1.1100000000000001</v>
      </c>
      <c r="I25" s="5">
        <v>2</v>
      </c>
      <c r="J25" s="5">
        <v>1.43</v>
      </c>
      <c r="K25" s="5">
        <v>3.18</v>
      </c>
      <c r="L25" s="5">
        <v>1.94</v>
      </c>
      <c r="M25" s="5">
        <v>4.1572399999999998</v>
      </c>
      <c r="N25" s="5">
        <v>2.2652999999999999</v>
      </c>
      <c r="O25" s="5">
        <v>4.93093</v>
      </c>
      <c r="Q25">
        <f>(O25/G25)^(0.25)-1</f>
        <v>0.38244788112299899</v>
      </c>
    </row>
    <row r="26" spans="1:17" ht="15">
      <c r="A26" s="25" t="s">
        <v>86</v>
      </c>
      <c r="B26" s="4"/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0.01</v>
      </c>
      <c r="I26" s="5">
        <v>0.01</v>
      </c>
      <c r="J26" s="5">
        <v>0.01</v>
      </c>
      <c r="K26" s="5">
        <v>0.03</v>
      </c>
      <c r="L26" s="5">
        <v>0.02</v>
      </c>
      <c r="M26" s="5">
        <v>6.973E-2</v>
      </c>
      <c r="N26" s="5">
        <v>6.4740000000000006E-2</v>
      </c>
      <c r="O26" s="5">
        <v>0.10485999999999999</v>
      </c>
    </row>
    <row r="29" spans="1:17">
      <c r="A29" s="28" t="s">
        <v>125</v>
      </c>
      <c r="B29" s="29">
        <f>B6/B$4</f>
        <v>0.16352201257861634</v>
      </c>
      <c r="C29" s="29">
        <f t="shared" ref="C29:M29" si="0">C6/C$4</f>
        <v>0.18584070796460178</v>
      </c>
      <c r="D29" s="29">
        <f t="shared" si="0"/>
        <v>0.25787965616045844</v>
      </c>
      <c r="E29" s="29">
        <f t="shared" si="0"/>
        <v>0.2652259332023576</v>
      </c>
      <c r="F29" s="29">
        <f t="shared" si="0"/>
        <v>0.29022082018927448</v>
      </c>
      <c r="G29" s="29">
        <f t="shared" si="0"/>
        <v>0.28062678062678065</v>
      </c>
      <c r="H29" s="29">
        <f t="shared" si="0"/>
        <v>0.32932692307692307</v>
      </c>
      <c r="I29" s="29">
        <f t="shared" si="0"/>
        <v>0.30937500000000001</v>
      </c>
      <c r="J29" s="29">
        <f t="shared" si="0"/>
        <v>0.32994923857868019</v>
      </c>
      <c r="K29" s="29">
        <f t="shared" si="0"/>
        <v>0.32165832737669764</v>
      </c>
      <c r="L29" s="29">
        <f t="shared" si="0"/>
        <v>0.31490384615384615</v>
      </c>
      <c r="M29" s="29">
        <f t="shared" si="0"/>
        <v>0.2985375693393848</v>
      </c>
      <c r="N29" s="29">
        <f t="shared" ref="N29:O29" si="1">N6/N$4</f>
        <v>0.26723671429387702</v>
      </c>
      <c r="O29" s="29">
        <f t="shared" si="1"/>
        <v>0.24771661458789423</v>
      </c>
    </row>
    <row r="30" spans="1:17">
      <c r="A30" s="28" t="s">
        <v>126</v>
      </c>
      <c r="B30" s="29">
        <f>B9/B$4</f>
        <v>0</v>
      </c>
      <c r="C30" s="29">
        <f t="shared" ref="C30:M30" si="2">C9/C$4</f>
        <v>0</v>
      </c>
      <c r="D30" s="29">
        <f t="shared" si="2"/>
        <v>-2.8653295128939827E-3</v>
      </c>
      <c r="E30" s="29">
        <f t="shared" si="2"/>
        <v>-1.964636542239686E-3</v>
      </c>
      <c r="F30" s="29">
        <f t="shared" si="2"/>
        <v>0</v>
      </c>
      <c r="G30" s="29">
        <f t="shared" si="2"/>
        <v>-1.4245014245014246E-3</v>
      </c>
      <c r="H30" s="29">
        <f t="shared" si="2"/>
        <v>0</v>
      </c>
      <c r="I30" s="29">
        <f t="shared" si="2"/>
        <v>-3.1250000000000002E-3</v>
      </c>
      <c r="J30" s="29">
        <f>J9/J$4</f>
        <v>0</v>
      </c>
      <c r="K30" s="29">
        <f t="shared" si="2"/>
        <v>-2.8591851322373124E-3</v>
      </c>
      <c r="L30" s="29">
        <f t="shared" si="2"/>
        <v>-2.403846153846154E-3</v>
      </c>
      <c r="M30" s="29">
        <f t="shared" si="2"/>
        <v>-4.034291477559254E-3</v>
      </c>
      <c r="N30" s="29">
        <f t="shared" ref="N30" si="3">N9/N$4</f>
        <v>-6.3600980105472252E-3</v>
      </c>
      <c r="O30" s="29">
        <f>O9/O$4</f>
        <v>-6.4206754506433488E-3</v>
      </c>
    </row>
    <row r="31" spans="1:17">
      <c r="A31" s="28" t="s">
        <v>127</v>
      </c>
      <c r="B31" s="29">
        <f>B10/B$4</f>
        <v>-6.9182389937106917E-2</v>
      </c>
      <c r="C31" s="29">
        <f t="shared" ref="C31:M31" si="4">C10/C$4</f>
        <v>-5.7522123893805316E-2</v>
      </c>
      <c r="D31" s="29">
        <f t="shared" si="4"/>
        <v>-4.0114613180515762E-2</v>
      </c>
      <c r="E31" s="29">
        <f t="shared" si="4"/>
        <v>-8.2514734774066803E-2</v>
      </c>
      <c r="F31" s="29">
        <f t="shared" si="4"/>
        <v>-8.5173501577287078E-2</v>
      </c>
      <c r="G31" s="29">
        <f t="shared" si="4"/>
        <v>-8.11965811965812E-2</v>
      </c>
      <c r="H31" s="29">
        <f t="shared" si="4"/>
        <v>-3.125E-2</v>
      </c>
      <c r="I31" s="29">
        <f t="shared" si="4"/>
        <v>-4.1666666666666671E-2</v>
      </c>
      <c r="J31" s="29">
        <f t="shared" si="4"/>
        <v>-3.045685279187817E-2</v>
      </c>
      <c r="K31" s="29">
        <f t="shared" si="4"/>
        <v>-3.8598999285203717E-2</v>
      </c>
      <c r="L31" s="29">
        <f t="shared" si="4"/>
        <v>-2.6442307692307692E-2</v>
      </c>
      <c r="M31" s="29">
        <f t="shared" si="4"/>
        <v>-3.1265758951084216E-2</v>
      </c>
      <c r="N31" s="29">
        <f t="shared" ref="N31:O31" si="5">N10/N$4</f>
        <v>-2.7865447248747142E-2</v>
      </c>
      <c r="O31" s="29">
        <f t="shared" si="5"/>
        <v>-2.7180989930962698E-2</v>
      </c>
    </row>
    <row r="32" spans="1:17">
      <c r="A32" s="28" t="s">
        <v>128</v>
      </c>
      <c r="B32" s="29">
        <f>B11/B$4</f>
        <v>0</v>
      </c>
      <c r="C32" s="29">
        <f t="shared" ref="C32:M32" si="6">C11/C$4</f>
        <v>0</v>
      </c>
      <c r="D32" s="29">
        <f t="shared" si="6"/>
        <v>0</v>
      </c>
      <c r="E32" s="29">
        <f t="shared" si="6"/>
        <v>0</v>
      </c>
      <c r="F32" s="29">
        <f t="shared" si="6"/>
        <v>0</v>
      </c>
      <c r="G32" s="29">
        <f t="shared" si="6"/>
        <v>0</v>
      </c>
      <c r="H32" s="29">
        <f t="shared" si="6"/>
        <v>0</v>
      </c>
      <c r="I32" s="29">
        <f t="shared" si="6"/>
        <v>-1.1458333333333334E-2</v>
      </c>
      <c r="J32" s="29">
        <f t="shared" si="6"/>
        <v>-6.7681895093062603E-3</v>
      </c>
      <c r="K32" s="29">
        <f t="shared" si="6"/>
        <v>-8.5775553967119365E-3</v>
      </c>
      <c r="L32" s="29">
        <f t="shared" si="6"/>
        <v>-4.807692307692308E-3</v>
      </c>
      <c r="M32" s="29">
        <f t="shared" si="6"/>
        <v>-1.0085728693898136E-2</v>
      </c>
      <c r="N32" s="29">
        <f t="shared" ref="N32:O32" si="7">N11/N$4</f>
        <v>-2.5989936777147003E-3</v>
      </c>
      <c r="O32" s="29">
        <f t="shared" si="7"/>
        <v>-8.6426556115856232E-3</v>
      </c>
    </row>
    <row r="33" spans="1:15">
      <c r="A33" s="28" t="s">
        <v>129</v>
      </c>
      <c r="B33" s="29">
        <f>B7/B$4</f>
        <v>0</v>
      </c>
      <c r="C33" s="29">
        <f t="shared" ref="C33:O33" si="8">C7/C$4</f>
        <v>0</v>
      </c>
      <c r="D33" s="29">
        <f t="shared" si="8"/>
        <v>0</v>
      </c>
      <c r="E33" s="29">
        <f t="shared" si="8"/>
        <v>1.964636542239686E-3</v>
      </c>
      <c r="F33" s="29">
        <f t="shared" si="8"/>
        <v>3.1545741324921139E-3</v>
      </c>
      <c r="G33" s="29">
        <f t="shared" si="8"/>
        <v>5.6980056980056983E-3</v>
      </c>
      <c r="H33" s="29">
        <f t="shared" si="8"/>
        <v>1.9230769230769232E-2</v>
      </c>
      <c r="I33" s="29">
        <f t="shared" si="8"/>
        <v>1.0416666666666668E-2</v>
      </c>
      <c r="J33" s="29">
        <f t="shared" si="8"/>
        <v>5.076142131979695E-3</v>
      </c>
      <c r="K33" s="29">
        <f t="shared" si="8"/>
        <v>7.1479628305932815E-3</v>
      </c>
      <c r="L33" s="29">
        <f t="shared" si="8"/>
        <v>8.4134615384615398E-3</v>
      </c>
      <c r="M33" s="29">
        <f t="shared" si="8"/>
        <v>7.5642965204236008E-3</v>
      </c>
      <c r="N33" s="29">
        <f t="shared" si="8"/>
        <v>4.4316497433777337E-3</v>
      </c>
      <c r="O33" s="29">
        <f t="shared" si="8"/>
        <v>3.8370272596598468E-3</v>
      </c>
    </row>
    <row r="34" spans="1:15">
      <c r="A34" s="28" t="s">
        <v>246</v>
      </c>
      <c r="B34" s="29">
        <f>B8/B$4</f>
        <v>6.2893081761006284E-3</v>
      </c>
      <c r="C34" s="29">
        <f t="shared" ref="C34:O34" si="9">C8/C$4</f>
        <v>4.4247787610619477E-3</v>
      </c>
      <c r="D34" s="29">
        <f t="shared" si="9"/>
        <v>8.5959885386819469E-3</v>
      </c>
      <c r="E34" s="29">
        <f t="shared" si="9"/>
        <v>7.8585461689587438E-3</v>
      </c>
      <c r="F34" s="29">
        <f t="shared" si="9"/>
        <v>3.1545741324921139E-3</v>
      </c>
      <c r="G34" s="29">
        <f t="shared" si="9"/>
        <v>1.4245014245014246E-3</v>
      </c>
      <c r="H34" s="29">
        <f t="shared" si="9"/>
        <v>0</v>
      </c>
      <c r="I34" s="29">
        <f t="shared" si="9"/>
        <v>-1.0416666666666667E-3</v>
      </c>
      <c r="J34" s="29">
        <f t="shared" si="9"/>
        <v>0</v>
      </c>
      <c r="K34" s="29">
        <f t="shared" si="9"/>
        <v>7.1479628305932811E-4</v>
      </c>
      <c r="L34" s="29">
        <f t="shared" si="9"/>
        <v>0</v>
      </c>
      <c r="M34" s="29">
        <f t="shared" si="9"/>
        <v>0</v>
      </c>
      <c r="N34" s="29">
        <f t="shared" si="9"/>
        <v>-6.134062026290757E-5</v>
      </c>
      <c r="O34" s="29">
        <f t="shared" si="9"/>
        <v>-3.0795178424081397E-3</v>
      </c>
    </row>
    <row r="35" spans="1:15">
      <c r="A35" s="28" t="s">
        <v>136</v>
      </c>
      <c r="B35" s="29">
        <f>B12/B$4</f>
        <v>-6.2893081761006284E-3</v>
      </c>
      <c r="C35" s="29">
        <f t="shared" ref="C35:O35" si="10">C12/C$4</f>
        <v>-4.4247787610619477E-3</v>
      </c>
      <c r="D35" s="29">
        <f t="shared" si="10"/>
        <v>0</v>
      </c>
      <c r="E35" s="29">
        <f t="shared" si="10"/>
        <v>-3.9292730844793719E-3</v>
      </c>
      <c r="F35" s="29">
        <f t="shared" si="10"/>
        <v>-6.3091482649842278E-3</v>
      </c>
      <c r="G35" s="29">
        <f t="shared" si="10"/>
        <v>-7.1225071225071235E-3</v>
      </c>
      <c r="H35" s="29">
        <f t="shared" si="10"/>
        <v>-1.4423076923076922E-2</v>
      </c>
      <c r="I35" s="29">
        <f t="shared" si="10"/>
        <v>0</v>
      </c>
      <c r="J35" s="29">
        <f t="shared" si="10"/>
        <v>0</v>
      </c>
      <c r="K35" s="29">
        <f t="shared" si="10"/>
        <v>-7.1479628305932811E-4</v>
      </c>
      <c r="L35" s="29">
        <f t="shared" si="10"/>
        <v>-1.201923076923077E-3</v>
      </c>
      <c r="M35" s="29">
        <f t="shared" si="10"/>
        <v>-5.0428643469490675E-4</v>
      </c>
      <c r="N35" s="29">
        <f t="shared" si="10"/>
        <v>-6.7894823523875791E-4</v>
      </c>
      <c r="O35" s="29">
        <f t="shared" si="10"/>
        <v>-7.2511592243502249E-4</v>
      </c>
    </row>
    <row r="36" spans="1:15">
      <c r="A36" s="28" t="s">
        <v>130</v>
      </c>
      <c r="B36" s="29">
        <f>B13/B$4</f>
        <v>9.4339622641509427E-2</v>
      </c>
      <c r="C36" s="29">
        <f t="shared" ref="C36:M36" si="11">C13/C$4</f>
        <v>0.12831858407079647</v>
      </c>
      <c r="D36" s="29">
        <f t="shared" si="11"/>
        <v>0.22349570200573066</v>
      </c>
      <c r="E36" s="29">
        <f t="shared" si="11"/>
        <v>0.18664047151277013</v>
      </c>
      <c r="F36" s="29">
        <f t="shared" si="11"/>
        <v>0.20504731861198738</v>
      </c>
      <c r="G36" s="29">
        <f t="shared" si="11"/>
        <v>0.19943019943019943</v>
      </c>
      <c r="H36" s="29">
        <f t="shared" si="11"/>
        <v>0.30288461538461536</v>
      </c>
      <c r="I36" s="29">
        <f t="shared" si="11"/>
        <v>0.26354166666666667</v>
      </c>
      <c r="J36" s="29">
        <f t="shared" si="11"/>
        <v>0.29610829103214892</v>
      </c>
      <c r="K36" s="29">
        <f t="shared" si="11"/>
        <v>0.27877055039313797</v>
      </c>
      <c r="L36" s="29">
        <f t="shared" si="11"/>
        <v>0.28846153846153844</v>
      </c>
      <c r="M36" s="29">
        <f t="shared" si="11"/>
        <v>0.26021180030257191</v>
      </c>
      <c r="N36" s="29">
        <f t="shared" ref="N36" si="12">N13/N$4</f>
        <v>0.23410353624474403</v>
      </c>
      <c r="O36" s="29">
        <f>O13/O$4</f>
        <v>0.20550468708951922</v>
      </c>
    </row>
    <row r="37" spans="1:15">
      <c r="A37" s="28" t="s">
        <v>131</v>
      </c>
      <c r="B37" s="29">
        <f>B14/B$4</f>
        <v>0</v>
      </c>
      <c r="C37" s="29">
        <f t="shared" ref="C37:M37" si="13">C14/C$4</f>
        <v>0</v>
      </c>
      <c r="D37" s="29">
        <f t="shared" si="13"/>
        <v>0</v>
      </c>
      <c r="E37" s="29">
        <f>E14/E$4</f>
        <v>-1.964636542239686E-3</v>
      </c>
      <c r="F37" s="29">
        <f t="shared" si="13"/>
        <v>9.4637223974763408E-3</v>
      </c>
      <c r="G37" s="29">
        <f>G14/G$4</f>
        <v>2.564102564102564E-2</v>
      </c>
      <c r="H37" s="29">
        <f t="shared" si="13"/>
        <v>3.3653846153846159E-2</v>
      </c>
      <c r="I37" s="29">
        <f t="shared" si="13"/>
        <v>3.125E-2</v>
      </c>
      <c r="J37" s="29">
        <f t="shared" si="13"/>
        <v>2.8764805414551609E-2</v>
      </c>
      <c r="K37" s="29">
        <f t="shared" si="13"/>
        <v>2.28734810578985E-2</v>
      </c>
      <c r="L37" s="29">
        <f t="shared" si="13"/>
        <v>2.1634615384615384E-2</v>
      </c>
      <c r="M37" s="29">
        <f t="shared" si="13"/>
        <v>2.110388300554715E-2</v>
      </c>
      <c r="N37" s="29">
        <f t="shared" ref="N37:O37" si="14">N14/N$4</f>
        <v>2.5840366497601835E-2</v>
      </c>
      <c r="O37" s="29">
        <f t="shared" si="14"/>
        <v>2.3762942269096678E-2</v>
      </c>
    </row>
    <row r="38" spans="1:15">
      <c r="A38" s="28" t="s">
        <v>132</v>
      </c>
      <c r="B38" s="29">
        <f>B19/B$4</f>
        <v>9.4339622641509427E-2</v>
      </c>
      <c r="C38" s="29">
        <f t="shared" ref="C38:M38" si="15">C19/C$4</f>
        <v>0.13274336283185842</v>
      </c>
      <c r="D38" s="29">
        <f t="shared" si="15"/>
        <v>0.22063037249283668</v>
      </c>
      <c r="E38" s="29">
        <f t="shared" si="15"/>
        <v>0.18467583497053044</v>
      </c>
      <c r="F38" s="29">
        <f t="shared" si="15"/>
        <v>0.20820189274447951</v>
      </c>
      <c r="G38" s="29">
        <f t="shared" si="15"/>
        <v>0.21794871794871798</v>
      </c>
      <c r="H38" s="29">
        <f t="shared" si="15"/>
        <v>0.33413461538461536</v>
      </c>
      <c r="I38" s="29">
        <f t="shared" si="15"/>
        <v>0.29583333333333334</v>
      </c>
      <c r="J38" s="29">
        <f t="shared" si="15"/>
        <v>0.32656514382402707</v>
      </c>
      <c r="K38" s="29">
        <f t="shared" si="15"/>
        <v>0.30235882773409578</v>
      </c>
      <c r="L38" s="29">
        <f t="shared" si="15"/>
        <v>0.3125</v>
      </c>
      <c r="M38" s="29">
        <f t="shared" si="15"/>
        <v>0.28293696419566317</v>
      </c>
      <c r="N38" s="29">
        <f t="shared" ref="N38:O38" si="16">N19/N$4</f>
        <v>0.26426043378742198</v>
      </c>
      <c r="O38" s="29">
        <f t="shared" si="16"/>
        <v>0.23228591993609582</v>
      </c>
    </row>
    <row r="39" spans="1:15">
      <c r="A39" s="28" t="s">
        <v>133</v>
      </c>
      <c r="B39" s="29">
        <f>-B20/B19</f>
        <v>0.26666666666666666</v>
      </c>
      <c r="C39" s="29">
        <f t="shared" ref="C39:M39" si="17">-C20/C19</f>
        <v>0.26666666666666666</v>
      </c>
      <c r="D39" s="29">
        <f t="shared" si="17"/>
        <v>0.25974025974025977</v>
      </c>
      <c r="E39" s="29">
        <f t="shared" si="17"/>
        <v>0.25531914893617019</v>
      </c>
      <c r="F39" s="29">
        <f t="shared" si="17"/>
        <v>0.25757575757575757</v>
      </c>
      <c r="G39" s="29">
        <f t="shared" si="17"/>
        <v>0.24836601307189543</v>
      </c>
      <c r="H39" s="29">
        <f t="shared" si="17"/>
        <v>0.25179856115107913</v>
      </c>
      <c r="I39" s="29">
        <f t="shared" si="17"/>
        <v>0.22535211267605634</v>
      </c>
      <c r="J39" s="29">
        <f t="shared" si="17"/>
        <v>0.24352331606217617</v>
      </c>
      <c r="K39" s="29">
        <f t="shared" si="17"/>
        <v>0.23167848699763591</v>
      </c>
      <c r="L39" s="29">
        <f t="shared" si="17"/>
        <v>0.25769230769230772</v>
      </c>
      <c r="M39" s="29">
        <f t="shared" si="17"/>
        <v>0.25326165998887828</v>
      </c>
      <c r="N39" s="29">
        <f t="shared" ref="N39:O39" si="18">-N20/N19</f>
        <v>0.2449044484721295</v>
      </c>
      <c r="O39" s="29">
        <f t="shared" si="18"/>
        <v>0.22911734011300475</v>
      </c>
    </row>
    <row r="40" spans="1:15">
      <c r="A40" s="30" t="s">
        <v>134</v>
      </c>
      <c r="B40" s="31">
        <f>B21/B$4</f>
        <v>6.9182389937106917E-2</v>
      </c>
      <c r="C40" s="31">
        <f t="shared" ref="C40:M40" si="19">C21/C$4</f>
        <v>9.7345132743362844E-2</v>
      </c>
      <c r="D40" s="31">
        <f t="shared" si="19"/>
        <v>0.16618911174785098</v>
      </c>
      <c r="E40" s="31">
        <f t="shared" si="19"/>
        <v>0.13752455795677798</v>
      </c>
      <c r="F40" s="31">
        <f t="shared" si="19"/>
        <v>0.15457413249211358</v>
      </c>
      <c r="G40" s="31">
        <f t="shared" si="19"/>
        <v>0.16381766381766383</v>
      </c>
      <c r="H40" s="31">
        <f t="shared" si="19"/>
        <v>0.25</v>
      </c>
      <c r="I40" s="31">
        <f>I21/I$4</f>
        <v>0.22916666666666669</v>
      </c>
      <c r="J40" s="31">
        <f t="shared" si="19"/>
        <v>0.24703891708967851</v>
      </c>
      <c r="K40" s="31">
        <f t="shared" si="19"/>
        <v>0.23230879199428162</v>
      </c>
      <c r="L40" s="31">
        <f t="shared" si="19"/>
        <v>0.23076923076923075</v>
      </c>
      <c r="M40" s="31">
        <f t="shared" si="19"/>
        <v>0.21127987897125569</v>
      </c>
      <c r="N40" s="31">
        <f t="shared" ref="N40:O40" si="20">N21/N$4</f>
        <v>0.1995418779977077</v>
      </c>
      <c r="O40" s="31">
        <f t="shared" si="20"/>
        <v>0.17906518781463518</v>
      </c>
    </row>
    <row r="41" spans="1:15">
      <c r="A41" s="28" t="s">
        <v>135</v>
      </c>
      <c r="B41" s="29">
        <f>B23/B$4</f>
        <v>6.9182389937106917E-2</v>
      </c>
      <c r="C41" s="29">
        <f t="shared" ref="C41:M41" si="21">C23/C$4</f>
        <v>9.7345132743362844E-2</v>
      </c>
      <c r="D41" s="29">
        <f t="shared" si="21"/>
        <v>0.163323782234957</v>
      </c>
      <c r="E41" s="29">
        <f t="shared" si="21"/>
        <v>0.13752455795677798</v>
      </c>
      <c r="F41" s="29">
        <f t="shared" si="21"/>
        <v>0.15457413249211358</v>
      </c>
      <c r="G41" s="29">
        <f>G23/G$4</f>
        <v>0.16381766381766383</v>
      </c>
      <c r="H41" s="29">
        <f t="shared" si="21"/>
        <v>0.24759615384615385</v>
      </c>
      <c r="I41" s="29">
        <f t="shared" si="21"/>
        <v>0.22916666666666669</v>
      </c>
      <c r="J41" s="29">
        <f t="shared" si="21"/>
        <v>0.24534686971235192</v>
      </c>
      <c r="K41" s="29">
        <f t="shared" si="21"/>
        <v>0.23016440314510367</v>
      </c>
      <c r="L41" s="29">
        <f t="shared" si="21"/>
        <v>0.22836538461538461</v>
      </c>
      <c r="M41" s="29">
        <f t="shared" si="21"/>
        <v>0.20776348966212813</v>
      </c>
      <c r="N41" s="29">
        <f t="shared" ref="N41:O41" si="22">N23/N$4</f>
        <v>0.19410188929110408</v>
      </c>
      <c r="O41" s="29">
        <f t="shared" si="22"/>
        <v>0.17533246048883563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6E3F-91A3-4089-8BFE-FC4C84BCF7C6}">
  <dimension ref="A1:Z54"/>
  <sheetViews>
    <sheetView zoomScale="85" zoomScaleNormal="85" workbookViewId="0">
      <selection activeCell="A36" sqref="A36"/>
    </sheetView>
  </sheetViews>
  <sheetFormatPr defaultRowHeight="14.25"/>
  <cols>
    <col min="1" max="1" width="68.75" style="2" bestFit="1" customWidth="1"/>
    <col min="2" max="5" width="11.25" style="77" bestFit="1" customWidth="1"/>
    <col min="6" max="6" width="11.25" style="77" hidden="1" customWidth="1"/>
    <col min="7" max="7" width="11.25" style="77" bestFit="1" customWidth="1"/>
    <col min="8" max="8" width="11.25" style="77" hidden="1" customWidth="1"/>
    <col min="9" max="9" width="11.25" style="77" bestFit="1" customWidth="1"/>
    <col min="10" max="10" width="11.25" style="77" hidden="1" customWidth="1"/>
    <col min="11" max="11" width="11.25" style="77" bestFit="1" customWidth="1"/>
    <col min="12" max="12" width="11.25" style="77" hidden="1" customWidth="1"/>
    <col min="13" max="13" width="11.25" style="77" bestFit="1" customWidth="1"/>
    <col min="14" max="14" width="11.25" style="77" hidden="1" customWidth="1"/>
    <col min="15" max="15" width="11.875" style="77" bestFit="1" customWidth="1"/>
  </cols>
  <sheetData>
    <row r="1" spans="1:17" ht="15">
      <c r="A1" s="4" t="s">
        <v>87</v>
      </c>
      <c r="B1" s="73" t="s">
        <v>208</v>
      </c>
      <c r="C1" s="73" t="s">
        <v>209</v>
      </c>
      <c r="D1" s="73" t="s">
        <v>210</v>
      </c>
      <c r="E1" s="73" t="s">
        <v>211</v>
      </c>
      <c r="F1" s="73" t="s">
        <v>212</v>
      </c>
      <c r="G1" s="73" t="s">
        <v>213</v>
      </c>
      <c r="H1" s="73" t="s">
        <v>214</v>
      </c>
      <c r="I1" s="73" t="s">
        <v>215</v>
      </c>
      <c r="J1" s="73" t="s">
        <v>216</v>
      </c>
      <c r="K1" s="73" t="s">
        <v>217</v>
      </c>
      <c r="L1" s="73" t="s">
        <v>218</v>
      </c>
      <c r="M1" s="73" t="s">
        <v>123</v>
      </c>
      <c r="N1" s="74" t="s">
        <v>205</v>
      </c>
      <c r="O1" s="74" t="s">
        <v>206</v>
      </c>
    </row>
    <row r="2" spans="1:17" ht="15">
      <c r="A2" s="4" t="s">
        <v>17</v>
      </c>
      <c r="B2" s="73" t="s">
        <v>18</v>
      </c>
      <c r="C2" s="73" t="s">
        <v>18</v>
      </c>
      <c r="D2" s="73" t="s">
        <v>18</v>
      </c>
      <c r="E2" s="73" t="s">
        <v>18</v>
      </c>
      <c r="F2" s="73" t="s">
        <v>19</v>
      </c>
      <c r="G2" s="73" t="s">
        <v>18</v>
      </c>
      <c r="H2" s="73" t="s">
        <v>19</v>
      </c>
      <c r="I2" s="73" t="s">
        <v>18</v>
      </c>
      <c r="J2" s="73" t="s">
        <v>19</v>
      </c>
      <c r="K2" s="73" t="s">
        <v>18</v>
      </c>
      <c r="L2" s="73" t="s">
        <v>19</v>
      </c>
      <c r="M2" s="73" t="s">
        <v>18</v>
      </c>
      <c r="N2" s="73" t="s">
        <v>19</v>
      </c>
      <c r="O2" s="73" t="s">
        <v>18</v>
      </c>
    </row>
    <row r="3" spans="1:17" ht="15">
      <c r="A3" s="4" t="s">
        <v>15</v>
      </c>
      <c r="B3" s="73" t="s">
        <v>16</v>
      </c>
      <c r="C3" s="73" t="s">
        <v>16</v>
      </c>
      <c r="D3" s="73" t="s">
        <v>16</v>
      </c>
      <c r="E3" s="73" t="s">
        <v>16</v>
      </c>
      <c r="F3" s="73" t="s">
        <v>16</v>
      </c>
      <c r="G3" s="73" t="s">
        <v>16</v>
      </c>
      <c r="H3" s="73" t="s">
        <v>16</v>
      </c>
      <c r="I3" s="73" t="s">
        <v>16</v>
      </c>
      <c r="J3" s="73" t="s">
        <v>16</v>
      </c>
      <c r="K3" s="73" t="s">
        <v>16</v>
      </c>
      <c r="L3" s="73" t="s">
        <v>16</v>
      </c>
      <c r="M3" s="73" t="s">
        <v>16</v>
      </c>
      <c r="N3" s="73" t="s">
        <v>16</v>
      </c>
      <c r="O3" s="73" t="s">
        <v>16</v>
      </c>
    </row>
    <row r="4" spans="1:17" ht="15">
      <c r="A4" s="4" t="s">
        <v>88</v>
      </c>
      <c r="B4" s="73">
        <v>0.15</v>
      </c>
      <c r="C4" s="73">
        <v>0.3</v>
      </c>
      <c r="D4" s="73">
        <v>0.77</v>
      </c>
      <c r="E4" s="73">
        <v>0.94</v>
      </c>
      <c r="F4" s="73"/>
      <c r="G4" s="73">
        <v>1.53</v>
      </c>
      <c r="H4" s="73"/>
      <c r="I4" s="73">
        <v>2.84</v>
      </c>
      <c r="J4" s="73"/>
      <c r="K4" s="73">
        <v>4.2300000000000004</v>
      </c>
      <c r="L4" s="73"/>
      <c r="M4" s="73">
        <v>5.6106400000000001</v>
      </c>
      <c r="N4" s="73"/>
      <c r="O4" s="73">
        <v>6.5253899999999998</v>
      </c>
      <c r="Q4" s="77">
        <f>G4+I4+K4</f>
        <v>8.6000000000000014</v>
      </c>
    </row>
    <row r="5" spans="1:17" ht="15">
      <c r="A5" s="4" t="s">
        <v>89</v>
      </c>
      <c r="B5" s="73"/>
      <c r="C5" s="73"/>
      <c r="D5" s="73">
        <v>0.01</v>
      </c>
      <c r="E5" s="73">
        <v>0</v>
      </c>
      <c r="F5" s="73"/>
      <c r="G5" s="73">
        <v>0.04</v>
      </c>
      <c r="H5" s="73"/>
      <c r="I5" s="73">
        <v>-0.01</v>
      </c>
      <c r="J5" s="73"/>
      <c r="K5" s="73">
        <v>-0.01</v>
      </c>
      <c r="L5" s="73"/>
      <c r="M5" s="73">
        <v>-2.6429999999999999E-2</v>
      </c>
      <c r="N5" s="73"/>
      <c r="O5" s="73">
        <v>-6.658E-2</v>
      </c>
    </row>
    <row r="6" spans="1:17" ht="15">
      <c r="A6" s="4" t="s">
        <v>90</v>
      </c>
      <c r="B6" s="73"/>
      <c r="C6" s="73"/>
      <c r="D6" s="73"/>
      <c r="E6" s="73"/>
      <c r="F6" s="73"/>
      <c r="G6" s="73"/>
      <c r="H6" s="73"/>
      <c r="I6" s="73"/>
      <c r="J6" s="73"/>
      <c r="K6" s="73">
        <v>0</v>
      </c>
      <c r="L6" s="73"/>
      <c r="M6" s="73">
        <v>-7.8600000000000007E-3</v>
      </c>
      <c r="N6" s="73"/>
      <c r="O6" s="73">
        <v>-1.821E-2</v>
      </c>
    </row>
    <row r="7" spans="1:17" ht="15">
      <c r="A7" s="4" t="s">
        <v>91</v>
      </c>
      <c r="B7" s="73">
        <v>0</v>
      </c>
      <c r="C7" s="73">
        <v>0</v>
      </c>
      <c r="D7" s="73">
        <v>0</v>
      </c>
      <c r="E7" s="73">
        <v>-0.01</v>
      </c>
      <c r="F7" s="73"/>
      <c r="G7" s="73">
        <v>-0.2</v>
      </c>
      <c r="H7" s="73"/>
      <c r="I7" s="73">
        <v>-0.31</v>
      </c>
      <c r="J7" s="73"/>
      <c r="K7" s="73">
        <v>-0.33</v>
      </c>
      <c r="L7" s="73"/>
      <c r="M7" s="73">
        <v>-0.44592999999999999</v>
      </c>
      <c r="N7" s="73"/>
      <c r="O7" s="73">
        <v>-0.67401999999999995</v>
      </c>
    </row>
    <row r="8" spans="1:17" ht="15">
      <c r="A8" s="4" t="s">
        <v>92</v>
      </c>
      <c r="B8" s="73">
        <v>0.01</v>
      </c>
      <c r="C8" s="73">
        <v>0.02</v>
      </c>
      <c r="D8" s="73">
        <v>0.03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7" ht="15">
      <c r="A9" s="4" t="s">
        <v>54</v>
      </c>
      <c r="B9" s="73"/>
      <c r="C9" s="73"/>
      <c r="D9" s="73"/>
      <c r="E9" s="73"/>
      <c r="F9" s="73"/>
      <c r="G9" s="73"/>
      <c r="H9" s="73"/>
      <c r="I9" s="73">
        <v>0.06</v>
      </c>
      <c r="J9" s="73"/>
      <c r="K9" s="73">
        <v>0.06</v>
      </c>
      <c r="L9" s="73"/>
      <c r="M9" s="73">
        <v>7.9409999999999994E-2</v>
      </c>
      <c r="N9" s="73"/>
      <c r="O9" s="73">
        <v>0.13986000000000001</v>
      </c>
    </row>
    <row r="10" spans="1:17" ht="15">
      <c r="A10" s="4" t="s">
        <v>93</v>
      </c>
      <c r="B10" s="73"/>
      <c r="C10" s="73"/>
      <c r="D10" s="73"/>
      <c r="E10" s="73"/>
      <c r="F10" s="73"/>
      <c r="G10" s="73"/>
      <c r="H10" s="73"/>
      <c r="I10" s="73">
        <v>0.01</v>
      </c>
      <c r="J10" s="73"/>
      <c r="K10" s="73">
        <v>-0.01</v>
      </c>
      <c r="L10" s="73"/>
      <c r="M10" s="73">
        <v>-4.2599999999999999E-3</v>
      </c>
      <c r="N10" s="73"/>
      <c r="O10" s="73">
        <v>8.3089999999999997E-2</v>
      </c>
    </row>
    <row r="11" spans="1:17" ht="15">
      <c r="A11" s="4" t="s">
        <v>94</v>
      </c>
      <c r="B11" s="73"/>
      <c r="C11" s="73"/>
      <c r="D11" s="73"/>
      <c r="E11" s="73">
        <v>0.03</v>
      </c>
      <c r="F11" s="73"/>
      <c r="G11" s="73">
        <v>0.05</v>
      </c>
      <c r="H11" s="73"/>
      <c r="I11" s="73"/>
      <c r="J11" s="73"/>
      <c r="K11" s="73"/>
      <c r="L11" s="73"/>
      <c r="M11" s="73"/>
      <c r="N11" s="73"/>
      <c r="O11" s="73"/>
    </row>
    <row r="12" spans="1:17" ht="15">
      <c r="A12" s="4" t="s">
        <v>95</v>
      </c>
      <c r="B12" s="73"/>
      <c r="C12" s="73"/>
      <c r="D12" s="73"/>
      <c r="E12" s="73">
        <v>0.01</v>
      </c>
      <c r="F12" s="73"/>
      <c r="G12" s="73">
        <v>0.02</v>
      </c>
      <c r="H12" s="73"/>
      <c r="I12" s="73">
        <v>0.01</v>
      </c>
      <c r="J12" s="73"/>
      <c r="K12" s="73">
        <v>0.01</v>
      </c>
      <c r="L12" s="73"/>
      <c r="M12" s="73">
        <v>2.7439999999999999E-2</v>
      </c>
      <c r="N12" s="73"/>
      <c r="O12" s="73">
        <v>6.4700000000000001E-3</v>
      </c>
    </row>
    <row r="13" spans="1:17" ht="15">
      <c r="A13" s="4" t="s">
        <v>96</v>
      </c>
      <c r="B13" s="73">
        <v>0</v>
      </c>
      <c r="C13" s="73">
        <v>0</v>
      </c>
      <c r="D13" s="73">
        <v>0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>
        <v>1.4999999999999999E-4</v>
      </c>
    </row>
    <row r="14" spans="1:17" ht="15">
      <c r="A14" s="4" t="s">
        <v>97</v>
      </c>
      <c r="B14" s="73">
        <v>-0.01</v>
      </c>
      <c r="C14" s="73">
        <v>-0.01</v>
      </c>
      <c r="D14" s="73">
        <v>-0.03</v>
      </c>
      <c r="E14" s="73">
        <v>-0.04</v>
      </c>
      <c r="F14" s="73"/>
      <c r="G14" s="73">
        <v>-0.02</v>
      </c>
      <c r="H14" s="73"/>
      <c r="I14" s="73">
        <v>-0.01</v>
      </c>
      <c r="J14" s="73"/>
      <c r="K14" s="73">
        <v>0</v>
      </c>
      <c r="L14" s="73"/>
      <c r="M14" s="73">
        <v>-1.6000000000000001E-3</v>
      </c>
      <c r="N14" s="73"/>
      <c r="O14" s="73"/>
    </row>
    <row r="15" spans="1:17" ht="15">
      <c r="A15" s="4" t="s">
        <v>98</v>
      </c>
      <c r="B15" s="73"/>
      <c r="C15" s="73"/>
      <c r="D15" s="73"/>
      <c r="E15" s="73">
        <v>0</v>
      </c>
      <c r="F15" s="73"/>
      <c r="G15" s="73">
        <v>0</v>
      </c>
      <c r="H15" s="73"/>
      <c r="I15" s="73">
        <v>0</v>
      </c>
      <c r="J15" s="73"/>
      <c r="K15" s="73">
        <v>0.01</v>
      </c>
      <c r="L15" s="73"/>
      <c r="M15" s="73">
        <v>1.06E-3</v>
      </c>
      <c r="N15" s="73"/>
      <c r="O15" s="73">
        <v>3.0799999999999998E-3</v>
      </c>
    </row>
    <row r="16" spans="1:17" ht="15">
      <c r="A16" s="4" t="s">
        <v>51</v>
      </c>
      <c r="B16" s="73">
        <v>0.01</v>
      </c>
      <c r="C16" s="73">
        <v>0.01</v>
      </c>
      <c r="D16" s="73">
        <v>0</v>
      </c>
      <c r="E16" s="73">
        <v>0.01</v>
      </c>
      <c r="F16" s="73"/>
      <c r="G16" s="73">
        <v>0.04</v>
      </c>
      <c r="H16" s="73"/>
      <c r="I16" s="73">
        <v>0.11</v>
      </c>
      <c r="J16" s="73"/>
      <c r="K16" s="73">
        <v>0.12</v>
      </c>
      <c r="L16" s="73"/>
      <c r="M16" s="73">
        <v>0.20491000000000001</v>
      </c>
      <c r="N16" s="73"/>
      <c r="O16" s="73">
        <v>0.24279000000000001</v>
      </c>
    </row>
    <row r="17" spans="1:26" ht="15">
      <c r="A17" s="4" t="s">
        <v>99</v>
      </c>
      <c r="B17" s="73">
        <v>0</v>
      </c>
      <c r="C17" s="73">
        <v>0</v>
      </c>
      <c r="D17" s="73">
        <v>0</v>
      </c>
      <c r="E17" s="73">
        <v>0</v>
      </c>
      <c r="F17" s="73"/>
      <c r="G17" s="73">
        <v>-0.33</v>
      </c>
      <c r="H17" s="73"/>
      <c r="I17" s="73">
        <v>-0.19</v>
      </c>
      <c r="J17" s="73"/>
      <c r="K17" s="73">
        <v>-0.27</v>
      </c>
      <c r="L17" s="73"/>
      <c r="M17" s="73">
        <v>-0.68467999999999996</v>
      </c>
      <c r="N17" s="73"/>
      <c r="O17" s="73">
        <v>-0.97253000000000001</v>
      </c>
    </row>
    <row r="18" spans="1:26" ht="15">
      <c r="A18" s="4" t="s">
        <v>100</v>
      </c>
      <c r="B18" s="73">
        <v>-0.16</v>
      </c>
      <c r="C18" s="73">
        <v>-7.0000000000000007E-2</v>
      </c>
      <c r="D18" s="73">
        <v>-0.02</v>
      </c>
      <c r="E18" s="73">
        <v>-0.1</v>
      </c>
      <c r="F18" s="73"/>
      <c r="G18" s="73">
        <v>-0.13</v>
      </c>
      <c r="H18" s="73"/>
      <c r="I18" s="73">
        <v>-0.25</v>
      </c>
      <c r="J18" s="73"/>
      <c r="K18" s="73">
        <v>-0.9</v>
      </c>
      <c r="L18" s="73"/>
      <c r="M18" s="73">
        <v>-1.9963599999999999</v>
      </c>
      <c r="N18" s="73"/>
      <c r="O18" s="73">
        <v>-2.4203899999999998</v>
      </c>
    </row>
    <row r="19" spans="1:26" ht="15">
      <c r="A19" s="4" t="s">
        <v>101</v>
      </c>
      <c r="B19" s="73"/>
      <c r="C19" s="73"/>
      <c r="D19" s="73"/>
      <c r="E19" s="73"/>
      <c r="F19" s="73"/>
      <c r="G19" s="73">
        <v>1.04</v>
      </c>
      <c r="H19" s="73"/>
      <c r="I19" s="73">
        <v>1.56</v>
      </c>
      <c r="J19" s="73"/>
      <c r="K19" s="73">
        <v>0.23</v>
      </c>
      <c r="L19" s="73"/>
      <c r="M19" s="73">
        <v>1.78491</v>
      </c>
      <c r="N19" s="73"/>
      <c r="O19" s="73">
        <v>1.74516</v>
      </c>
    </row>
    <row r="20" spans="1:26" ht="15">
      <c r="A20" s="4" t="s">
        <v>102</v>
      </c>
      <c r="B20" s="73">
        <v>0.12</v>
      </c>
      <c r="C20" s="73">
        <v>0.82</v>
      </c>
      <c r="D20" s="73">
        <v>0.89</v>
      </c>
      <c r="E20" s="73">
        <v>0.85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1:26" ht="15">
      <c r="A21" s="4" t="s">
        <v>103</v>
      </c>
      <c r="B21" s="73"/>
      <c r="C21" s="73"/>
      <c r="D21" s="73"/>
      <c r="E21" s="73"/>
      <c r="F21" s="73"/>
      <c r="G21" s="73">
        <v>-0.13</v>
      </c>
      <c r="H21" s="73"/>
      <c r="I21" s="73">
        <v>-0.1</v>
      </c>
      <c r="J21" s="73"/>
      <c r="K21" s="73">
        <v>0.36</v>
      </c>
      <c r="L21" s="73"/>
      <c r="M21" s="73">
        <v>7.6103899999999998</v>
      </c>
      <c r="N21" s="73"/>
      <c r="O21" s="73">
        <v>6.4825699999999999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" t="s">
        <v>104</v>
      </c>
      <c r="B22" s="73">
        <v>-0.06</v>
      </c>
      <c r="C22" s="73">
        <v>-0.03</v>
      </c>
      <c r="D22" s="73">
        <v>-0.12</v>
      </c>
      <c r="E22" s="73">
        <v>0.02</v>
      </c>
      <c r="F22" s="73"/>
      <c r="G22" s="73">
        <v>-0.08</v>
      </c>
      <c r="H22" s="73"/>
      <c r="I22" s="73">
        <v>-7.0000000000000007E-2</v>
      </c>
      <c r="J22" s="73"/>
      <c r="K22" s="73">
        <v>-0.11</v>
      </c>
      <c r="L22" s="73"/>
      <c r="M22" s="73">
        <v>-9.92E-3</v>
      </c>
      <c r="N22" s="73"/>
      <c r="O22" s="73">
        <v>7.2999999999999996E-4</v>
      </c>
    </row>
    <row r="23" spans="1:26" ht="16.5">
      <c r="A23" s="26" t="s">
        <v>124</v>
      </c>
      <c r="B23" s="75">
        <v>0.06</v>
      </c>
      <c r="C23" s="75">
        <v>1.03</v>
      </c>
      <c r="D23" s="75">
        <v>1.52</v>
      </c>
      <c r="E23" s="75">
        <v>1.73</v>
      </c>
      <c r="F23" s="75">
        <v>0.67</v>
      </c>
      <c r="G23" s="75">
        <v>1.84</v>
      </c>
      <c r="H23" s="75">
        <v>1.85</v>
      </c>
      <c r="I23" s="75">
        <v>3.66</v>
      </c>
      <c r="J23" s="75">
        <v>1.57</v>
      </c>
      <c r="K23" s="75">
        <v>3.38</v>
      </c>
      <c r="L23" s="75">
        <v>5.41</v>
      </c>
      <c r="M23" s="75">
        <v>12.141719999999999</v>
      </c>
      <c r="N23" s="75">
        <v>7.5814500000000002</v>
      </c>
      <c r="O23" s="75">
        <v>11.07756</v>
      </c>
      <c r="Q23" s="27"/>
      <c r="R23" s="27"/>
      <c r="S23" s="27"/>
      <c r="T23" s="27"/>
      <c r="U23" s="27"/>
      <c r="V23" s="27"/>
      <c r="W23" s="27"/>
      <c r="X23" s="27"/>
    </row>
    <row r="24" spans="1:26" ht="15">
      <c r="A24" s="23" t="s">
        <v>105</v>
      </c>
      <c r="B24" s="75">
        <v>-0.02</v>
      </c>
      <c r="C24" s="75">
        <v>-0.03</v>
      </c>
      <c r="D24" s="75">
        <v>-0.09</v>
      </c>
      <c r="E24" s="75">
        <v>-0.23</v>
      </c>
      <c r="F24" s="75">
        <v>-0.25</v>
      </c>
      <c r="G24" s="75">
        <v>-0.25</v>
      </c>
      <c r="H24" s="75">
        <v>-0.42</v>
      </c>
      <c r="I24" s="75">
        <v>-0.48</v>
      </c>
      <c r="J24" s="75">
        <v>-0.62</v>
      </c>
      <c r="K24" s="75">
        <v>-0.96</v>
      </c>
      <c r="L24" s="75">
        <v>-0.7</v>
      </c>
      <c r="M24" s="75">
        <v>-0.91252</v>
      </c>
      <c r="N24" s="75">
        <v>-1.0447500000000001</v>
      </c>
      <c r="O24" s="75">
        <v>-1.78864</v>
      </c>
    </row>
    <row r="25" spans="1:26" ht="15">
      <c r="A25" s="7" t="s">
        <v>26</v>
      </c>
      <c r="B25" s="76">
        <v>0.04</v>
      </c>
      <c r="C25" s="76">
        <v>1.01</v>
      </c>
      <c r="D25" s="76">
        <v>1.43</v>
      </c>
      <c r="E25" s="76">
        <v>1.5</v>
      </c>
      <c r="F25" s="76">
        <v>0.42</v>
      </c>
      <c r="G25" s="76">
        <v>1.59</v>
      </c>
      <c r="H25" s="76">
        <v>1.43</v>
      </c>
      <c r="I25" s="76">
        <v>3.18</v>
      </c>
      <c r="J25" s="76">
        <v>0.96</v>
      </c>
      <c r="K25" s="76">
        <v>2.42</v>
      </c>
      <c r="L25" s="76">
        <v>4.71</v>
      </c>
      <c r="M25" s="76">
        <v>11.229200000000001</v>
      </c>
      <c r="N25" s="76">
        <v>6.5366999999999997</v>
      </c>
      <c r="O25" s="76">
        <v>9.2889199999999992</v>
      </c>
      <c r="Q25" s="77">
        <f>G25+I25+K25</f>
        <v>7.19</v>
      </c>
      <c r="R25">
        <f>Q25/Q4</f>
        <v>0.83604651162790689</v>
      </c>
    </row>
    <row r="26" spans="1:26" ht="15">
      <c r="A26" s="4" t="s">
        <v>29</v>
      </c>
      <c r="B26" s="73">
        <v>-0.03</v>
      </c>
      <c r="C26" s="73">
        <v>-0.04</v>
      </c>
      <c r="D26" s="73">
        <v>-0.04</v>
      </c>
      <c r="E26" s="73">
        <v>-0.04</v>
      </c>
      <c r="F26" s="73">
        <v>-0.03</v>
      </c>
      <c r="G26" s="73">
        <v>-0.05</v>
      </c>
      <c r="H26" s="73">
        <v>-0.01</v>
      </c>
      <c r="I26" s="73">
        <v>-0.08</v>
      </c>
      <c r="J26" s="73">
        <v>-7.0000000000000007E-2</v>
      </c>
      <c r="K26" s="73">
        <v>-0.13</v>
      </c>
      <c r="L26" s="73">
        <v>-0.09</v>
      </c>
      <c r="M26" s="73">
        <v>-0.21762000000000001</v>
      </c>
      <c r="N26" s="73">
        <v>-0.10625</v>
      </c>
      <c r="O26" s="73">
        <v>-0.24848000000000001</v>
      </c>
      <c r="Q26" s="78">
        <f>G25/G4</f>
        <v>1.0392156862745099</v>
      </c>
      <c r="R26" s="78">
        <f>I25/I4</f>
        <v>1.119718309859155</v>
      </c>
      <c r="S26" s="78">
        <f>K25/K4</f>
        <v>0.57210401891252949</v>
      </c>
      <c r="T26" s="78">
        <f>M25/M4</f>
        <v>2.001411603667318</v>
      </c>
      <c r="U26" s="78">
        <f>O25/O4</f>
        <v>1.4235041890216522</v>
      </c>
    </row>
    <row r="27" spans="1:26" ht="15">
      <c r="A27" s="4" t="s">
        <v>31</v>
      </c>
      <c r="B27" s="73">
        <v>0</v>
      </c>
      <c r="C27" s="73">
        <v>0</v>
      </c>
      <c r="D27" s="73">
        <v>0</v>
      </c>
      <c r="E27" s="73"/>
      <c r="F27" s="73"/>
      <c r="G27" s="73">
        <v>0</v>
      </c>
      <c r="H27" s="73"/>
      <c r="I27" s="73"/>
      <c r="J27" s="73"/>
      <c r="K27" s="73">
        <v>0.01</v>
      </c>
      <c r="L27" s="73">
        <v>0</v>
      </c>
      <c r="M27" s="73">
        <v>6.7400000000000003E-3</v>
      </c>
      <c r="N27" s="73">
        <v>4.3800000000000002E-3</v>
      </c>
      <c r="O27" s="73">
        <v>1.0030000000000001E-2</v>
      </c>
    </row>
    <row r="28" spans="1:26" ht="15">
      <c r="A28" s="4" t="s">
        <v>106</v>
      </c>
      <c r="B28" s="73"/>
      <c r="C28" s="73"/>
      <c r="D28" s="73"/>
      <c r="E28" s="73"/>
      <c r="F28" s="73"/>
      <c r="G28" s="73"/>
      <c r="H28" s="73"/>
      <c r="I28" s="73"/>
      <c r="J28" s="73"/>
      <c r="K28" s="73">
        <v>0</v>
      </c>
      <c r="L28" s="73"/>
      <c r="M28" s="73">
        <v>-5.7000000000000002E-3</v>
      </c>
      <c r="N28" s="73"/>
      <c r="O28" s="73">
        <v>-1.474E-2</v>
      </c>
    </row>
    <row r="29" spans="1:26" ht="15">
      <c r="A29" s="4" t="s">
        <v>107</v>
      </c>
      <c r="B29" s="73"/>
      <c r="C29" s="73"/>
      <c r="D29" s="73"/>
      <c r="E29" s="73"/>
      <c r="F29" s="73">
        <v>-5.23</v>
      </c>
      <c r="G29" s="73"/>
      <c r="H29" s="73">
        <v>-3.07</v>
      </c>
      <c r="I29" s="73"/>
      <c r="J29" s="73">
        <v>-2.62</v>
      </c>
      <c r="K29" s="73"/>
      <c r="L29" s="73"/>
      <c r="M29" s="73"/>
      <c r="N29" s="73"/>
      <c r="O29" s="73"/>
    </row>
    <row r="30" spans="1:26" ht="15">
      <c r="A30" s="4" t="s">
        <v>32</v>
      </c>
      <c r="B30" s="73">
        <v>0</v>
      </c>
      <c r="C30" s="73">
        <v>0</v>
      </c>
      <c r="D30" s="73">
        <v>0</v>
      </c>
      <c r="E30" s="73">
        <v>0.01</v>
      </c>
      <c r="F30" s="73"/>
      <c r="G30" s="73">
        <v>7.0000000000000007E-2</v>
      </c>
      <c r="H30" s="73">
        <v>0.17</v>
      </c>
      <c r="I30" s="73">
        <v>0.15</v>
      </c>
      <c r="J30" s="73">
        <v>0.19</v>
      </c>
      <c r="K30" s="73">
        <v>0.19</v>
      </c>
      <c r="L30" s="73">
        <v>0.21</v>
      </c>
      <c r="M30" s="73">
        <v>0.48154000000000002</v>
      </c>
      <c r="N30" s="73">
        <v>0.21482000000000001</v>
      </c>
      <c r="O30" s="73">
        <v>0.38847999999999999</v>
      </c>
    </row>
    <row r="31" spans="1:26" ht="15">
      <c r="A31" s="4" t="s">
        <v>108</v>
      </c>
      <c r="B31" s="73"/>
      <c r="C31" s="73"/>
      <c r="D31" s="73"/>
      <c r="E31" s="73"/>
      <c r="F31" s="73"/>
      <c r="G31" s="73"/>
      <c r="H31" s="73">
        <v>3.96</v>
      </c>
      <c r="I31" s="73"/>
      <c r="J31" s="73">
        <v>2.82</v>
      </c>
      <c r="K31" s="73"/>
      <c r="L31" s="73"/>
      <c r="M31" s="73"/>
      <c r="N31" s="73"/>
      <c r="O31" s="73"/>
    </row>
    <row r="32" spans="1:26" ht="15">
      <c r="A32" s="4" t="s">
        <v>109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</row>
    <row r="33" spans="1:17" ht="16.5">
      <c r="A33" s="12" t="s">
        <v>137</v>
      </c>
      <c r="B33" s="73">
        <v>1.67</v>
      </c>
      <c r="C33" s="73">
        <v>2.2799999999999998</v>
      </c>
      <c r="D33" s="73">
        <v>4.99</v>
      </c>
      <c r="E33" s="73">
        <v>14.1</v>
      </c>
      <c r="F33" s="73">
        <v>5.89</v>
      </c>
      <c r="G33" s="73">
        <v>9.58</v>
      </c>
      <c r="H33" s="73">
        <v>1.39</v>
      </c>
      <c r="I33" s="73">
        <v>1.64</v>
      </c>
      <c r="J33" s="73">
        <v>0.61</v>
      </c>
      <c r="K33" s="73">
        <v>0.9</v>
      </c>
      <c r="L33" s="73">
        <v>0.24</v>
      </c>
      <c r="M33" s="73">
        <v>1.2620400000000001</v>
      </c>
      <c r="N33" s="73"/>
      <c r="O33" s="73"/>
    </row>
    <row r="34" spans="1:17" ht="15">
      <c r="A34" s="4" t="s">
        <v>110</v>
      </c>
      <c r="B34" s="73"/>
      <c r="C34" s="73"/>
      <c r="D34" s="73"/>
      <c r="E34" s="73"/>
      <c r="F34" s="73"/>
      <c r="G34" s="73">
        <v>1.23</v>
      </c>
      <c r="H34" s="73"/>
      <c r="I34" s="73">
        <v>4.3</v>
      </c>
      <c r="J34" s="73"/>
      <c r="K34" s="73">
        <v>4.5599999999999996</v>
      </c>
      <c r="L34" s="73">
        <v>2.87</v>
      </c>
      <c r="M34" s="73">
        <v>3.4807000000000001</v>
      </c>
      <c r="N34" s="73">
        <v>1.2</v>
      </c>
      <c r="O34" s="73">
        <v>1.3</v>
      </c>
    </row>
    <row r="35" spans="1:17" ht="15">
      <c r="A35" s="4" t="s">
        <v>111</v>
      </c>
      <c r="B35" s="73"/>
      <c r="C35" s="73"/>
      <c r="D35" s="73"/>
      <c r="E35" s="73"/>
      <c r="F35" s="73"/>
      <c r="G35" s="73">
        <v>-6.47</v>
      </c>
      <c r="H35" s="73"/>
      <c r="I35" s="73">
        <v>-3.95</v>
      </c>
      <c r="J35" s="73"/>
      <c r="K35" s="73">
        <v>-3.73</v>
      </c>
      <c r="L35" s="73">
        <v>-4.2699999999999996</v>
      </c>
      <c r="M35" s="73">
        <v>-3.6672600000000002</v>
      </c>
      <c r="N35" s="73">
        <v>-7.2</v>
      </c>
      <c r="O35" s="73">
        <v>-13.17187</v>
      </c>
    </row>
    <row r="36" spans="1:17" ht="15">
      <c r="A36" s="4" t="s">
        <v>28</v>
      </c>
      <c r="B36" s="73"/>
      <c r="C36" s="73"/>
      <c r="D36" s="73">
        <v>-0.06</v>
      </c>
      <c r="E36" s="73"/>
      <c r="F36" s="73"/>
      <c r="G36" s="73"/>
      <c r="H36" s="73">
        <v>-0.02</v>
      </c>
      <c r="I36" s="73">
        <v>-0.02</v>
      </c>
      <c r="J36" s="73"/>
      <c r="K36" s="73"/>
      <c r="L36" s="73"/>
      <c r="M36" s="73"/>
      <c r="N36" s="73">
        <v>5.5300000000000002E-2</v>
      </c>
      <c r="O36" s="73">
        <v>5.5300000000000002E-2</v>
      </c>
    </row>
    <row r="37" spans="1:17" ht="15">
      <c r="A37" s="4" t="s">
        <v>27</v>
      </c>
      <c r="B37" s="73"/>
      <c r="C37" s="73"/>
      <c r="D37" s="73"/>
      <c r="E37" s="73"/>
      <c r="F37" s="73"/>
      <c r="G37" s="73"/>
      <c r="H37" s="73"/>
      <c r="I37" s="73"/>
      <c r="J37" s="73"/>
      <c r="K37" s="73">
        <v>-0.01</v>
      </c>
      <c r="L37" s="73"/>
      <c r="M37" s="73"/>
      <c r="N37" s="73"/>
      <c r="O37" s="73"/>
    </row>
    <row r="38" spans="1:17" ht="15">
      <c r="A38" s="4" t="s">
        <v>112</v>
      </c>
      <c r="B38" s="73"/>
      <c r="C38" s="73"/>
      <c r="D38" s="73"/>
      <c r="E38" s="73"/>
      <c r="F38" s="73">
        <v>0</v>
      </c>
      <c r="G38" s="73"/>
      <c r="H38" s="73"/>
      <c r="I38" s="73"/>
      <c r="J38" s="73"/>
      <c r="K38" s="73"/>
      <c r="L38" s="73"/>
      <c r="M38" s="73"/>
      <c r="N38" s="73"/>
      <c r="O38" s="73"/>
    </row>
    <row r="39" spans="1:17" ht="15">
      <c r="A39" s="4" t="s">
        <v>30</v>
      </c>
      <c r="B39" s="73">
        <v>-1.66</v>
      </c>
      <c r="C39" s="73">
        <v>-2.27</v>
      </c>
      <c r="D39" s="73">
        <v>-4.96</v>
      </c>
      <c r="E39" s="73">
        <v>-14.06</v>
      </c>
      <c r="F39" s="73">
        <v>-5.87</v>
      </c>
      <c r="G39" s="73">
        <v>-9.56</v>
      </c>
      <c r="H39" s="73">
        <v>-1.38</v>
      </c>
      <c r="I39" s="73">
        <v>-1.63</v>
      </c>
      <c r="J39" s="73">
        <v>-0.61</v>
      </c>
      <c r="K39" s="73">
        <v>-1.1399999999999999</v>
      </c>
      <c r="L39" s="73"/>
      <c r="M39" s="73">
        <v>-1.02</v>
      </c>
      <c r="N39" s="73"/>
      <c r="O39" s="73"/>
    </row>
    <row r="40" spans="1:17" ht="15">
      <c r="A40" s="7" t="s">
        <v>33</v>
      </c>
      <c r="B40" s="76">
        <v>-0.02</v>
      </c>
      <c r="C40" s="76">
        <v>-0.03</v>
      </c>
      <c r="D40" s="76">
        <v>-0.06</v>
      </c>
      <c r="E40" s="76">
        <v>0.01</v>
      </c>
      <c r="F40" s="76">
        <v>-5.24</v>
      </c>
      <c r="G40" s="76">
        <v>-5.21</v>
      </c>
      <c r="H40" s="76">
        <v>1.03</v>
      </c>
      <c r="I40" s="76">
        <v>0.41</v>
      </c>
      <c r="J40" s="76">
        <v>0.33</v>
      </c>
      <c r="K40" s="76">
        <v>0.66</v>
      </c>
      <c r="L40" s="76">
        <v>-1.03</v>
      </c>
      <c r="M40" s="76">
        <v>0.32044</v>
      </c>
      <c r="N40" s="76">
        <v>-5.8317500000000004</v>
      </c>
      <c r="O40" s="76">
        <v>-11.681279999999999</v>
      </c>
    </row>
    <row r="41" spans="1:17" ht="15">
      <c r="A41" s="4" t="s">
        <v>34</v>
      </c>
      <c r="B41" s="73"/>
      <c r="C41" s="73">
        <v>0</v>
      </c>
      <c r="D41" s="73"/>
      <c r="E41" s="73">
        <v>0.02</v>
      </c>
      <c r="F41" s="73"/>
      <c r="G41" s="73">
        <v>0.01</v>
      </c>
      <c r="H41" s="73"/>
      <c r="I41" s="73">
        <v>0.11</v>
      </c>
      <c r="J41" s="73"/>
      <c r="K41" s="73">
        <v>0.13</v>
      </c>
      <c r="L41" s="73"/>
      <c r="M41" s="73">
        <v>1.6799999999999999E-2</v>
      </c>
      <c r="N41" s="73"/>
      <c r="O41" s="73">
        <v>6.7760000000000001E-2</v>
      </c>
    </row>
    <row r="42" spans="1:17" ht="15">
      <c r="A42" s="4" t="s">
        <v>113</v>
      </c>
      <c r="B42" s="73"/>
      <c r="C42" s="73"/>
      <c r="D42" s="73"/>
      <c r="E42" s="73">
        <v>-0.86</v>
      </c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7" ht="15">
      <c r="A43" s="4" t="s">
        <v>114</v>
      </c>
      <c r="B43" s="73"/>
      <c r="C43" s="73"/>
      <c r="D43" s="73"/>
      <c r="E43" s="73"/>
      <c r="F43" s="73">
        <v>0</v>
      </c>
      <c r="G43" s="73"/>
      <c r="H43" s="73"/>
      <c r="I43" s="73"/>
      <c r="J43" s="73"/>
      <c r="K43" s="73"/>
      <c r="L43" s="73"/>
      <c r="M43" s="73"/>
      <c r="N43" s="73"/>
      <c r="O43" s="73"/>
    </row>
    <row r="44" spans="1:17" ht="15">
      <c r="A44" s="4" t="s">
        <v>115</v>
      </c>
      <c r="B44" s="73"/>
      <c r="C44" s="73"/>
      <c r="D44" s="73"/>
      <c r="E44" s="73"/>
      <c r="F44" s="73"/>
      <c r="G44" s="73">
        <v>0</v>
      </c>
      <c r="H44" s="73"/>
      <c r="I44" s="73">
        <v>0</v>
      </c>
      <c r="J44" s="73"/>
      <c r="K44" s="73">
        <v>0</v>
      </c>
      <c r="L44" s="73"/>
      <c r="M44" s="73"/>
      <c r="N44" s="73"/>
      <c r="O44" s="73"/>
    </row>
    <row r="45" spans="1:17" ht="15">
      <c r="A45" s="4" t="s">
        <v>116</v>
      </c>
      <c r="B45" s="73"/>
      <c r="C45" s="73"/>
      <c r="D45" s="73"/>
      <c r="E45" s="73"/>
      <c r="F45" s="73"/>
      <c r="G45" s="73">
        <v>-0.02</v>
      </c>
      <c r="H45" s="73"/>
      <c r="I45" s="73">
        <v>-0.03</v>
      </c>
      <c r="J45" s="73"/>
      <c r="K45" s="73">
        <v>-0.02</v>
      </c>
      <c r="L45" s="73"/>
      <c r="M45" s="73">
        <v>-1.8960000000000001E-2</v>
      </c>
      <c r="N45" s="73"/>
      <c r="O45" s="73">
        <v>-1.153E-2</v>
      </c>
    </row>
    <row r="46" spans="1:17" ht="15">
      <c r="A46" s="4" t="s">
        <v>35</v>
      </c>
      <c r="B46" s="73"/>
      <c r="C46" s="73"/>
      <c r="D46" s="73"/>
      <c r="E46" s="73"/>
      <c r="F46" s="73">
        <v>0</v>
      </c>
      <c r="G46" s="73"/>
      <c r="H46" s="73"/>
      <c r="I46" s="73"/>
      <c r="J46" s="73"/>
      <c r="K46" s="73"/>
      <c r="L46" s="73"/>
      <c r="M46" s="73">
        <v>-7.5000000000000002E-4</v>
      </c>
      <c r="N46" s="73"/>
      <c r="O46" s="73">
        <v>-5.9000000000000003E-4</v>
      </c>
    </row>
    <row r="47" spans="1:17" ht="15">
      <c r="A47" s="4" t="s">
        <v>117</v>
      </c>
      <c r="B47" s="73"/>
      <c r="C47" s="73"/>
      <c r="D47" s="73"/>
      <c r="E47" s="73"/>
      <c r="F47" s="73"/>
      <c r="G47" s="73"/>
      <c r="H47" s="73">
        <v>0</v>
      </c>
      <c r="I47" s="73"/>
      <c r="J47" s="73">
        <v>-0.01</v>
      </c>
      <c r="K47" s="73"/>
      <c r="L47" s="73">
        <v>-0.01</v>
      </c>
      <c r="M47" s="73"/>
      <c r="N47" s="73">
        <v>-8.8699999999999994E-3</v>
      </c>
      <c r="O47" s="73"/>
    </row>
    <row r="48" spans="1:17" ht="15">
      <c r="A48" s="4" t="s">
        <v>118</v>
      </c>
      <c r="B48" s="73"/>
      <c r="C48" s="73"/>
      <c r="D48" s="73"/>
      <c r="E48" s="73"/>
      <c r="F48" s="73">
        <v>-0.24</v>
      </c>
      <c r="G48" s="73">
        <v>-0.24</v>
      </c>
      <c r="H48" s="73">
        <v>-0.8</v>
      </c>
      <c r="I48" s="73">
        <v>-0.8</v>
      </c>
      <c r="J48" s="73">
        <v>-1.32</v>
      </c>
      <c r="K48" s="73">
        <v>-2.19</v>
      </c>
      <c r="L48" s="73">
        <v>-1.1100000000000001</v>
      </c>
      <c r="M48" s="73">
        <v>-1.11059</v>
      </c>
      <c r="N48" s="73"/>
      <c r="O48" s="73">
        <v>-2.6138300000000001</v>
      </c>
      <c r="Q48" s="5"/>
    </row>
    <row r="49" spans="1:15" ht="15">
      <c r="A49" s="4" t="s">
        <v>119</v>
      </c>
      <c r="B49" s="73"/>
      <c r="C49" s="73"/>
      <c r="D49" s="73"/>
      <c r="E49" s="73">
        <v>0.87</v>
      </c>
      <c r="F49" s="73">
        <v>4.3</v>
      </c>
      <c r="G49" s="73">
        <v>4.3</v>
      </c>
      <c r="H49" s="73"/>
      <c r="I49" s="73"/>
      <c r="J49" s="73"/>
      <c r="K49" s="73"/>
      <c r="L49" s="73"/>
      <c r="M49" s="73"/>
      <c r="N49" s="73"/>
      <c r="O49" s="73"/>
    </row>
    <row r="50" spans="1:15" ht="15">
      <c r="A50" s="7" t="s">
        <v>36</v>
      </c>
      <c r="B50" s="76"/>
      <c r="C50" s="76">
        <v>0</v>
      </c>
      <c r="D50" s="76"/>
      <c r="E50" s="76">
        <v>0.03</v>
      </c>
      <c r="F50" s="76">
        <v>4.05</v>
      </c>
      <c r="G50" s="76">
        <v>4.04</v>
      </c>
      <c r="H50" s="76">
        <v>-0.8</v>
      </c>
      <c r="I50" s="76">
        <v>-0.72</v>
      </c>
      <c r="J50" s="76">
        <v>-1.33</v>
      </c>
      <c r="K50" s="76">
        <v>-2.08</v>
      </c>
      <c r="L50" s="76">
        <v>-1.1200000000000001</v>
      </c>
      <c r="M50" s="76">
        <v>-1.1134999999999999</v>
      </c>
      <c r="N50" s="76">
        <v>-8.8699999999999994E-3</v>
      </c>
      <c r="O50" s="76">
        <v>-2.5581900000000002</v>
      </c>
    </row>
    <row r="51" spans="1:15" ht="15">
      <c r="A51" s="4" t="s">
        <v>37</v>
      </c>
      <c r="B51" s="73">
        <v>0.02</v>
      </c>
      <c r="C51" s="73">
        <v>0.98</v>
      </c>
      <c r="D51" s="73">
        <v>1.36</v>
      </c>
      <c r="E51" s="73">
        <v>1.55</v>
      </c>
      <c r="F51" s="73">
        <v>-0.77</v>
      </c>
      <c r="G51" s="73">
        <v>0.42</v>
      </c>
      <c r="H51" s="73">
        <v>1.66</v>
      </c>
      <c r="I51" s="73">
        <v>2.86</v>
      </c>
      <c r="J51" s="73">
        <v>-0.04</v>
      </c>
      <c r="K51" s="73">
        <v>1</v>
      </c>
      <c r="L51" s="73">
        <v>2.56</v>
      </c>
      <c r="M51" s="73">
        <v>10.43614</v>
      </c>
      <c r="N51" s="73">
        <v>0.69608000000000003</v>
      </c>
      <c r="O51" s="73">
        <v>-4.9505499999999998</v>
      </c>
    </row>
    <row r="52" spans="1:15" ht="15">
      <c r="A52" s="4" t="s">
        <v>38</v>
      </c>
      <c r="B52" s="73">
        <v>0.67</v>
      </c>
      <c r="C52" s="73">
        <v>0.69</v>
      </c>
      <c r="D52" s="73">
        <v>1.68</v>
      </c>
      <c r="E52" s="73">
        <v>3.04</v>
      </c>
      <c r="F52" s="73">
        <v>4.59</v>
      </c>
      <c r="G52" s="73">
        <v>4.59</v>
      </c>
      <c r="H52" s="73">
        <v>5.17</v>
      </c>
      <c r="I52" s="73">
        <v>5.17</v>
      </c>
      <c r="J52" s="73">
        <v>8.0500000000000007</v>
      </c>
      <c r="K52" s="73">
        <v>8.0500000000000007</v>
      </c>
      <c r="L52" s="73">
        <v>9.06</v>
      </c>
      <c r="M52" s="73">
        <v>9.0574600000000007</v>
      </c>
      <c r="N52" s="73">
        <v>19.498909999999999</v>
      </c>
      <c r="O52" s="73">
        <v>19.498909999999999</v>
      </c>
    </row>
    <row r="53" spans="1:15" ht="15">
      <c r="A53" s="4" t="s">
        <v>120</v>
      </c>
      <c r="B53" s="73"/>
      <c r="C53" s="73"/>
      <c r="D53" s="73"/>
      <c r="E53" s="73">
        <v>0</v>
      </c>
      <c r="F53" s="73">
        <v>0.12</v>
      </c>
      <c r="G53" s="73">
        <v>0.16</v>
      </c>
      <c r="H53" s="73">
        <v>0.02</v>
      </c>
      <c r="I53" s="73">
        <v>0.02</v>
      </c>
      <c r="J53" s="73">
        <v>0.01</v>
      </c>
      <c r="K53" s="73">
        <v>0.01</v>
      </c>
      <c r="L53" s="73">
        <v>0.01</v>
      </c>
      <c r="M53" s="73">
        <v>5.3099999999999996E-3</v>
      </c>
      <c r="N53" s="73">
        <v>1.1999999999999999E-3</v>
      </c>
      <c r="O53" s="73">
        <v>5.4799999999999996E-3</v>
      </c>
    </row>
    <row r="54" spans="1:15" ht="15">
      <c r="A54" s="4" t="s">
        <v>39</v>
      </c>
      <c r="B54" s="73">
        <v>0.69</v>
      </c>
      <c r="C54" s="73">
        <v>1.68</v>
      </c>
      <c r="D54" s="73">
        <v>3.04</v>
      </c>
      <c r="E54" s="73">
        <v>4.59</v>
      </c>
      <c r="F54" s="73">
        <v>3.94</v>
      </c>
      <c r="G54" s="73">
        <v>5.17</v>
      </c>
      <c r="H54" s="73">
        <v>6.85</v>
      </c>
      <c r="I54" s="73">
        <v>8.0500000000000007</v>
      </c>
      <c r="J54" s="73">
        <v>8.0299999999999994</v>
      </c>
      <c r="K54" s="73">
        <v>9.06</v>
      </c>
      <c r="L54" s="73">
        <v>11.62</v>
      </c>
      <c r="M54" s="73">
        <v>19.498909999999999</v>
      </c>
      <c r="N54" s="73">
        <v>20.196190000000001</v>
      </c>
      <c r="O54" s="73">
        <v>14.553839999999999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847F-7D86-4926-8E8D-7C5995E76B3D}">
  <dimension ref="A1:AO66"/>
  <sheetViews>
    <sheetView topLeftCell="J1" workbookViewId="0">
      <selection activeCell="R52" sqref="R52"/>
    </sheetView>
  </sheetViews>
  <sheetFormatPr defaultRowHeight="14.25"/>
  <cols>
    <col min="1" max="1" width="39.125" bestFit="1" customWidth="1"/>
    <col min="2" max="4" width="5.875" bestFit="1" customWidth="1"/>
    <col min="5" max="5" width="6.75" bestFit="1" customWidth="1"/>
    <col min="6" max="6" width="5.5" bestFit="1" customWidth="1"/>
    <col min="7" max="7" width="6.75" bestFit="1" customWidth="1"/>
    <col min="8" max="8" width="5.875" bestFit="1" customWidth="1"/>
    <col min="9" max="9" width="6.75" bestFit="1" customWidth="1"/>
    <col min="10" max="10" width="5.875" bestFit="1" customWidth="1"/>
    <col min="11" max="11" width="6.75" bestFit="1" customWidth="1"/>
    <col min="12" max="12" width="6.375" bestFit="1" customWidth="1"/>
    <col min="13" max="13" width="6.75" bestFit="1" customWidth="1"/>
    <col min="14" max="14" width="6.5" bestFit="1" customWidth="1"/>
    <col min="15" max="15" width="6.75" bestFit="1" customWidth="1"/>
    <col min="16" max="16" width="6.5" bestFit="1" customWidth="1"/>
    <col min="18" max="18" width="39.125" bestFit="1" customWidth="1"/>
    <col min="19" max="22" width="5.5" bestFit="1" customWidth="1"/>
    <col min="23" max="24" width="5.875" bestFit="1" customWidth="1"/>
    <col min="25" max="25" width="6.375" bestFit="1" customWidth="1"/>
    <col min="26" max="27" width="6.5" bestFit="1" customWidth="1"/>
    <col min="29" max="29" width="39.125" bestFit="1" customWidth="1"/>
    <col min="30" max="30" width="6.75" bestFit="1" customWidth="1"/>
    <col min="31" max="31" width="7.75" bestFit="1" customWidth="1"/>
    <col min="32" max="32" width="6.75" bestFit="1" customWidth="1"/>
    <col min="33" max="33" width="7.75" bestFit="1" customWidth="1"/>
    <col min="34" max="34" width="6.75" bestFit="1" customWidth="1"/>
    <col min="35" max="35" width="7.75" bestFit="1" customWidth="1"/>
    <col min="36" max="36" width="6.75" bestFit="1" customWidth="1"/>
    <col min="37" max="37" width="7.75" bestFit="1" customWidth="1"/>
    <col min="38" max="38" width="6.75" bestFit="1" customWidth="1"/>
    <col min="39" max="39" width="7.75" bestFit="1" customWidth="1"/>
    <col min="40" max="40" width="6.75" bestFit="1" customWidth="1"/>
    <col min="41" max="41" width="7.75" bestFit="1" customWidth="1"/>
  </cols>
  <sheetData>
    <row r="1" spans="1:41">
      <c r="A1" s="46" t="s">
        <v>142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R1" s="46" t="s">
        <v>198</v>
      </c>
      <c r="S1" s="46"/>
      <c r="T1" s="46"/>
      <c r="U1" s="46"/>
      <c r="V1" s="46"/>
      <c r="W1" s="46"/>
      <c r="X1" s="140"/>
      <c r="Y1" s="140"/>
      <c r="Z1" s="140"/>
      <c r="AA1" s="140"/>
      <c r="AC1" s="46" t="s">
        <v>204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</row>
    <row r="2" spans="1:41">
      <c r="A2" s="33"/>
      <c r="B2" s="34">
        <v>2015</v>
      </c>
      <c r="C2" s="34">
        <v>2016</v>
      </c>
      <c r="D2" s="34">
        <v>2017</v>
      </c>
      <c r="E2" s="34" t="s">
        <v>181</v>
      </c>
      <c r="F2" s="34">
        <v>2018</v>
      </c>
      <c r="G2" s="34" t="s">
        <v>143</v>
      </c>
      <c r="H2" s="34">
        <v>2019</v>
      </c>
      <c r="I2" s="34" t="s">
        <v>0</v>
      </c>
      <c r="J2" s="34">
        <v>2020</v>
      </c>
      <c r="K2" s="34" t="s">
        <v>1</v>
      </c>
      <c r="L2" s="34">
        <v>2021</v>
      </c>
      <c r="M2" s="34" t="s">
        <v>2</v>
      </c>
      <c r="N2" s="34">
        <v>2022</v>
      </c>
      <c r="O2" s="34" t="s">
        <v>219</v>
      </c>
      <c r="P2" s="34">
        <v>2023</v>
      </c>
      <c r="R2" s="33"/>
      <c r="S2" s="34">
        <v>2015</v>
      </c>
      <c r="T2" s="34">
        <v>2016</v>
      </c>
      <c r="U2" s="34">
        <v>2017</v>
      </c>
      <c r="V2" s="34">
        <v>2018</v>
      </c>
      <c r="W2" s="34">
        <v>2019</v>
      </c>
      <c r="X2" s="34">
        <v>2020</v>
      </c>
      <c r="Y2" s="34">
        <v>2021</v>
      </c>
      <c r="Z2" s="34">
        <v>2022</v>
      </c>
      <c r="AA2" s="34">
        <v>2023</v>
      </c>
      <c r="AC2" s="33"/>
      <c r="AD2" s="34" t="s">
        <v>181</v>
      </c>
      <c r="AE2" s="34" t="s">
        <v>199</v>
      </c>
      <c r="AF2" s="34" t="s">
        <v>143</v>
      </c>
      <c r="AG2" s="34" t="s">
        <v>200</v>
      </c>
      <c r="AH2" s="34" t="s">
        <v>0</v>
      </c>
      <c r="AI2" s="34" t="s">
        <v>201</v>
      </c>
      <c r="AJ2" s="34" t="s">
        <v>1</v>
      </c>
      <c r="AK2" s="34" t="s">
        <v>202</v>
      </c>
      <c r="AL2" s="34" t="s">
        <v>2</v>
      </c>
      <c r="AM2" s="34" t="s">
        <v>203</v>
      </c>
      <c r="AN2" s="34" t="s">
        <v>219</v>
      </c>
      <c r="AO2" s="34" t="s">
        <v>220</v>
      </c>
    </row>
    <row r="3" spans="1:41">
      <c r="A3" s="33" t="s">
        <v>3</v>
      </c>
      <c r="B3" s="35">
        <v>1.59</v>
      </c>
      <c r="C3" s="35">
        <v>2.2599999999999998</v>
      </c>
      <c r="D3" s="35">
        <v>3.49</v>
      </c>
      <c r="E3" s="35">
        <v>2.2154199999999999</v>
      </c>
      <c r="F3" s="35">
        <v>5.09</v>
      </c>
      <c r="G3" s="35">
        <v>3.17</v>
      </c>
      <c r="H3" s="35">
        <v>7.02</v>
      </c>
      <c r="I3" s="35">
        <v>4.16</v>
      </c>
      <c r="J3" s="35">
        <v>9.6</v>
      </c>
      <c r="K3" s="35">
        <v>5.91</v>
      </c>
      <c r="L3" s="35">
        <v>13.99</v>
      </c>
      <c r="M3" s="35">
        <v>8.32</v>
      </c>
      <c r="N3" s="35">
        <v>19.829999999999998</v>
      </c>
      <c r="O3" s="35">
        <v>11.90076</v>
      </c>
      <c r="P3" s="35">
        <v>28.09206</v>
      </c>
      <c r="R3" s="33" t="s">
        <v>3</v>
      </c>
      <c r="S3" s="35">
        <v>1.59</v>
      </c>
      <c r="T3" s="35">
        <v>2.2599999999999998</v>
      </c>
      <c r="U3" s="35">
        <v>3.49</v>
      </c>
      <c r="V3" s="35">
        <v>5.09</v>
      </c>
      <c r="W3" s="35">
        <v>7.02</v>
      </c>
      <c r="X3" s="35">
        <v>9.6</v>
      </c>
      <c r="Y3" s="35">
        <v>13.99</v>
      </c>
      <c r="Z3" s="35">
        <v>19.829999999999998</v>
      </c>
      <c r="AA3" s="35">
        <v>28.09206</v>
      </c>
      <c r="AC3" s="33" t="s">
        <v>3</v>
      </c>
      <c r="AD3" s="66">
        <f>E3</f>
        <v>2.2154199999999999</v>
      </c>
      <c r="AE3" s="66">
        <f>F3-E3</f>
        <v>2.8745799999999999</v>
      </c>
      <c r="AF3" s="66">
        <f>G3</f>
        <v>3.17</v>
      </c>
      <c r="AG3" s="66">
        <f>H3-G3</f>
        <v>3.8499999999999996</v>
      </c>
      <c r="AH3" s="66">
        <f>I3</f>
        <v>4.16</v>
      </c>
      <c r="AI3" s="66">
        <f>J3-I3</f>
        <v>5.4399999999999995</v>
      </c>
      <c r="AJ3" s="66">
        <f>K3</f>
        <v>5.91</v>
      </c>
      <c r="AK3" s="66">
        <f>L3-K3</f>
        <v>8.08</v>
      </c>
      <c r="AL3" s="66">
        <f>M3</f>
        <v>8.32</v>
      </c>
      <c r="AM3" s="66">
        <f>N3-M3</f>
        <v>11.509999999999998</v>
      </c>
      <c r="AN3" s="66">
        <f>O3</f>
        <v>11.90076</v>
      </c>
      <c r="AO3" s="66">
        <f>P3-O3</f>
        <v>16.191299999999998</v>
      </c>
    </row>
    <row r="4" spans="1:41">
      <c r="A4" s="33" t="s">
        <v>144</v>
      </c>
      <c r="B4" s="120"/>
      <c r="C4" s="120">
        <f>C3/B3-1</f>
        <v>0.42138364779874182</v>
      </c>
      <c r="D4" s="120">
        <f>D3/C3-1</f>
        <v>0.54424778761061976</v>
      </c>
      <c r="E4" s="120"/>
      <c r="F4" s="120">
        <f t="shared" ref="F4:K4" si="0">F3/D3-1</f>
        <v>0.45845272206303722</v>
      </c>
      <c r="G4" s="120">
        <f t="shared" si="0"/>
        <v>0.43087992344566728</v>
      </c>
      <c r="H4" s="120">
        <f t="shared" si="0"/>
        <v>0.37917485265225936</v>
      </c>
      <c r="I4" s="120">
        <f t="shared" si="0"/>
        <v>0.3123028391167193</v>
      </c>
      <c r="J4" s="120">
        <f t="shared" si="0"/>
        <v>0.36752136752136755</v>
      </c>
      <c r="K4" s="120">
        <f t="shared" si="0"/>
        <v>0.42067307692307687</v>
      </c>
      <c r="L4" s="120">
        <f t="shared" ref="L4:P4" si="1">L3/J3-1</f>
        <v>0.45729166666666665</v>
      </c>
      <c r="M4" s="120">
        <f t="shared" si="1"/>
        <v>0.40778341793570227</v>
      </c>
      <c r="N4" s="120">
        <f t="shared" si="1"/>
        <v>0.4174410293066475</v>
      </c>
      <c r="O4" s="120">
        <f t="shared" si="1"/>
        <v>0.43037980769230755</v>
      </c>
      <c r="P4" s="120">
        <f t="shared" si="1"/>
        <v>0.41664447806354032</v>
      </c>
      <c r="R4" s="33" t="s">
        <v>144</v>
      </c>
      <c r="S4" s="120"/>
      <c r="T4" s="120">
        <f>T3/S3-1</f>
        <v>0.42138364779874182</v>
      </c>
      <c r="U4" s="120">
        <f>U3/T3-1</f>
        <v>0.54424778761061976</v>
      </c>
      <c r="V4" s="120">
        <f>V3/U3-1</f>
        <v>0.45845272206303722</v>
      </c>
      <c r="W4" s="120">
        <v>0.37917485265225936</v>
      </c>
      <c r="X4" s="120">
        <v>0.36752136752136755</v>
      </c>
      <c r="Y4" s="120">
        <v>0.45729166666666665</v>
      </c>
      <c r="Z4" s="120">
        <v>0.4174410293066475</v>
      </c>
      <c r="AA4" s="120">
        <v>0.41664447806354032</v>
      </c>
      <c r="AC4" s="33" t="s">
        <v>144</v>
      </c>
      <c r="AD4" s="120"/>
      <c r="AE4" s="120"/>
      <c r="AF4" s="120">
        <f>AF3/AD3-1</f>
        <v>0.43087992344566728</v>
      </c>
      <c r="AG4" s="120">
        <f>AG3/AE3-1</f>
        <v>0.33932609285530391</v>
      </c>
      <c r="AH4" s="120">
        <f>AH3/AF3-1</f>
        <v>0.3123028391167193</v>
      </c>
      <c r="AI4" s="120">
        <f>AI3/AG3-1</f>
        <v>0.41298701298701301</v>
      </c>
      <c r="AJ4" s="120">
        <f>AJ3/AH3-1</f>
        <v>0.42067307692307687</v>
      </c>
      <c r="AK4" s="120">
        <f t="shared" ref="AK4" si="2">AK3/AI3-1</f>
        <v>0.48529411764705888</v>
      </c>
      <c r="AL4" s="120">
        <f t="shared" ref="AL4" si="3">AL3/AJ3-1</f>
        <v>0.40778341793570227</v>
      </c>
      <c r="AM4" s="120">
        <f t="shared" ref="AM4" si="4">AM3/AK3-1</f>
        <v>0.42450495049504933</v>
      </c>
      <c r="AN4" s="120">
        <f>AN3/AL3-1</f>
        <v>0.43037980769230755</v>
      </c>
      <c r="AO4" s="120">
        <f t="shared" ref="AO4" si="5">AO3/AM3-1</f>
        <v>0.40671589921807128</v>
      </c>
    </row>
    <row r="5" spans="1:41">
      <c r="A5" s="33" t="s">
        <v>145</v>
      </c>
      <c r="B5" s="35">
        <v>0.26</v>
      </c>
      <c r="C5" s="35">
        <v>0.42</v>
      </c>
      <c r="D5" s="35">
        <v>0.9</v>
      </c>
      <c r="E5" s="35">
        <v>0.61575000000000002</v>
      </c>
      <c r="F5" s="35">
        <v>1.35</v>
      </c>
      <c r="G5" s="35">
        <v>0.92</v>
      </c>
      <c r="H5" s="35">
        <v>1.97</v>
      </c>
      <c r="I5" s="35">
        <v>1.37</v>
      </c>
      <c r="J5" s="35">
        <v>2.97</v>
      </c>
      <c r="K5" s="35">
        <v>1.95</v>
      </c>
      <c r="L5" s="35">
        <v>4.5</v>
      </c>
      <c r="M5" s="35">
        <v>2.62</v>
      </c>
      <c r="N5" s="35">
        <v>5.92</v>
      </c>
      <c r="O5" s="35">
        <v>3.18032</v>
      </c>
      <c r="P5" s="35">
        <v>6.9588700000000001</v>
      </c>
      <c r="R5" s="33" t="s">
        <v>145</v>
      </c>
      <c r="S5" s="35">
        <v>0.26</v>
      </c>
      <c r="T5" s="35">
        <v>0.42</v>
      </c>
      <c r="U5" s="35">
        <v>0.9</v>
      </c>
      <c r="V5" s="35">
        <v>1.35</v>
      </c>
      <c r="W5" s="35">
        <v>1.97</v>
      </c>
      <c r="X5" s="35">
        <v>2.97</v>
      </c>
      <c r="Y5" s="35">
        <v>4.5</v>
      </c>
      <c r="Z5" s="35">
        <v>5.92</v>
      </c>
      <c r="AA5" s="35">
        <v>6.9588700000000001</v>
      </c>
      <c r="AC5" s="33" t="s">
        <v>145</v>
      </c>
      <c r="AD5" s="66">
        <f>E5</f>
        <v>0.61575000000000002</v>
      </c>
      <c r="AE5" s="66">
        <f>F5-E5</f>
        <v>0.73425000000000007</v>
      </c>
      <c r="AF5" s="66">
        <f>G5</f>
        <v>0.92</v>
      </c>
      <c r="AG5" s="66">
        <f>H5-G5</f>
        <v>1.0499999999999998</v>
      </c>
      <c r="AH5" s="66">
        <f>I5</f>
        <v>1.37</v>
      </c>
      <c r="AI5" s="66">
        <f>J5-I5</f>
        <v>1.6</v>
      </c>
      <c r="AJ5" s="66">
        <f>K5</f>
        <v>1.95</v>
      </c>
      <c r="AK5" s="66">
        <f>L5-K5</f>
        <v>2.5499999999999998</v>
      </c>
      <c r="AL5" s="66">
        <f>M5</f>
        <v>2.62</v>
      </c>
      <c r="AM5" s="66">
        <f>N5-M5</f>
        <v>3.3</v>
      </c>
      <c r="AN5" s="66">
        <f>O5</f>
        <v>3.18032</v>
      </c>
      <c r="AO5" s="66">
        <f>P5-O5</f>
        <v>3.7785500000000001</v>
      </c>
    </row>
    <row r="6" spans="1:41">
      <c r="A6" s="33" t="s">
        <v>125</v>
      </c>
      <c r="B6" s="120">
        <f>B5/B3</f>
        <v>0.16352201257861634</v>
      </c>
      <c r="C6" s="120">
        <f>C5/C3</f>
        <v>0.18584070796460178</v>
      </c>
      <c r="D6" s="120">
        <f>D5/D3</f>
        <v>0.25787965616045844</v>
      </c>
      <c r="E6" s="120">
        <f>E5/E3</f>
        <v>0.27793826904153618</v>
      </c>
      <c r="F6" s="120">
        <f>F5/F3</f>
        <v>0.2652259332023576</v>
      </c>
      <c r="G6" s="120">
        <f t="shared" ref="G6:P6" si="6">G5/G3</f>
        <v>0.29022082018927448</v>
      </c>
      <c r="H6" s="120">
        <f t="shared" si="6"/>
        <v>0.28062678062678065</v>
      </c>
      <c r="I6" s="120">
        <f t="shared" si="6"/>
        <v>0.32932692307692307</v>
      </c>
      <c r="J6" s="120">
        <f t="shared" si="6"/>
        <v>0.30937500000000001</v>
      </c>
      <c r="K6" s="120">
        <f t="shared" si="6"/>
        <v>0.32994923857868019</v>
      </c>
      <c r="L6" s="120">
        <f t="shared" si="6"/>
        <v>0.32165832737669764</v>
      </c>
      <c r="M6" s="120">
        <f t="shared" si="6"/>
        <v>0.31490384615384615</v>
      </c>
      <c r="N6" s="120">
        <f t="shared" si="6"/>
        <v>0.2985375693393848</v>
      </c>
      <c r="O6" s="120">
        <f t="shared" si="6"/>
        <v>0.26723671429387702</v>
      </c>
      <c r="P6" s="120">
        <f t="shared" si="6"/>
        <v>0.24771661458789423</v>
      </c>
      <c r="R6" s="33" t="s">
        <v>125</v>
      </c>
      <c r="S6" s="120">
        <f>S5/S3</f>
        <v>0.16352201257861634</v>
      </c>
      <c r="T6" s="120">
        <f>T5/T3</f>
        <v>0.18584070796460178</v>
      </c>
      <c r="U6" s="120">
        <f>U5/U3</f>
        <v>0.25787965616045844</v>
      </c>
      <c r="V6" s="120">
        <v>0.2652259332023576</v>
      </c>
      <c r="W6" s="120">
        <v>0.28062678062678065</v>
      </c>
      <c r="X6" s="120">
        <v>0.30937500000000001</v>
      </c>
      <c r="Y6" s="120">
        <v>0.32165832737669764</v>
      </c>
      <c r="Z6" s="120">
        <v>0.2985375693393848</v>
      </c>
      <c r="AA6" s="120">
        <v>0.24771661458789423</v>
      </c>
      <c r="AC6" s="33" t="s">
        <v>125</v>
      </c>
      <c r="AD6" s="120">
        <f>AD5/AD3</f>
        <v>0.27793826904153618</v>
      </c>
      <c r="AE6" s="120">
        <f>AE5/AE3</f>
        <v>0.25542861913740444</v>
      </c>
      <c r="AF6" s="120">
        <f t="shared" ref="AF6:AM6" si="7">AF5/AF3</f>
        <v>0.29022082018927448</v>
      </c>
      <c r="AG6" s="120">
        <f t="shared" si="7"/>
        <v>0.27272727272727271</v>
      </c>
      <c r="AH6" s="120">
        <f t="shared" si="7"/>
        <v>0.32932692307692307</v>
      </c>
      <c r="AI6" s="120">
        <f t="shared" si="7"/>
        <v>0.29411764705882359</v>
      </c>
      <c r="AJ6" s="120">
        <f t="shared" si="7"/>
        <v>0.32994923857868019</v>
      </c>
      <c r="AK6" s="120">
        <f t="shared" si="7"/>
        <v>0.3155940594059406</v>
      </c>
      <c r="AL6" s="120">
        <f t="shared" si="7"/>
        <v>0.31490384615384615</v>
      </c>
      <c r="AM6" s="120">
        <f t="shared" si="7"/>
        <v>0.28670721112076458</v>
      </c>
      <c r="AN6" s="120">
        <f t="shared" ref="AN6:AO6" si="8">AN5/AN3</f>
        <v>0.26723671429387702</v>
      </c>
      <c r="AO6" s="120">
        <f t="shared" si="8"/>
        <v>0.2333691550400524</v>
      </c>
    </row>
    <row r="7" spans="1:41">
      <c r="R7" s="45"/>
      <c r="S7" s="125">
        <v>2015</v>
      </c>
      <c r="T7" s="125">
        <v>2016</v>
      </c>
      <c r="U7" s="125">
        <v>2017</v>
      </c>
      <c r="V7" s="125">
        <v>2018</v>
      </c>
      <c r="W7" s="125">
        <v>2019</v>
      </c>
      <c r="X7" s="125">
        <v>2020</v>
      </c>
      <c r="Y7" s="125">
        <v>2021</v>
      </c>
      <c r="Z7" s="125">
        <v>2022</v>
      </c>
      <c r="AA7" s="125">
        <v>2023</v>
      </c>
    </row>
    <row r="8" spans="1:41">
      <c r="A8" s="47" t="s">
        <v>156</v>
      </c>
      <c r="B8" s="62">
        <v>1.0235099999999999</v>
      </c>
      <c r="C8" s="62">
        <v>1.5115400000000001</v>
      </c>
      <c r="D8" s="62">
        <v>2.1824599999999998</v>
      </c>
      <c r="E8" s="62">
        <v>1.45052</v>
      </c>
      <c r="F8" s="62">
        <v>3.16364</v>
      </c>
      <c r="G8" s="62">
        <v>1.9129799999999999</v>
      </c>
      <c r="H8" s="62">
        <v>4.1152899999999999</v>
      </c>
      <c r="I8" s="62">
        <v>2.5445099999999998</v>
      </c>
      <c r="J8" s="62">
        <v>5.5424100000000003</v>
      </c>
      <c r="K8" s="62">
        <v>3.6451500000000001</v>
      </c>
      <c r="L8" s="62">
        <v>8.4054599999999997</v>
      </c>
      <c r="M8" s="62">
        <v>5.3562799999999999</v>
      </c>
      <c r="N8" s="62">
        <v>11.934469999999999</v>
      </c>
      <c r="O8" s="62">
        <v>7.1935000000000002</v>
      </c>
      <c r="P8" s="62">
        <v>15.498900000000001</v>
      </c>
      <c r="R8" s="47" t="s">
        <v>156</v>
      </c>
      <c r="S8" s="62">
        <v>1.0235099999999999</v>
      </c>
      <c r="T8" s="62">
        <v>1.5115400000000001</v>
      </c>
      <c r="U8" s="62">
        <v>2.1824599999999998</v>
      </c>
      <c r="V8" s="62">
        <v>3.16364</v>
      </c>
      <c r="W8" s="62">
        <v>4.1152899999999999</v>
      </c>
      <c r="X8" s="62">
        <v>5.5424100000000003</v>
      </c>
      <c r="Y8" s="62">
        <v>8.4054599999999997</v>
      </c>
      <c r="Z8" s="62">
        <v>11.934469999999999</v>
      </c>
      <c r="AA8" s="62">
        <v>15.498900000000001</v>
      </c>
      <c r="AC8" s="47" t="s">
        <v>156</v>
      </c>
      <c r="AD8" s="62">
        <f>E8</f>
        <v>1.45052</v>
      </c>
      <c r="AE8" s="62">
        <f>F8-E8</f>
        <v>1.71312</v>
      </c>
      <c r="AF8" s="62">
        <f>G8</f>
        <v>1.9129799999999999</v>
      </c>
      <c r="AG8" s="62">
        <f>H8-G8</f>
        <v>2.2023099999999998</v>
      </c>
      <c r="AH8" s="62">
        <f>I8</f>
        <v>2.5445099999999998</v>
      </c>
      <c r="AI8" s="62">
        <f>J8-I8</f>
        <v>2.9979000000000005</v>
      </c>
      <c r="AJ8" s="62">
        <f>K8</f>
        <v>3.6451500000000001</v>
      </c>
      <c r="AK8" s="62">
        <f>L8-K8</f>
        <v>4.7603099999999996</v>
      </c>
      <c r="AL8" s="62">
        <f>M8</f>
        <v>5.3562799999999999</v>
      </c>
      <c r="AM8" s="62">
        <f>N8-M8</f>
        <v>6.5781899999999993</v>
      </c>
      <c r="AN8" s="62">
        <f>O8</f>
        <v>7.1935000000000002</v>
      </c>
      <c r="AO8" s="62">
        <f>P8-O8</f>
        <v>8.3054000000000006</v>
      </c>
    </row>
    <row r="9" spans="1:41" hidden="1">
      <c r="A9" s="52" t="s">
        <v>184</v>
      </c>
      <c r="B9" s="57">
        <v>1.0235099999999999</v>
      </c>
      <c r="C9" s="57">
        <v>1.5115400000000001</v>
      </c>
      <c r="D9" s="57">
        <v>2.1824599999999998</v>
      </c>
      <c r="E9" s="57">
        <v>1.45052</v>
      </c>
      <c r="F9" s="57">
        <v>3.16364</v>
      </c>
      <c r="G9" s="57">
        <v>1.9129799999999999</v>
      </c>
      <c r="H9" s="57">
        <v>4.1152899999999999</v>
      </c>
      <c r="I9" s="57">
        <v>2.5445099999999998</v>
      </c>
      <c r="J9" s="57">
        <v>5.5424100000000003</v>
      </c>
      <c r="K9" s="57">
        <v>3.6451500000000001</v>
      </c>
      <c r="L9" s="57">
        <v>8.4054599999999997</v>
      </c>
      <c r="M9" s="57">
        <v>5.3562799999999999</v>
      </c>
      <c r="N9" s="57">
        <v>11.934469999999999</v>
      </c>
      <c r="O9" s="57">
        <v>7.1935000000000002</v>
      </c>
      <c r="P9" s="57">
        <v>15.498900000000001</v>
      </c>
      <c r="R9" s="52" t="s">
        <v>184</v>
      </c>
      <c r="S9" s="57">
        <v>1.0235099999999999</v>
      </c>
      <c r="T9" s="57">
        <v>1.5115400000000001</v>
      </c>
      <c r="U9" s="57">
        <v>2.1824599999999998</v>
      </c>
      <c r="V9" s="57">
        <v>3.16364</v>
      </c>
      <c r="W9" s="57">
        <v>4.1152899999999999</v>
      </c>
      <c r="X9" s="57">
        <v>5.5424100000000003</v>
      </c>
      <c r="Y9" s="57">
        <v>8.4054599999999997</v>
      </c>
      <c r="Z9" s="57">
        <v>11.934469999999999</v>
      </c>
      <c r="AA9" s="57">
        <v>15.498900000000001</v>
      </c>
      <c r="AC9" s="52" t="s">
        <v>184</v>
      </c>
      <c r="AD9" s="57">
        <f>E9</f>
        <v>1.45052</v>
      </c>
      <c r="AE9" s="57">
        <f>F9-E9</f>
        <v>1.71312</v>
      </c>
      <c r="AF9" s="57">
        <f>G9</f>
        <v>1.9129799999999999</v>
      </c>
      <c r="AG9" s="57">
        <f>H9-G9</f>
        <v>2.2023099999999998</v>
      </c>
      <c r="AH9" s="57">
        <f>I9</f>
        <v>2.5445099999999998</v>
      </c>
      <c r="AI9" s="57">
        <f>J9-I9</f>
        <v>2.9979000000000005</v>
      </c>
      <c r="AJ9" s="57">
        <f>K9</f>
        <v>3.6451500000000001</v>
      </c>
      <c r="AK9" s="57">
        <f>L9-K9</f>
        <v>4.7603099999999996</v>
      </c>
      <c r="AL9" s="57">
        <f>M9</f>
        <v>5.3562799999999999</v>
      </c>
      <c r="AM9" s="57">
        <f>N9-M9</f>
        <v>6.5781899999999993</v>
      </c>
      <c r="AN9" s="57">
        <f>O9</f>
        <v>7.1935000000000002</v>
      </c>
      <c r="AO9" s="57">
        <f>P9-O9</f>
        <v>8.3054000000000006</v>
      </c>
    </row>
    <row r="10" spans="1:41" hidden="1">
      <c r="A10" s="54" t="s">
        <v>162</v>
      </c>
      <c r="B10" s="53">
        <v>0.99192999999999998</v>
      </c>
      <c r="C10" s="53">
        <v>1.4796</v>
      </c>
      <c r="D10" s="53">
        <v>1.9884599999999999</v>
      </c>
      <c r="E10" s="53"/>
      <c r="F10" s="53">
        <v>2.6700699999999999</v>
      </c>
      <c r="G10" s="53">
        <v>1.5777000000000001</v>
      </c>
      <c r="H10" s="53">
        <v>3.3730799999999999</v>
      </c>
      <c r="I10" s="53">
        <v>2.1088100000000001</v>
      </c>
      <c r="J10" s="53">
        <v>4.4720599999999999</v>
      </c>
      <c r="K10" s="53">
        <v>2.9293399999999998</v>
      </c>
      <c r="L10" s="53">
        <v>6.6700299999999997</v>
      </c>
      <c r="M10" s="53">
        <v>3.8998599999999999</v>
      </c>
      <c r="N10" s="53">
        <v>8.3785799999999995</v>
      </c>
      <c r="O10" s="53">
        <v>5.2412799999999997</v>
      </c>
      <c r="P10" s="53">
        <v>11.316079999999999</v>
      </c>
      <c r="R10" s="54" t="s">
        <v>162</v>
      </c>
      <c r="S10" s="53">
        <v>0.99192999999999998</v>
      </c>
      <c r="T10" s="53">
        <v>1.4796</v>
      </c>
      <c r="U10" s="53">
        <v>1.9884599999999999</v>
      </c>
      <c r="V10" s="53">
        <v>2.6700699999999999</v>
      </c>
      <c r="W10" s="53">
        <v>3.3730799999999999</v>
      </c>
      <c r="X10" s="53">
        <v>4.4720599999999999</v>
      </c>
      <c r="Y10" s="53">
        <v>6.6700299999999997</v>
      </c>
      <c r="Z10" s="53">
        <v>8.3785799999999995</v>
      </c>
      <c r="AA10" s="53">
        <v>11.316079999999999</v>
      </c>
      <c r="AC10" s="54" t="s">
        <v>162</v>
      </c>
      <c r="AD10" s="53"/>
      <c r="AE10" s="53"/>
      <c r="AF10" s="63">
        <f>G10</f>
        <v>1.5777000000000001</v>
      </c>
      <c r="AG10" s="63">
        <f>H10-G10</f>
        <v>1.7953799999999998</v>
      </c>
      <c r="AH10" s="63">
        <f>I10</f>
        <v>2.1088100000000001</v>
      </c>
      <c r="AI10" s="63">
        <f>J10-I10</f>
        <v>2.3632499999999999</v>
      </c>
      <c r="AJ10" s="63">
        <f>K10</f>
        <v>2.9293399999999998</v>
      </c>
      <c r="AK10" s="63">
        <f>L10-K10</f>
        <v>3.7406899999999998</v>
      </c>
      <c r="AL10" s="63">
        <f>M10</f>
        <v>3.8998599999999999</v>
      </c>
      <c r="AM10" s="63">
        <f>N10-M10</f>
        <v>4.4787199999999991</v>
      </c>
      <c r="AN10" s="63">
        <f>O10</f>
        <v>5.2412799999999997</v>
      </c>
      <c r="AO10" s="63">
        <f>P10-O10</f>
        <v>6.0747999999999998</v>
      </c>
    </row>
    <row r="11" spans="1:41" hidden="1">
      <c r="A11" s="54" t="s">
        <v>193</v>
      </c>
      <c r="B11" s="61">
        <f>B10/B9</f>
        <v>0.96914539183789128</v>
      </c>
      <c r="C11" s="61">
        <f t="shared" ref="C11:E11" si="9">C10/C9</f>
        <v>0.97886923270307102</v>
      </c>
      <c r="D11" s="61">
        <f t="shared" si="9"/>
        <v>0.91110948196072328</v>
      </c>
      <c r="E11" s="61">
        <f t="shared" si="9"/>
        <v>0</v>
      </c>
      <c r="F11" s="61">
        <f>F10/F9</f>
        <v>0.84398667357853607</v>
      </c>
      <c r="G11" s="61">
        <f t="shared" ref="G11:O11" si="10">G10/G9</f>
        <v>0.82473418436157209</v>
      </c>
      <c r="H11" s="61">
        <f t="shared" si="10"/>
        <v>0.8196457600800916</v>
      </c>
      <c r="I11" s="61">
        <f t="shared" si="10"/>
        <v>0.82876860377833073</v>
      </c>
      <c r="J11" s="61">
        <f t="shared" si="10"/>
        <v>0.80688003954958221</v>
      </c>
      <c r="K11" s="61">
        <f t="shared" si="10"/>
        <v>0.80362673689697262</v>
      </c>
      <c r="L11" s="61">
        <f t="shared" si="10"/>
        <v>0.79353539247108429</v>
      </c>
      <c r="M11" s="61">
        <f t="shared" si="10"/>
        <v>0.72809113787927437</v>
      </c>
      <c r="N11" s="61">
        <f t="shared" si="10"/>
        <v>0.70204877133211618</v>
      </c>
      <c r="O11" s="61">
        <f t="shared" si="10"/>
        <v>0.72861333147980811</v>
      </c>
      <c r="P11" s="61">
        <f>P10/P9</f>
        <v>0.73012149249301561</v>
      </c>
      <c r="R11" s="54" t="s">
        <v>193</v>
      </c>
      <c r="S11" s="61">
        <f>S10/S9</f>
        <v>0.96914539183789128</v>
      </c>
      <c r="T11" s="61">
        <f t="shared" ref="T11" si="11">T10/T9</f>
        <v>0.97886923270307102</v>
      </c>
      <c r="U11" s="61">
        <f t="shared" ref="U11" si="12">U10/U9</f>
        <v>0.91110948196072328</v>
      </c>
      <c r="V11" s="61">
        <v>0.84398667357853607</v>
      </c>
      <c r="W11" s="61">
        <v>0.8196457600800916</v>
      </c>
      <c r="X11" s="61">
        <v>0.80688003954958221</v>
      </c>
      <c r="Y11" s="61">
        <v>0.79353539247108429</v>
      </c>
      <c r="Z11" s="61">
        <v>0.70204877133211618</v>
      </c>
      <c r="AA11" s="61">
        <v>0.73012149249301561</v>
      </c>
      <c r="AC11" s="54" t="s">
        <v>193</v>
      </c>
      <c r="AD11" s="35"/>
      <c r="AE11" s="61"/>
      <c r="AF11" s="61">
        <f t="shared" ref="AF11" si="13">AF10/AF9</f>
        <v>0.82473418436157209</v>
      </c>
      <c r="AG11" s="61">
        <f t="shared" ref="AG11" si="14">AG10/AG9</f>
        <v>0.81522583105920599</v>
      </c>
      <c r="AH11" s="61">
        <f t="shared" ref="AH11" si="15">AH10/AH9</f>
        <v>0.82876860377833073</v>
      </c>
      <c r="AI11" s="61">
        <f t="shared" ref="AI11" si="16">AI10/AI9</f>
        <v>0.78830181126788734</v>
      </c>
      <c r="AJ11" s="61">
        <f t="shared" ref="AJ11" si="17">AJ10/AJ9</f>
        <v>0.80362673689697262</v>
      </c>
      <c r="AK11" s="61">
        <f t="shared" ref="AK11" si="18">AK10/AK9</f>
        <v>0.78580806712167905</v>
      </c>
      <c r="AL11" s="61">
        <f t="shared" ref="AL11:AM11" si="19">AL10/AL9</f>
        <v>0.72809113787927437</v>
      </c>
      <c r="AM11" s="61">
        <f t="shared" si="19"/>
        <v>0.68084381874041333</v>
      </c>
      <c r="AN11" s="61">
        <f t="shared" ref="AN11:AO11" si="20">AN10/AN9</f>
        <v>0.72861333147980811</v>
      </c>
      <c r="AO11" s="61">
        <f t="shared" si="20"/>
        <v>0.73142774580393466</v>
      </c>
    </row>
    <row r="12" spans="1:41" hidden="1">
      <c r="A12" s="54" t="s">
        <v>163</v>
      </c>
      <c r="B12" s="53">
        <v>3.1579999999999997E-2</v>
      </c>
      <c r="C12" s="53">
        <v>3.1940000000000003E-2</v>
      </c>
      <c r="D12" s="53">
        <v>0.19400000000000001</v>
      </c>
      <c r="E12" s="53"/>
      <c r="F12" s="53">
        <v>0.49357000000000001</v>
      </c>
      <c r="G12" s="53">
        <v>0.33528000000000002</v>
      </c>
      <c r="H12" s="53">
        <v>0.74221000000000004</v>
      </c>
      <c r="I12" s="53">
        <v>0.43569999999999998</v>
      </c>
      <c r="J12" s="53">
        <v>1.0703499999999999</v>
      </c>
      <c r="K12" s="53">
        <v>0.71580999999999995</v>
      </c>
      <c r="L12" s="53">
        <v>1.6009899999999999</v>
      </c>
      <c r="M12" s="53">
        <v>1.3705099999999999</v>
      </c>
      <c r="N12" s="53">
        <v>3.3946800000000001</v>
      </c>
      <c r="O12" s="53">
        <v>1.92008</v>
      </c>
      <c r="P12" s="53">
        <v>4.04298</v>
      </c>
      <c r="R12" s="54" t="s">
        <v>163</v>
      </c>
      <c r="S12" s="53">
        <v>3.1579999999999997E-2</v>
      </c>
      <c r="T12" s="53">
        <v>3.1940000000000003E-2</v>
      </c>
      <c r="U12" s="53">
        <v>0.19400000000000001</v>
      </c>
      <c r="V12" s="53">
        <v>0.49357000000000001</v>
      </c>
      <c r="W12" s="53">
        <v>0.74221000000000004</v>
      </c>
      <c r="X12" s="53">
        <v>1.0703499999999999</v>
      </c>
      <c r="Y12" s="53">
        <v>1.6009899999999999</v>
      </c>
      <c r="Z12" s="53">
        <v>3.3946800000000001</v>
      </c>
      <c r="AA12" s="53">
        <v>4.04298</v>
      </c>
      <c r="AC12" s="54" t="s">
        <v>163</v>
      </c>
      <c r="AD12" s="53"/>
      <c r="AE12" s="53"/>
      <c r="AF12" s="63">
        <f>G12</f>
        <v>0.33528000000000002</v>
      </c>
      <c r="AG12" s="63">
        <f>H12-G12</f>
        <v>0.40693000000000001</v>
      </c>
      <c r="AH12" s="63">
        <f>I12</f>
        <v>0.43569999999999998</v>
      </c>
      <c r="AI12" s="63">
        <f>J12-I12</f>
        <v>0.63464999999999994</v>
      </c>
      <c r="AJ12" s="63">
        <f>K12</f>
        <v>0.71580999999999995</v>
      </c>
      <c r="AK12" s="63">
        <f>L12-K12</f>
        <v>0.88517999999999997</v>
      </c>
      <c r="AL12" s="63">
        <f>M12</f>
        <v>1.3705099999999999</v>
      </c>
      <c r="AM12" s="63">
        <f>N12-M12</f>
        <v>2.0241700000000002</v>
      </c>
      <c r="AN12" s="63">
        <f>O12</f>
        <v>1.92008</v>
      </c>
      <c r="AO12" s="63">
        <f>P12-O12</f>
        <v>2.1229</v>
      </c>
    </row>
    <row r="13" spans="1:41" hidden="1">
      <c r="A13" s="54" t="s">
        <v>193</v>
      </c>
      <c r="B13" s="61">
        <f>B12/B9</f>
        <v>3.0854608162108822E-2</v>
      </c>
      <c r="C13" s="61">
        <f t="shared" ref="C13:E13" si="21">C12/C9</f>
        <v>2.1130767296928959E-2</v>
      </c>
      <c r="D13" s="61">
        <f t="shared" si="21"/>
        <v>8.8890518039276792E-2</v>
      </c>
      <c r="E13" s="61">
        <f t="shared" si="21"/>
        <v>0</v>
      </c>
      <c r="F13" s="61">
        <f>F12/F9</f>
        <v>0.1560133264214639</v>
      </c>
      <c r="G13" s="61">
        <f t="shared" ref="G13:P13" si="22">G12/G9</f>
        <v>0.17526581563842802</v>
      </c>
      <c r="H13" s="61">
        <f t="shared" si="22"/>
        <v>0.18035423991990845</v>
      </c>
      <c r="I13" s="61">
        <f t="shared" si="22"/>
        <v>0.17123139622166941</v>
      </c>
      <c r="J13" s="61">
        <f t="shared" si="22"/>
        <v>0.19311996045041777</v>
      </c>
      <c r="K13" s="61">
        <f t="shared" si="22"/>
        <v>0.1963732631030273</v>
      </c>
      <c r="L13" s="61">
        <f t="shared" si="22"/>
        <v>0.19047024196177245</v>
      </c>
      <c r="M13" s="61">
        <f t="shared" si="22"/>
        <v>0.25586974542032903</v>
      </c>
      <c r="N13" s="61">
        <f t="shared" si="22"/>
        <v>0.28444329744010421</v>
      </c>
      <c r="O13" s="61">
        <f t="shared" si="22"/>
        <v>0.26691874609022032</v>
      </c>
      <c r="P13" s="61">
        <f t="shared" si="22"/>
        <v>0.26085593171128274</v>
      </c>
      <c r="R13" s="54" t="s">
        <v>193</v>
      </c>
      <c r="S13" s="61">
        <f>S12/S9</f>
        <v>3.0854608162108822E-2</v>
      </c>
      <c r="T13" s="61">
        <f t="shared" ref="T13" si="23">T12/T9</f>
        <v>2.1130767296928959E-2</v>
      </c>
      <c r="U13" s="61">
        <f t="shared" ref="U13" si="24">U12/U9</f>
        <v>8.8890518039276792E-2</v>
      </c>
      <c r="V13" s="61">
        <v>0.1560133264214639</v>
      </c>
      <c r="W13" s="61">
        <v>0.18035423991990845</v>
      </c>
      <c r="X13" s="61">
        <v>0.19311996045041777</v>
      </c>
      <c r="Y13" s="61">
        <v>0.19047024196177245</v>
      </c>
      <c r="Z13" s="61">
        <v>0.28444329744010421</v>
      </c>
      <c r="AA13" s="61">
        <v>0.26085593171128274</v>
      </c>
      <c r="AC13" s="54" t="s">
        <v>193</v>
      </c>
      <c r="AD13" s="35"/>
      <c r="AE13" s="61"/>
      <c r="AF13" s="61">
        <f>AF12/AF9</f>
        <v>0.17526581563842802</v>
      </c>
      <c r="AG13" s="61">
        <f t="shared" ref="AG13:AM13" si="25">AG12/AG9</f>
        <v>0.18477416894079401</v>
      </c>
      <c r="AH13" s="61">
        <f t="shared" si="25"/>
        <v>0.17123139622166941</v>
      </c>
      <c r="AI13" s="61">
        <f t="shared" si="25"/>
        <v>0.21169818873211244</v>
      </c>
      <c r="AJ13" s="61">
        <f t="shared" si="25"/>
        <v>0.1963732631030273</v>
      </c>
      <c r="AK13" s="61">
        <f t="shared" si="25"/>
        <v>0.18595007468001035</v>
      </c>
      <c r="AL13" s="61">
        <f t="shared" si="25"/>
        <v>0.25586974542032903</v>
      </c>
      <c r="AM13" s="61">
        <f t="shared" si="25"/>
        <v>0.30770926349041311</v>
      </c>
      <c r="AN13" s="61">
        <f t="shared" ref="AN13:AO13" si="26">AN12/AN9</f>
        <v>0.26691874609022032</v>
      </c>
      <c r="AO13" s="61">
        <f t="shared" si="26"/>
        <v>0.25560478724685143</v>
      </c>
    </row>
    <row r="14" spans="1:41" hidden="1">
      <c r="A14" s="54" t="s">
        <v>164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0.13444</v>
      </c>
      <c r="M14" s="53">
        <v>8.591E-2</v>
      </c>
      <c r="N14" s="53">
        <v>0.16120999999999999</v>
      </c>
      <c r="O14" s="53">
        <v>3.2140000000000002E-2</v>
      </c>
      <c r="P14" s="53">
        <v>0.13983999999999999</v>
      </c>
      <c r="R14" s="54" t="s">
        <v>164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0.13444</v>
      </c>
      <c r="Z14" s="53">
        <v>0.16120999999999999</v>
      </c>
      <c r="AA14" s="53">
        <v>0.13983999999999999</v>
      </c>
      <c r="AC14" s="54" t="s">
        <v>164</v>
      </c>
      <c r="AD14" s="53"/>
      <c r="AE14" s="53"/>
      <c r="AF14" s="63">
        <f>G14</f>
        <v>0</v>
      </c>
      <c r="AG14" s="63">
        <f>H14-G14</f>
        <v>0</v>
      </c>
      <c r="AH14" s="63">
        <f>I14</f>
        <v>0</v>
      </c>
      <c r="AI14" s="63">
        <f>J14-I14</f>
        <v>0</v>
      </c>
      <c r="AJ14" s="63">
        <f>K14</f>
        <v>0</v>
      </c>
      <c r="AK14" s="63">
        <f>L14-K14</f>
        <v>0.13444</v>
      </c>
      <c r="AL14" s="63">
        <f>M14</f>
        <v>8.591E-2</v>
      </c>
      <c r="AM14" s="63">
        <f>N14-M14</f>
        <v>7.5299999999999992E-2</v>
      </c>
      <c r="AN14" s="63">
        <f>O14</f>
        <v>3.2140000000000002E-2</v>
      </c>
      <c r="AO14" s="63">
        <f>P14-O14</f>
        <v>0.10769999999999999</v>
      </c>
    </row>
    <row r="15" spans="1:41" hidden="1">
      <c r="A15" s="54" t="s">
        <v>193</v>
      </c>
      <c r="B15" s="61">
        <f>B14/B9</f>
        <v>0</v>
      </c>
      <c r="C15" s="61">
        <f>C14/C9</f>
        <v>0</v>
      </c>
      <c r="D15" s="61">
        <f>D14/D9</f>
        <v>0</v>
      </c>
      <c r="E15" s="61">
        <f>E14/E9</f>
        <v>0</v>
      </c>
      <c r="F15" s="61">
        <f>F14/F9</f>
        <v>0</v>
      </c>
      <c r="G15" s="61">
        <f t="shared" ref="G15:P15" si="27">G14/G9</f>
        <v>0</v>
      </c>
      <c r="H15" s="61">
        <f t="shared" si="27"/>
        <v>0</v>
      </c>
      <c r="I15" s="61">
        <f t="shared" si="27"/>
        <v>0</v>
      </c>
      <c r="J15" s="61">
        <f t="shared" si="27"/>
        <v>0</v>
      </c>
      <c r="K15" s="61">
        <f t="shared" si="27"/>
        <v>0</v>
      </c>
      <c r="L15" s="61">
        <f t="shared" si="27"/>
        <v>1.5994365567143263E-2</v>
      </c>
      <c r="M15" s="61">
        <f t="shared" si="27"/>
        <v>1.6039116700396545E-2</v>
      </c>
      <c r="N15" s="61">
        <f t="shared" si="27"/>
        <v>1.35079312277797E-2</v>
      </c>
      <c r="O15" s="61">
        <f t="shared" si="27"/>
        <v>4.467922429971502E-3</v>
      </c>
      <c r="P15" s="61">
        <f t="shared" si="27"/>
        <v>9.0225757957016293E-3</v>
      </c>
      <c r="R15" s="54" t="s">
        <v>193</v>
      </c>
      <c r="S15" s="61">
        <f>S14/S9</f>
        <v>0</v>
      </c>
      <c r="T15" s="61">
        <f>T14/T9</f>
        <v>0</v>
      </c>
      <c r="U15" s="61">
        <f>U14/U9</f>
        <v>0</v>
      </c>
      <c r="V15" s="61">
        <v>0</v>
      </c>
      <c r="W15" s="61">
        <v>0</v>
      </c>
      <c r="X15" s="61">
        <v>0</v>
      </c>
      <c r="Y15" s="61">
        <v>1.5994365567143263E-2</v>
      </c>
      <c r="Z15" s="61">
        <v>1.35079312277797E-2</v>
      </c>
      <c r="AA15" s="61">
        <v>9.0225757957016293E-3</v>
      </c>
      <c r="AC15" s="54" t="s">
        <v>193</v>
      </c>
      <c r="AD15" s="35"/>
      <c r="AE15" s="61"/>
      <c r="AF15" s="61">
        <f t="shared" ref="AF15" si="28">AF14/AF9</f>
        <v>0</v>
      </c>
      <c r="AG15" s="61">
        <f t="shared" ref="AG15" si="29">AG14/AG9</f>
        <v>0</v>
      </c>
      <c r="AH15" s="61">
        <f t="shared" ref="AH15" si="30">AH14/AH9</f>
        <v>0</v>
      </c>
      <c r="AI15" s="61">
        <f t="shared" ref="AI15" si="31">AI14/AI9</f>
        <v>0</v>
      </c>
      <c r="AJ15" s="61">
        <f t="shared" ref="AJ15" si="32">AJ14/AJ9</f>
        <v>0</v>
      </c>
      <c r="AK15" s="61">
        <f t="shared" ref="AK15" si="33">AK14/AK9</f>
        <v>2.8241858198310616E-2</v>
      </c>
      <c r="AL15" s="61">
        <f t="shared" ref="AL15:AN15" si="34">AL14/AL9</f>
        <v>1.6039116700396545E-2</v>
      </c>
      <c r="AM15" s="61">
        <f t="shared" ref="AM15:AO15" si="35">AM14/AM9</f>
        <v>1.1446917769173587E-2</v>
      </c>
      <c r="AN15" s="61">
        <f t="shared" si="34"/>
        <v>4.467922429971502E-3</v>
      </c>
      <c r="AO15" s="61">
        <f t="shared" si="35"/>
        <v>1.2967466949213762E-2</v>
      </c>
    </row>
    <row r="16" spans="1:41" hidden="1">
      <c r="A16" s="49" t="s">
        <v>185</v>
      </c>
      <c r="B16" s="59">
        <v>1.0235099999999999</v>
      </c>
      <c r="C16" s="59">
        <v>1.5115400000000001</v>
      </c>
      <c r="D16" s="59">
        <v>2.1824599999999998</v>
      </c>
      <c r="E16" s="59">
        <v>1.45052</v>
      </c>
      <c r="F16" s="59">
        <v>3.16364</v>
      </c>
      <c r="G16" s="59">
        <v>1.9129799999999999</v>
      </c>
      <c r="H16" s="59">
        <v>4.1152899999999999</v>
      </c>
      <c r="I16" s="59">
        <v>2.5445099999999998</v>
      </c>
      <c r="J16" s="59">
        <v>5.5424100000000003</v>
      </c>
      <c r="K16" s="59">
        <v>3.6451500000000001</v>
      </c>
      <c r="L16" s="59">
        <v>8.4054599999999997</v>
      </c>
      <c r="M16" s="59">
        <v>5.3562799999999999</v>
      </c>
      <c r="N16" s="59">
        <v>11.934469999999999</v>
      </c>
      <c r="O16" s="59">
        <v>7.1935000000000002</v>
      </c>
      <c r="P16" s="59">
        <v>15.498900000000001</v>
      </c>
      <c r="R16" s="49" t="s">
        <v>185</v>
      </c>
      <c r="S16" s="59">
        <v>1.0235099999999999</v>
      </c>
      <c r="T16" s="59">
        <v>1.5115400000000001</v>
      </c>
      <c r="U16" s="59">
        <v>2.1824599999999998</v>
      </c>
      <c r="V16" s="59">
        <v>3.16364</v>
      </c>
      <c r="W16" s="59">
        <v>4.1152899999999999</v>
      </c>
      <c r="X16" s="59">
        <v>5.5424100000000003</v>
      </c>
      <c r="Y16" s="59">
        <v>8.4054599999999997</v>
      </c>
      <c r="Z16" s="59">
        <v>11.934469999999999</v>
      </c>
      <c r="AA16" s="59">
        <v>15.498900000000001</v>
      </c>
      <c r="AC16" s="49" t="s">
        <v>185</v>
      </c>
      <c r="AD16" s="59">
        <f>E16</f>
        <v>1.45052</v>
      </c>
      <c r="AE16" s="59">
        <f>F16-E16</f>
        <v>1.71312</v>
      </c>
      <c r="AF16" s="59">
        <f>G16</f>
        <v>1.9129799999999999</v>
      </c>
      <c r="AG16" s="59">
        <f>H16-G16</f>
        <v>2.2023099999999998</v>
      </c>
      <c r="AH16" s="59">
        <f>I16</f>
        <v>2.5445099999999998</v>
      </c>
      <c r="AI16" s="59">
        <f>J16-I16</f>
        <v>2.9979000000000005</v>
      </c>
      <c r="AJ16" s="59">
        <f>K16</f>
        <v>3.6451500000000001</v>
      </c>
      <c r="AK16" s="59">
        <f>L16-K16</f>
        <v>4.7603099999999996</v>
      </c>
      <c r="AL16" s="59">
        <f>M16</f>
        <v>5.3562799999999999</v>
      </c>
      <c r="AM16" s="59">
        <f>N16-M16</f>
        <v>6.5781899999999993</v>
      </c>
      <c r="AN16" s="59">
        <f>O16</f>
        <v>7.1935000000000002</v>
      </c>
      <c r="AO16" s="59">
        <f>P16-O16</f>
        <v>8.3054000000000006</v>
      </c>
    </row>
    <row r="17" spans="1:41" hidden="1">
      <c r="A17" s="51" t="s">
        <v>187</v>
      </c>
      <c r="B17" s="50">
        <v>1.0073799999999999</v>
      </c>
      <c r="C17" s="50">
        <v>1.3895999999999999</v>
      </c>
      <c r="D17" s="50">
        <v>1.79186</v>
      </c>
      <c r="E17" s="50">
        <v>1.10781</v>
      </c>
      <c r="F17" s="50">
        <v>2.3362799999999999</v>
      </c>
      <c r="G17" s="50">
        <v>1.34091</v>
      </c>
      <c r="H17" s="50">
        <v>2.8858600000000001</v>
      </c>
      <c r="I17" s="50">
        <v>1.7371799999999999</v>
      </c>
      <c r="J17" s="50">
        <v>3.74512</v>
      </c>
      <c r="K17" s="50">
        <v>2.3892899999999999</v>
      </c>
      <c r="L17" s="50">
        <v>5.4943400000000002</v>
      </c>
      <c r="M17" s="50">
        <v>2.9269099999999999</v>
      </c>
      <c r="N17" s="50">
        <v>6.4049699999999996</v>
      </c>
      <c r="O17" s="50">
        <v>3.5593499999999998</v>
      </c>
      <c r="P17" s="50">
        <v>7.59666</v>
      </c>
      <c r="R17" s="51" t="s">
        <v>187</v>
      </c>
      <c r="S17" s="50"/>
      <c r="T17" s="50"/>
      <c r="U17" s="50"/>
      <c r="V17" s="50">
        <v>2.3362799999999999</v>
      </c>
      <c r="W17" s="50">
        <v>2.8858600000000001</v>
      </c>
      <c r="X17" s="50">
        <v>3.74512</v>
      </c>
      <c r="Y17" s="50">
        <v>5.4943400000000002</v>
      </c>
      <c r="Z17" s="50">
        <v>6.4049699999999996</v>
      </c>
      <c r="AA17" s="50">
        <v>7.59666</v>
      </c>
      <c r="AC17" s="51" t="s">
        <v>187</v>
      </c>
      <c r="AD17" s="64">
        <f>E17</f>
        <v>1.10781</v>
      </c>
      <c r="AE17" s="64">
        <f>F17-E17</f>
        <v>1.22847</v>
      </c>
      <c r="AF17" s="64">
        <f>G17</f>
        <v>1.34091</v>
      </c>
      <c r="AG17" s="64">
        <f>H17-G17</f>
        <v>1.54495</v>
      </c>
      <c r="AH17" s="64">
        <f>I17</f>
        <v>1.7371799999999999</v>
      </c>
      <c r="AI17" s="64">
        <f>J17-I17</f>
        <v>2.0079400000000001</v>
      </c>
      <c r="AJ17" s="64">
        <f>K17</f>
        <v>2.3892899999999999</v>
      </c>
      <c r="AK17" s="64">
        <f>L17-K17</f>
        <v>3.1050500000000003</v>
      </c>
      <c r="AL17" s="64">
        <f>M17</f>
        <v>2.9269099999999999</v>
      </c>
      <c r="AM17" s="64">
        <f>N17-M17</f>
        <v>3.4780599999999997</v>
      </c>
      <c r="AN17" s="64">
        <f>O17</f>
        <v>3.5593499999999998</v>
      </c>
      <c r="AO17" s="64">
        <f>P17-O17</f>
        <v>4.0373099999999997</v>
      </c>
    </row>
    <row r="18" spans="1:41" hidden="1">
      <c r="A18" s="51" t="s">
        <v>193</v>
      </c>
      <c r="B18" s="61">
        <f>B17/B16</f>
        <v>0.98424050571074051</v>
      </c>
      <c r="C18" s="61">
        <f t="shared" ref="C18:D18" si="36">C17/C16</f>
        <v>0.91932730857271383</v>
      </c>
      <c r="D18" s="61">
        <f t="shared" si="36"/>
        <v>0.82102764770030157</v>
      </c>
      <c r="E18" s="61">
        <f>E17/E16</f>
        <v>0.76373300609436612</v>
      </c>
      <c r="F18" s="61">
        <f>F17/F16</f>
        <v>0.73847846151900975</v>
      </c>
      <c r="G18" s="61">
        <f t="shared" ref="G18" si="37">G17/G16</f>
        <v>0.70095348618385978</v>
      </c>
      <c r="H18" s="61">
        <f t="shared" ref="H18" si="38">H17/H16</f>
        <v>0.701253131614054</v>
      </c>
      <c r="I18" s="61">
        <f t="shared" ref="I18" si="39">I17/I16</f>
        <v>0.68271690816699482</v>
      </c>
      <c r="J18" s="61">
        <f t="shared" ref="J18" si="40">J17/J16</f>
        <v>0.67572048982301924</v>
      </c>
      <c r="K18" s="61">
        <f t="shared" ref="K18" si="41">K17/K16</f>
        <v>0.65547096827291051</v>
      </c>
      <c r="L18" s="61">
        <f t="shared" ref="L18" si="42">L17/L16</f>
        <v>0.6536632141488985</v>
      </c>
      <c r="M18" s="61">
        <f t="shared" ref="M18:O18" si="43">M17/M16</f>
        <v>0.54644454733509074</v>
      </c>
      <c r="N18" s="61">
        <f t="shared" si="43"/>
        <v>0.53667821025986073</v>
      </c>
      <c r="O18" s="61">
        <f t="shared" si="43"/>
        <v>0.49480086188920547</v>
      </c>
      <c r="P18" s="61">
        <f>P17/P16</f>
        <v>0.49014188103671869</v>
      </c>
      <c r="R18" s="51" t="s">
        <v>193</v>
      </c>
      <c r="S18" s="61"/>
      <c r="T18" s="61"/>
      <c r="U18" s="61"/>
      <c r="V18" s="61">
        <v>0.73847846151900975</v>
      </c>
      <c r="W18" s="61">
        <v>0.701253131614054</v>
      </c>
      <c r="X18" s="61">
        <v>0.67572048982301924</v>
      </c>
      <c r="Y18" s="61">
        <v>0.6536632141488985</v>
      </c>
      <c r="Z18" s="61">
        <v>0.53667821025986073</v>
      </c>
      <c r="AA18" s="61">
        <v>0.49014188103671869</v>
      </c>
      <c r="AC18" s="51" t="s">
        <v>193</v>
      </c>
      <c r="AD18" s="61">
        <f>AD17/AD16</f>
        <v>0.76373300609436612</v>
      </c>
      <c r="AE18" s="61">
        <f t="shared" ref="AE18" si="44">AE17/AE16</f>
        <v>0.71709512468478565</v>
      </c>
      <c r="AF18" s="61">
        <f>AF17/AF16</f>
        <v>0.70095348618385978</v>
      </c>
      <c r="AG18" s="61">
        <f t="shared" ref="AG18" si="45">AG17/AG16</f>
        <v>0.70151341091853558</v>
      </c>
      <c r="AH18" s="61">
        <f t="shared" ref="AH18" si="46">AH17/AH16</f>
        <v>0.68271690816699482</v>
      </c>
      <c r="AI18" s="61">
        <f t="shared" ref="AI18" si="47">AI17/AI16</f>
        <v>0.66978218085993524</v>
      </c>
      <c r="AJ18" s="61">
        <f t="shared" ref="AJ18" si="48">AJ17/AJ16</f>
        <v>0.65547096827291051</v>
      </c>
      <c r="AK18" s="61">
        <f t="shared" ref="AK18" si="49">AK17/AK16</f>
        <v>0.65227894821975896</v>
      </c>
      <c r="AL18" s="61">
        <f t="shared" ref="AL18:AN18" si="50">AL17/AL16</f>
        <v>0.54644454733509074</v>
      </c>
      <c r="AM18" s="61">
        <f t="shared" ref="AM18:AO18" si="51">AM17/AM16</f>
        <v>0.52872598693561601</v>
      </c>
      <c r="AN18" s="61">
        <f t="shared" si="50"/>
        <v>0.49480086188920547</v>
      </c>
      <c r="AO18" s="61">
        <f t="shared" si="51"/>
        <v>0.48610662942182187</v>
      </c>
    </row>
    <row r="19" spans="1:41" hidden="1">
      <c r="A19" s="51" t="s">
        <v>231</v>
      </c>
      <c r="B19" s="79">
        <v>0.90615999999999997</v>
      </c>
      <c r="C19" s="79">
        <v>1.1691400000000001</v>
      </c>
      <c r="D19" s="79">
        <v>1.4603600000000001</v>
      </c>
      <c r="E19" s="79"/>
      <c r="F19" s="79"/>
      <c r="G19" s="79"/>
      <c r="H19" s="79">
        <v>1.8116699999999999</v>
      </c>
      <c r="I19" s="79"/>
      <c r="J19" s="79">
        <v>2.1909800000000001</v>
      </c>
      <c r="K19" s="79"/>
      <c r="L19" s="79">
        <v>2.9544800000000002</v>
      </c>
      <c r="M19" s="79"/>
      <c r="N19" s="79">
        <v>3.6556099999999998</v>
      </c>
      <c r="O19" s="79"/>
      <c r="P19" s="79">
        <v>3.6600899999999998</v>
      </c>
      <c r="R19" s="51" t="s">
        <v>231</v>
      </c>
      <c r="S19" s="79"/>
      <c r="T19" s="79"/>
      <c r="U19" s="79"/>
      <c r="V19" s="79"/>
      <c r="W19" s="79">
        <v>1.8116699999999999</v>
      </c>
      <c r="X19" s="79">
        <v>2.1909800000000001</v>
      </c>
      <c r="Y19" s="79">
        <v>2.9544800000000002</v>
      </c>
      <c r="Z19" s="79">
        <v>3.6556099999999998</v>
      </c>
      <c r="AA19" s="79">
        <v>3.6600899999999998</v>
      </c>
      <c r="AC19" s="5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</row>
    <row r="20" spans="1:41" hidden="1">
      <c r="A20" s="51" t="s">
        <v>232</v>
      </c>
      <c r="B20" s="79">
        <v>0.10122</v>
      </c>
      <c r="C20" s="79">
        <v>0.22045999999999999</v>
      </c>
      <c r="D20" s="79">
        <v>0.33150000000000002</v>
      </c>
      <c r="E20" s="79"/>
      <c r="F20" s="79"/>
      <c r="G20" s="79"/>
      <c r="H20" s="79">
        <v>1.07419</v>
      </c>
      <c r="I20" s="79"/>
      <c r="J20" s="79">
        <v>1.5541400000000001</v>
      </c>
      <c r="K20" s="79"/>
      <c r="L20" s="79">
        <v>2.53986</v>
      </c>
      <c r="M20" s="79"/>
      <c r="N20" s="79">
        <v>2.7493599999999998</v>
      </c>
      <c r="O20" s="79"/>
      <c r="P20" s="79">
        <v>3.9365700000000001</v>
      </c>
      <c r="R20" s="51" t="s">
        <v>232</v>
      </c>
      <c r="S20" s="79"/>
      <c r="T20" s="79"/>
      <c r="U20" s="79"/>
      <c r="V20" s="79"/>
      <c r="W20" s="79">
        <v>1.07419</v>
      </c>
      <c r="X20" s="79">
        <v>1.5541400000000001</v>
      </c>
      <c r="Y20" s="79">
        <v>2.53986</v>
      </c>
      <c r="Z20" s="79">
        <v>2.7493599999999998</v>
      </c>
      <c r="AA20" s="79">
        <v>3.9365700000000001</v>
      </c>
      <c r="AC20" s="5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</row>
    <row r="21" spans="1:41" hidden="1">
      <c r="A21" s="51" t="s">
        <v>188</v>
      </c>
      <c r="B21" s="50">
        <v>1.6129999999999999E-2</v>
      </c>
      <c r="C21" s="50">
        <v>0.12194000000000001</v>
      </c>
      <c r="D21" s="50">
        <v>0.3906</v>
      </c>
      <c r="E21" s="50">
        <v>0.34271000000000001</v>
      </c>
      <c r="F21" s="50">
        <v>0.82735999999999998</v>
      </c>
      <c r="G21" s="50">
        <v>0.57206999999999997</v>
      </c>
      <c r="H21" s="50">
        <v>1.22943</v>
      </c>
      <c r="I21" s="50">
        <v>0.80732999999999999</v>
      </c>
      <c r="J21" s="50">
        <v>1.7972900000000001</v>
      </c>
      <c r="K21" s="50">
        <v>1.25586</v>
      </c>
      <c r="L21" s="50">
        <v>2.7766799999999998</v>
      </c>
      <c r="M21" s="50">
        <v>2.3434599999999999</v>
      </c>
      <c r="N21" s="50">
        <v>5.36829</v>
      </c>
      <c r="O21" s="50">
        <v>3.6020099999999999</v>
      </c>
      <c r="P21" s="50">
        <v>7.7624000000000004</v>
      </c>
      <c r="R21" s="51" t="s">
        <v>188</v>
      </c>
      <c r="S21" s="50"/>
      <c r="T21" s="50"/>
      <c r="U21" s="50"/>
      <c r="V21" s="50">
        <v>0.82735999999999998</v>
      </c>
      <c r="W21" s="50">
        <v>1.22943</v>
      </c>
      <c r="X21" s="50">
        <v>1.7972900000000001</v>
      </c>
      <c r="Y21" s="50">
        <v>2.7766799999999998</v>
      </c>
      <c r="Z21" s="50">
        <v>5.36829</v>
      </c>
      <c r="AA21" s="50">
        <v>7.7624000000000004</v>
      </c>
      <c r="AC21" s="51" t="s">
        <v>188</v>
      </c>
      <c r="AD21" s="64">
        <f>E21</f>
        <v>0.34271000000000001</v>
      </c>
      <c r="AE21" s="64">
        <f>F21-E21</f>
        <v>0.48464999999999997</v>
      </c>
      <c r="AF21" s="64">
        <f>G21</f>
        <v>0.57206999999999997</v>
      </c>
      <c r="AG21" s="64">
        <f>H21-G21</f>
        <v>0.65736000000000006</v>
      </c>
      <c r="AH21" s="64">
        <f>I21</f>
        <v>0.80732999999999999</v>
      </c>
      <c r="AI21" s="64">
        <f>J21-I21</f>
        <v>0.98996000000000006</v>
      </c>
      <c r="AJ21" s="64">
        <f>K21</f>
        <v>1.25586</v>
      </c>
      <c r="AK21" s="64">
        <f>L21-K21</f>
        <v>1.5208199999999998</v>
      </c>
      <c r="AL21" s="64">
        <f>M21</f>
        <v>2.3434599999999999</v>
      </c>
      <c r="AM21" s="64">
        <f>N21-M21</f>
        <v>3.0248300000000001</v>
      </c>
      <c r="AN21" s="64">
        <f>O21</f>
        <v>3.6020099999999999</v>
      </c>
      <c r="AO21" s="64">
        <f>P21-O21</f>
        <v>4.1603900000000005</v>
      </c>
    </row>
    <row r="22" spans="1:41" hidden="1">
      <c r="A22" s="51" t="s">
        <v>193</v>
      </c>
      <c r="B22" s="61">
        <f t="shared" ref="B22:D22" si="52">B21/B16</f>
        <v>1.5759494289259508E-2</v>
      </c>
      <c r="C22" s="61">
        <f t="shared" si="52"/>
        <v>8.0672691427286072E-2</v>
      </c>
      <c r="D22" s="61">
        <f t="shared" si="52"/>
        <v>0.17897235229969852</v>
      </c>
      <c r="E22" s="61">
        <f t="shared" ref="E22:P22" si="53">E21/E16</f>
        <v>0.23626699390563385</v>
      </c>
      <c r="F22" s="61">
        <f t="shared" si="53"/>
        <v>0.26152153848099025</v>
      </c>
      <c r="G22" s="61">
        <f t="shared" si="53"/>
        <v>0.29904651381614028</v>
      </c>
      <c r="H22" s="61">
        <f t="shared" si="53"/>
        <v>0.29874686838594611</v>
      </c>
      <c r="I22" s="61">
        <f t="shared" si="53"/>
        <v>0.31728309183300518</v>
      </c>
      <c r="J22" s="61">
        <f t="shared" si="53"/>
        <v>0.32427951017698076</v>
      </c>
      <c r="K22" s="61">
        <f t="shared" si="53"/>
        <v>0.34452903172708943</v>
      </c>
      <c r="L22" s="61">
        <f t="shared" si="53"/>
        <v>0.33034242028395827</v>
      </c>
      <c r="M22" s="61">
        <f t="shared" si="53"/>
        <v>0.43751633596451267</v>
      </c>
      <c r="N22" s="61">
        <f t="shared" si="53"/>
        <v>0.44981385851235961</v>
      </c>
      <c r="O22" s="61">
        <f t="shared" si="53"/>
        <v>0.50073121568082291</v>
      </c>
      <c r="P22" s="61">
        <f t="shared" si="53"/>
        <v>0.50083554316757961</v>
      </c>
      <c r="R22" s="51" t="s">
        <v>193</v>
      </c>
      <c r="S22" s="61"/>
      <c r="T22" s="61"/>
      <c r="U22" s="61"/>
      <c r="V22" s="61">
        <v>0.26152153848099025</v>
      </c>
      <c r="W22" s="61">
        <v>0.29874686838594611</v>
      </c>
      <c r="X22" s="61">
        <v>0.32427951017698076</v>
      </c>
      <c r="Y22" s="61">
        <v>0.33034242028395827</v>
      </c>
      <c r="Z22" s="61">
        <v>0.44981385851235961</v>
      </c>
      <c r="AA22" s="61">
        <v>0.50083554316757961</v>
      </c>
      <c r="AC22" s="51" t="s">
        <v>193</v>
      </c>
      <c r="AD22" s="61">
        <f t="shared" ref="AD22:AM22" si="54">AD21/AD16</f>
        <v>0.23626699390563385</v>
      </c>
      <c r="AE22" s="61">
        <f t="shared" si="54"/>
        <v>0.28290487531521435</v>
      </c>
      <c r="AF22" s="61">
        <f t="shared" si="54"/>
        <v>0.29904651381614028</v>
      </c>
      <c r="AG22" s="61">
        <f t="shared" si="54"/>
        <v>0.29848658908146453</v>
      </c>
      <c r="AH22" s="61">
        <f t="shared" si="54"/>
        <v>0.31728309183300518</v>
      </c>
      <c r="AI22" s="61">
        <f t="shared" si="54"/>
        <v>0.33021781914006471</v>
      </c>
      <c r="AJ22" s="61">
        <f t="shared" si="54"/>
        <v>0.34452903172708943</v>
      </c>
      <c r="AK22" s="61">
        <f t="shared" si="54"/>
        <v>0.31947919358193055</v>
      </c>
      <c r="AL22" s="61">
        <f t="shared" si="54"/>
        <v>0.43751633596451267</v>
      </c>
      <c r="AM22" s="61">
        <f t="shared" si="54"/>
        <v>0.45982709529521043</v>
      </c>
      <c r="AN22" s="61">
        <f t="shared" ref="AN22" si="55">AN21/AN16</f>
        <v>0.50073121568082291</v>
      </c>
      <c r="AO22" s="61">
        <f t="shared" ref="AO22" si="56">AO21/AO16</f>
        <v>0.50092590362896428</v>
      </c>
    </row>
    <row r="23" spans="1:41" hidden="1">
      <c r="A23" s="51" t="s">
        <v>231</v>
      </c>
      <c r="B23" s="79">
        <v>1.6129999999999999E-2</v>
      </c>
      <c r="C23" s="79">
        <v>8.0439999999999998E-2</v>
      </c>
      <c r="D23" s="79">
        <v>0.28693000000000002</v>
      </c>
      <c r="E23" s="79"/>
      <c r="F23" s="79"/>
      <c r="G23" s="79"/>
      <c r="H23" s="79">
        <v>1.04755</v>
      </c>
      <c r="I23" s="79"/>
      <c r="J23" s="79">
        <v>1.3833299999999999</v>
      </c>
      <c r="K23" s="79"/>
      <c r="L23" s="79">
        <v>1.7904599999999999</v>
      </c>
      <c r="M23" s="79"/>
      <c r="N23" s="79">
        <v>3.4198400000000002</v>
      </c>
      <c r="O23" s="79"/>
      <c r="P23" s="79">
        <v>4.68004</v>
      </c>
      <c r="R23" s="51" t="s">
        <v>231</v>
      </c>
      <c r="S23" s="79"/>
      <c r="T23" s="79"/>
      <c r="U23" s="79"/>
      <c r="V23" s="79"/>
      <c r="W23" s="79">
        <v>1.04755</v>
      </c>
      <c r="X23" s="79">
        <v>1.3833299999999999</v>
      </c>
      <c r="Y23" s="79">
        <v>1.7904599999999999</v>
      </c>
      <c r="Z23" s="79">
        <v>3.4198400000000002</v>
      </c>
      <c r="AA23" s="79">
        <v>4.68004</v>
      </c>
      <c r="AC23" s="5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</row>
    <row r="24" spans="1:41" hidden="1">
      <c r="A24" s="51" t="s">
        <v>232</v>
      </c>
      <c r="B24" s="79">
        <v>0</v>
      </c>
      <c r="C24" s="79">
        <v>4.1500000000000002E-2</v>
      </c>
      <c r="D24" s="79">
        <v>0.10367</v>
      </c>
      <c r="E24" s="79"/>
      <c r="F24" s="79"/>
      <c r="G24" s="79"/>
      <c r="H24" s="79">
        <v>0.18187999999999999</v>
      </c>
      <c r="I24" s="79"/>
      <c r="J24" s="79">
        <v>0.41395999999999999</v>
      </c>
      <c r="K24" s="79"/>
      <c r="L24" s="79">
        <v>0.98621999999999999</v>
      </c>
      <c r="M24" s="79"/>
      <c r="N24" s="79">
        <v>1.94845</v>
      </c>
      <c r="O24" s="79"/>
      <c r="P24" s="79">
        <v>3.08236</v>
      </c>
      <c r="R24" s="51" t="s">
        <v>232</v>
      </c>
      <c r="S24" s="79"/>
      <c r="T24" s="79"/>
      <c r="U24" s="79"/>
      <c r="V24" s="79"/>
      <c r="W24" s="79">
        <v>0.18187999999999999</v>
      </c>
      <c r="X24" s="79">
        <v>0.41395999999999999</v>
      </c>
      <c r="Y24" s="79">
        <v>0.98621999999999999</v>
      </c>
      <c r="Z24" s="79">
        <v>1.94845</v>
      </c>
      <c r="AA24" s="79">
        <v>3.08236</v>
      </c>
      <c r="AC24" s="5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</row>
    <row r="25" spans="1:41" hidden="1">
      <c r="A25" s="51" t="s">
        <v>164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8.591E-2</v>
      </c>
      <c r="N25" s="50">
        <v>0.16120999999999999</v>
      </c>
      <c r="O25" s="50">
        <v>3.2140000000000002E-2</v>
      </c>
      <c r="P25" s="50">
        <v>0.13983999999999999</v>
      </c>
      <c r="R25" s="51" t="s">
        <v>164</v>
      </c>
      <c r="S25" s="50"/>
      <c r="T25" s="50"/>
      <c r="U25" s="50"/>
      <c r="V25" s="50">
        <v>0</v>
      </c>
      <c r="W25" s="50">
        <v>0</v>
      </c>
      <c r="X25" s="50">
        <v>0</v>
      </c>
      <c r="Y25" s="50">
        <v>0</v>
      </c>
      <c r="Z25" s="50">
        <v>0.16120999999999999</v>
      </c>
      <c r="AA25" s="50">
        <v>0.13983999999999999</v>
      </c>
      <c r="AC25" s="51" t="s">
        <v>164</v>
      </c>
      <c r="AD25" s="64">
        <f>E25</f>
        <v>0</v>
      </c>
      <c r="AE25" s="64">
        <f>F25-E25</f>
        <v>0</v>
      </c>
      <c r="AF25" s="64">
        <f>G25</f>
        <v>0</v>
      </c>
      <c r="AG25" s="64">
        <f>H25-G25</f>
        <v>0</v>
      </c>
      <c r="AH25" s="64">
        <f>I25</f>
        <v>0</v>
      </c>
      <c r="AI25" s="64">
        <f>J25-I25</f>
        <v>0</v>
      </c>
      <c r="AJ25" s="64">
        <f>K25</f>
        <v>0</v>
      </c>
      <c r="AK25" s="64">
        <f>L25-K25</f>
        <v>0</v>
      </c>
      <c r="AL25" s="64">
        <f>M25</f>
        <v>8.591E-2</v>
      </c>
      <c r="AM25" s="64">
        <f>N25-M25</f>
        <v>7.5299999999999992E-2</v>
      </c>
      <c r="AN25" s="64">
        <f>O25</f>
        <v>3.2140000000000002E-2</v>
      </c>
      <c r="AO25" s="64">
        <f>P25-O25</f>
        <v>0.10769999999999999</v>
      </c>
    </row>
    <row r="26" spans="1:41" hidden="1">
      <c r="A26" s="51" t="s">
        <v>193</v>
      </c>
      <c r="B26" s="61">
        <f t="shared" ref="B26:D26" si="57">B25/B16</f>
        <v>0</v>
      </c>
      <c r="C26" s="61">
        <f t="shared" si="57"/>
        <v>0</v>
      </c>
      <c r="D26" s="61">
        <f t="shared" si="57"/>
        <v>0</v>
      </c>
      <c r="E26" s="61">
        <f t="shared" ref="E26:O26" si="58">E25/E16</f>
        <v>0</v>
      </c>
      <c r="F26" s="61">
        <f t="shared" si="58"/>
        <v>0</v>
      </c>
      <c r="G26" s="61">
        <f t="shared" si="58"/>
        <v>0</v>
      </c>
      <c r="H26" s="61">
        <f t="shared" si="58"/>
        <v>0</v>
      </c>
      <c r="I26" s="61">
        <f t="shared" si="58"/>
        <v>0</v>
      </c>
      <c r="J26" s="61">
        <f t="shared" si="58"/>
        <v>0</v>
      </c>
      <c r="K26" s="61">
        <f t="shared" si="58"/>
        <v>0</v>
      </c>
      <c r="L26" s="61">
        <f t="shared" si="58"/>
        <v>0</v>
      </c>
      <c r="M26" s="61">
        <f t="shared" si="58"/>
        <v>1.6039116700396545E-2</v>
      </c>
      <c r="N26" s="61">
        <f t="shared" si="58"/>
        <v>1.35079312277797E-2</v>
      </c>
      <c r="O26" s="61">
        <f t="shared" si="58"/>
        <v>4.467922429971502E-3</v>
      </c>
      <c r="P26" s="61">
        <f>P25/P16</f>
        <v>9.0225757957016293E-3</v>
      </c>
      <c r="R26" s="51" t="s">
        <v>193</v>
      </c>
      <c r="S26" s="61"/>
      <c r="T26" s="61"/>
      <c r="U26" s="61"/>
      <c r="V26" s="61">
        <v>0</v>
      </c>
      <c r="W26" s="61">
        <v>0</v>
      </c>
      <c r="X26" s="61">
        <v>0</v>
      </c>
      <c r="Y26" s="61">
        <v>0</v>
      </c>
      <c r="Z26" s="61">
        <v>1.35079312277797E-2</v>
      </c>
      <c r="AA26" s="61">
        <f>AA25/AA16</f>
        <v>9.0225757957016293E-3</v>
      </c>
      <c r="AC26" s="51" t="s">
        <v>193</v>
      </c>
      <c r="AD26" s="61">
        <f t="shared" ref="AD26:AM26" si="59">AD25/AD16</f>
        <v>0</v>
      </c>
      <c r="AE26" s="61">
        <f t="shared" si="59"/>
        <v>0</v>
      </c>
      <c r="AF26" s="61">
        <f t="shared" si="59"/>
        <v>0</v>
      </c>
      <c r="AG26" s="61">
        <f t="shared" si="59"/>
        <v>0</v>
      </c>
      <c r="AH26" s="61">
        <f t="shared" si="59"/>
        <v>0</v>
      </c>
      <c r="AI26" s="61">
        <f t="shared" si="59"/>
        <v>0</v>
      </c>
      <c r="AJ26" s="61">
        <f t="shared" si="59"/>
        <v>0</v>
      </c>
      <c r="AK26" s="61">
        <f t="shared" si="59"/>
        <v>0</v>
      </c>
      <c r="AL26" s="61">
        <f t="shared" si="59"/>
        <v>1.6039116700396545E-2</v>
      </c>
      <c r="AM26" s="61">
        <f t="shared" si="59"/>
        <v>1.1446917769173587E-2</v>
      </c>
      <c r="AN26" s="61">
        <f t="shared" ref="AN26" si="60">AN25/AN16</f>
        <v>4.467922429971502E-3</v>
      </c>
      <c r="AO26" s="61">
        <f t="shared" ref="AO26" si="61">AO25/AO16</f>
        <v>1.2967466949213762E-2</v>
      </c>
    </row>
    <row r="27" spans="1:41" hidden="1">
      <c r="A27" s="56" t="s">
        <v>186</v>
      </c>
      <c r="B27" s="58">
        <v>1.0235099999999999</v>
      </c>
      <c r="C27" s="58">
        <v>1.5115400000000001</v>
      </c>
      <c r="D27" s="58">
        <v>2.1824599999999998</v>
      </c>
      <c r="E27" s="58">
        <v>1.45052</v>
      </c>
      <c r="F27" s="58">
        <v>3.16364</v>
      </c>
      <c r="G27" s="58">
        <v>1.9129799999999999</v>
      </c>
      <c r="H27" s="58">
        <v>4.1152899999999999</v>
      </c>
      <c r="I27" s="58">
        <v>2.5445099999999998</v>
      </c>
      <c r="J27" s="58">
        <v>5.5424100000000003</v>
      </c>
      <c r="K27" s="58">
        <v>3.6451500000000001</v>
      </c>
      <c r="L27" s="58">
        <v>8.4054599999999997</v>
      </c>
      <c r="M27" s="58">
        <v>5.3562799999999999</v>
      </c>
      <c r="N27" s="58">
        <v>11.934469999999999</v>
      </c>
      <c r="O27" s="58">
        <v>7.1935000000000002</v>
      </c>
      <c r="P27" s="58">
        <v>15.498900000000001</v>
      </c>
      <c r="R27" s="56" t="s">
        <v>186</v>
      </c>
      <c r="S27" s="58">
        <v>1.0235099999999999</v>
      </c>
      <c r="T27" s="58">
        <v>1.5115400000000001</v>
      </c>
      <c r="U27" s="58">
        <v>2.1824599999999998</v>
      </c>
      <c r="V27" s="58">
        <v>3.16364</v>
      </c>
      <c r="W27" s="58">
        <v>4.1152899999999999</v>
      </c>
      <c r="X27" s="58">
        <v>5.5424100000000003</v>
      </c>
      <c r="Y27" s="58">
        <v>8.4054599999999997</v>
      </c>
      <c r="Z27" s="58">
        <v>11.934469999999999</v>
      </c>
      <c r="AA27" s="58">
        <v>15.498900000000001</v>
      </c>
      <c r="AC27" s="56" t="s">
        <v>186</v>
      </c>
      <c r="AD27" s="58">
        <f>E27</f>
        <v>1.45052</v>
      </c>
      <c r="AE27" s="58">
        <f>F27-E27</f>
        <v>1.71312</v>
      </c>
      <c r="AF27" s="58">
        <f>G27</f>
        <v>1.9129799999999999</v>
      </c>
      <c r="AG27" s="58">
        <f>H27-G27</f>
        <v>2.2023099999999998</v>
      </c>
      <c r="AH27" s="58">
        <f>I27</f>
        <v>2.5445099999999998</v>
      </c>
      <c r="AI27" s="58">
        <f>J27-I27</f>
        <v>2.9979000000000005</v>
      </c>
      <c r="AJ27" s="58">
        <f>K27</f>
        <v>3.6451500000000001</v>
      </c>
      <c r="AK27" s="58">
        <f>L27-K27</f>
        <v>4.7603099999999996</v>
      </c>
      <c r="AL27" s="58">
        <f>M27</f>
        <v>5.3562799999999999</v>
      </c>
      <c r="AM27" s="58">
        <f>N27-M27</f>
        <v>6.5781899999999993</v>
      </c>
      <c r="AN27" s="58">
        <f>O27</f>
        <v>7.1935000000000002</v>
      </c>
      <c r="AO27" s="58">
        <f>P27-O27</f>
        <v>8.3054000000000006</v>
      </c>
    </row>
    <row r="28" spans="1:41" hidden="1">
      <c r="A28" s="60" t="s">
        <v>189</v>
      </c>
      <c r="B28" s="55">
        <v>0.82838999999999996</v>
      </c>
      <c r="C28" s="55">
        <v>1.1812499999999999</v>
      </c>
      <c r="D28" s="55">
        <v>1.70658</v>
      </c>
      <c r="E28" s="55">
        <v>1.17248</v>
      </c>
      <c r="F28" s="55">
        <v>2.5433599999999998</v>
      </c>
      <c r="G28" s="55">
        <v>1.5212699999999999</v>
      </c>
      <c r="H28" s="55">
        <v>3.1869399999999999</v>
      </c>
      <c r="I28" s="55">
        <v>1.9188400000000001</v>
      </c>
      <c r="J28" s="55">
        <v>4.14574</v>
      </c>
      <c r="K28" s="55">
        <v>2.6230000000000002</v>
      </c>
      <c r="L28" s="55">
        <v>6.1779299999999999</v>
      </c>
      <c r="M28" s="55">
        <v>4.06107</v>
      </c>
      <c r="N28" s="55">
        <v>9.0134600000000002</v>
      </c>
      <c r="O28" s="55">
        <v>5.1247999999999996</v>
      </c>
      <c r="P28" s="55">
        <v>11.02</v>
      </c>
      <c r="R28" s="60" t="s">
        <v>189</v>
      </c>
      <c r="S28" s="55">
        <v>0.82838999999999996</v>
      </c>
      <c r="T28" s="55">
        <v>1.1812499999999999</v>
      </c>
      <c r="U28" s="55">
        <v>1.70658</v>
      </c>
      <c r="V28" s="55">
        <v>2.5433599999999998</v>
      </c>
      <c r="W28" s="55">
        <v>3.1869399999999999</v>
      </c>
      <c r="X28" s="55">
        <v>4.14574</v>
      </c>
      <c r="Y28" s="55">
        <v>6.1779299999999999</v>
      </c>
      <c r="Z28" s="55">
        <v>9.0134600000000002</v>
      </c>
      <c r="AA28" s="55">
        <v>11.02</v>
      </c>
      <c r="AC28" s="60" t="s">
        <v>189</v>
      </c>
      <c r="AD28" s="65">
        <f>E28</f>
        <v>1.17248</v>
      </c>
      <c r="AE28" s="65">
        <f>F28-E28</f>
        <v>1.3708799999999999</v>
      </c>
      <c r="AF28" s="65">
        <f>G28</f>
        <v>1.5212699999999999</v>
      </c>
      <c r="AG28" s="65">
        <f>H28-G28</f>
        <v>1.66567</v>
      </c>
      <c r="AH28" s="65">
        <f>I28</f>
        <v>1.9188400000000001</v>
      </c>
      <c r="AI28" s="65">
        <f>J28-I28</f>
        <v>2.2268999999999997</v>
      </c>
      <c r="AJ28" s="65">
        <f>K28</f>
        <v>2.6230000000000002</v>
      </c>
      <c r="AK28" s="65">
        <f>L28-K28</f>
        <v>3.5549299999999997</v>
      </c>
      <c r="AL28" s="65">
        <f>M28</f>
        <v>4.06107</v>
      </c>
      <c r="AM28" s="65">
        <f>N28-M28</f>
        <v>4.9523900000000003</v>
      </c>
      <c r="AN28" s="65">
        <f>O28</f>
        <v>5.1247999999999996</v>
      </c>
      <c r="AO28" s="65">
        <f>P28-O28</f>
        <v>5.8952</v>
      </c>
    </row>
    <row r="29" spans="1:41" hidden="1">
      <c r="A29" s="60" t="s">
        <v>192</v>
      </c>
      <c r="B29" s="61">
        <f>B28/B27</f>
        <v>0.80936190169123901</v>
      </c>
      <c r="C29" s="61">
        <f>C28/C27</f>
        <v>0.78148775421093708</v>
      </c>
      <c r="D29" s="61">
        <f>D28/D27</f>
        <v>0.7819524756467473</v>
      </c>
      <c r="E29" s="61">
        <f>E28/E27</f>
        <v>0.80831701734550365</v>
      </c>
      <c r="F29" s="61">
        <f>F28/F27</f>
        <v>0.80393470812102508</v>
      </c>
      <c r="G29" s="61">
        <f t="shared" ref="G29" si="62">G28/G27</f>
        <v>0.79523570554841139</v>
      </c>
      <c r="H29" s="61">
        <f t="shared" ref="H29" si="63">H28/H27</f>
        <v>0.77441443980861613</v>
      </c>
      <c r="I29" s="61">
        <f t="shared" ref="I29" si="64">I28/I27</f>
        <v>0.75410982861140263</v>
      </c>
      <c r="J29" s="61">
        <f t="shared" ref="J29" si="65">J28/J27</f>
        <v>0.74800312499436161</v>
      </c>
      <c r="K29" s="61">
        <f t="shared" ref="K29" si="66">K28/K27</f>
        <v>0.71958629960358289</v>
      </c>
      <c r="L29" s="61">
        <f t="shared" ref="L29" si="67">L28/L27</f>
        <v>0.73499011356903732</v>
      </c>
      <c r="M29" s="61">
        <f t="shared" ref="M29:P29" si="68">M28/M27</f>
        <v>0.75818851889744376</v>
      </c>
      <c r="N29" s="61">
        <f t="shared" si="68"/>
        <v>0.75524593886448255</v>
      </c>
      <c r="O29" s="61">
        <f t="shared" si="68"/>
        <v>0.71242093556683106</v>
      </c>
      <c r="P29" s="61">
        <f t="shared" si="68"/>
        <v>0.71101820129170445</v>
      </c>
      <c r="R29" s="60" t="s">
        <v>192</v>
      </c>
      <c r="S29" s="61">
        <f>S28/S27</f>
        <v>0.80936190169123901</v>
      </c>
      <c r="T29" s="61">
        <f>T28/T27</f>
        <v>0.78148775421093708</v>
      </c>
      <c r="U29" s="61">
        <f>U28/U27</f>
        <v>0.7819524756467473</v>
      </c>
      <c r="V29" s="61">
        <v>0.80393470812102508</v>
      </c>
      <c r="W29" s="61">
        <v>0.77441443980861613</v>
      </c>
      <c r="X29" s="61">
        <v>0.74800312499436161</v>
      </c>
      <c r="Y29" s="61">
        <v>0.73499011356903732</v>
      </c>
      <c r="Z29" s="61">
        <v>0.75524593886448255</v>
      </c>
      <c r="AA29" s="61">
        <v>0.71101820129170445</v>
      </c>
      <c r="AC29" s="60" t="s">
        <v>192</v>
      </c>
      <c r="AD29" s="61">
        <f>AD28/AD27</f>
        <v>0.80831701734550365</v>
      </c>
      <c r="AE29" s="61">
        <f t="shared" ref="AE29" si="69">AE28/AE27</f>
        <v>0.80022415242364797</v>
      </c>
      <c r="AF29" s="61">
        <f>AF28/AF27</f>
        <v>0.79523570554841139</v>
      </c>
      <c r="AG29" s="61">
        <f t="shared" ref="AG29" si="70">AG28/AG27</f>
        <v>0.75632858226135291</v>
      </c>
      <c r="AH29" s="61">
        <f t="shared" ref="AH29" si="71">AH28/AH27</f>
        <v>0.75410982861140263</v>
      </c>
      <c r="AI29" s="61">
        <f t="shared" ref="AI29" si="72">AI28/AI27</f>
        <v>0.74281997398178701</v>
      </c>
      <c r="AJ29" s="61">
        <f t="shared" ref="AJ29" si="73">AJ28/AJ27</f>
        <v>0.71958629960358289</v>
      </c>
      <c r="AK29" s="61">
        <f t="shared" ref="AK29" si="74">AK28/AK27</f>
        <v>0.74678539842993419</v>
      </c>
      <c r="AL29" s="61">
        <f t="shared" ref="AL29:AN29" si="75">AL28/AL27</f>
        <v>0.75818851889744376</v>
      </c>
      <c r="AM29" s="61">
        <f t="shared" ref="AM29:AO29" si="76">AM28/AM27</f>
        <v>0.75284994808602379</v>
      </c>
      <c r="AN29" s="61">
        <f t="shared" si="75"/>
        <v>0.71242093556683106</v>
      </c>
      <c r="AO29" s="61">
        <f t="shared" si="76"/>
        <v>0.7098032605292941</v>
      </c>
    </row>
    <row r="30" spans="1:41" hidden="1">
      <c r="A30" s="60" t="s">
        <v>190</v>
      </c>
      <c r="B30" s="55">
        <v>0.19511999999999999</v>
      </c>
      <c r="C30" s="55">
        <v>0.33028999999999997</v>
      </c>
      <c r="D30" s="55">
        <v>0.47588000000000003</v>
      </c>
      <c r="E30" s="55">
        <v>0.27804000000000001</v>
      </c>
      <c r="F30" s="55">
        <v>0.62028000000000005</v>
      </c>
      <c r="G30" s="55">
        <v>0.39171</v>
      </c>
      <c r="H30" s="55">
        <v>0.89807000000000003</v>
      </c>
      <c r="I30" s="55">
        <v>0.55391999999999997</v>
      </c>
      <c r="J30" s="55">
        <v>1.2642100000000001</v>
      </c>
      <c r="K30" s="55">
        <v>0.95867999999999998</v>
      </c>
      <c r="L30" s="55">
        <v>2.0609799999999998</v>
      </c>
      <c r="M30" s="55">
        <v>1.1794500000000001</v>
      </c>
      <c r="N30" s="55">
        <v>2.5945299999999998</v>
      </c>
      <c r="O30" s="55">
        <v>1.79887</v>
      </c>
      <c r="P30" s="55">
        <v>3.9479600000000001</v>
      </c>
      <c r="R30" s="60" t="s">
        <v>190</v>
      </c>
      <c r="S30" s="55">
        <v>0.19511999999999999</v>
      </c>
      <c r="T30" s="55">
        <v>0.33028999999999997</v>
      </c>
      <c r="U30" s="55">
        <v>0.47588000000000003</v>
      </c>
      <c r="V30" s="55">
        <v>0.62028000000000005</v>
      </c>
      <c r="W30" s="55">
        <v>0.89807000000000003</v>
      </c>
      <c r="X30" s="55">
        <v>1.2642100000000001</v>
      </c>
      <c r="Y30" s="55">
        <v>2.0609799999999998</v>
      </c>
      <c r="Z30" s="55">
        <v>2.5945299999999998</v>
      </c>
      <c r="AA30" s="55">
        <v>3.9479600000000001</v>
      </c>
      <c r="AC30" s="60" t="s">
        <v>190</v>
      </c>
      <c r="AD30" s="65">
        <f>E30</f>
        <v>0.27804000000000001</v>
      </c>
      <c r="AE30" s="65">
        <f>F30-E30</f>
        <v>0.34224000000000004</v>
      </c>
      <c r="AF30" s="65">
        <f>G30</f>
        <v>0.39171</v>
      </c>
      <c r="AG30" s="65">
        <f>H30-G30</f>
        <v>0.50636000000000003</v>
      </c>
      <c r="AH30" s="65">
        <f>I30</f>
        <v>0.55391999999999997</v>
      </c>
      <c r="AI30" s="65">
        <f>J30-I30</f>
        <v>0.71029000000000009</v>
      </c>
      <c r="AJ30" s="65">
        <f>K30</f>
        <v>0.95867999999999998</v>
      </c>
      <c r="AK30" s="65">
        <f>L30-K30</f>
        <v>1.1022999999999998</v>
      </c>
      <c r="AL30" s="65">
        <f>M30</f>
        <v>1.1794500000000001</v>
      </c>
      <c r="AM30" s="65">
        <f>N30-M30</f>
        <v>1.4150799999999997</v>
      </c>
      <c r="AN30" s="65">
        <f>O30</f>
        <v>1.79887</v>
      </c>
      <c r="AO30" s="65">
        <f>P30-O30</f>
        <v>2.1490900000000002</v>
      </c>
    </row>
    <row r="31" spans="1:41" hidden="1">
      <c r="A31" s="60" t="s">
        <v>192</v>
      </c>
      <c r="B31" s="61">
        <f>B30/B27</f>
        <v>0.19063809830876102</v>
      </c>
      <c r="C31" s="61">
        <f>C30/C27</f>
        <v>0.21851224578906278</v>
      </c>
      <c r="D31" s="61">
        <f>D30/D27</f>
        <v>0.21804752435325278</v>
      </c>
      <c r="E31" s="61">
        <f>E30/E27</f>
        <v>0.19168298265449632</v>
      </c>
      <c r="F31" s="61">
        <f>F30/F27</f>
        <v>0.19606529187897487</v>
      </c>
      <c r="G31" s="61">
        <f t="shared" ref="G31" si="77">G30/G27</f>
        <v>0.20476429445158864</v>
      </c>
      <c r="H31" s="61">
        <f t="shared" ref="H31" si="78">H30/H27</f>
        <v>0.21822763401850176</v>
      </c>
      <c r="I31" s="61">
        <f t="shared" ref="I31" si="79">I30/I27</f>
        <v>0.21769220793001404</v>
      </c>
      <c r="J31" s="61">
        <f t="shared" ref="J31" si="80">J30/J27</f>
        <v>0.2280975243621457</v>
      </c>
      <c r="K31" s="61">
        <f t="shared" ref="K31" si="81">K30/K27</f>
        <v>0.26300152257108761</v>
      </c>
      <c r="L31" s="61">
        <f t="shared" ref="L31" si="82">L30/L27</f>
        <v>0.2451953849045739</v>
      </c>
      <c r="M31" s="61">
        <f t="shared" ref="M31:P31" si="83">M30/M27</f>
        <v>0.22019946679411834</v>
      </c>
      <c r="N31" s="61">
        <f t="shared" si="83"/>
        <v>0.21739800761994457</v>
      </c>
      <c r="O31" s="61">
        <f t="shared" si="83"/>
        <v>0.25006881212205462</v>
      </c>
      <c r="P31" s="61">
        <f t="shared" si="83"/>
        <v>0.25472517404460959</v>
      </c>
      <c r="R31" s="60" t="s">
        <v>192</v>
      </c>
      <c r="S31" s="61">
        <f>S30/S27</f>
        <v>0.19063809830876102</v>
      </c>
      <c r="T31" s="61">
        <f>T30/T27</f>
        <v>0.21851224578906278</v>
      </c>
      <c r="U31" s="61">
        <f>U30/U27</f>
        <v>0.21804752435325278</v>
      </c>
      <c r="V31" s="61">
        <v>0.19606529187897487</v>
      </c>
      <c r="W31" s="61">
        <v>0.21822763401850176</v>
      </c>
      <c r="X31" s="61">
        <v>0.2280975243621457</v>
      </c>
      <c r="Y31" s="61">
        <v>0.2451953849045739</v>
      </c>
      <c r="Z31" s="61">
        <v>0.21739800761994457</v>
      </c>
      <c r="AA31" s="61">
        <v>0.25472517404460959</v>
      </c>
      <c r="AC31" s="60" t="s">
        <v>192</v>
      </c>
      <c r="AD31" s="61">
        <f>AD30/AD27</f>
        <v>0.19168298265449632</v>
      </c>
      <c r="AE31" s="61">
        <f t="shared" ref="AE31" si="84">AE30/AE27</f>
        <v>0.19977584757635194</v>
      </c>
      <c r="AF31" s="61">
        <f>AF30/AF27</f>
        <v>0.20476429445158864</v>
      </c>
      <c r="AG31" s="61">
        <f t="shared" ref="AG31" si="85">AG30/AG27</f>
        <v>0.22992221803469998</v>
      </c>
      <c r="AH31" s="61">
        <f t="shared" ref="AH31" si="86">AH30/AH27</f>
        <v>0.21769220793001404</v>
      </c>
      <c r="AI31" s="61">
        <f t="shared" ref="AI31" si="87">AI30/AI27</f>
        <v>0.2369291837619667</v>
      </c>
      <c r="AJ31" s="61">
        <f t="shared" ref="AJ31" si="88">AJ30/AJ27</f>
        <v>0.26300152257108761</v>
      </c>
      <c r="AK31" s="61">
        <f t="shared" ref="AK31" si="89">AK30/AK27</f>
        <v>0.23156054962807043</v>
      </c>
      <c r="AL31" s="61">
        <f t="shared" ref="AL31:AN31" si="90">AL30/AL27</f>
        <v>0.22019946679411834</v>
      </c>
      <c r="AM31" s="61">
        <f t="shared" ref="AM31:AO31" si="91">AM30/AM27</f>
        <v>0.21511692426032081</v>
      </c>
      <c r="AN31" s="61">
        <f t="shared" si="90"/>
        <v>0.25006881212205462</v>
      </c>
      <c r="AO31" s="61">
        <f t="shared" si="91"/>
        <v>0.25875815734341512</v>
      </c>
    </row>
    <row r="32" spans="1:41" hidden="1">
      <c r="A32" s="60" t="s">
        <v>191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3.0280000000000001E-2</v>
      </c>
      <c r="I32" s="55">
        <v>7.1749999999999994E-2</v>
      </c>
      <c r="J32" s="55">
        <v>0.13245999999999999</v>
      </c>
      <c r="K32" s="55">
        <v>6.3469999999999999E-2</v>
      </c>
      <c r="L32" s="55">
        <v>0.16655</v>
      </c>
      <c r="M32" s="55">
        <v>0.11576</v>
      </c>
      <c r="N32" s="55">
        <v>0.32647999999999999</v>
      </c>
      <c r="O32" s="55">
        <v>0.26983000000000001</v>
      </c>
      <c r="P32" s="55">
        <v>0.53093999999999997</v>
      </c>
      <c r="R32" s="60" t="s">
        <v>191</v>
      </c>
      <c r="S32" s="55">
        <v>0</v>
      </c>
      <c r="T32" s="55">
        <v>0</v>
      </c>
      <c r="U32" s="55">
        <v>0</v>
      </c>
      <c r="V32" s="55">
        <v>0</v>
      </c>
      <c r="W32" s="55">
        <v>3.0280000000000001E-2</v>
      </c>
      <c r="X32" s="55">
        <v>0.13245999999999999</v>
      </c>
      <c r="Y32" s="55">
        <v>0.16655</v>
      </c>
      <c r="Z32" s="55">
        <v>0.32647999999999999</v>
      </c>
      <c r="AA32" s="55">
        <v>0.53093999999999997</v>
      </c>
      <c r="AC32" s="60" t="s">
        <v>191</v>
      </c>
      <c r="AD32" s="65">
        <f>E32</f>
        <v>0</v>
      </c>
      <c r="AE32" s="65">
        <f>F32-E32</f>
        <v>0</v>
      </c>
      <c r="AF32" s="65">
        <f>G32</f>
        <v>0</v>
      </c>
      <c r="AG32" s="65">
        <f>H32-G32</f>
        <v>3.0280000000000001E-2</v>
      </c>
      <c r="AH32" s="65">
        <f>I32</f>
        <v>7.1749999999999994E-2</v>
      </c>
      <c r="AI32" s="65">
        <f>J32-I32</f>
        <v>6.071E-2</v>
      </c>
      <c r="AJ32" s="65">
        <f>K32</f>
        <v>6.3469999999999999E-2</v>
      </c>
      <c r="AK32" s="65">
        <f>L32-K32</f>
        <v>0.10308</v>
      </c>
      <c r="AL32" s="65">
        <f>M32</f>
        <v>0.11576</v>
      </c>
      <c r="AM32" s="65">
        <f>N32-M32</f>
        <v>0.21071999999999999</v>
      </c>
      <c r="AN32" s="65">
        <f>O32</f>
        <v>0.26983000000000001</v>
      </c>
      <c r="AO32" s="65">
        <f>P32-O32</f>
        <v>0.26110999999999995</v>
      </c>
    </row>
    <row r="33" spans="1:41" hidden="1">
      <c r="A33" s="60" t="s">
        <v>192</v>
      </c>
      <c r="B33" s="61">
        <f>B32/B27</f>
        <v>0</v>
      </c>
      <c r="C33" s="61">
        <f>C32/C27</f>
        <v>0</v>
      </c>
      <c r="D33" s="61">
        <f>D32/D27</f>
        <v>0</v>
      </c>
      <c r="E33" s="61">
        <f>E32/E27</f>
        <v>0</v>
      </c>
      <c r="F33" s="61">
        <f>F32/F27</f>
        <v>0</v>
      </c>
      <c r="G33" s="61">
        <f t="shared" ref="G33" si="92">G32/G27</f>
        <v>0</v>
      </c>
      <c r="H33" s="61">
        <f t="shared" ref="H33" si="93">H32/H27</f>
        <v>7.3579261728821061E-3</v>
      </c>
      <c r="I33" s="61">
        <f t="shared" ref="I33" si="94">I32/I27</f>
        <v>2.8197963458583383E-2</v>
      </c>
      <c r="J33" s="61">
        <f t="shared" ref="J33" si="95">J32/J27</f>
        <v>2.389935064349263E-2</v>
      </c>
      <c r="K33" s="61">
        <f t="shared" ref="K33" si="96">K32/K27</f>
        <v>1.7412177825329545E-2</v>
      </c>
      <c r="L33" s="61">
        <f t="shared" ref="L33" si="97">L32/L27</f>
        <v>1.9814501526388802E-2</v>
      </c>
      <c r="M33" s="61">
        <f t="shared" ref="M33:P33" si="98">M32/M27</f>
        <v>2.1612014308437948E-2</v>
      </c>
      <c r="N33" s="61">
        <f t="shared" si="98"/>
        <v>2.7356053515572958E-2</v>
      </c>
      <c r="O33" s="61">
        <f t="shared" si="98"/>
        <v>3.7510252311114198E-2</v>
      </c>
      <c r="P33" s="61">
        <f t="shared" si="98"/>
        <v>3.4256624663685807E-2</v>
      </c>
      <c r="R33" s="60" t="s">
        <v>192</v>
      </c>
      <c r="S33" s="61">
        <f>S32/S27</f>
        <v>0</v>
      </c>
      <c r="T33" s="61">
        <f>T32/T27</f>
        <v>0</v>
      </c>
      <c r="U33" s="61">
        <f>U32/U27</f>
        <v>0</v>
      </c>
      <c r="V33" s="61">
        <v>0</v>
      </c>
      <c r="W33" s="61">
        <v>7.3579261728821061E-3</v>
      </c>
      <c r="X33" s="61">
        <v>2.389935064349263E-2</v>
      </c>
      <c r="Y33" s="61">
        <v>1.9814501526388802E-2</v>
      </c>
      <c r="Z33" s="61">
        <v>2.7356053515572958E-2</v>
      </c>
      <c r="AA33" s="61">
        <v>3.4256624663685807E-2</v>
      </c>
      <c r="AC33" s="60" t="s">
        <v>192</v>
      </c>
      <c r="AD33" s="61">
        <f t="shared" ref="AD33" si="99">AD32/AD27</f>
        <v>0</v>
      </c>
      <c r="AE33" s="61">
        <f t="shared" ref="AE33" si="100">AE32/AE27</f>
        <v>0</v>
      </c>
      <c r="AF33" s="61">
        <f t="shared" ref="AF33" si="101">AF32/AF27</f>
        <v>0</v>
      </c>
      <c r="AG33" s="61">
        <f t="shared" ref="AG33" si="102">AG32/AG27</f>
        <v>1.3749199703947222E-2</v>
      </c>
      <c r="AH33" s="61">
        <f t="shared" ref="AH33" si="103">AH32/AH27</f>
        <v>2.8197963458583383E-2</v>
      </c>
      <c r="AI33" s="61">
        <f t="shared" ref="AI33" si="104">AI32/AI27</f>
        <v>2.0250842256246036E-2</v>
      </c>
      <c r="AJ33" s="61">
        <f t="shared" ref="AJ33" si="105">AJ32/AJ27</f>
        <v>1.7412177825329545E-2</v>
      </c>
      <c r="AK33" s="61">
        <f t="shared" ref="AK33" si="106">AK32/AK27</f>
        <v>2.1654051941995378E-2</v>
      </c>
      <c r="AL33" s="61">
        <f t="shared" ref="AL33:AN33" si="107">AL32/AL27</f>
        <v>2.1612014308437948E-2</v>
      </c>
      <c r="AM33" s="61">
        <f t="shared" ref="AM33:AO33" si="108">AM32/AM27</f>
        <v>3.2033127653655492E-2</v>
      </c>
      <c r="AN33" s="61">
        <f t="shared" si="107"/>
        <v>3.7510252311114198E-2</v>
      </c>
      <c r="AO33" s="61">
        <f t="shared" si="108"/>
        <v>3.1438582127290671E-2</v>
      </c>
    </row>
    <row r="34" spans="1:41">
      <c r="A34" s="45" t="s">
        <v>157</v>
      </c>
      <c r="B34" s="122"/>
      <c r="C34" s="122">
        <f>C8/B8-1</f>
        <v>0.47681996267745319</v>
      </c>
      <c r="D34" s="122">
        <f>D8/C8-1</f>
        <v>0.44386519708376859</v>
      </c>
      <c r="E34" s="122"/>
      <c r="F34" s="122">
        <f>F8/D8-1</f>
        <v>0.44957524994730735</v>
      </c>
      <c r="G34" s="122">
        <f t="shared" ref="G34:P34" si="109">G8/E8-1</f>
        <v>0.31882359429721752</v>
      </c>
      <c r="H34" s="122">
        <f t="shared" si="109"/>
        <v>0.30080856228900887</v>
      </c>
      <c r="I34" s="122">
        <f t="shared" si="109"/>
        <v>0.33012890882288359</v>
      </c>
      <c r="J34" s="122">
        <f t="shared" si="109"/>
        <v>0.34678479523921779</v>
      </c>
      <c r="K34" s="122">
        <f t="shared" si="109"/>
        <v>0.43255479443979405</v>
      </c>
      <c r="L34" s="122">
        <f t="shared" si="109"/>
        <v>0.5165713110361736</v>
      </c>
      <c r="M34" s="122">
        <f t="shared" si="109"/>
        <v>0.46942649822366711</v>
      </c>
      <c r="N34" s="122">
        <f t="shared" si="109"/>
        <v>0.41984733732597612</v>
      </c>
      <c r="O34" s="122">
        <f t="shared" si="109"/>
        <v>0.34300297967992721</v>
      </c>
      <c r="P34" s="122">
        <f t="shared" si="109"/>
        <v>0.29866680296653314</v>
      </c>
      <c r="R34" s="45" t="s">
        <v>157</v>
      </c>
      <c r="S34" s="122"/>
      <c r="T34" s="122">
        <f>T8/S8-1</f>
        <v>0.47681996267745319</v>
      </c>
      <c r="U34" s="122">
        <f>U8/T8-1</f>
        <v>0.44386519708376859</v>
      </c>
      <c r="V34" s="122">
        <f>V8/U8-1</f>
        <v>0.44957524994730735</v>
      </c>
      <c r="W34" s="122">
        <v>0.30080856228900887</v>
      </c>
      <c r="X34" s="122">
        <v>0.34678479523921779</v>
      </c>
      <c r="Y34" s="122">
        <v>0.5165713110361736</v>
      </c>
      <c r="Z34" s="122">
        <v>0.41984733732597612</v>
      </c>
      <c r="AA34" s="122">
        <v>0.29866680296653314</v>
      </c>
      <c r="AC34" s="45" t="s">
        <v>157</v>
      </c>
      <c r="AD34" s="122"/>
      <c r="AE34" s="122"/>
      <c r="AF34" s="122">
        <f t="shared" ref="AF34:AM34" si="110">AF8/AD8-1</f>
        <v>0.31882359429721752</v>
      </c>
      <c r="AG34" s="122">
        <f t="shared" si="110"/>
        <v>0.28555501074063683</v>
      </c>
      <c r="AH34" s="122">
        <f t="shared" si="110"/>
        <v>0.33012890882288359</v>
      </c>
      <c r="AI34" s="122">
        <f t="shared" si="110"/>
        <v>0.36125250305361223</v>
      </c>
      <c r="AJ34" s="122">
        <f t="shared" si="110"/>
        <v>0.43255479443979405</v>
      </c>
      <c r="AK34" s="122">
        <f t="shared" si="110"/>
        <v>0.58788151706194292</v>
      </c>
      <c r="AL34" s="122">
        <f t="shared" si="110"/>
        <v>0.46942649822366711</v>
      </c>
      <c r="AM34" s="122">
        <f t="shared" si="110"/>
        <v>0.38188269251372287</v>
      </c>
      <c r="AN34" s="122">
        <f t="shared" ref="AN34" si="111">AN8/AL8-1</f>
        <v>0.34300297967992721</v>
      </c>
      <c r="AO34" s="122">
        <f t="shared" ref="AO34" si="112">AO8/AM8-1</f>
        <v>0.2625661466147986</v>
      </c>
    </row>
    <row r="35" spans="1:41">
      <c r="A35" s="47" t="s">
        <v>158</v>
      </c>
      <c r="B35" s="48">
        <v>9.4909999999999994E-2</v>
      </c>
      <c r="C35" s="48">
        <v>0.14871999999999999</v>
      </c>
      <c r="D35" s="48">
        <v>0.33734999999999998</v>
      </c>
      <c r="E35" s="48">
        <v>0.23</v>
      </c>
      <c r="F35" s="48">
        <v>0.49399999999999999</v>
      </c>
      <c r="G35" s="48">
        <v>0.30346000000000001</v>
      </c>
      <c r="H35" s="48">
        <v>0.66427000000000003</v>
      </c>
      <c r="I35" s="48">
        <v>0.55872999999999995</v>
      </c>
      <c r="J35" s="48">
        <v>1.0437799999999999</v>
      </c>
      <c r="K35" s="48">
        <v>0.75563999999999998</v>
      </c>
      <c r="L35" s="48">
        <v>1.61341</v>
      </c>
      <c r="M35" s="48">
        <v>1.1084099999999999</v>
      </c>
      <c r="N35" s="48">
        <v>2.28383</v>
      </c>
      <c r="O35" s="48">
        <v>1.38228</v>
      </c>
      <c r="P35" s="48">
        <v>2.8408000000000002</v>
      </c>
      <c r="R35" s="47" t="s">
        <v>158</v>
      </c>
      <c r="S35" s="48">
        <v>9.4909999999999994E-2</v>
      </c>
      <c r="T35" s="48">
        <v>0.14871999999999999</v>
      </c>
      <c r="U35" s="48">
        <v>0.33734999999999998</v>
      </c>
      <c r="V35" s="48">
        <v>0.49399999999999999</v>
      </c>
      <c r="W35" s="48">
        <v>0.66427000000000003</v>
      </c>
      <c r="X35" s="48">
        <v>1.0437799999999999</v>
      </c>
      <c r="Y35" s="48">
        <v>1.61341</v>
      </c>
      <c r="Z35" s="48">
        <v>2.28383</v>
      </c>
      <c r="AA35" s="48">
        <v>2.8408000000000002</v>
      </c>
      <c r="AC35" s="47" t="s">
        <v>158</v>
      </c>
      <c r="AD35" s="48">
        <f>E35</f>
        <v>0.23</v>
      </c>
      <c r="AE35" s="48">
        <f>F35-E35</f>
        <v>0.26400000000000001</v>
      </c>
      <c r="AF35" s="48">
        <f>G35</f>
        <v>0.30346000000000001</v>
      </c>
      <c r="AG35" s="48">
        <f>H35-G35</f>
        <v>0.36081000000000002</v>
      </c>
      <c r="AH35" s="48">
        <f>I35</f>
        <v>0.55872999999999995</v>
      </c>
      <c r="AI35" s="48">
        <f>J35-I35</f>
        <v>0.48504999999999998</v>
      </c>
      <c r="AJ35" s="48">
        <f>K35</f>
        <v>0.75563999999999998</v>
      </c>
      <c r="AK35" s="48">
        <f>L35-K35</f>
        <v>0.85777000000000003</v>
      </c>
      <c r="AL35" s="48">
        <f>M35</f>
        <v>1.1084099999999999</v>
      </c>
      <c r="AM35" s="48">
        <f>N35-M35</f>
        <v>1.1754200000000001</v>
      </c>
      <c r="AN35" s="48">
        <f>O35</f>
        <v>1.38228</v>
      </c>
      <c r="AO35" s="48">
        <f>P35-O35</f>
        <v>1.4585200000000003</v>
      </c>
    </row>
    <row r="36" spans="1:41">
      <c r="A36" s="45" t="s">
        <v>159</v>
      </c>
      <c r="B36" s="120">
        <f>B35/B8</f>
        <v>9.2729919590429019E-2</v>
      </c>
      <c r="C36" s="120">
        <f t="shared" ref="C36:P36" si="113">C35/C8</f>
        <v>9.8389721740741218E-2</v>
      </c>
      <c r="D36" s="120">
        <f t="shared" si="113"/>
        <v>0.1545732796935568</v>
      </c>
      <c r="E36" s="120">
        <f t="shared" si="113"/>
        <v>0.15856382538675787</v>
      </c>
      <c r="F36" s="120">
        <f t="shared" si="113"/>
        <v>0.15614924580546458</v>
      </c>
      <c r="G36" s="120">
        <f t="shared" si="113"/>
        <v>0.15863208188271702</v>
      </c>
      <c r="H36" s="120">
        <f t="shared" si="113"/>
        <v>0.16141511290820332</v>
      </c>
      <c r="I36" s="120">
        <f t="shared" si="113"/>
        <v>0.21958255223992046</v>
      </c>
      <c r="J36" s="120">
        <f t="shared" si="113"/>
        <v>0.18832601702147619</v>
      </c>
      <c r="K36" s="120">
        <f t="shared" si="113"/>
        <v>0.20730011110653881</v>
      </c>
      <c r="L36" s="120">
        <f t="shared" si="113"/>
        <v>0.19194785294320596</v>
      </c>
      <c r="M36" s="120">
        <f t="shared" si="113"/>
        <v>0.20693653057719161</v>
      </c>
      <c r="N36" s="120">
        <f t="shared" si="113"/>
        <v>0.19136417452974452</v>
      </c>
      <c r="O36" s="120">
        <f t="shared" si="113"/>
        <v>0.19215680822965175</v>
      </c>
      <c r="P36" s="120">
        <f t="shared" si="113"/>
        <v>0.18329042706256574</v>
      </c>
      <c r="R36" s="45" t="s">
        <v>159</v>
      </c>
      <c r="S36" s="120">
        <f>S35/S8</f>
        <v>9.2729919590429019E-2</v>
      </c>
      <c r="T36" s="120">
        <f t="shared" ref="T36:U36" si="114">T35/T8</f>
        <v>9.8389721740741218E-2</v>
      </c>
      <c r="U36" s="120">
        <f t="shared" si="114"/>
        <v>0.1545732796935568</v>
      </c>
      <c r="V36" s="120">
        <v>0.15614924580546458</v>
      </c>
      <c r="W36" s="120">
        <v>0.16141511290820332</v>
      </c>
      <c r="X36" s="120">
        <v>0.18832601702147619</v>
      </c>
      <c r="Y36" s="120">
        <v>0.19194785294320596</v>
      </c>
      <c r="Z36" s="120">
        <v>0.19136417452974452</v>
      </c>
      <c r="AA36" s="120">
        <v>0.18329042706256574</v>
      </c>
      <c r="AC36" s="45" t="s">
        <v>159</v>
      </c>
      <c r="AD36" s="120">
        <f t="shared" ref="AD36:AM36" si="115">AD35/AD8</f>
        <v>0.15856382538675787</v>
      </c>
      <c r="AE36" s="120">
        <f t="shared" si="115"/>
        <v>0.15410479125805548</v>
      </c>
      <c r="AF36" s="120">
        <f t="shared" si="115"/>
        <v>0.15863208188271702</v>
      </c>
      <c r="AG36" s="120">
        <f t="shared" si="115"/>
        <v>0.16383252130717296</v>
      </c>
      <c r="AH36" s="120">
        <f t="shared" si="115"/>
        <v>0.21958255223992046</v>
      </c>
      <c r="AI36" s="120">
        <f t="shared" si="115"/>
        <v>0.16179659094699619</v>
      </c>
      <c r="AJ36" s="120">
        <f t="shared" si="115"/>
        <v>0.20730011110653881</v>
      </c>
      <c r="AK36" s="120">
        <f t="shared" si="115"/>
        <v>0.18019204631631136</v>
      </c>
      <c r="AL36" s="120">
        <f t="shared" si="115"/>
        <v>0.20693653057719161</v>
      </c>
      <c r="AM36" s="120">
        <f t="shared" si="115"/>
        <v>0.17868441014929642</v>
      </c>
      <c r="AN36" s="120">
        <f t="shared" ref="AN36" si="116">AN35/AN8</f>
        <v>0.19215680822965175</v>
      </c>
      <c r="AO36" s="120">
        <f t="shared" ref="AO36" si="117">AO35/AO8</f>
        <v>0.17561104823367932</v>
      </c>
    </row>
    <row r="37" spans="1:41">
      <c r="A37" s="45" t="s">
        <v>160</v>
      </c>
      <c r="B37" s="120">
        <f>B8/B$3</f>
        <v>0.64371698113207543</v>
      </c>
      <c r="C37" s="120">
        <f>C8/C$3</f>
        <v>0.66882300884955759</v>
      </c>
      <c r="D37" s="120">
        <f>D8/D$3</f>
        <v>0.62534670487106014</v>
      </c>
      <c r="E37" s="120">
        <f>E8/E$3</f>
        <v>0.65473815348782627</v>
      </c>
      <c r="F37" s="120">
        <f t="shared" ref="F37:P37" si="118">F8/F$3</f>
        <v>0.62154027504911591</v>
      </c>
      <c r="G37" s="120">
        <f t="shared" si="118"/>
        <v>0.60346372239747637</v>
      </c>
      <c r="H37" s="120">
        <f t="shared" si="118"/>
        <v>0.5862236467236468</v>
      </c>
      <c r="I37" s="120">
        <f t="shared" si="118"/>
        <v>0.61166105769230761</v>
      </c>
      <c r="J37" s="120">
        <f t="shared" si="118"/>
        <v>0.57733437500000007</v>
      </c>
      <c r="K37" s="120">
        <f t="shared" si="118"/>
        <v>0.61677664974619295</v>
      </c>
      <c r="L37" s="120">
        <f t="shared" si="118"/>
        <v>0.60081915654038598</v>
      </c>
      <c r="M37" s="120">
        <f t="shared" si="118"/>
        <v>0.64378365384615377</v>
      </c>
      <c r="N37" s="120">
        <f t="shared" si="118"/>
        <v>0.60183913262733235</v>
      </c>
      <c r="O37" s="120">
        <f t="shared" si="118"/>
        <v>0.60445719433044609</v>
      </c>
      <c r="P37" s="120">
        <f t="shared" si="118"/>
        <v>0.55171817232342524</v>
      </c>
      <c r="R37" s="45" t="s">
        <v>160</v>
      </c>
      <c r="S37" s="120">
        <f>S8/S$3</f>
        <v>0.64371698113207543</v>
      </c>
      <c r="T37" s="120">
        <f>T8/T$3</f>
        <v>0.66882300884955759</v>
      </c>
      <c r="U37" s="120">
        <f>U8/U$3</f>
        <v>0.62534670487106014</v>
      </c>
      <c r="V37" s="120">
        <v>0.62154027504911591</v>
      </c>
      <c r="W37" s="120">
        <v>0.5862236467236468</v>
      </c>
      <c r="X37" s="120">
        <v>0.57733437500000007</v>
      </c>
      <c r="Y37" s="120">
        <v>0.60081915654038598</v>
      </c>
      <c r="Z37" s="120">
        <v>0.60183913262733235</v>
      </c>
      <c r="AA37" s="120">
        <v>0.55171817232342524</v>
      </c>
      <c r="AC37" s="45" t="s">
        <v>160</v>
      </c>
      <c r="AD37" s="120">
        <f t="shared" ref="AD37:AM37" si="119">AD8/AD$3</f>
        <v>0.65473815348782627</v>
      </c>
      <c r="AE37" s="120">
        <f t="shared" si="119"/>
        <v>0.59595488732266977</v>
      </c>
      <c r="AF37" s="120">
        <f t="shared" si="119"/>
        <v>0.60346372239747637</v>
      </c>
      <c r="AG37" s="120">
        <f t="shared" si="119"/>
        <v>0.57202857142857144</v>
      </c>
      <c r="AH37" s="120">
        <f t="shared" si="119"/>
        <v>0.61166105769230761</v>
      </c>
      <c r="AI37" s="120">
        <f t="shared" si="119"/>
        <v>0.55108455882352958</v>
      </c>
      <c r="AJ37" s="120">
        <f t="shared" si="119"/>
        <v>0.61677664974619295</v>
      </c>
      <c r="AK37" s="120">
        <f t="shared" si="119"/>
        <v>0.58914727722772275</v>
      </c>
      <c r="AL37" s="120">
        <f t="shared" si="119"/>
        <v>0.64378365384615377</v>
      </c>
      <c r="AM37" s="120">
        <f t="shared" si="119"/>
        <v>0.57151954821894013</v>
      </c>
      <c r="AN37" s="120">
        <f t="shared" ref="AN37:AO37" si="120">AN8/AN$3</f>
        <v>0.60445719433044609</v>
      </c>
      <c r="AO37" s="120">
        <f t="shared" si="120"/>
        <v>0.51295448790399789</v>
      </c>
    </row>
    <row r="38" spans="1:41">
      <c r="A38" s="45" t="s">
        <v>161</v>
      </c>
      <c r="B38" s="120">
        <f>B35/B$5</f>
        <v>0.36503846153846148</v>
      </c>
      <c r="C38" s="120">
        <f>C35/C$5</f>
        <v>0.35409523809523807</v>
      </c>
      <c r="D38" s="120">
        <f>D35/D$5</f>
        <v>0.3748333333333333</v>
      </c>
      <c r="E38" s="120">
        <f>E35/E$5</f>
        <v>0.37352821762078764</v>
      </c>
      <c r="F38" s="120">
        <f>F35/F$5</f>
        <v>0.36592592592592588</v>
      </c>
      <c r="G38" s="120">
        <f t="shared" ref="G38:L38" si="121">G35/G$5</f>
        <v>0.32984782608695651</v>
      </c>
      <c r="H38" s="120">
        <f t="shared" si="121"/>
        <v>0.33719289340101527</v>
      </c>
      <c r="I38" s="120">
        <f t="shared" si="121"/>
        <v>0.4078321167883211</v>
      </c>
      <c r="J38" s="120">
        <f t="shared" si="121"/>
        <v>0.35144107744107739</v>
      </c>
      <c r="K38" s="120">
        <f t="shared" si="121"/>
        <v>0.38750769230769233</v>
      </c>
      <c r="L38" s="120">
        <f t="shared" si="121"/>
        <v>0.35853555555555555</v>
      </c>
      <c r="M38" s="120">
        <f>M35/M$5</f>
        <v>0.42305725190839688</v>
      </c>
      <c r="N38" s="120">
        <f>N35/N$5</f>
        <v>0.38578209459459462</v>
      </c>
      <c r="O38" s="120">
        <f>O35/O$5</f>
        <v>0.43463550837651554</v>
      </c>
      <c r="P38" s="120">
        <f>P35/P$5</f>
        <v>0.40822719780654043</v>
      </c>
      <c r="R38" s="45" t="s">
        <v>161</v>
      </c>
      <c r="S38" s="120">
        <f>S35/S$5</f>
        <v>0.36503846153846148</v>
      </c>
      <c r="T38" s="120">
        <f>T35/T$5</f>
        <v>0.35409523809523807</v>
      </c>
      <c r="U38" s="120">
        <f>U35/U$5</f>
        <v>0.3748333333333333</v>
      </c>
      <c r="V38" s="120">
        <v>0.36592592592592588</v>
      </c>
      <c r="W38" s="120">
        <v>0.33719289340101527</v>
      </c>
      <c r="X38" s="120">
        <v>0.35144107744107739</v>
      </c>
      <c r="Y38" s="120">
        <v>0.35853555555555555</v>
      </c>
      <c r="Z38" s="120">
        <v>0.38578209459459462</v>
      </c>
      <c r="AA38" s="120">
        <v>0.40822719780654043</v>
      </c>
      <c r="AC38" s="45" t="s">
        <v>161</v>
      </c>
      <c r="AD38" s="120">
        <f>AD35/AD$5</f>
        <v>0.37352821762078764</v>
      </c>
      <c r="AE38" s="120">
        <f t="shared" ref="AE38:AM38" si="122">AE35/AE$5</f>
        <v>0.3595505617977528</v>
      </c>
      <c r="AF38" s="120">
        <f t="shared" si="122"/>
        <v>0.32984782608695651</v>
      </c>
      <c r="AG38" s="120">
        <f t="shared" si="122"/>
        <v>0.34362857142857151</v>
      </c>
      <c r="AH38" s="120">
        <f t="shared" si="122"/>
        <v>0.4078321167883211</v>
      </c>
      <c r="AI38" s="120">
        <f t="shared" si="122"/>
        <v>0.30315624999999996</v>
      </c>
      <c r="AJ38" s="120">
        <f t="shared" si="122"/>
        <v>0.38750769230769233</v>
      </c>
      <c r="AK38" s="120">
        <f t="shared" si="122"/>
        <v>0.33638039215686277</v>
      </c>
      <c r="AL38" s="120">
        <f t="shared" si="122"/>
        <v>0.42305725190839688</v>
      </c>
      <c r="AM38" s="120">
        <f t="shared" si="122"/>
        <v>0.35618787878787883</v>
      </c>
      <c r="AN38" s="120">
        <f t="shared" ref="AN38:AO38" si="123">AN35/AN$5</f>
        <v>0.43463550837651554</v>
      </c>
      <c r="AO38" s="120">
        <f t="shared" si="123"/>
        <v>0.38599992060446475</v>
      </c>
    </row>
    <row r="39" spans="1:41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R39" s="45"/>
      <c r="S39" s="125">
        <v>2015</v>
      </c>
      <c r="T39" s="125">
        <v>2016</v>
      </c>
      <c r="U39" s="125">
        <v>2017</v>
      </c>
      <c r="V39" s="125">
        <v>2018</v>
      </c>
      <c r="W39" s="125">
        <v>2019</v>
      </c>
      <c r="X39" s="125">
        <v>2020</v>
      </c>
      <c r="Y39" s="125">
        <v>2021</v>
      </c>
      <c r="Z39" s="125">
        <v>2022</v>
      </c>
      <c r="AA39" s="125">
        <v>2023</v>
      </c>
      <c r="AD39" s="27"/>
      <c r="AE39" s="27"/>
      <c r="AF39" s="27"/>
      <c r="AG39" s="27"/>
      <c r="AH39" s="27"/>
      <c r="AI39" s="27"/>
      <c r="AJ39" s="27"/>
      <c r="AK39" s="27"/>
      <c r="AL39" s="27"/>
      <c r="AN39" s="27"/>
    </row>
    <row r="40" spans="1:41">
      <c r="A40" s="47" t="s">
        <v>165</v>
      </c>
      <c r="B40" s="62">
        <v>0.43991000000000002</v>
      </c>
      <c r="C40" s="62">
        <v>0.5655</v>
      </c>
      <c r="D40" s="62">
        <v>1.0074399999999999</v>
      </c>
      <c r="E40" s="62">
        <v>0.60879000000000005</v>
      </c>
      <c r="F40" s="62">
        <v>1.55406</v>
      </c>
      <c r="G40" s="62">
        <v>1.1088899999999999</v>
      </c>
      <c r="H40" s="62">
        <v>2.2410999999999999</v>
      </c>
      <c r="I40" s="62">
        <v>1.2139</v>
      </c>
      <c r="J40" s="62">
        <v>3.1201400000000001</v>
      </c>
      <c r="K40" s="62">
        <v>1.6103799999999999</v>
      </c>
      <c r="L40" s="62">
        <v>4.1954200000000004</v>
      </c>
      <c r="M40" s="62">
        <v>2.34585</v>
      </c>
      <c r="N40" s="62">
        <v>5.4018699999999997</v>
      </c>
      <c r="O40" s="62">
        <v>2.7949199999999998</v>
      </c>
      <c r="P40" s="62">
        <v>5.8083299999999998</v>
      </c>
      <c r="R40" s="47" t="s">
        <v>165</v>
      </c>
      <c r="S40" s="62">
        <v>0.43991000000000002</v>
      </c>
      <c r="T40" s="62">
        <v>0.5655</v>
      </c>
      <c r="U40" s="62">
        <v>1.0074399999999999</v>
      </c>
      <c r="V40" s="62">
        <v>1.55406</v>
      </c>
      <c r="W40" s="62">
        <v>2.2410999999999999</v>
      </c>
      <c r="X40" s="62">
        <v>3.1201400000000001</v>
      </c>
      <c r="Y40" s="62">
        <v>4.1954200000000004</v>
      </c>
      <c r="Z40" s="62">
        <v>5.4018699999999997</v>
      </c>
      <c r="AA40" s="62">
        <v>5.8083299999999998</v>
      </c>
      <c r="AC40" s="47" t="s">
        <v>165</v>
      </c>
      <c r="AD40" s="62">
        <f>E40</f>
        <v>0.60879000000000005</v>
      </c>
      <c r="AE40" s="62">
        <f>F40-E40</f>
        <v>0.94526999999999994</v>
      </c>
      <c r="AF40" s="62">
        <f>G40</f>
        <v>1.1088899999999999</v>
      </c>
      <c r="AG40" s="62">
        <f>H40-G40</f>
        <v>1.1322099999999999</v>
      </c>
      <c r="AH40" s="62">
        <f>I40</f>
        <v>1.2139</v>
      </c>
      <c r="AI40" s="62">
        <f>J40-I40</f>
        <v>1.9062400000000002</v>
      </c>
      <c r="AJ40" s="62">
        <f>K40</f>
        <v>1.6103799999999999</v>
      </c>
      <c r="AK40" s="62">
        <f>L40-K40</f>
        <v>2.5850400000000002</v>
      </c>
      <c r="AL40" s="62">
        <f>M40</f>
        <v>2.34585</v>
      </c>
      <c r="AM40" s="62">
        <f>N40-M40</f>
        <v>3.0560199999999997</v>
      </c>
      <c r="AN40" s="62">
        <f>O40</f>
        <v>2.7949199999999998</v>
      </c>
      <c r="AO40" s="62">
        <f>P40-O40</f>
        <v>3.0134099999999999</v>
      </c>
    </row>
    <row r="41" spans="1:41" hidden="1">
      <c r="A41" s="52" t="s">
        <v>195</v>
      </c>
      <c r="B41" s="57">
        <v>0.43991000000000002</v>
      </c>
      <c r="C41" s="57">
        <v>0.5655</v>
      </c>
      <c r="D41" s="57">
        <v>1.0074399999999999</v>
      </c>
      <c r="E41" s="57">
        <v>0.60879000000000005</v>
      </c>
      <c r="F41" s="57">
        <v>1.55406</v>
      </c>
      <c r="G41" s="57">
        <v>1.1088899999999999</v>
      </c>
      <c r="H41" s="57">
        <v>2.2410999999999999</v>
      </c>
      <c r="I41" s="57">
        <v>1.2139</v>
      </c>
      <c r="J41" s="57">
        <v>3.1201400000000001</v>
      </c>
      <c r="K41" s="57">
        <v>1.6103799999999999</v>
      </c>
      <c r="L41" s="57">
        <v>4.1954200000000004</v>
      </c>
      <c r="M41" s="57">
        <v>2.34585</v>
      </c>
      <c r="N41" s="57">
        <v>5.4018699999999997</v>
      </c>
      <c r="O41" s="57">
        <v>2.7949199999999998</v>
      </c>
      <c r="P41" s="57">
        <v>5.8083299999999998</v>
      </c>
      <c r="R41" s="52" t="s">
        <v>195</v>
      </c>
      <c r="S41" s="57">
        <v>0.43991000000000002</v>
      </c>
      <c r="T41" s="57">
        <v>0.5655</v>
      </c>
      <c r="U41" s="57">
        <v>1.0074399999999999</v>
      </c>
      <c r="V41" s="57">
        <v>1.55406</v>
      </c>
      <c r="W41" s="57">
        <v>2.2410999999999999</v>
      </c>
      <c r="X41" s="57">
        <v>3.1201400000000001</v>
      </c>
      <c r="Y41" s="57">
        <v>4.1954200000000004</v>
      </c>
      <c r="Z41" s="57">
        <v>5.4018699999999997</v>
      </c>
      <c r="AA41" s="57">
        <v>5.8083299999999998</v>
      </c>
      <c r="AC41" s="52" t="s">
        <v>195</v>
      </c>
      <c r="AD41" s="57">
        <f>E41</f>
        <v>0.60879000000000005</v>
      </c>
      <c r="AE41" s="57">
        <f>F41-E41</f>
        <v>0.94526999999999994</v>
      </c>
      <c r="AF41" s="57">
        <f>G41</f>
        <v>1.1088899999999999</v>
      </c>
      <c r="AG41" s="57">
        <f>H41-G41</f>
        <v>1.1322099999999999</v>
      </c>
      <c r="AH41" s="57">
        <f>I41</f>
        <v>1.2139</v>
      </c>
      <c r="AI41" s="57">
        <f>J41-I41</f>
        <v>1.9062400000000002</v>
      </c>
      <c r="AJ41" s="57">
        <f>K41</f>
        <v>1.6103799999999999</v>
      </c>
      <c r="AK41" s="57">
        <f>L41-K41</f>
        <v>2.5850400000000002</v>
      </c>
      <c r="AL41" s="57">
        <f>M41</f>
        <v>2.34585</v>
      </c>
      <c r="AM41" s="57">
        <f>N41-M41</f>
        <v>3.0560199999999997</v>
      </c>
      <c r="AN41" s="57">
        <f>O41</f>
        <v>2.7949199999999998</v>
      </c>
      <c r="AO41" s="57">
        <f>P41-O41</f>
        <v>3.0134099999999999</v>
      </c>
    </row>
    <row r="42" spans="1:41" hidden="1">
      <c r="A42" s="54" t="s">
        <v>167</v>
      </c>
      <c r="B42" s="53"/>
      <c r="C42" s="53"/>
      <c r="D42" s="53"/>
      <c r="E42" s="53">
        <v>0.51805999999999996</v>
      </c>
      <c r="F42" s="53">
        <v>1.2882</v>
      </c>
      <c r="G42" s="53">
        <v>0.92640999999999996</v>
      </c>
      <c r="H42" s="53">
        <v>1.8868100000000001</v>
      </c>
      <c r="I42" s="53">
        <v>1.07477</v>
      </c>
      <c r="J42" s="53">
        <v>2.8205300000000002</v>
      </c>
      <c r="K42" s="53">
        <v>1.45974</v>
      </c>
      <c r="L42" s="53">
        <v>3.94618</v>
      </c>
      <c r="M42" s="53">
        <v>2.1934300000000002</v>
      </c>
      <c r="N42" s="53">
        <v>5.0968</v>
      </c>
      <c r="O42" s="53">
        <v>2.6382500000000002</v>
      </c>
      <c r="P42" s="53">
        <v>5.4608999999999996</v>
      </c>
      <c r="R42" s="54" t="s">
        <v>167</v>
      </c>
      <c r="S42" s="53"/>
      <c r="T42" s="53"/>
      <c r="U42" s="53"/>
      <c r="V42" s="53">
        <v>1.2882</v>
      </c>
      <c r="W42" s="53">
        <v>1.8868100000000001</v>
      </c>
      <c r="X42" s="53">
        <v>2.8205300000000002</v>
      </c>
      <c r="Y42" s="53">
        <v>3.94618</v>
      </c>
      <c r="Z42" s="53">
        <v>5.0968</v>
      </c>
      <c r="AA42" s="53">
        <v>5.4608999999999996</v>
      </c>
      <c r="AC42" s="54" t="s">
        <v>167</v>
      </c>
      <c r="AD42" s="63">
        <f>E42</f>
        <v>0.51805999999999996</v>
      </c>
      <c r="AE42" s="63">
        <f>F42-E42</f>
        <v>0.77014000000000005</v>
      </c>
      <c r="AF42" s="63">
        <f>G42</f>
        <v>0.92640999999999996</v>
      </c>
      <c r="AG42" s="63">
        <f>H42-G42</f>
        <v>0.96040000000000014</v>
      </c>
      <c r="AH42" s="63">
        <f>I42</f>
        <v>1.07477</v>
      </c>
      <c r="AI42" s="63">
        <f>J42-I42</f>
        <v>1.7457600000000002</v>
      </c>
      <c r="AJ42" s="63">
        <f>K42</f>
        <v>1.45974</v>
      </c>
      <c r="AK42" s="63">
        <f>L42-K42</f>
        <v>2.48644</v>
      </c>
      <c r="AL42" s="63">
        <f>M42</f>
        <v>2.1934300000000002</v>
      </c>
      <c r="AM42" s="63">
        <f>N42-M42</f>
        <v>2.9033699999999998</v>
      </c>
      <c r="AN42" s="63">
        <f>O42</f>
        <v>2.6382500000000002</v>
      </c>
      <c r="AO42" s="63">
        <f>P42-O42</f>
        <v>2.8226499999999994</v>
      </c>
    </row>
    <row r="43" spans="1:41" hidden="1">
      <c r="A43" s="54" t="s">
        <v>196</v>
      </c>
      <c r="B43" s="61"/>
      <c r="C43" s="61"/>
      <c r="D43" s="61"/>
      <c r="E43" s="61">
        <f>E42/E41</f>
        <v>0.85096667159447414</v>
      </c>
      <c r="F43" s="61">
        <f>F42/F41</f>
        <v>0.82892552411103815</v>
      </c>
      <c r="G43" s="61">
        <f t="shared" ref="G43" si="124">G42/G41</f>
        <v>0.83543904264624991</v>
      </c>
      <c r="H43" s="61">
        <f t="shared" ref="H43" si="125">H42/H41</f>
        <v>0.84191245370576961</v>
      </c>
      <c r="I43" s="61">
        <f t="shared" ref="I43" si="126">I42/I41</f>
        <v>0.88538594612406296</v>
      </c>
      <c r="J43" s="61">
        <f t="shared" ref="J43" si="127">J42/J41</f>
        <v>0.90397546263949702</v>
      </c>
      <c r="K43" s="61">
        <f t="shared" ref="K43" si="128">K42/K41</f>
        <v>0.90645686111352608</v>
      </c>
      <c r="L43" s="61">
        <f t="shared" ref="L43" si="129">L42/L41</f>
        <v>0.94059236024045256</v>
      </c>
      <c r="M43" s="61">
        <f t="shared" ref="M43:P43" si="130">M42/M41</f>
        <v>0.93502568365411265</v>
      </c>
      <c r="N43" s="61">
        <f t="shared" si="130"/>
        <v>0.94352511259989602</v>
      </c>
      <c r="O43" s="61">
        <f t="shared" si="130"/>
        <v>0.94394472829275988</v>
      </c>
      <c r="P43" s="61">
        <f t="shared" si="130"/>
        <v>0.94018418374989021</v>
      </c>
      <c r="R43" s="54" t="s">
        <v>196</v>
      </c>
      <c r="S43" s="61"/>
      <c r="T43" s="61"/>
      <c r="U43" s="61"/>
      <c r="V43" s="61">
        <v>0.82892552411103815</v>
      </c>
      <c r="W43" s="61">
        <v>0.84191245370576961</v>
      </c>
      <c r="X43" s="61">
        <v>0.90397546263949702</v>
      </c>
      <c r="Y43" s="61">
        <v>0.94059236024045256</v>
      </c>
      <c r="Z43" s="61">
        <v>0.94352511259989602</v>
      </c>
      <c r="AA43" s="61">
        <v>0.94018418374989021</v>
      </c>
      <c r="AC43" s="54" t="s">
        <v>196</v>
      </c>
      <c r="AD43" s="61">
        <f t="shared" ref="AD43" si="131">AD42/AD41</f>
        <v>0.85096667159447414</v>
      </c>
      <c r="AE43" s="61">
        <f t="shared" ref="AE43" si="132">AE42/AE41</f>
        <v>0.81473018291070287</v>
      </c>
      <c r="AF43" s="61">
        <f t="shared" ref="AF43" si="133">AF42/AF41</f>
        <v>0.83543904264624991</v>
      </c>
      <c r="AG43" s="61">
        <f t="shared" ref="AG43" si="134">AG42/AG41</f>
        <v>0.84825253265736944</v>
      </c>
      <c r="AH43" s="61">
        <f t="shared" ref="AH43" si="135">AH42/AH41</f>
        <v>0.88538594612406296</v>
      </c>
      <c r="AI43" s="61">
        <f t="shared" ref="AI43" si="136">AI42/AI41</f>
        <v>0.91581332885680711</v>
      </c>
      <c r="AJ43" s="61">
        <f t="shared" ref="AJ43" si="137">AJ42/AJ41</f>
        <v>0.90645686111352608</v>
      </c>
      <c r="AK43" s="61">
        <f t="shared" ref="AK43" si="138">AK42/AK41</f>
        <v>0.96185745675115275</v>
      </c>
      <c r="AL43" s="61">
        <f t="shared" ref="AL43:AN43" si="139">AL42/AL41</f>
        <v>0.93502568365411265</v>
      </c>
      <c r="AM43" s="61">
        <f t="shared" ref="AM43:AO43" si="140">AM42/AM41</f>
        <v>0.95004941067139614</v>
      </c>
      <c r="AN43" s="61">
        <f t="shared" si="139"/>
        <v>0.94394472829275988</v>
      </c>
      <c r="AO43" s="61">
        <f t="shared" si="140"/>
        <v>0.93669630086845124</v>
      </c>
    </row>
    <row r="44" spans="1:41" hidden="1">
      <c r="A44" s="54" t="s">
        <v>168</v>
      </c>
      <c r="B44" s="53"/>
      <c r="C44" s="53"/>
      <c r="D44" s="53"/>
      <c r="E44" s="53">
        <v>4.3360000000000003E-2</v>
      </c>
      <c r="F44" s="53">
        <v>0.12917000000000001</v>
      </c>
      <c r="G44" s="53">
        <v>8.2530000000000006E-2</v>
      </c>
      <c r="H44" s="53">
        <v>0.13683999999999999</v>
      </c>
      <c r="I44" s="53">
        <v>7.4609999999999996E-2</v>
      </c>
      <c r="J44" s="53">
        <v>0.16275000000000001</v>
      </c>
      <c r="K44" s="53">
        <v>9.5780000000000004E-2</v>
      </c>
      <c r="L44" s="53">
        <v>0.18248</v>
      </c>
      <c r="M44" s="53">
        <v>0.10091</v>
      </c>
      <c r="N44" s="53">
        <v>0.21609</v>
      </c>
      <c r="O44" s="53">
        <v>0.10904</v>
      </c>
      <c r="P44" s="53">
        <v>0.21623000000000001</v>
      </c>
      <c r="R44" s="54" t="s">
        <v>168</v>
      </c>
      <c r="S44" s="53"/>
      <c r="T44" s="53"/>
      <c r="U44" s="53"/>
      <c r="V44" s="53">
        <v>0.12917000000000001</v>
      </c>
      <c r="W44" s="53">
        <v>0.13683999999999999</v>
      </c>
      <c r="X44" s="53">
        <v>0.16275000000000001</v>
      </c>
      <c r="Y44" s="53">
        <v>0.18248</v>
      </c>
      <c r="Z44" s="53">
        <v>0.21609</v>
      </c>
      <c r="AA44" s="53">
        <v>0.21623000000000001</v>
      </c>
      <c r="AC44" s="54" t="s">
        <v>168</v>
      </c>
      <c r="AD44" s="63">
        <f>E44</f>
        <v>4.3360000000000003E-2</v>
      </c>
      <c r="AE44" s="63">
        <f>F44-E44</f>
        <v>8.5809999999999997E-2</v>
      </c>
      <c r="AF44" s="63">
        <f>G44</f>
        <v>8.2530000000000006E-2</v>
      </c>
      <c r="AG44" s="63">
        <f>H44-G44</f>
        <v>5.4309999999999983E-2</v>
      </c>
      <c r="AH44" s="63">
        <f>I44</f>
        <v>7.4609999999999996E-2</v>
      </c>
      <c r="AI44" s="63">
        <f>J44-I44</f>
        <v>8.814000000000001E-2</v>
      </c>
      <c r="AJ44" s="63">
        <f>K44</f>
        <v>9.5780000000000004E-2</v>
      </c>
      <c r="AK44" s="63">
        <f>L44-K44</f>
        <v>8.6699999999999999E-2</v>
      </c>
      <c r="AL44" s="63">
        <f>M44</f>
        <v>0.10091</v>
      </c>
      <c r="AM44" s="63">
        <f>N44-M44</f>
        <v>0.11518</v>
      </c>
      <c r="AN44" s="63">
        <f>O44</f>
        <v>0.10904</v>
      </c>
      <c r="AO44" s="63">
        <f>P44-O44</f>
        <v>0.10719000000000001</v>
      </c>
    </row>
    <row r="45" spans="1:41" hidden="1">
      <c r="A45" s="54" t="s">
        <v>196</v>
      </c>
      <c r="B45" s="61"/>
      <c r="C45" s="61"/>
      <c r="D45" s="61"/>
      <c r="E45" s="61">
        <f>E44/E41</f>
        <v>7.1223246111138491E-2</v>
      </c>
      <c r="F45" s="61">
        <f>F44/F41</f>
        <v>8.3117768940710143E-2</v>
      </c>
      <c r="G45" s="61">
        <f t="shared" ref="G45" si="141">G44/G41</f>
        <v>7.4425777128479836E-2</v>
      </c>
      <c r="H45" s="61">
        <f t="shared" ref="H45" si="142">H44/H41</f>
        <v>6.1059301236000174E-2</v>
      </c>
      <c r="I45" s="61">
        <f t="shared" ref="I45" si="143">I44/I41</f>
        <v>6.1463052969766868E-2</v>
      </c>
      <c r="J45" s="61">
        <f t="shared" ref="J45" si="144">J44/J41</f>
        <v>5.2161120975340848E-2</v>
      </c>
      <c r="K45" s="61">
        <f t="shared" ref="K45" si="145">K44/K41</f>
        <v>5.9476645263850776E-2</v>
      </c>
      <c r="L45" s="61">
        <f t="shared" ref="L45" si="146">L44/L41</f>
        <v>4.3495049363353369E-2</v>
      </c>
      <c r="M45" s="61">
        <f t="shared" ref="M45:P45" si="147">M44/M41</f>
        <v>4.3016390647313343E-2</v>
      </c>
      <c r="N45" s="61">
        <f t="shared" si="147"/>
        <v>4.0002813840392309E-2</v>
      </c>
      <c r="O45" s="61">
        <f t="shared" si="147"/>
        <v>3.9013639030813049E-2</v>
      </c>
      <c r="P45" s="61">
        <f t="shared" si="147"/>
        <v>3.7227567992865425E-2</v>
      </c>
      <c r="R45" s="54" t="s">
        <v>196</v>
      </c>
      <c r="S45" s="61"/>
      <c r="T45" s="61"/>
      <c r="U45" s="61"/>
      <c r="V45" s="61">
        <v>8.3117768940710143E-2</v>
      </c>
      <c r="W45" s="61">
        <v>6.1059301236000174E-2</v>
      </c>
      <c r="X45" s="61">
        <v>5.2161120975340848E-2</v>
      </c>
      <c r="Y45" s="61">
        <v>4.3495049363353369E-2</v>
      </c>
      <c r="Z45" s="61">
        <v>4.0002813840392309E-2</v>
      </c>
      <c r="AA45" s="61">
        <v>3.7227567992865425E-2</v>
      </c>
      <c r="AC45" s="54" t="s">
        <v>196</v>
      </c>
      <c r="AD45" s="61">
        <f>AD44/AD41</f>
        <v>7.1223246111138491E-2</v>
      </c>
      <c r="AE45" s="61">
        <f t="shared" ref="AE45" si="148">AE44/AE41</f>
        <v>9.0778296148190468E-2</v>
      </c>
      <c r="AF45" s="61">
        <f>AF44/AF41</f>
        <v>7.4425777128479836E-2</v>
      </c>
      <c r="AG45" s="61">
        <f t="shared" ref="AG45" si="149">AG44/AG41</f>
        <v>4.7968133120180875E-2</v>
      </c>
      <c r="AH45" s="61">
        <f t="shared" ref="AH45" si="150">AH44/AH41</f>
        <v>6.1463052969766868E-2</v>
      </c>
      <c r="AI45" s="61">
        <f t="shared" ref="AI45" si="151">AI44/AI41</f>
        <v>4.6237619607184824E-2</v>
      </c>
      <c r="AJ45" s="61">
        <f t="shared" ref="AJ45" si="152">AJ44/AJ41</f>
        <v>5.9476645263850776E-2</v>
      </c>
      <c r="AK45" s="61">
        <f t="shared" ref="AK45" si="153">AK44/AK41</f>
        <v>3.3539132856744959E-2</v>
      </c>
      <c r="AL45" s="61">
        <f t="shared" ref="AL45:AN45" si="154">AL44/AL41</f>
        <v>4.3016390647313343E-2</v>
      </c>
      <c r="AM45" s="61">
        <f t="shared" ref="AM45:AO45" si="155">AM44/AM41</f>
        <v>3.7689543916597408E-2</v>
      </c>
      <c r="AN45" s="61">
        <f t="shared" si="154"/>
        <v>3.9013639030813049E-2</v>
      </c>
      <c r="AO45" s="61">
        <f t="shared" si="155"/>
        <v>3.5570997640546761E-2</v>
      </c>
    </row>
    <row r="46" spans="1:41" hidden="1">
      <c r="A46" s="54" t="s">
        <v>169</v>
      </c>
      <c r="B46" s="53"/>
      <c r="C46" s="53"/>
      <c r="D46" s="53"/>
      <c r="E46" s="53">
        <v>4.7370000000000002E-2</v>
      </c>
      <c r="F46" s="53">
        <v>0.13669000000000001</v>
      </c>
      <c r="G46" s="53">
        <v>9.9949999999999997E-2</v>
      </c>
      <c r="H46" s="53">
        <v>0.21745</v>
      </c>
      <c r="I46" s="53">
        <v>6.4519999999999994E-2</v>
      </c>
      <c r="J46" s="53">
        <v>0.13686000000000001</v>
      </c>
      <c r="K46" s="53">
        <v>5.4859999999999999E-2</v>
      </c>
      <c r="L46" s="53">
        <v>6.676E-2</v>
      </c>
      <c r="M46" s="53">
        <v>5.151E-2</v>
      </c>
      <c r="N46" s="53">
        <v>8.8980000000000004E-2</v>
      </c>
      <c r="O46" s="53">
        <v>4.7629999999999999E-2</v>
      </c>
      <c r="P46" s="53">
        <v>0.13120000000000001</v>
      </c>
      <c r="R46" s="54" t="s">
        <v>169</v>
      </c>
      <c r="S46" s="53"/>
      <c r="T46" s="53"/>
      <c r="U46" s="53"/>
      <c r="V46" s="53">
        <v>0.13669000000000001</v>
      </c>
      <c r="W46" s="53">
        <v>0.21745</v>
      </c>
      <c r="X46" s="53">
        <v>0.13686000000000001</v>
      </c>
      <c r="Y46" s="53">
        <v>6.676E-2</v>
      </c>
      <c r="Z46" s="53">
        <v>8.8980000000000004E-2</v>
      </c>
      <c r="AA46" s="53">
        <v>0.13120000000000001</v>
      </c>
      <c r="AC46" s="54" t="s">
        <v>169</v>
      </c>
      <c r="AD46" s="63">
        <f>E46</f>
        <v>4.7370000000000002E-2</v>
      </c>
      <c r="AE46" s="63">
        <f>F46-E46</f>
        <v>8.932000000000001E-2</v>
      </c>
      <c r="AF46" s="63">
        <f>G46</f>
        <v>9.9949999999999997E-2</v>
      </c>
      <c r="AG46" s="63">
        <f>H46-G46</f>
        <v>0.11750000000000001</v>
      </c>
      <c r="AH46" s="63">
        <f>I46</f>
        <v>6.4519999999999994E-2</v>
      </c>
      <c r="AI46" s="63">
        <f>J46-I46</f>
        <v>7.2340000000000015E-2</v>
      </c>
      <c r="AJ46" s="63">
        <f>K46</f>
        <v>5.4859999999999999E-2</v>
      </c>
      <c r="AK46" s="63">
        <f>L46-K46</f>
        <v>1.1900000000000001E-2</v>
      </c>
      <c r="AL46" s="63">
        <f>M46</f>
        <v>5.151E-2</v>
      </c>
      <c r="AM46" s="63">
        <f>N46-M46</f>
        <v>3.7470000000000003E-2</v>
      </c>
      <c r="AN46" s="63">
        <f>O46</f>
        <v>4.7629999999999999E-2</v>
      </c>
      <c r="AO46" s="63">
        <f>P46-O46</f>
        <v>8.3570000000000005E-2</v>
      </c>
    </row>
    <row r="47" spans="1:41" hidden="1">
      <c r="A47" s="54" t="s">
        <v>196</v>
      </c>
      <c r="B47" s="61"/>
      <c r="C47" s="61"/>
      <c r="D47" s="61"/>
      <c r="E47" s="61">
        <f>E46/E41</f>
        <v>7.7810082294387226E-2</v>
      </c>
      <c r="F47" s="61">
        <f>F46/F41</f>
        <v>8.7956706948251681E-2</v>
      </c>
      <c r="G47" s="61">
        <f t="shared" ref="G47" si="156">G46/G41</f>
        <v>9.0135180225270312E-2</v>
      </c>
      <c r="H47" s="61">
        <f t="shared" ref="H47" si="157">H46/H41</f>
        <v>9.7028245058230336E-2</v>
      </c>
      <c r="I47" s="61">
        <f t="shared" ref="I47" si="158">I46/I41</f>
        <v>5.3151000906170191E-2</v>
      </c>
      <c r="J47" s="61">
        <f t="shared" ref="J47" si="159">J46/J41</f>
        <v>4.3863416385162203E-2</v>
      </c>
      <c r="K47" s="61">
        <f t="shared" ref="K47" si="160">K46/K41</f>
        <v>3.4066493622623234E-2</v>
      </c>
      <c r="L47" s="61">
        <f t="shared" ref="L47" si="161">L46/L41</f>
        <v>1.5912590396193943E-2</v>
      </c>
      <c r="M47" s="61">
        <f t="shared" ref="M47:P47" si="162">M46/M41</f>
        <v>2.1957925698574077E-2</v>
      </c>
      <c r="N47" s="61">
        <f t="shared" si="162"/>
        <v>1.6472073559711732E-2</v>
      </c>
      <c r="O47" s="61">
        <f t="shared" si="162"/>
        <v>1.7041632676427231E-2</v>
      </c>
      <c r="P47" s="61">
        <f t="shared" si="162"/>
        <v>2.2588248257244339E-2</v>
      </c>
      <c r="R47" s="54" t="s">
        <v>196</v>
      </c>
      <c r="S47" s="61"/>
      <c r="T47" s="61"/>
      <c r="U47" s="61"/>
      <c r="V47" s="61">
        <v>8.7956706948251681E-2</v>
      </c>
      <c r="W47" s="61">
        <v>9.7028245058230336E-2</v>
      </c>
      <c r="X47" s="61">
        <v>4.3863416385162203E-2</v>
      </c>
      <c r="Y47" s="61">
        <v>1.5912590396193943E-2</v>
      </c>
      <c r="Z47" s="61">
        <v>1.6472073559711732E-2</v>
      </c>
      <c r="AA47" s="61">
        <v>2.2588248257244339E-2</v>
      </c>
      <c r="AC47" s="54" t="s">
        <v>196</v>
      </c>
      <c r="AD47" s="61">
        <f t="shared" ref="AD47" si="163">AD46/AD41</f>
        <v>7.7810082294387226E-2</v>
      </c>
      <c r="AE47" s="61">
        <f t="shared" ref="AE47" si="164">AE46/AE41</f>
        <v>9.4491520941106785E-2</v>
      </c>
      <c r="AF47" s="61">
        <f t="shared" ref="AF47" si="165">AF46/AF41</f>
        <v>9.0135180225270312E-2</v>
      </c>
      <c r="AG47" s="61">
        <f t="shared" ref="AG47" si="166">AG46/AG41</f>
        <v>0.10377933422244991</v>
      </c>
      <c r="AH47" s="61">
        <f t="shared" ref="AH47" si="167">AH46/AH41</f>
        <v>5.3151000906170191E-2</v>
      </c>
      <c r="AI47" s="61">
        <f t="shared" ref="AI47" si="168">AI46/AI41</f>
        <v>3.7949051536008062E-2</v>
      </c>
      <c r="AJ47" s="61">
        <f t="shared" ref="AJ47" si="169">AJ46/AJ41</f>
        <v>3.4066493622623234E-2</v>
      </c>
      <c r="AK47" s="61">
        <f t="shared" ref="AK47" si="170">AK46/AK41</f>
        <v>4.6034103921022496E-3</v>
      </c>
      <c r="AL47" s="61">
        <f t="shared" ref="AL47:AN47" si="171">AL46/AL41</f>
        <v>2.1957925698574077E-2</v>
      </c>
      <c r="AM47" s="61">
        <f t="shared" ref="AM47:AO47" si="172">AM46/AM41</f>
        <v>1.2261045412006469E-2</v>
      </c>
      <c r="AN47" s="61">
        <f t="shared" si="171"/>
        <v>1.7041632676427231E-2</v>
      </c>
      <c r="AO47" s="61">
        <f t="shared" si="172"/>
        <v>2.773270149100189E-2</v>
      </c>
    </row>
    <row r="48" spans="1:41">
      <c r="A48" s="45" t="s">
        <v>170</v>
      </c>
      <c r="B48" s="122"/>
      <c r="C48" s="121">
        <f>C40/B40-1</f>
        <v>0.28549021390739004</v>
      </c>
      <c r="D48" s="121">
        <f>D40/C40-1</f>
        <v>0.78150309460654266</v>
      </c>
      <c r="E48" s="122"/>
      <c r="F48" s="121">
        <f>F40/D40-1</f>
        <v>0.54258318113237536</v>
      </c>
      <c r="G48" s="121">
        <f>G40/E40-1</f>
        <v>0.82146552998570899</v>
      </c>
      <c r="H48" s="121">
        <f t="shared" ref="H48" si="173">H40/F40-1</f>
        <v>0.44209361285922033</v>
      </c>
      <c r="I48" s="121">
        <f t="shared" ref="I48" si="174">I40/G40-1</f>
        <v>9.4698301905509208E-2</v>
      </c>
      <c r="J48" s="121">
        <f t="shared" ref="J48" si="175">J40/H40-1</f>
        <v>0.39223595555753876</v>
      </c>
      <c r="K48" s="121">
        <f t="shared" ref="K48" si="176">K40/I40-1</f>
        <v>0.32661669000741411</v>
      </c>
      <c r="L48" s="121">
        <f t="shared" ref="L48" si="177">L40/J40-1</f>
        <v>0.34462556167351477</v>
      </c>
      <c r="M48" s="121">
        <f>M40/K40-1</f>
        <v>0.45670587066406698</v>
      </c>
      <c r="N48" s="121">
        <f t="shared" ref="N48" si="178">N40/L40-1</f>
        <v>0.28756358123858861</v>
      </c>
      <c r="O48" s="121">
        <f>O40/M40-1</f>
        <v>0.19143167721721333</v>
      </c>
      <c r="P48" s="121">
        <f>P40/N40-1</f>
        <v>7.5244313543272989E-2</v>
      </c>
      <c r="R48" s="45" t="s">
        <v>170</v>
      </c>
      <c r="S48" s="122"/>
      <c r="T48" s="121">
        <f>T40/S40-1</f>
        <v>0.28549021390739004</v>
      </c>
      <c r="U48" s="121">
        <f>U40/T40-1</f>
        <v>0.78150309460654266</v>
      </c>
      <c r="V48" s="121">
        <f>V40/U40-1</f>
        <v>0.54258318113237536</v>
      </c>
      <c r="W48" s="121">
        <v>0.44209361285922033</v>
      </c>
      <c r="X48" s="121">
        <v>0.39223595555753876</v>
      </c>
      <c r="Y48" s="121">
        <v>0.34462556167351477</v>
      </c>
      <c r="Z48" s="121">
        <v>0.28756358123858861</v>
      </c>
      <c r="AA48" s="121">
        <v>7.5244313543272989E-2</v>
      </c>
      <c r="AC48" s="45" t="s">
        <v>170</v>
      </c>
      <c r="AD48" s="121"/>
      <c r="AE48" s="121"/>
      <c r="AF48" s="121">
        <f>AF40/AD40-1</f>
        <v>0.82146552998570899</v>
      </c>
      <c r="AG48" s="121">
        <f t="shared" ref="AG48" si="179">AG40/AE40-1</f>
        <v>0.19776360193383891</v>
      </c>
      <c r="AH48" s="121">
        <f t="shared" ref="AH48" si="180">AH40/AF40-1</f>
        <v>9.4698301905509208E-2</v>
      </c>
      <c r="AI48" s="121">
        <f t="shared" ref="AI48" si="181">AI40/AG40-1</f>
        <v>0.68364526015491855</v>
      </c>
      <c r="AJ48" s="121">
        <f t="shared" ref="AJ48" si="182">AJ40/AH40-1</f>
        <v>0.32661669000741411</v>
      </c>
      <c r="AK48" s="121">
        <f t="shared" ref="AK48" si="183">AK40/AI40-1</f>
        <v>0.35609367131106273</v>
      </c>
      <c r="AL48" s="121">
        <f t="shared" ref="AL48" si="184">AL40/AJ40-1</f>
        <v>0.45670587066406698</v>
      </c>
      <c r="AM48" s="121">
        <f>AM40/AK40-1</f>
        <v>0.18219447281279955</v>
      </c>
      <c r="AN48" s="121">
        <f t="shared" ref="AN48" si="185">AN40/AL40-1</f>
        <v>0.19143167721721333</v>
      </c>
      <c r="AO48" s="121">
        <f>AO40/AM40-1</f>
        <v>-1.394297157741109E-2</v>
      </c>
    </row>
    <row r="49" spans="1:41">
      <c r="A49" s="47" t="s">
        <v>182</v>
      </c>
      <c r="B49" s="48">
        <v>9.0660000000000004E-2</v>
      </c>
      <c r="C49" s="48">
        <v>0.15679000000000001</v>
      </c>
      <c r="D49" s="48">
        <v>0.42397000000000001</v>
      </c>
      <c r="E49" s="48">
        <v>0.29599999999999999</v>
      </c>
      <c r="F49" s="48">
        <v>0.66900000000000004</v>
      </c>
      <c r="G49" s="48">
        <v>0.52241000000000004</v>
      </c>
      <c r="H49" s="48">
        <v>0.96838000000000002</v>
      </c>
      <c r="I49" s="48">
        <v>0.59758</v>
      </c>
      <c r="J49" s="48">
        <v>1.4122399999999999</v>
      </c>
      <c r="K49" s="48">
        <v>0.72728999999999999</v>
      </c>
      <c r="L49" s="48">
        <v>1.89314</v>
      </c>
      <c r="M49" s="48">
        <v>1.07576</v>
      </c>
      <c r="N49" s="48">
        <v>2.4356200000000001</v>
      </c>
      <c r="O49" s="48">
        <v>1.1325400000000001</v>
      </c>
      <c r="P49" s="48">
        <v>1.92554</v>
      </c>
      <c r="R49" s="47" t="s">
        <v>182</v>
      </c>
      <c r="S49" s="48">
        <v>9.0660000000000004E-2</v>
      </c>
      <c r="T49" s="48">
        <v>0.15679000000000001</v>
      </c>
      <c r="U49" s="48">
        <v>0.42397000000000001</v>
      </c>
      <c r="V49" s="48">
        <v>0.66900000000000004</v>
      </c>
      <c r="W49" s="48">
        <v>0.96838000000000002</v>
      </c>
      <c r="X49" s="48">
        <v>1.4122399999999999</v>
      </c>
      <c r="Y49" s="48">
        <v>1.89314</v>
      </c>
      <c r="Z49" s="48">
        <v>2.4356200000000001</v>
      </c>
      <c r="AA49" s="48">
        <v>1.92554</v>
      </c>
      <c r="AC49" s="47" t="s">
        <v>182</v>
      </c>
      <c r="AD49" s="48">
        <f>E49</f>
        <v>0.29599999999999999</v>
      </c>
      <c r="AE49" s="48">
        <f>F49-E49</f>
        <v>0.37300000000000005</v>
      </c>
      <c r="AF49" s="48">
        <f>G49</f>
        <v>0.52241000000000004</v>
      </c>
      <c r="AG49" s="48">
        <f>H49-G49</f>
        <v>0.44596999999999998</v>
      </c>
      <c r="AH49" s="48">
        <f>I49</f>
        <v>0.59758</v>
      </c>
      <c r="AI49" s="48">
        <f>J49-I49</f>
        <v>0.81465999999999994</v>
      </c>
      <c r="AJ49" s="48">
        <f>K49</f>
        <v>0.72728999999999999</v>
      </c>
      <c r="AK49" s="48">
        <f>L49-K49</f>
        <v>1.1658500000000001</v>
      </c>
      <c r="AL49" s="48">
        <f>M49</f>
        <v>1.07576</v>
      </c>
      <c r="AM49" s="48">
        <f>N49-M49</f>
        <v>1.3598600000000001</v>
      </c>
      <c r="AN49" s="48">
        <f>O49</f>
        <v>1.1325400000000001</v>
      </c>
      <c r="AO49" s="48">
        <f>P49-O49</f>
        <v>0.79299999999999993</v>
      </c>
    </row>
    <row r="50" spans="1:41">
      <c r="A50" s="45" t="s">
        <v>171</v>
      </c>
      <c r="B50" s="120">
        <f t="shared" ref="B50:G50" si="186">B49/B40</f>
        <v>0.20608760882907867</v>
      </c>
      <c r="C50" s="120">
        <f t="shared" si="186"/>
        <v>0.27725906277630419</v>
      </c>
      <c r="D50" s="120">
        <f t="shared" si="186"/>
        <v>0.42083895815135397</v>
      </c>
      <c r="E50" s="120">
        <f t="shared" si="186"/>
        <v>0.48621035168120363</v>
      </c>
      <c r="F50" s="120">
        <f t="shared" si="186"/>
        <v>0.43048530944751173</v>
      </c>
      <c r="G50" s="120">
        <f t="shared" si="186"/>
        <v>0.47111075039002975</v>
      </c>
      <c r="H50" s="120">
        <f t="shared" ref="H50" si="187">H49/H40</f>
        <v>0.43210030788452103</v>
      </c>
      <c r="I50" s="120">
        <f t="shared" ref="I50" si="188">I49/I40</f>
        <v>0.49228107751874128</v>
      </c>
      <c r="J50" s="120">
        <f t="shared" ref="J50" si="189">J49/J40</f>
        <v>0.45262071573711432</v>
      </c>
      <c r="K50" s="120">
        <f t="shared" ref="K50" si="190">K49/K40</f>
        <v>0.45162632422161231</v>
      </c>
      <c r="L50" s="120">
        <f t="shared" ref="L50" si="191">L49/L40</f>
        <v>0.45123968518050633</v>
      </c>
      <c r="M50" s="120">
        <f>M49/M40</f>
        <v>0.45858004561246457</v>
      </c>
      <c r="N50" s="120">
        <f>N49/N40</f>
        <v>0.45088460107333206</v>
      </c>
      <c r="O50" s="120">
        <f>O49/O40</f>
        <v>0.40521374493724333</v>
      </c>
      <c r="P50" s="120">
        <f>P49/P40</f>
        <v>0.33151353314980381</v>
      </c>
      <c r="R50" s="45" t="s">
        <v>171</v>
      </c>
      <c r="S50" s="120">
        <f>S49/S40</f>
        <v>0.20608760882907867</v>
      </c>
      <c r="T50" s="120">
        <f>T49/T40</f>
        <v>0.27725906277630419</v>
      </c>
      <c r="U50" s="120">
        <f>U49/U40</f>
        <v>0.42083895815135397</v>
      </c>
      <c r="V50" s="120">
        <v>0.43048530944751173</v>
      </c>
      <c r="W50" s="120">
        <v>0.43210030788452103</v>
      </c>
      <c r="X50" s="120">
        <v>0.45262071573711432</v>
      </c>
      <c r="Y50" s="120">
        <v>0.45123968518050633</v>
      </c>
      <c r="Z50" s="120">
        <v>0.45088460107333206</v>
      </c>
      <c r="AA50" s="120">
        <v>0.33151353314980381</v>
      </c>
      <c r="AC50" s="45" t="s">
        <v>171</v>
      </c>
      <c r="AD50" s="120">
        <f>AD49/AD40</f>
        <v>0.48621035168120363</v>
      </c>
      <c r="AE50" s="120">
        <f t="shared" ref="AE50:AM50" si="192">AE49/AE40</f>
        <v>0.39459625292244555</v>
      </c>
      <c r="AF50" s="120">
        <f t="shared" si="192"/>
        <v>0.47111075039002975</v>
      </c>
      <c r="AG50" s="120">
        <f t="shared" si="192"/>
        <v>0.39389335900583816</v>
      </c>
      <c r="AH50" s="120">
        <f t="shared" si="192"/>
        <v>0.49228107751874128</v>
      </c>
      <c r="AI50" s="120">
        <f t="shared" si="192"/>
        <v>0.4273648648648648</v>
      </c>
      <c r="AJ50" s="120">
        <f t="shared" si="192"/>
        <v>0.45162632422161231</v>
      </c>
      <c r="AK50" s="120">
        <f t="shared" si="192"/>
        <v>0.45099882400272334</v>
      </c>
      <c r="AL50" s="120">
        <f t="shared" si="192"/>
        <v>0.45858004561246457</v>
      </c>
      <c r="AM50" s="120">
        <f t="shared" si="192"/>
        <v>0.44497745433603192</v>
      </c>
      <c r="AN50" s="120">
        <f t="shared" ref="AN50:AO50" si="193">AN49/AN40</f>
        <v>0.40521374493724333</v>
      </c>
      <c r="AO50" s="120">
        <f t="shared" si="193"/>
        <v>0.26315702144746317</v>
      </c>
    </row>
    <row r="51" spans="1:41">
      <c r="A51" s="45" t="s">
        <v>172</v>
      </c>
      <c r="B51" s="120">
        <f t="shared" ref="B51" si="194">B40/B$3</f>
        <v>0.27667295597484276</v>
      </c>
      <c r="C51" s="120">
        <f t="shared" ref="C51:E51" si="195">C40/C$3</f>
        <v>0.25022123893805315</v>
      </c>
      <c r="D51" s="120">
        <f t="shared" ref="D51" si="196">D40/D$3</f>
        <v>0.28866475644699136</v>
      </c>
      <c r="E51" s="120">
        <f t="shared" si="195"/>
        <v>0.27479665255346619</v>
      </c>
      <c r="F51" s="120">
        <f t="shared" ref="F51:M51" si="197">F40/F$3</f>
        <v>0.3053163064833006</v>
      </c>
      <c r="G51" s="120">
        <f t="shared" si="197"/>
        <v>0.34980757097791798</v>
      </c>
      <c r="H51" s="120">
        <f t="shared" si="197"/>
        <v>0.31924501424501422</v>
      </c>
      <c r="I51" s="120">
        <f t="shared" si="197"/>
        <v>0.29180288461538462</v>
      </c>
      <c r="J51" s="120">
        <f t="shared" si="197"/>
        <v>0.32501458333333338</v>
      </c>
      <c r="K51" s="120">
        <f t="shared" si="197"/>
        <v>0.27248392554991535</v>
      </c>
      <c r="L51" s="120">
        <f t="shared" si="197"/>
        <v>0.29988706218727662</v>
      </c>
      <c r="M51" s="120">
        <f t="shared" si="197"/>
        <v>0.28195312499999997</v>
      </c>
      <c r="N51" s="120">
        <f t="shared" ref="N51:P51" si="198">N40/N$3</f>
        <v>0.27240897629853755</v>
      </c>
      <c r="O51" s="120">
        <f t="shared" ref="O51" si="199">O40/O$3</f>
        <v>0.23485222792493923</v>
      </c>
      <c r="P51" s="120">
        <f t="shared" si="198"/>
        <v>0.20676055796548917</v>
      </c>
      <c r="R51" s="45" t="s">
        <v>172</v>
      </c>
      <c r="S51" s="120">
        <f t="shared" ref="S51:U51" si="200">S40/S$3</f>
        <v>0.27667295597484276</v>
      </c>
      <c r="T51" s="120">
        <f t="shared" si="200"/>
        <v>0.25022123893805315</v>
      </c>
      <c r="U51" s="120">
        <f t="shared" si="200"/>
        <v>0.28866475644699136</v>
      </c>
      <c r="V51" s="120">
        <v>0.3053163064833006</v>
      </c>
      <c r="W51" s="120">
        <v>0.31924501424501422</v>
      </c>
      <c r="X51" s="120">
        <v>0.32501458333333338</v>
      </c>
      <c r="Y51" s="120">
        <v>0.29988706218727662</v>
      </c>
      <c r="Z51" s="120">
        <v>0.27240897629853755</v>
      </c>
      <c r="AA51" s="120">
        <v>0.20676055796548917</v>
      </c>
      <c r="AC51" s="45" t="s">
        <v>172</v>
      </c>
      <c r="AD51" s="120">
        <f t="shared" ref="AD51:AM51" si="201">AD40/AD$3</f>
        <v>0.27479665255346619</v>
      </c>
      <c r="AE51" s="120">
        <f t="shared" si="201"/>
        <v>0.3288376041021645</v>
      </c>
      <c r="AF51" s="120">
        <f t="shared" si="201"/>
        <v>0.34980757097791798</v>
      </c>
      <c r="AG51" s="120">
        <f t="shared" si="201"/>
        <v>0.2940805194805195</v>
      </c>
      <c r="AH51" s="120">
        <f t="shared" si="201"/>
        <v>0.29180288461538462</v>
      </c>
      <c r="AI51" s="120">
        <f t="shared" si="201"/>
        <v>0.35041176470588242</v>
      </c>
      <c r="AJ51" s="120">
        <f t="shared" si="201"/>
        <v>0.27248392554991535</v>
      </c>
      <c r="AK51" s="120">
        <f t="shared" si="201"/>
        <v>0.31993069306930694</v>
      </c>
      <c r="AL51" s="120">
        <f t="shared" si="201"/>
        <v>0.28195312499999997</v>
      </c>
      <c r="AM51" s="120">
        <f t="shared" si="201"/>
        <v>0.26550999131190273</v>
      </c>
      <c r="AN51" s="120">
        <f t="shared" ref="AN51:AO51" si="202">AN40/AN$3</f>
        <v>0.23485222792493923</v>
      </c>
      <c r="AO51" s="120">
        <f t="shared" si="202"/>
        <v>0.18611291249004097</v>
      </c>
    </row>
    <row r="52" spans="1:41">
      <c r="A52" s="45" t="s">
        <v>173</v>
      </c>
      <c r="B52" s="120">
        <f>B49/B$5</f>
        <v>0.34869230769230769</v>
      </c>
      <c r="C52" s="120">
        <f>C49/C$5</f>
        <v>0.37330952380952387</v>
      </c>
      <c r="D52" s="120">
        <f>D49/D$5</f>
        <v>0.47107777777777776</v>
      </c>
      <c r="E52" s="120">
        <f>E49/E$5</f>
        <v>0.48071457572066584</v>
      </c>
      <c r="F52" s="120">
        <f>F49/F$5</f>
        <v>0.49555555555555553</v>
      </c>
      <c r="G52" s="120">
        <f t="shared" ref="G52:M52" si="203">G49/G$5</f>
        <v>0.56783695652173916</v>
      </c>
      <c r="H52" s="120">
        <f t="shared" si="203"/>
        <v>0.49156345177664978</v>
      </c>
      <c r="I52" s="120">
        <f t="shared" si="203"/>
        <v>0.43618978102189776</v>
      </c>
      <c r="J52" s="120">
        <f t="shared" si="203"/>
        <v>0.47550168350168343</v>
      </c>
      <c r="K52" s="120">
        <f t="shared" si="203"/>
        <v>0.37296923076923078</v>
      </c>
      <c r="L52" s="120">
        <f t="shared" si="203"/>
        <v>0.42069777777777778</v>
      </c>
      <c r="M52" s="120">
        <f t="shared" si="203"/>
        <v>0.41059541984732822</v>
      </c>
      <c r="N52" s="120">
        <f t="shared" ref="N52:P52" si="204">N49/N$5</f>
        <v>0.41142229729729735</v>
      </c>
      <c r="O52" s="120">
        <f t="shared" ref="O52" si="205">O49/O$5</f>
        <v>0.35610881923831567</v>
      </c>
      <c r="P52" s="120">
        <f t="shared" si="204"/>
        <v>0.27670297045353626</v>
      </c>
      <c r="R52" s="45" t="s">
        <v>173</v>
      </c>
      <c r="S52" s="120">
        <f>S49/S$5</f>
        <v>0.34869230769230769</v>
      </c>
      <c r="T52" s="120">
        <f>T49/T$5</f>
        <v>0.37330952380952387</v>
      </c>
      <c r="U52" s="120">
        <f>U49/U$5</f>
        <v>0.47107777777777776</v>
      </c>
      <c r="V52" s="120">
        <v>0.49555555555555553</v>
      </c>
      <c r="W52" s="120">
        <v>0.49156345177664978</v>
      </c>
      <c r="X52" s="120">
        <v>0.47550168350168343</v>
      </c>
      <c r="Y52" s="120">
        <v>0.42069777777777778</v>
      </c>
      <c r="Z52" s="120">
        <v>0.41142229729729735</v>
      </c>
      <c r="AA52" s="120">
        <v>0.27670297045353626</v>
      </c>
      <c r="AC52" s="45" t="s">
        <v>173</v>
      </c>
      <c r="AD52" s="120">
        <f>AD49/AD$5</f>
        <v>0.48071457572066584</v>
      </c>
      <c r="AE52" s="120">
        <f t="shared" ref="AE52:AL52" si="206">AE49/AE$5</f>
        <v>0.50800136193394618</v>
      </c>
      <c r="AF52" s="120">
        <f t="shared" si="206"/>
        <v>0.56783695652173916</v>
      </c>
      <c r="AG52" s="120">
        <f t="shared" si="206"/>
        <v>0.42473333333333341</v>
      </c>
      <c r="AH52" s="120">
        <f t="shared" si="206"/>
        <v>0.43618978102189776</v>
      </c>
      <c r="AI52" s="120">
        <f t="shared" si="206"/>
        <v>0.50916249999999996</v>
      </c>
      <c r="AJ52" s="120">
        <f t="shared" si="206"/>
        <v>0.37296923076923078</v>
      </c>
      <c r="AK52" s="120">
        <f t="shared" si="206"/>
        <v>0.45719607843137261</v>
      </c>
      <c r="AL52" s="120">
        <f t="shared" si="206"/>
        <v>0.41059541984732822</v>
      </c>
      <c r="AM52" s="120">
        <f>AM49/AM$5</f>
        <v>0.41207878787878793</v>
      </c>
      <c r="AN52" s="120">
        <f t="shared" ref="AN52" si="207">AN49/AN$5</f>
        <v>0.35610881923831567</v>
      </c>
      <c r="AO52" s="120">
        <f>AO49/AO$5</f>
        <v>0.20986886504082253</v>
      </c>
    </row>
    <row r="53" spans="1:41">
      <c r="R53" s="45"/>
      <c r="S53" s="125">
        <v>2015</v>
      </c>
      <c r="T53" s="125">
        <v>2016</v>
      </c>
      <c r="U53" s="125">
        <v>2017</v>
      </c>
      <c r="V53" s="125">
        <v>2018</v>
      </c>
      <c r="W53" s="125">
        <v>2019</v>
      </c>
      <c r="X53" s="125">
        <v>2020</v>
      </c>
      <c r="Y53" s="125">
        <v>2021</v>
      </c>
      <c r="Z53" s="125">
        <v>2022</v>
      </c>
      <c r="AA53" s="125">
        <v>2023</v>
      </c>
    </row>
    <row r="54" spans="1:41">
      <c r="A54" s="47" t="s">
        <v>166</v>
      </c>
      <c r="B54" s="62">
        <v>0.12523999999999999</v>
      </c>
      <c r="C54" s="62">
        <v>0.1822</v>
      </c>
      <c r="D54" s="62">
        <v>0.30274000000000001</v>
      </c>
      <c r="E54" s="62">
        <v>0.15611</v>
      </c>
      <c r="F54" s="62">
        <v>0.377</v>
      </c>
      <c r="G54" s="62">
        <v>0.15117</v>
      </c>
      <c r="H54" s="62">
        <v>0.66235999999999995</v>
      </c>
      <c r="I54" s="62">
        <v>0.40137</v>
      </c>
      <c r="J54" s="62">
        <v>0.93945999999999996</v>
      </c>
      <c r="K54" s="62">
        <v>0.65637000000000001</v>
      </c>
      <c r="L54" s="62">
        <v>1.38859</v>
      </c>
      <c r="M54" s="62">
        <v>0.61292000000000002</v>
      </c>
      <c r="N54" s="62">
        <v>2.4899900000000001</v>
      </c>
      <c r="O54" s="62">
        <v>1.9123399999999999</v>
      </c>
      <c r="P54" s="62">
        <v>6.7848300000000004</v>
      </c>
      <c r="R54" s="47" t="s">
        <v>166</v>
      </c>
      <c r="S54" s="62">
        <v>0.12523999999999999</v>
      </c>
      <c r="T54" s="62">
        <v>0.1822</v>
      </c>
      <c r="U54" s="62">
        <v>0.30274000000000001</v>
      </c>
      <c r="V54" s="62">
        <v>0.377</v>
      </c>
      <c r="W54" s="62">
        <v>0.66235999999999995</v>
      </c>
      <c r="X54" s="62">
        <v>0.93945999999999996</v>
      </c>
      <c r="Y54" s="62">
        <v>1.38859</v>
      </c>
      <c r="Z54" s="62">
        <v>2.4899900000000001</v>
      </c>
      <c r="AA54" s="62">
        <v>6.7848300000000004</v>
      </c>
      <c r="AC54" s="47" t="s">
        <v>166</v>
      </c>
      <c r="AD54" s="62">
        <f>E54</f>
        <v>0.15611</v>
      </c>
      <c r="AE54" s="62">
        <f>F54-E54</f>
        <v>0.22089</v>
      </c>
      <c r="AF54" s="62">
        <f>G54</f>
        <v>0.15117</v>
      </c>
      <c r="AG54" s="62">
        <f>H54-G54</f>
        <v>0.51118999999999992</v>
      </c>
      <c r="AH54" s="62">
        <f>I54</f>
        <v>0.40137</v>
      </c>
      <c r="AI54" s="62">
        <f>J54-I54</f>
        <v>0.53808999999999996</v>
      </c>
      <c r="AJ54" s="62">
        <f>K54</f>
        <v>0.65637000000000001</v>
      </c>
      <c r="AK54" s="62">
        <f>L54-K54</f>
        <v>0.73221999999999998</v>
      </c>
      <c r="AL54" s="62">
        <f>M54</f>
        <v>0.61292000000000002</v>
      </c>
      <c r="AM54" s="62">
        <f>N54-M54</f>
        <v>1.8770700000000002</v>
      </c>
      <c r="AN54" s="62">
        <f>O54</f>
        <v>1.9123399999999999</v>
      </c>
      <c r="AO54" s="62">
        <f>P54-O54</f>
        <v>4.8724900000000009</v>
      </c>
    </row>
    <row r="55" spans="1:41" hidden="1">
      <c r="A55" s="52" t="s">
        <v>194</v>
      </c>
      <c r="B55" s="57"/>
      <c r="C55" s="57"/>
      <c r="D55" s="57"/>
      <c r="E55" s="57">
        <v>0.15611</v>
      </c>
      <c r="F55" s="57">
        <v>0.377</v>
      </c>
      <c r="G55" s="57">
        <v>0.15117</v>
      </c>
      <c r="H55" s="57">
        <v>0.66235999999999995</v>
      </c>
      <c r="I55" s="57">
        <v>0.40137</v>
      </c>
      <c r="J55" s="57">
        <v>0.93945999999999996</v>
      </c>
      <c r="K55" s="57">
        <v>0.65637000000000001</v>
      </c>
      <c r="L55" s="57">
        <v>1.38859</v>
      </c>
      <c r="M55" s="57">
        <v>0.61292000000000002</v>
      </c>
      <c r="N55" s="57">
        <v>2.4899900000000001</v>
      </c>
      <c r="O55" s="57">
        <v>1.9123399999999999</v>
      </c>
      <c r="P55" s="57">
        <v>6.7848300000000004</v>
      </c>
      <c r="R55" s="52" t="s">
        <v>194</v>
      </c>
      <c r="S55" s="57"/>
      <c r="T55" s="57"/>
      <c r="U55" s="57"/>
      <c r="V55" s="57">
        <v>0.377</v>
      </c>
      <c r="W55" s="57">
        <v>0.66235999999999995</v>
      </c>
      <c r="X55" s="57">
        <v>0.93945999999999996</v>
      </c>
      <c r="Y55" s="57">
        <v>1.38859</v>
      </c>
      <c r="Z55" s="57">
        <v>2.4899900000000001</v>
      </c>
      <c r="AA55" s="57">
        <v>6.7848300000000004</v>
      </c>
      <c r="AC55" s="52" t="s">
        <v>194</v>
      </c>
      <c r="AD55" s="57">
        <f>E55</f>
        <v>0.15611</v>
      </c>
      <c r="AE55" s="57">
        <f>F55-E55</f>
        <v>0.22089</v>
      </c>
      <c r="AF55" s="57">
        <f>G55</f>
        <v>0.15117</v>
      </c>
      <c r="AG55" s="57">
        <f>H55-G55</f>
        <v>0.51118999999999992</v>
      </c>
      <c r="AH55" s="57">
        <f>I55</f>
        <v>0.40137</v>
      </c>
      <c r="AI55" s="57">
        <f>J55-I55</f>
        <v>0.53808999999999996</v>
      </c>
      <c r="AJ55" s="57">
        <f>K55</f>
        <v>0.65637000000000001</v>
      </c>
      <c r="AK55" s="57">
        <f>L55-K55</f>
        <v>0.73221999999999998</v>
      </c>
      <c r="AL55" s="57">
        <f>M55</f>
        <v>0.61292000000000002</v>
      </c>
      <c r="AM55" s="57">
        <f>N55-M55</f>
        <v>1.8770700000000002</v>
      </c>
      <c r="AN55" s="57">
        <f>O55</f>
        <v>1.9123399999999999</v>
      </c>
      <c r="AO55" s="57">
        <f>P55-O55</f>
        <v>4.8724900000000009</v>
      </c>
    </row>
    <row r="56" spans="1:41" hidden="1">
      <c r="A56" s="54" t="s">
        <v>178</v>
      </c>
      <c r="B56" s="53"/>
      <c r="C56" s="53"/>
      <c r="D56" s="53"/>
      <c r="E56" s="53">
        <v>1.11E-2</v>
      </c>
      <c r="F56" s="53">
        <v>1.984E-2</v>
      </c>
      <c r="G56" s="53">
        <v>9.9900000000000006E-3</v>
      </c>
      <c r="H56" s="53">
        <v>0.12284</v>
      </c>
      <c r="I56" s="53">
        <v>0.14235999999999999</v>
      </c>
      <c r="J56" s="53">
        <v>0.35976999999999998</v>
      </c>
      <c r="K56" s="53">
        <v>0.46739000000000003</v>
      </c>
      <c r="L56" s="53">
        <v>0.91825000000000001</v>
      </c>
      <c r="M56" s="53">
        <v>0.39118000000000003</v>
      </c>
      <c r="N56" s="53">
        <v>0.91208999999999996</v>
      </c>
      <c r="O56" s="53">
        <v>0.51297000000000004</v>
      </c>
      <c r="P56" s="53">
        <v>0.97692000000000001</v>
      </c>
      <c r="R56" s="54" t="s">
        <v>178</v>
      </c>
      <c r="S56" s="53"/>
      <c r="T56" s="53"/>
      <c r="U56" s="53"/>
      <c r="V56" s="53">
        <v>1.984E-2</v>
      </c>
      <c r="W56" s="53">
        <v>0.12284</v>
      </c>
      <c r="X56" s="53">
        <v>0.35976999999999998</v>
      </c>
      <c r="Y56" s="53">
        <v>0.91825000000000001</v>
      </c>
      <c r="Z56" s="53">
        <v>0.91208999999999996</v>
      </c>
      <c r="AA56" s="53">
        <v>0.97692000000000001</v>
      </c>
      <c r="AC56" s="54" t="s">
        <v>178</v>
      </c>
      <c r="AD56" s="63">
        <f>E56</f>
        <v>1.11E-2</v>
      </c>
      <c r="AE56" s="63">
        <f>F56-E56</f>
        <v>8.7399999999999995E-3</v>
      </c>
      <c r="AF56" s="63">
        <f>G56</f>
        <v>9.9900000000000006E-3</v>
      </c>
      <c r="AG56" s="63">
        <f>H56-G56</f>
        <v>0.11285000000000001</v>
      </c>
      <c r="AH56" s="63">
        <f>I56</f>
        <v>0.14235999999999999</v>
      </c>
      <c r="AI56" s="63">
        <f>J56-I56</f>
        <v>0.21740999999999999</v>
      </c>
      <c r="AJ56" s="63">
        <f>K56</f>
        <v>0.46739000000000003</v>
      </c>
      <c r="AK56" s="63">
        <f>L56-K56</f>
        <v>0.45085999999999998</v>
      </c>
      <c r="AL56" s="63">
        <f>M56</f>
        <v>0.39118000000000003</v>
      </c>
      <c r="AM56" s="63">
        <f>N56-M56</f>
        <v>0.52090999999999998</v>
      </c>
      <c r="AN56" s="63">
        <f>O56</f>
        <v>0.51297000000000004</v>
      </c>
      <c r="AO56" s="63">
        <f>P56-O56</f>
        <v>0.46394999999999997</v>
      </c>
    </row>
    <row r="57" spans="1:41" hidden="1">
      <c r="A57" s="54" t="s">
        <v>197</v>
      </c>
      <c r="B57" s="61"/>
      <c r="C57" s="61"/>
      <c r="D57" s="61"/>
      <c r="E57" s="61">
        <f>E56/E55</f>
        <v>7.1103708923195189E-2</v>
      </c>
      <c r="F57" s="61">
        <f>F56/F55</f>
        <v>5.262599469496021E-2</v>
      </c>
      <c r="G57" s="61">
        <f t="shared" ref="G57" si="208">G56/G55</f>
        <v>6.6084540583449106E-2</v>
      </c>
      <c r="H57" s="61">
        <f t="shared" ref="H57" si="209">H56/H55</f>
        <v>0.18545805906153756</v>
      </c>
      <c r="I57" s="61">
        <f t="shared" ref="I57" si="210">I56/I55</f>
        <v>0.35468520317911151</v>
      </c>
      <c r="J57" s="61">
        <f t="shared" ref="J57" si="211">J56/J55</f>
        <v>0.38295403742575523</v>
      </c>
      <c r="K57" s="61">
        <f t="shared" ref="K57" si="212">K56/K55</f>
        <v>0.71208312384782979</v>
      </c>
      <c r="L57" s="61">
        <f t="shared" ref="L57" si="213">L56/L55</f>
        <v>0.6612823079526714</v>
      </c>
      <c r="M57" s="61">
        <f>M56/M55</f>
        <v>0.63822358545976643</v>
      </c>
      <c r="N57" s="61">
        <f>N56/N55</f>
        <v>0.36630267591436105</v>
      </c>
      <c r="O57" s="61">
        <f>O56/O55</f>
        <v>0.26824204900802162</v>
      </c>
      <c r="P57" s="61">
        <f>P56/P55</f>
        <v>0.1439859215337746</v>
      </c>
      <c r="R57" s="54" t="s">
        <v>197</v>
      </c>
      <c r="S57" s="61"/>
      <c r="T57" s="61"/>
      <c r="U57" s="61"/>
      <c r="V57" s="61">
        <v>5.262599469496021E-2</v>
      </c>
      <c r="W57" s="61">
        <v>0.18545805906153756</v>
      </c>
      <c r="X57" s="61">
        <v>0.38295403742575523</v>
      </c>
      <c r="Y57" s="61">
        <v>0.6612823079526714</v>
      </c>
      <c r="Z57" s="61">
        <v>0.36630267591436105</v>
      </c>
      <c r="AA57" s="61">
        <v>0.1439859215337746</v>
      </c>
      <c r="AC57" s="54" t="s">
        <v>197</v>
      </c>
      <c r="AD57" s="61">
        <f>AD56/AD55</f>
        <v>7.1103708923195189E-2</v>
      </c>
      <c r="AE57" s="61">
        <f>AE56/AE55</f>
        <v>3.956720539635112E-2</v>
      </c>
      <c r="AF57" s="61">
        <f t="shared" ref="AF57" si="214">AF56/AF55</f>
        <v>6.6084540583449106E-2</v>
      </c>
      <c r="AG57" s="61">
        <f t="shared" ref="AG57" si="215">AG56/AG55</f>
        <v>0.22075940452669265</v>
      </c>
      <c r="AH57" s="61">
        <f t="shared" ref="AH57" si="216">AH56/AH55</f>
        <v>0.35468520317911151</v>
      </c>
      <c r="AI57" s="61">
        <f t="shared" ref="AI57" si="217">AI56/AI55</f>
        <v>0.40404021632068987</v>
      </c>
      <c r="AJ57" s="61">
        <f t="shared" ref="AJ57" si="218">AJ56/AJ55</f>
        <v>0.71208312384782979</v>
      </c>
      <c r="AK57" s="61">
        <f t="shared" ref="AK57" si="219">AK56/AK55</f>
        <v>0.61574390210592445</v>
      </c>
      <c r="AL57" s="61">
        <f>AL56/AL55</f>
        <v>0.63822358545976643</v>
      </c>
      <c r="AM57" s="61">
        <f>AM56/AM55</f>
        <v>0.27751229309508962</v>
      </c>
      <c r="AN57" s="61">
        <f>AN56/AN55</f>
        <v>0.26824204900802162</v>
      </c>
      <c r="AO57" s="61">
        <f>AO56/AO55</f>
        <v>9.5218255963583284E-2</v>
      </c>
    </row>
    <row r="58" spans="1:41" hidden="1">
      <c r="A58" s="54" t="s">
        <v>179</v>
      </c>
      <c r="B58" s="53"/>
      <c r="C58" s="53"/>
      <c r="D58" s="53"/>
      <c r="E58" s="53">
        <v>2.324E-2</v>
      </c>
      <c r="F58" s="53">
        <v>0.10469000000000001</v>
      </c>
      <c r="G58" s="53">
        <v>1.0200000000000001E-2</v>
      </c>
      <c r="H58" s="53">
        <v>0.19323000000000001</v>
      </c>
      <c r="I58" s="53">
        <v>0.12745999999999999</v>
      </c>
      <c r="J58" s="53">
        <v>0.24110999999999999</v>
      </c>
      <c r="K58" s="53">
        <v>1.193E-2</v>
      </c>
      <c r="L58" s="53">
        <v>6.1129999999999997E-2</v>
      </c>
      <c r="M58" s="53">
        <v>6.4729999999999996E-2</v>
      </c>
      <c r="N58" s="53">
        <v>1.16872</v>
      </c>
      <c r="O58" s="53">
        <v>1.2070700000000001</v>
      </c>
      <c r="P58" s="53">
        <v>5.3152600000000003</v>
      </c>
      <c r="R58" s="54" t="s">
        <v>179</v>
      </c>
      <c r="S58" s="53"/>
      <c r="T58" s="53"/>
      <c r="U58" s="53"/>
      <c r="V58" s="53">
        <v>0.10469000000000001</v>
      </c>
      <c r="W58" s="53">
        <v>0.19323000000000001</v>
      </c>
      <c r="X58" s="53">
        <v>0.24110999999999999</v>
      </c>
      <c r="Y58" s="53">
        <v>6.1129999999999997E-2</v>
      </c>
      <c r="Z58" s="53">
        <v>1.16872</v>
      </c>
      <c r="AA58" s="53">
        <v>5.3152600000000003</v>
      </c>
      <c r="AC58" s="54" t="s">
        <v>179</v>
      </c>
      <c r="AD58" s="63">
        <f>E58</f>
        <v>2.324E-2</v>
      </c>
      <c r="AE58" s="63">
        <f>F58-E58</f>
        <v>8.1450000000000009E-2</v>
      </c>
      <c r="AF58" s="63">
        <f>G58</f>
        <v>1.0200000000000001E-2</v>
      </c>
      <c r="AG58" s="63">
        <f>H58-G58</f>
        <v>0.18303000000000003</v>
      </c>
      <c r="AH58" s="63">
        <f>I58</f>
        <v>0.12745999999999999</v>
      </c>
      <c r="AI58" s="63">
        <f>J58-I58</f>
        <v>0.11365</v>
      </c>
      <c r="AJ58" s="63">
        <f>K58</f>
        <v>1.193E-2</v>
      </c>
      <c r="AK58" s="63">
        <f>L58-K58</f>
        <v>4.9199999999999994E-2</v>
      </c>
      <c r="AL58" s="63">
        <f>M58</f>
        <v>6.4729999999999996E-2</v>
      </c>
      <c r="AM58" s="63">
        <f>N58-M58</f>
        <v>1.10399</v>
      </c>
      <c r="AN58" s="63">
        <f>O58</f>
        <v>1.2070700000000001</v>
      </c>
      <c r="AO58" s="63">
        <f>P58-O58</f>
        <v>4.1081900000000005</v>
      </c>
    </row>
    <row r="59" spans="1:41" hidden="1">
      <c r="A59" s="54" t="s">
        <v>197</v>
      </c>
      <c r="B59" s="61"/>
      <c r="C59" s="61"/>
      <c r="D59" s="61"/>
      <c r="E59" s="61">
        <f>E58/E55</f>
        <v>0.14886938697072577</v>
      </c>
      <c r="F59" s="61">
        <f>F58/F55</f>
        <v>0.27769230769230768</v>
      </c>
      <c r="G59" s="61">
        <f t="shared" ref="G59" si="220">G58/G55</f>
        <v>6.7473705100218301E-2</v>
      </c>
      <c r="H59" s="61">
        <f t="shared" ref="H59" si="221">H58/H55</f>
        <v>0.29172957304185038</v>
      </c>
      <c r="I59" s="61">
        <f t="shared" ref="I59" si="222">I58/I55</f>
        <v>0.31756234895482965</v>
      </c>
      <c r="J59" s="61">
        <f t="shared" ref="J59" si="223">J58/J55</f>
        <v>0.25664743576096904</v>
      </c>
      <c r="K59" s="61">
        <f t="shared" ref="K59" si="224">K58/K55</f>
        <v>1.8175724058076999E-2</v>
      </c>
      <c r="L59" s="61">
        <f t="shared" ref="L59" si="225">L58/L55</f>
        <v>4.4023073765474326E-2</v>
      </c>
      <c r="M59" s="61">
        <f t="shared" ref="M59:O59" si="226">M58/M55</f>
        <v>0.1056092149056973</v>
      </c>
      <c r="N59" s="61">
        <f t="shared" si="226"/>
        <v>0.46936734685681464</v>
      </c>
      <c r="O59" s="61">
        <f t="shared" si="226"/>
        <v>0.63120051873620808</v>
      </c>
      <c r="P59" s="61">
        <f>P58/P55</f>
        <v>0.7834035635380695</v>
      </c>
      <c r="R59" s="54" t="s">
        <v>197</v>
      </c>
      <c r="S59" s="61"/>
      <c r="T59" s="61"/>
      <c r="U59" s="61"/>
      <c r="V59" s="61">
        <v>0.27769230769230768</v>
      </c>
      <c r="W59" s="61">
        <v>0.29172957304185038</v>
      </c>
      <c r="X59" s="61">
        <v>0.25664743576096904</v>
      </c>
      <c r="Y59" s="61">
        <v>4.4023073765474326E-2</v>
      </c>
      <c r="Z59" s="61">
        <v>0.46936734685681464</v>
      </c>
      <c r="AA59" s="61">
        <v>0.7834035635380695</v>
      </c>
      <c r="AC59" s="54" t="s">
        <v>197</v>
      </c>
      <c r="AD59" s="61">
        <f>AD58/AD55</f>
        <v>0.14886938697072577</v>
      </c>
      <c r="AE59" s="61">
        <f>AE58/AE55</f>
        <v>0.3687355697405949</v>
      </c>
      <c r="AF59" s="61">
        <f t="shared" ref="AF59" si="227">AF58/AF55</f>
        <v>6.7473705100218301E-2</v>
      </c>
      <c r="AG59" s="61">
        <f t="shared" ref="AG59" si="228">AG58/AG55</f>
        <v>0.35804691015082463</v>
      </c>
      <c r="AH59" s="61">
        <f t="shared" ref="AH59" si="229">AH58/AH55</f>
        <v>0.31756234895482965</v>
      </c>
      <c r="AI59" s="61">
        <f t="shared" ref="AI59" si="230">AI58/AI55</f>
        <v>0.2112100206285194</v>
      </c>
      <c r="AJ59" s="61">
        <f t="shared" ref="AJ59" si="231">AJ58/AJ55</f>
        <v>1.8175724058076999E-2</v>
      </c>
      <c r="AK59" s="61">
        <f t="shared" ref="AK59" si="232">AK58/AK55</f>
        <v>6.7192920160607461E-2</v>
      </c>
      <c r="AL59" s="61">
        <f t="shared" ref="AL59:AM59" si="233">AL58/AL55</f>
        <v>0.1056092149056973</v>
      </c>
      <c r="AM59" s="61">
        <f t="shared" si="233"/>
        <v>0.58814535419563463</v>
      </c>
      <c r="AN59" s="61">
        <f t="shared" ref="AN59:AO59" si="234">AN58/AN55</f>
        <v>0.63120051873620808</v>
      </c>
      <c r="AO59" s="61">
        <f t="shared" si="234"/>
        <v>0.8431397499020008</v>
      </c>
    </row>
    <row r="60" spans="1:41" hidden="1">
      <c r="A60" s="54" t="s">
        <v>180</v>
      </c>
      <c r="B60" s="53"/>
      <c r="C60" s="53"/>
      <c r="D60" s="53"/>
      <c r="E60" s="53">
        <v>0.12177</v>
      </c>
      <c r="F60" s="53">
        <v>0.25247000000000003</v>
      </c>
      <c r="G60" s="53">
        <v>0.13098000000000001</v>
      </c>
      <c r="H60" s="53">
        <v>0.34628999999999999</v>
      </c>
      <c r="I60" s="53">
        <v>0.13155</v>
      </c>
      <c r="J60" s="53">
        <v>0.33857999999999999</v>
      </c>
      <c r="K60" s="53">
        <v>0.17705000000000001</v>
      </c>
      <c r="L60" s="53">
        <v>0.40921000000000002</v>
      </c>
      <c r="M60" s="53">
        <v>0.15701000000000001</v>
      </c>
      <c r="N60" s="53">
        <v>0.40917999999999999</v>
      </c>
      <c r="O60" s="53">
        <v>0.1923</v>
      </c>
      <c r="P60" s="53">
        <v>0.49264999999999998</v>
      </c>
      <c r="R60" s="54" t="s">
        <v>180</v>
      </c>
      <c r="S60" s="53"/>
      <c r="T60" s="53"/>
      <c r="U60" s="53"/>
      <c r="V60" s="53">
        <v>0.25247000000000003</v>
      </c>
      <c r="W60" s="53">
        <v>0.34628999999999999</v>
      </c>
      <c r="X60" s="53">
        <v>0.33857999999999999</v>
      </c>
      <c r="Y60" s="53">
        <v>0.40921000000000002</v>
      </c>
      <c r="Z60" s="53">
        <v>0.40917999999999999</v>
      </c>
      <c r="AA60" s="53">
        <v>0.49264999999999998</v>
      </c>
      <c r="AC60" s="54" t="s">
        <v>180</v>
      </c>
      <c r="AD60" s="63">
        <f>E60</f>
        <v>0.12177</v>
      </c>
      <c r="AE60" s="63">
        <f>F60-E60</f>
        <v>0.13070000000000004</v>
      </c>
      <c r="AF60" s="63">
        <f>G60</f>
        <v>0.13098000000000001</v>
      </c>
      <c r="AG60" s="63">
        <f>H60-G60</f>
        <v>0.21530999999999997</v>
      </c>
      <c r="AH60" s="63">
        <f>I60</f>
        <v>0.13155</v>
      </c>
      <c r="AI60" s="63">
        <f>J60-I60</f>
        <v>0.20702999999999999</v>
      </c>
      <c r="AJ60" s="63">
        <f>K60</f>
        <v>0.17705000000000001</v>
      </c>
      <c r="AK60" s="63">
        <f>L60-K60</f>
        <v>0.23216000000000001</v>
      </c>
      <c r="AL60" s="63">
        <f>M60</f>
        <v>0.15701000000000001</v>
      </c>
      <c r="AM60" s="63">
        <f>N60-M60</f>
        <v>0.25217000000000001</v>
      </c>
      <c r="AN60" s="63">
        <f>O60</f>
        <v>0.1923</v>
      </c>
      <c r="AO60" s="63">
        <f>P60-O60</f>
        <v>0.30035000000000001</v>
      </c>
    </row>
    <row r="61" spans="1:41" hidden="1">
      <c r="A61" s="54" t="s">
        <v>197</v>
      </c>
      <c r="B61" s="61"/>
      <c r="C61" s="61"/>
      <c r="D61" s="61"/>
      <c r="E61" s="61">
        <f>E60/E55</f>
        <v>0.78002690410607911</v>
      </c>
      <c r="F61" s="61">
        <f>F60/F55</f>
        <v>0.66968169761273222</v>
      </c>
      <c r="G61" s="61">
        <f t="shared" ref="G61" si="235">G60/G55</f>
        <v>0.86644175431633275</v>
      </c>
      <c r="H61" s="61">
        <f t="shared" ref="H61" si="236">H60/H55</f>
        <v>0.52281236789661212</v>
      </c>
      <c r="I61" s="61">
        <f t="shared" ref="I61" si="237">I60/I55</f>
        <v>0.32775244786605873</v>
      </c>
      <c r="J61" s="61">
        <f t="shared" ref="J61" si="238">J60/J55</f>
        <v>0.36039852681327572</v>
      </c>
      <c r="K61" s="61">
        <f t="shared" ref="K61" si="239">K60/K55</f>
        <v>0.26974115209409327</v>
      </c>
      <c r="L61" s="61">
        <f t="shared" ref="L61" si="240">L60/L55</f>
        <v>0.29469461828185428</v>
      </c>
      <c r="M61" s="61">
        <f t="shared" ref="M61:P61" si="241">M60/M55</f>
        <v>0.25616719963453632</v>
      </c>
      <c r="N61" s="61">
        <f t="shared" si="241"/>
        <v>0.1643299772288242</v>
      </c>
      <c r="O61" s="61">
        <f t="shared" si="241"/>
        <v>0.10055743225577042</v>
      </c>
      <c r="P61" s="61">
        <f t="shared" si="241"/>
        <v>7.26105149281559E-2</v>
      </c>
      <c r="R61" s="54" t="s">
        <v>197</v>
      </c>
      <c r="S61" s="61"/>
      <c r="T61" s="61"/>
      <c r="U61" s="61"/>
      <c r="V61" s="61">
        <v>0.66968169761273222</v>
      </c>
      <c r="W61" s="61">
        <v>0.52281236789661212</v>
      </c>
      <c r="X61" s="61">
        <v>0.36039852681327572</v>
      </c>
      <c r="Y61" s="61">
        <v>0.29469461828185428</v>
      </c>
      <c r="Z61" s="61">
        <v>0.1643299772288242</v>
      </c>
      <c r="AA61" s="61">
        <v>7.26105149281559E-2</v>
      </c>
      <c r="AC61" s="54" t="s">
        <v>197</v>
      </c>
      <c r="AD61" s="61">
        <f>AD60/AD55</f>
        <v>0.78002690410607911</v>
      </c>
      <c r="AE61" s="61">
        <f>AE60/AE55</f>
        <v>0.59169722486305421</v>
      </c>
      <c r="AF61" s="61">
        <f t="shared" ref="AF61" si="242">AF60/AF55</f>
        <v>0.86644175431633275</v>
      </c>
      <c r="AG61" s="61">
        <f t="shared" ref="AG61" si="243">AG60/AG55</f>
        <v>0.42119368532248286</v>
      </c>
      <c r="AH61" s="61">
        <f t="shared" ref="AH61" si="244">AH60/AH55</f>
        <v>0.32775244786605873</v>
      </c>
      <c r="AI61" s="61">
        <f t="shared" ref="AI61" si="245">AI60/AI55</f>
        <v>0.38474976305079078</v>
      </c>
      <c r="AJ61" s="61">
        <f t="shared" ref="AJ61" si="246">AJ60/AJ55</f>
        <v>0.26974115209409327</v>
      </c>
      <c r="AK61" s="61">
        <f t="shared" ref="AK61" si="247">AK60/AK55</f>
        <v>0.31706317773346809</v>
      </c>
      <c r="AL61" s="61">
        <f t="shared" ref="AL61:AM61" si="248">AL60/AL55</f>
        <v>0.25616719963453632</v>
      </c>
      <c r="AM61" s="61">
        <f t="shared" si="248"/>
        <v>0.13434235270927561</v>
      </c>
      <c r="AN61" s="61">
        <f t="shared" ref="AN61:AO61" si="249">AN60/AN55</f>
        <v>0.10055743225577042</v>
      </c>
      <c r="AO61" s="61">
        <f t="shared" si="249"/>
        <v>6.1641994134415866E-2</v>
      </c>
    </row>
    <row r="62" spans="1:41">
      <c r="A62" s="45" t="s">
        <v>174</v>
      </c>
      <c r="B62" s="122"/>
      <c r="C62" s="121">
        <f>C54/B54-1</f>
        <v>0.45480677099968081</v>
      </c>
      <c r="D62" s="121">
        <f>D54/C54-1</f>
        <v>0.66158068057080133</v>
      </c>
      <c r="E62" s="122"/>
      <c r="F62" s="121">
        <f>F54/D54-1</f>
        <v>0.24529299068507626</v>
      </c>
      <c r="G62" s="121">
        <f>G54/E54-1</f>
        <v>-3.1644353340593123E-2</v>
      </c>
      <c r="H62" s="121">
        <f t="shared" ref="H62" si="250">H54/F54-1</f>
        <v>0.75692307692307681</v>
      </c>
      <c r="I62" s="121">
        <f t="shared" ref="I62" si="251">I54/G54-1</f>
        <v>1.65509029569359</v>
      </c>
      <c r="J62" s="121">
        <f t="shared" ref="J62" si="252">J54/H54-1</f>
        <v>0.41835255752158962</v>
      </c>
      <c r="K62" s="121">
        <f t="shared" ref="K62" si="253">K54/I54-1</f>
        <v>0.63532401524777637</v>
      </c>
      <c r="L62" s="121">
        <f t="shared" ref="L62" si="254">L54/J54-1</f>
        <v>0.47807250973963766</v>
      </c>
      <c r="M62" s="121">
        <f>M54/K54-1</f>
        <v>-6.6197419138595559E-2</v>
      </c>
      <c r="N62" s="121">
        <f>N54/L54-1</f>
        <v>0.79317869205453029</v>
      </c>
      <c r="O62" s="121">
        <f>O54/M54-1</f>
        <v>2.1200482934151275</v>
      </c>
      <c r="P62" s="121">
        <f>P54/N54-1</f>
        <v>1.7248422684428451</v>
      </c>
      <c r="R62" s="45" t="s">
        <v>174</v>
      </c>
      <c r="S62" s="122"/>
      <c r="T62" s="121">
        <f>T54/S54-1</f>
        <v>0.45480677099968081</v>
      </c>
      <c r="U62" s="121">
        <f>U54/T54-1</f>
        <v>0.66158068057080133</v>
      </c>
      <c r="V62" s="121">
        <f>V54/U54-1</f>
        <v>0.24529299068507626</v>
      </c>
      <c r="W62" s="121">
        <v>0.75692307692307681</v>
      </c>
      <c r="X62" s="121">
        <v>0.41835255752158962</v>
      </c>
      <c r="Y62" s="121">
        <v>0.47807250973963766</v>
      </c>
      <c r="Z62" s="121">
        <v>0.79317869205453029</v>
      </c>
      <c r="AA62" s="121">
        <v>1.7248422684428451</v>
      </c>
      <c r="AC62" s="45" t="s">
        <v>174</v>
      </c>
      <c r="AD62" s="121"/>
      <c r="AE62" s="121"/>
      <c r="AF62" s="121">
        <f>AF54/AD54-1</f>
        <v>-3.1644353340593123E-2</v>
      </c>
      <c r="AG62" s="121">
        <f t="shared" ref="AG62" si="255">AG54/AE54-1</f>
        <v>1.3142288016659873</v>
      </c>
      <c r="AH62" s="121">
        <f t="shared" ref="AH62" si="256">AH54/AF54-1</f>
        <v>1.65509029569359</v>
      </c>
      <c r="AI62" s="121">
        <f t="shared" ref="AI62" si="257">AI54/AG54-1</f>
        <v>5.262231264304873E-2</v>
      </c>
      <c r="AJ62" s="121">
        <f t="shared" ref="AJ62" si="258">AJ54/AH54-1</f>
        <v>0.63532401524777637</v>
      </c>
      <c r="AK62" s="121">
        <f t="shared" ref="AK62" si="259">AK54/AI54-1</f>
        <v>0.36077607835120529</v>
      </c>
      <c r="AL62" s="121">
        <f>AL54/AJ54-1</f>
        <v>-6.6197419138595559E-2</v>
      </c>
      <c r="AM62" s="121">
        <f>AM54/AK54-1</f>
        <v>1.5635328180055179</v>
      </c>
      <c r="AN62" s="121">
        <f>AN54/AL54-1</f>
        <v>2.1200482934151275</v>
      </c>
      <c r="AO62" s="121">
        <f>AO54/AM54-1</f>
        <v>1.5957955750185131</v>
      </c>
    </row>
    <row r="63" spans="1:41">
      <c r="A63" s="47" t="s">
        <v>183</v>
      </c>
      <c r="B63" s="48">
        <v>7.5819999999999999E-2</v>
      </c>
      <c r="C63" s="48">
        <v>0.11505</v>
      </c>
      <c r="D63" s="48">
        <v>0.13951</v>
      </c>
      <c r="E63" s="48">
        <v>8.8999999999999996E-2</v>
      </c>
      <c r="F63" s="48">
        <v>0.187</v>
      </c>
      <c r="G63" s="48">
        <v>9.2069999999999999E-2</v>
      </c>
      <c r="H63" s="48">
        <v>0.33774999999999999</v>
      </c>
      <c r="I63" s="48">
        <v>0.21063999999999999</v>
      </c>
      <c r="J63" s="48">
        <v>0.51715</v>
      </c>
      <c r="K63" s="48">
        <v>0.46945999999999999</v>
      </c>
      <c r="L63" s="48">
        <v>0.99021999999999999</v>
      </c>
      <c r="M63" s="48">
        <v>0.43824999999999997</v>
      </c>
      <c r="N63" s="48">
        <v>1.20302</v>
      </c>
      <c r="O63" s="48">
        <v>0.66549999999999998</v>
      </c>
      <c r="P63" s="48">
        <v>2.1925300000000001</v>
      </c>
      <c r="R63" s="47" t="s">
        <v>183</v>
      </c>
      <c r="S63" s="48">
        <v>7.5819999999999999E-2</v>
      </c>
      <c r="T63" s="48">
        <v>0.11505</v>
      </c>
      <c r="U63" s="48">
        <v>0.13951</v>
      </c>
      <c r="V63" s="48">
        <v>0.187</v>
      </c>
      <c r="W63" s="48">
        <v>0.33774999999999999</v>
      </c>
      <c r="X63" s="48">
        <v>0.51715</v>
      </c>
      <c r="Y63" s="48">
        <v>0.99021999999999999</v>
      </c>
      <c r="Z63" s="48">
        <v>1.20302</v>
      </c>
      <c r="AA63" s="48">
        <v>2.1925300000000001</v>
      </c>
      <c r="AC63" s="47" t="s">
        <v>183</v>
      </c>
      <c r="AD63" s="48">
        <f>E63</f>
        <v>8.8999999999999996E-2</v>
      </c>
      <c r="AE63" s="48">
        <f>F63-E63</f>
        <v>9.8000000000000004E-2</v>
      </c>
      <c r="AF63" s="48">
        <f>G63</f>
        <v>9.2069999999999999E-2</v>
      </c>
      <c r="AG63" s="48">
        <f>H63-G63</f>
        <v>0.24568000000000001</v>
      </c>
      <c r="AH63" s="48">
        <f>I63</f>
        <v>0.21063999999999999</v>
      </c>
      <c r="AI63" s="48">
        <f>J63-I63</f>
        <v>0.30651</v>
      </c>
      <c r="AJ63" s="48">
        <f>K63</f>
        <v>0.46945999999999999</v>
      </c>
      <c r="AK63" s="48">
        <f>L63-K63</f>
        <v>0.52076</v>
      </c>
      <c r="AL63" s="48">
        <f>M63</f>
        <v>0.43824999999999997</v>
      </c>
      <c r="AM63" s="48">
        <f>N63-M63</f>
        <v>0.76476999999999995</v>
      </c>
      <c r="AN63" s="48">
        <f>O63</f>
        <v>0.66549999999999998</v>
      </c>
      <c r="AO63" s="48">
        <f>P63-O63</f>
        <v>1.5270300000000001</v>
      </c>
    </row>
    <row r="64" spans="1:41">
      <c r="A64" s="45" t="s">
        <v>175</v>
      </c>
      <c r="B64" s="120">
        <f t="shared" ref="B64:G64" si="260">B63/B54</f>
        <v>0.60539763653784739</v>
      </c>
      <c r="C64" s="120">
        <f t="shared" si="260"/>
        <v>0.63144895718990124</v>
      </c>
      <c r="D64" s="120">
        <f t="shared" si="260"/>
        <v>0.46082446984210873</v>
      </c>
      <c r="E64" s="120">
        <f t="shared" si="260"/>
        <v>0.57011081929408747</v>
      </c>
      <c r="F64" s="120">
        <f t="shared" si="260"/>
        <v>0.49602122015915118</v>
      </c>
      <c r="G64" s="120">
        <f t="shared" si="260"/>
        <v>0.60904941456638217</v>
      </c>
      <c r="H64" s="120">
        <f t="shared" ref="H64" si="261">H63/H54</f>
        <v>0.50991907723896379</v>
      </c>
      <c r="I64" s="120">
        <f t="shared" ref="I64" si="262">I63/I54</f>
        <v>0.52480255126192787</v>
      </c>
      <c r="J64" s="120">
        <f t="shared" ref="J64" si="263">J63/J54</f>
        <v>0.55047580524982442</v>
      </c>
      <c r="K64" s="120">
        <f t="shared" ref="K64" si="264">K63/K54</f>
        <v>0.71523683288389173</v>
      </c>
      <c r="L64" s="120">
        <f t="shared" ref="L64" si="265">L63/L54</f>
        <v>0.71311186167263196</v>
      </c>
      <c r="M64" s="120">
        <f>M63/M54</f>
        <v>0.71501990471839716</v>
      </c>
      <c r="N64" s="120">
        <f>N63/N54</f>
        <v>0.48314250258033159</v>
      </c>
      <c r="O64" s="120">
        <f>O63/O54</f>
        <v>0.34800297018312643</v>
      </c>
      <c r="P64" s="120">
        <f>P63/P54</f>
        <v>0.32315179599194083</v>
      </c>
      <c r="R64" s="45" t="s">
        <v>175</v>
      </c>
      <c r="S64" s="120">
        <f>S63/S54</f>
        <v>0.60539763653784739</v>
      </c>
      <c r="T64" s="120">
        <f>T63/T54</f>
        <v>0.63144895718990124</v>
      </c>
      <c r="U64" s="120">
        <f>U63/U54</f>
        <v>0.46082446984210873</v>
      </c>
      <c r="V64" s="120">
        <v>0.49602122015915118</v>
      </c>
      <c r="W64" s="120">
        <v>0.50991907723896379</v>
      </c>
      <c r="X64" s="120">
        <v>0.55047580524982442</v>
      </c>
      <c r="Y64" s="120">
        <v>0.71311186167263196</v>
      </c>
      <c r="Z64" s="120">
        <v>0.48314250258033159</v>
      </c>
      <c r="AA64" s="120">
        <v>0.32315179599194083</v>
      </c>
      <c r="AC64" s="45" t="s">
        <v>175</v>
      </c>
      <c r="AD64" s="120">
        <f>AD63/AD54</f>
        <v>0.57011081929408747</v>
      </c>
      <c r="AE64" s="120">
        <f>AE63/AE54</f>
        <v>0.4436597401421522</v>
      </c>
      <c r="AF64" s="120">
        <f>AF63/AF54</f>
        <v>0.60904941456638217</v>
      </c>
      <c r="AG64" s="120">
        <f t="shared" ref="AG64:AK64" si="266">AG63/AG54</f>
        <v>0.48060408067450466</v>
      </c>
      <c r="AH64" s="120">
        <f t="shared" si="266"/>
        <v>0.52480255126192787</v>
      </c>
      <c r="AI64" s="120">
        <f t="shared" si="266"/>
        <v>0.56962589901317628</v>
      </c>
      <c r="AJ64" s="120">
        <f t="shared" si="266"/>
        <v>0.71523683288389173</v>
      </c>
      <c r="AK64" s="120">
        <f t="shared" si="266"/>
        <v>0.71120701428532407</v>
      </c>
      <c r="AL64" s="120">
        <f>AL63/AL54</f>
        <v>0.71501990471839716</v>
      </c>
      <c r="AM64" s="120">
        <f>AM63/AM54</f>
        <v>0.4074275333365297</v>
      </c>
      <c r="AN64" s="120">
        <f>AN63/AN54</f>
        <v>0.34800297018312643</v>
      </c>
      <c r="AO64" s="120">
        <f>AO63/AO54</f>
        <v>0.31339828301340789</v>
      </c>
    </row>
    <row r="65" spans="1:41">
      <c r="A65" s="45" t="s">
        <v>176</v>
      </c>
      <c r="B65" s="120">
        <f t="shared" ref="B65:D65" si="267">B54/B$3</f>
        <v>7.8767295597484271E-2</v>
      </c>
      <c r="C65" s="120">
        <f t="shared" si="267"/>
        <v>8.0619469026548679E-2</v>
      </c>
      <c r="D65" s="120">
        <f t="shared" si="267"/>
        <v>8.6744985673352426E-2</v>
      </c>
      <c r="E65" s="120">
        <f t="shared" ref="E65:M65" si="268">E54/E$3</f>
        <v>7.0465193958707609E-2</v>
      </c>
      <c r="F65" s="120">
        <f t="shared" si="268"/>
        <v>7.406679764243615E-2</v>
      </c>
      <c r="G65" s="120">
        <f t="shared" si="268"/>
        <v>4.768769716088328E-2</v>
      </c>
      <c r="H65" s="120">
        <f t="shared" si="268"/>
        <v>9.4353276353276352E-2</v>
      </c>
      <c r="I65" s="120">
        <f t="shared" si="268"/>
        <v>9.6483173076923071E-2</v>
      </c>
      <c r="J65" s="120">
        <f t="shared" si="268"/>
        <v>9.7860416666666672E-2</v>
      </c>
      <c r="K65" s="120">
        <f t="shared" si="268"/>
        <v>0.11106091370558376</v>
      </c>
      <c r="L65" s="120">
        <f t="shared" si="268"/>
        <v>9.9255897069335242E-2</v>
      </c>
      <c r="M65" s="120">
        <f t="shared" si="268"/>
        <v>7.3668269230769232E-2</v>
      </c>
      <c r="N65" s="120">
        <f t="shared" ref="N65:O65" si="269">N54/N$3</f>
        <v>0.12556681795259708</v>
      </c>
      <c r="O65" s="120">
        <f t="shared" si="269"/>
        <v>0.16069057774461462</v>
      </c>
      <c r="P65" s="120">
        <f t="shared" ref="P65" si="270">P54/P$3</f>
        <v>0.24152126971108565</v>
      </c>
      <c r="R65" s="45" t="s">
        <v>176</v>
      </c>
      <c r="S65" s="120">
        <f t="shared" ref="S65:U65" si="271">S54/S$3</f>
        <v>7.8767295597484271E-2</v>
      </c>
      <c r="T65" s="120">
        <f t="shared" si="271"/>
        <v>8.0619469026548679E-2</v>
      </c>
      <c r="U65" s="120">
        <f t="shared" si="271"/>
        <v>8.6744985673352426E-2</v>
      </c>
      <c r="V65" s="120">
        <v>7.406679764243615E-2</v>
      </c>
      <c r="W65" s="120">
        <v>9.4353276353276352E-2</v>
      </c>
      <c r="X65" s="120">
        <v>9.7860416666666672E-2</v>
      </c>
      <c r="Y65" s="120">
        <v>9.9255897069335242E-2</v>
      </c>
      <c r="Z65" s="120">
        <v>0.12556681795259708</v>
      </c>
      <c r="AA65" s="120">
        <v>0.24152126971108565</v>
      </c>
      <c r="AC65" s="45" t="s">
        <v>176</v>
      </c>
      <c r="AD65" s="120">
        <f t="shared" ref="AD65:AL65" si="272">AD54/AD$3</f>
        <v>7.0465193958707609E-2</v>
      </c>
      <c r="AE65" s="120">
        <f t="shared" si="272"/>
        <v>7.6842530039170936E-2</v>
      </c>
      <c r="AF65" s="120">
        <f t="shared" si="272"/>
        <v>4.768769716088328E-2</v>
      </c>
      <c r="AG65" s="120">
        <f t="shared" si="272"/>
        <v>0.13277662337662338</v>
      </c>
      <c r="AH65" s="120">
        <f t="shared" si="272"/>
        <v>9.6483173076923071E-2</v>
      </c>
      <c r="AI65" s="120">
        <f t="shared" si="272"/>
        <v>9.8913602941176473E-2</v>
      </c>
      <c r="AJ65" s="120">
        <f t="shared" si="272"/>
        <v>0.11106091370558376</v>
      </c>
      <c r="AK65" s="120">
        <f t="shared" si="272"/>
        <v>9.0621287128712869E-2</v>
      </c>
      <c r="AL65" s="120">
        <f t="shared" si="272"/>
        <v>7.3668269230769232E-2</v>
      </c>
      <c r="AM65" s="120">
        <f>AM54/AM$3</f>
        <v>0.16308166811468294</v>
      </c>
      <c r="AN65" s="120">
        <f t="shared" ref="AN65" si="273">AN54/AN$3</f>
        <v>0.16069057774461462</v>
      </c>
      <c r="AO65" s="120">
        <f>AO54/AO$3</f>
        <v>0.3009325996059613</v>
      </c>
    </row>
    <row r="66" spans="1:41">
      <c r="A66" s="45" t="s">
        <v>177</v>
      </c>
      <c r="B66" s="120">
        <f>B63/B$5</f>
        <v>0.29161538461538461</v>
      </c>
      <c r="C66" s="120">
        <f>C63/C$5</f>
        <v>0.27392857142857141</v>
      </c>
      <c r="D66" s="120">
        <f>D63/D$5</f>
        <v>0.1550111111111111</v>
      </c>
      <c r="E66" s="120">
        <f>E63/E$5</f>
        <v>0.14453917986195694</v>
      </c>
      <c r="F66" s="120">
        <f>F63/F$5</f>
        <v>0.13851851851851851</v>
      </c>
      <c r="G66" s="120">
        <f t="shared" ref="G66:M66" si="274">G63/G$5</f>
        <v>0.10007608695652173</v>
      </c>
      <c r="H66" s="120">
        <f t="shared" si="274"/>
        <v>0.17144670050761421</v>
      </c>
      <c r="I66" s="120">
        <f t="shared" si="274"/>
        <v>0.15375182481751823</v>
      </c>
      <c r="J66" s="120">
        <f t="shared" si="274"/>
        <v>0.17412457912457913</v>
      </c>
      <c r="K66" s="120">
        <f t="shared" si="274"/>
        <v>0.24074871794871794</v>
      </c>
      <c r="L66" s="120">
        <f t="shared" si="274"/>
        <v>0.22004888888888888</v>
      </c>
      <c r="M66" s="120">
        <f t="shared" si="274"/>
        <v>0.16727099236641219</v>
      </c>
      <c r="N66" s="120">
        <f t="shared" ref="N66:O66" si="275">N63/N$5</f>
        <v>0.20321283783783783</v>
      </c>
      <c r="O66" s="120">
        <f t="shared" si="275"/>
        <v>0.20925567238516879</v>
      </c>
      <c r="P66" s="120">
        <f t="shared" ref="P66" si="276">P63/P$5</f>
        <v>0.31506983173992331</v>
      </c>
      <c r="R66" s="45" t="s">
        <v>177</v>
      </c>
      <c r="S66" s="120">
        <f>S63/S$5</f>
        <v>0.29161538461538461</v>
      </c>
      <c r="T66" s="120">
        <f>T63/T$5</f>
        <v>0.27392857142857141</v>
      </c>
      <c r="U66" s="120">
        <f>U63/U$5</f>
        <v>0.1550111111111111</v>
      </c>
      <c r="V66" s="120">
        <v>0.13851851851851851</v>
      </c>
      <c r="W66" s="120">
        <v>0.17144670050761421</v>
      </c>
      <c r="X66" s="120">
        <v>0.17412457912457913</v>
      </c>
      <c r="Y66" s="120">
        <v>0.22004888888888888</v>
      </c>
      <c r="Z66" s="120">
        <v>0.20321283783783783</v>
      </c>
      <c r="AA66" s="120">
        <v>0.31506983173992331</v>
      </c>
      <c r="AC66" s="45" t="s">
        <v>177</v>
      </c>
      <c r="AD66" s="120">
        <f>AD63/AD$5</f>
        <v>0.14453917986195694</v>
      </c>
      <c r="AE66" s="120">
        <f>AE63/AE$5</f>
        <v>0.13346952672795367</v>
      </c>
      <c r="AF66" s="120">
        <f t="shared" ref="AF66:AL66" si="277">AF63/AF$5</f>
        <v>0.10007608695652173</v>
      </c>
      <c r="AG66" s="120">
        <f t="shared" si="277"/>
        <v>0.23398095238095243</v>
      </c>
      <c r="AH66" s="120">
        <f t="shared" si="277"/>
        <v>0.15375182481751823</v>
      </c>
      <c r="AI66" s="120">
        <f t="shared" si="277"/>
        <v>0.19156874999999998</v>
      </c>
      <c r="AJ66" s="120">
        <f t="shared" si="277"/>
        <v>0.24074871794871794</v>
      </c>
      <c r="AK66" s="120">
        <f t="shared" si="277"/>
        <v>0.20421960784313728</v>
      </c>
      <c r="AL66" s="120">
        <f t="shared" si="277"/>
        <v>0.16727099236641219</v>
      </c>
      <c r="AM66" s="120">
        <f t="shared" ref="AM66:AN66" si="278">AM63/AM$5</f>
        <v>0.23174848484848484</v>
      </c>
      <c r="AN66" s="120">
        <f t="shared" si="278"/>
        <v>0.20925567238516879</v>
      </c>
      <c r="AO66" s="120">
        <f t="shared" ref="AO66" si="279">AO63/AO$5</f>
        <v>0.40413121435471283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CF9E-3F69-4C0A-81C6-28B025DC7986}">
  <dimension ref="A1:AD95"/>
  <sheetViews>
    <sheetView workbookViewId="0">
      <selection activeCell="D21" sqref="D21"/>
    </sheetView>
  </sheetViews>
  <sheetFormatPr defaultRowHeight="14.25"/>
  <cols>
    <col min="1" max="1" width="44.375" bestFit="1" customWidth="1"/>
    <col min="2" max="5" width="10" style="14" bestFit="1" customWidth="1"/>
    <col min="6" max="6" width="10" style="14" hidden="1" customWidth="1"/>
    <col min="7" max="7" width="10" style="14" bestFit="1" customWidth="1"/>
    <col min="8" max="8" width="10" style="14" hidden="1" customWidth="1"/>
    <col min="9" max="9" width="9.75" style="14" bestFit="1" customWidth="1"/>
    <col min="10" max="10" width="10" style="14" hidden="1" customWidth="1"/>
    <col min="11" max="11" width="9.75" style="14" bestFit="1" customWidth="1"/>
    <col min="12" max="12" width="9.75" style="14" hidden="1" customWidth="1"/>
    <col min="13" max="13" width="9" style="14" bestFit="1" customWidth="1"/>
    <col min="14" max="14" width="9.75" style="14" hidden="1" customWidth="1"/>
    <col min="15" max="15" width="9" style="14" bestFit="1" customWidth="1"/>
  </cols>
  <sheetData>
    <row r="1" spans="1:26">
      <c r="A1" s="33"/>
      <c r="B1" s="34">
        <v>2015</v>
      </c>
      <c r="C1" s="34">
        <v>2016</v>
      </c>
      <c r="D1" s="34">
        <v>2017</v>
      </c>
      <c r="E1" s="34">
        <v>2018</v>
      </c>
      <c r="F1" s="34" t="s">
        <v>143</v>
      </c>
      <c r="G1" s="34">
        <v>2019</v>
      </c>
      <c r="H1" s="34" t="s">
        <v>0</v>
      </c>
      <c r="I1" s="34">
        <v>2020</v>
      </c>
      <c r="J1" s="34" t="s">
        <v>1</v>
      </c>
      <c r="K1" s="34">
        <v>2021</v>
      </c>
      <c r="L1" s="34" t="s">
        <v>2</v>
      </c>
      <c r="M1" s="34">
        <v>2022</v>
      </c>
      <c r="N1" s="34" t="s">
        <v>219</v>
      </c>
      <c r="O1" s="34">
        <v>2023</v>
      </c>
    </row>
    <row r="2" spans="1:26">
      <c r="A2" s="47" t="s">
        <v>156</v>
      </c>
      <c r="B2" s="44">
        <v>1.0235099999999999</v>
      </c>
      <c r="C2" s="44">
        <v>1.5115400000000001</v>
      </c>
      <c r="D2" s="44">
        <v>2.1824599999999998</v>
      </c>
      <c r="E2" s="44">
        <v>3.16364</v>
      </c>
      <c r="F2" s="44">
        <v>1.9129799999999999</v>
      </c>
      <c r="G2" s="44">
        <v>4.1152899999999999</v>
      </c>
      <c r="H2" s="44">
        <v>2.5445099999999998</v>
      </c>
      <c r="I2" s="44">
        <v>5.5424100000000003</v>
      </c>
      <c r="J2" s="44">
        <v>3.6451500000000001</v>
      </c>
      <c r="K2" s="44">
        <v>8.4054599999999997</v>
      </c>
      <c r="L2" s="44">
        <v>5.3562799999999999</v>
      </c>
      <c r="M2" s="44">
        <v>11.934469999999999</v>
      </c>
      <c r="N2" s="44">
        <v>7.1935000000000002</v>
      </c>
      <c r="O2" s="44">
        <v>15.498900000000001</v>
      </c>
      <c r="P2" s="78">
        <f>E2/E40*10000/12</f>
        <v>2.2662827015100722</v>
      </c>
      <c r="Q2" s="78"/>
      <c r="R2" s="78">
        <f>G2/G40*10000/12</f>
        <v>2.3866715382652468</v>
      </c>
      <c r="S2" s="78"/>
      <c r="T2" s="78">
        <f>I2/I40*10000/12</f>
        <v>2.3145452267602109</v>
      </c>
      <c r="U2" s="78"/>
      <c r="V2" s="78">
        <f>K2/K40*10000/12</f>
        <v>2.3389041004407636</v>
      </c>
      <c r="W2" s="78"/>
      <c r="X2" s="78">
        <f>M2/M40*10000/12</f>
        <v>2.3696429989675161</v>
      </c>
      <c r="Y2" s="78"/>
      <c r="Z2" s="78">
        <f>O2/(M40+O40)*2*10000/12</f>
        <v>2.6680748215705918</v>
      </c>
    </row>
    <row r="3" spans="1:26">
      <c r="A3" s="45" t="s">
        <v>157</v>
      </c>
      <c r="B3" s="40"/>
      <c r="C3" s="126">
        <f>C2/B2-1</f>
        <v>0.47681996267745319</v>
      </c>
      <c r="D3" s="126">
        <f>D2/C2-1</f>
        <v>0.44386519708376859</v>
      </c>
      <c r="E3" s="126">
        <f>E2/D2-1</f>
        <v>0.44957524994730735</v>
      </c>
      <c r="F3" s="126">
        <v>0.31882359429721752</v>
      </c>
      <c r="G3" s="126">
        <f t="shared" ref="G3:O3" si="0">G2/E2-1</f>
        <v>0.30080856228900887</v>
      </c>
      <c r="H3" s="126">
        <f t="shared" si="0"/>
        <v>0.33012890882288359</v>
      </c>
      <c r="I3" s="126">
        <f t="shared" si="0"/>
        <v>0.34678479523921779</v>
      </c>
      <c r="J3" s="126">
        <f t="shared" si="0"/>
        <v>0.43255479443979405</v>
      </c>
      <c r="K3" s="126">
        <f t="shared" si="0"/>
        <v>0.5165713110361736</v>
      </c>
      <c r="L3" s="126">
        <f t="shared" si="0"/>
        <v>0.46942649822366711</v>
      </c>
      <c r="M3" s="126">
        <f t="shared" si="0"/>
        <v>0.41984733732597612</v>
      </c>
      <c r="N3" s="126">
        <f t="shared" si="0"/>
        <v>0.34300297967992721</v>
      </c>
      <c r="O3" s="126">
        <f t="shared" si="0"/>
        <v>0.29866680296653314</v>
      </c>
    </row>
    <row r="4" spans="1:26">
      <c r="A4" s="47" t="s">
        <v>158</v>
      </c>
      <c r="B4" s="119">
        <v>9.4909999999999994E-2</v>
      </c>
      <c r="C4" s="119">
        <v>0.14871999999999999</v>
      </c>
      <c r="D4" s="119">
        <v>0.33734999999999998</v>
      </c>
      <c r="E4" s="119">
        <v>0.49399999999999999</v>
      </c>
      <c r="F4" s="119">
        <v>0.30346000000000001</v>
      </c>
      <c r="G4" s="119">
        <v>0.66427000000000003</v>
      </c>
      <c r="H4" s="119">
        <v>0.55872999999999995</v>
      </c>
      <c r="I4" s="119">
        <v>1.0437799999999999</v>
      </c>
      <c r="J4" s="119">
        <v>0.75563999999999998</v>
      </c>
      <c r="K4" s="119">
        <v>1.61341</v>
      </c>
      <c r="L4" s="119">
        <v>1.1084099999999999</v>
      </c>
      <c r="M4" s="119">
        <v>2.28383</v>
      </c>
      <c r="N4" s="119">
        <v>1.38228</v>
      </c>
      <c r="O4" s="119">
        <v>2.8408000000000002</v>
      </c>
    </row>
    <row r="5" spans="1:26">
      <c r="A5" s="45" t="s">
        <v>159</v>
      </c>
      <c r="B5" s="3">
        <f t="shared" ref="B5" si="1">B4/B2</f>
        <v>9.2729919590429019E-2</v>
      </c>
      <c r="C5" s="3">
        <f t="shared" ref="C5:O5" si="2">C4/C2</f>
        <v>9.8389721740741218E-2</v>
      </c>
      <c r="D5" s="3">
        <f t="shared" si="2"/>
        <v>0.1545732796935568</v>
      </c>
      <c r="E5" s="3">
        <f t="shared" si="2"/>
        <v>0.15614924580546458</v>
      </c>
      <c r="F5" s="3">
        <f t="shared" si="2"/>
        <v>0.15863208188271702</v>
      </c>
      <c r="G5" s="3">
        <f t="shared" si="2"/>
        <v>0.16141511290820332</v>
      </c>
      <c r="H5" s="3">
        <f t="shared" si="2"/>
        <v>0.21958255223992046</v>
      </c>
      <c r="I5" s="3">
        <f t="shared" si="2"/>
        <v>0.18832601702147619</v>
      </c>
      <c r="J5" s="3">
        <f t="shared" si="2"/>
        <v>0.20730011110653881</v>
      </c>
      <c r="K5" s="3">
        <f t="shared" si="2"/>
        <v>0.19194785294320596</v>
      </c>
      <c r="L5" s="3">
        <f t="shared" si="2"/>
        <v>0.20693653057719161</v>
      </c>
      <c r="M5" s="3">
        <f t="shared" si="2"/>
        <v>0.19136417452974452</v>
      </c>
      <c r="N5" s="3">
        <f t="shared" si="2"/>
        <v>0.19215680822965175</v>
      </c>
      <c r="O5" s="3">
        <f t="shared" si="2"/>
        <v>0.18329042706256574</v>
      </c>
    </row>
    <row r="6" spans="1:26">
      <c r="A6" s="52" t="s">
        <v>184</v>
      </c>
      <c r="B6" s="82">
        <v>1.0235099999999999</v>
      </c>
      <c r="C6" s="82">
        <v>1.5115400000000001</v>
      </c>
      <c r="D6" s="82">
        <v>2.1824599999999998</v>
      </c>
      <c r="E6" s="82">
        <v>3.16364</v>
      </c>
      <c r="F6" s="82">
        <v>1.9129799999999999</v>
      </c>
      <c r="G6" s="82">
        <v>4.1152899999999999</v>
      </c>
      <c r="H6" s="82">
        <v>2.5445099999999998</v>
      </c>
      <c r="I6" s="82">
        <v>5.5424100000000003</v>
      </c>
      <c r="J6" s="82">
        <v>3.6451500000000001</v>
      </c>
      <c r="K6" s="82">
        <v>8.4054599999999997</v>
      </c>
      <c r="L6" s="82">
        <v>5.3562799999999999</v>
      </c>
      <c r="M6" s="82">
        <v>11.934469999999999</v>
      </c>
      <c r="N6" s="82">
        <v>7.1935000000000002</v>
      </c>
      <c r="O6" s="82">
        <v>15.498900000000001</v>
      </c>
      <c r="P6" s="78">
        <f>E6/E46*10000/12</f>
        <v>2.2662827015100722</v>
      </c>
      <c r="Q6" s="78"/>
      <c r="R6" s="78">
        <f>G6/G46*10000/12</f>
        <v>2.3866715382652468</v>
      </c>
      <c r="S6" s="78"/>
      <c r="T6" s="78">
        <f>I6/I46*10000/12</f>
        <v>2.3145452267602109</v>
      </c>
      <c r="U6" s="78"/>
      <c r="V6" s="78">
        <f>K6/K46*10000/12</f>
        <v>2.3389041004407636</v>
      </c>
      <c r="W6" s="78"/>
      <c r="X6" s="78">
        <f>M6/M46*10000/12</f>
        <v>2.3696429989675161</v>
      </c>
      <c r="Y6" s="78"/>
      <c r="Z6" s="78">
        <f>O6/O46*10000/12</f>
        <v>2.3548689992160012</v>
      </c>
    </row>
    <row r="7" spans="1:26">
      <c r="A7" s="54" t="s">
        <v>162</v>
      </c>
      <c r="B7" s="41">
        <v>0.99192999999999998</v>
      </c>
      <c r="C7" s="41">
        <v>1.4796</v>
      </c>
      <c r="D7" s="41">
        <v>1.9884599999999999</v>
      </c>
      <c r="E7" s="41">
        <v>2.6700699999999999</v>
      </c>
      <c r="F7" s="41">
        <v>1.5777000000000001</v>
      </c>
      <c r="G7" s="41">
        <v>3.3730799999999999</v>
      </c>
      <c r="H7" s="41">
        <v>2.1088100000000001</v>
      </c>
      <c r="I7" s="41">
        <v>4.4720599999999999</v>
      </c>
      <c r="J7" s="41">
        <v>2.9293399999999998</v>
      </c>
      <c r="K7" s="41">
        <v>6.6700299999999997</v>
      </c>
      <c r="L7" s="41">
        <v>3.8998599999999999</v>
      </c>
      <c r="M7" s="41">
        <v>8.3785799999999995</v>
      </c>
      <c r="N7" s="41">
        <v>5.2412799999999997</v>
      </c>
      <c r="O7" s="41">
        <v>11.316079999999999</v>
      </c>
      <c r="P7" s="78">
        <f>E7/E47*10000/12</f>
        <v>2.1885102127799088</v>
      </c>
      <c r="Q7" s="78"/>
      <c r="R7" s="78">
        <f>G7/G47*10000/12</f>
        <v>2.2782460690549522</v>
      </c>
      <c r="S7" s="78"/>
      <c r="T7" s="78">
        <f>I7/I47*10000/12</f>
        <v>2.2041144231527485</v>
      </c>
      <c r="U7" s="78"/>
      <c r="V7" s="78">
        <f>K7/K47*10000/12</f>
        <v>2.3517488188421125</v>
      </c>
      <c r="W7" s="78"/>
      <c r="X7" s="78">
        <f>M7/M47*10000/12</f>
        <v>2.1298731010920626</v>
      </c>
      <c r="Y7" s="78"/>
      <c r="Z7" s="78">
        <f>O7/O47*10000/12</f>
        <v>2.0937092954410894</v>
      </c>
    </row>
    <row r="8" spans="1:26">
      <c r="A8" s="54" t="s">
        <v>193</v>
      </c>
      <c r="B8" s="117">
        <f>B7/B6</f>
        <v>0.96914539183789128</v>
      </c>
      <c r="C8" s="117">
        <f t="shared" ref="C8:D8" si="3">C7/C6</f>
        <v>0.97886923270307102</v>
      </c>
      <c r="D8" s="117">
        <f t="shared" si="3"/>
        <v>0.91110948196072328</v>
      </c>
      <c r="E8" s="117">
        <f>E7/E6</f>
        <v>0.84398667357853607</v>
      </c>
      <c r="F8" s="117">
        <f t="shared" ref="F8:N8" si="4">F7/F6</f>
        <v>0.82473418436157209</v>
      </c>
      <c r="G8" s="117">
        <f t="shared" si="4"/>
        <v>0.8196457600800916</v>
      </c>
      <c r="H8" s="117">
        <f t="shared" si="4"/>
        <v>0.82876860377833073</v>
      </c>
      <c r="I8" s="117">
        <f t="shared" si="4"/>
        <v>0.80688003954958221</v>
      </c>
      <c r="J8" s="117">
        <f t="shared" si="4"/>
        <v>0.80362673689697262</v>
      </c>
      <c r="K8" s="117">
        <f t="shared" si="4"/>
        <v>0.79353539247108429</v>
      </c>
      <c r="L8" s="117">
        <f t="shared" si="4"/>
        <v>0.72809113787927437</v>
      </c>
      <c r="M8" s="117">
        <f t="shared" si="4"/>
        <v>0.70204877133211618</v>
      </c>
      <c r="N8" s="117">
        <f t="shared" si="4"/>
        <v>0.72861333147980811</v>
      </c>
      <c r="O8" s="117">
        <f>O7/O6</f>
        <v>0.73012149249301561</v>
      </c>
    </row>
    <row r="9" spans="1:26">
      <c r="A9" s="54" t="s">
        <v>163</v>
      </c>
      <c r="B9" s="41">
        <v>3.1579999999999997E-2</v>
      </c>
      <c r="C9" s="41">
        <v>3.1940000000000003E-2</v>
      </c>
      <c r="D9" s="41">
        <v>0.19400000000000001</v>
      </c>
      <c r="E9" s="41">
        <v>0.49357000000000001</v>
      </c>
      <c r="F9" s="41">
        <v>0.33528000000000002</v>
      </c>
      <c r="G9" s="41">
        <v>0.74221000000000004</v>
      </c>
      <c r="H9" s="41">
        <v>0.43569999999999998</v>
      </c>
      <c r="I9" s="41">
        <v>1.0703499999999999</v>
      </c>
      <c r="J9" s="41">
        <v>0.71580999999999995</v>
      </c>
      <c r="K9" s="41">
        <v>1.6009899999999999</v>
      </c>
      <c r="L9" s="41">
        <v>1.3705099999999999</v>
      </c>
      <c r="M9" s="41">
        <v>3.3946800000000001</v>
      </c>
      <c r="N9" s="41">
        <v>1.92008</v>
      </c>
      <c r="O9" s="41">
        <v>4.04298</v>
      </c>
      <c r="P9" s="78">
        <f>E9/E49*10000/12</f>
        <v>2.8056502955889044</v>
      </c>
      <c r="Q9" s="78"/>
      <c r="R9" s="78">
        <f>G9/G49*10000/12</f>
        <v>3.0453389135073041</v>
      </c>
      <c r="S9" s="78"/>
      <c r="T9" s="78">
        <f>I9/I49*10000/12</f>
        <v>2.9273328957444478</v>
      </c>
      <c r="U9" s="78"/>
      <c r="V9" s="78">
        <f>K9/K49*10000/12</f>
        <v>2.11335075769576</v>
      </c>
      <c r="W9" s="78"/>
      <c r="X9" s="78">
        <f>M9/M49*10000/12</f>
        <v>3.0789072703526341</v>
      </c>
      <c r="Y9" s="78"/>
      <c r="Z9" s="78">
        <f>O9/O49*10000/12</f>
        <v>3.4354542673600488</v>
      </c>
    </row>
    <row r="10" spans="1:26">
      <c r="A10" s="54" t="s">
        <v>193</v>
      </c>
      <c r="B10" s="117">
        <f>B9/B6</f>
        <v>3.0854608162108822E-2</v>
      </c>
      <c r="C10" s="117">
        <f t="shared" ref="C10:D10" si="5">C9/C6</f>
        <v>2.1130767296928959E-2</v>
      </c>
      <c r="D10" s="117">
        <f t="shared" si="5"/>
        <v>8.8890518039276792E-2</v>
      </c>
      <c r="E10" s="117">
        <f>E9/E6</f>
        <v>0.1560133264214639</v>
      </c>
      <c r="F10" s="117">
        <f t="shared" ref="F10:O10" si="6">F9/F6</f>
        <v>0.17526581563842802</v>
      </c>
      <c r="G10" s="117">
        <f t="shared" si="6"/>
        <v>0.18035423991990845</v>
      </c>
      <c r="H10" s="117">
        <f t="shared" si="6"/>
        <v>0.17123139622166941</v>
      </c>
      <c r="I10" s="117">
        <f t="shared" si="6"/>
        <v>0.19311996045041777</v>
      </c>
      <c r="J10" s="117">
        <f t="shared" si="6"/>
        <v>0.1963732631030273</v>
      </c>
      <c r="K10" s="117">
        <f t="shared" si="6"/>
        <v>0.19047024196177245</v>
      </c>
      <c r="L10" s="117">
        <f t="shared" si="6"/>
        <v>0.25586974542032903</v>
      </c>
      <c r="M10" s="117">
        <f t="shared" si="6"/>
        <v>0.28444329744010421</v>
      </c>
      <c r="N10" s="117">
        <f t="shared" si="6"/>
        <v>0.26691874609022032</v>
      </c>
      <c r="O10" s="117">
        <f t="shared" si="6"/>
        <v>0.26085593171128274</v>
      </c>
    </row>
    <row r="11" spans="1:26">
      <c r="A11" s="54" t="s">
        <v>164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0.13444</v>
      </c>
      <c r="L11" s="41">
        <v>8.591E-2</v>
      </c>
      <c r="M11" s="41">
        <v>0.16120999999999999</v>
      </c>
      <c r="N11" s="41">
        <v>3.2140000000000002E-2</v>
      </c>
      <c r="O11" s="41">
        <v>0.13983999999999999</v>
      </c>
      <c r="P11" s="78"/>
    </row>
    <row r="12" spans="1:26">
      <c r="A12" s="54" t="s">
        <v>193</v>
      </c>
      <c r="B12" s="117">
        <f>B11/B6</f>
        <v>0</v>
      </c>
      <c r="C12" s="117">
        <f>C11/C6</f>
        <v>0</v>
      </c>
      <c r="D12" s="117">
        <f>D11/D6</f>
        <v>0</v>
      </c>
      <c r="E12" s="117">
        <f>E11/E6</f>
        <v>0</v>
      </c>
      <c r="F12" s="117">
        <f t="shared" ref="F12:O12" si="7">F11/F6</f>
        <v>0</v>
      </c>
      <c r="G12" s="117">
        <f t="shared" si="7"/>
        <v>0</v>
      </c>
      <c r="H12" s="117">
        <f t="shared" si="7"/>
        <v>0</v>
      </c>
      <c r="I12" s="117">
        <f t="shared" si="7"/>
        <v>0</v>
      </c>
      <c r="J12" s="117">
        <f t="shared" si="7"/>
        <v>0</v>
      </c>
      <c r="K12" s="117">
        <f t="shared" si="7"/>
        <v>1.5994365567143263E-2</v>
      </c>
      <c r="L12" s="117">
        <f t="shared" si="7"/>
        <v>1.6039116700396545E-2</v>
      </c>
      <c r="M12" s="117">
        <f t="shared" si="7"/>
        <v>1.35079312277797E-2</v>
      </c>
      <c r="N12" s="117">
        <f t="shared" si="7"/>
        <v>4.467922429971502E-3</v>
      </c>
      <c r="O12" s="117">
        <f t="shared" si="7"/>
        <v>9.0225757957016293E-3</v>
      </c>
    </row>
    <row r="13" spans="1:26">
      <c r="A13" s="49" t="s">
        <v>185</v>
      </c>
      <c r="B13" s="83">
        <v>1.0235099999999999</v>
      </c>
      <c r="C13" s="83">
        <v>1.5115400000000001</v>
      </c>
      <c r="D13" s="83">
        <v>2.1824599999999998</v>
      </c>
      <c r="E13" s="83">
        <v>3.16364</v>
      </c>
      <c r="F13" s="83">
        <v>1.9129799999999999</v>
      </c>
      <c r="G13" s="83">
        <v>4.1152899999999999</v>
      </c>
      <c r="H13" s="83">
        <v>2.5445099999999998</v>
      </c>
      <c r="I13" s="83">
        <v>5.5424100000000003</v>
      </c>
      <c r="J13" s="83">
        <v>3.6451500000000001</v>
      </c>
      <c r="K13" s="83">
        <v>8.4054599999999997</v>
      </c>
      <c r="L13" s="83">
        <v>5.3562799999999999</v>
      </c>
      <c r="M13" s="83">
        <v>11.934469999999999</v>
      </c>
      <c r="N13" s="83">
        <v>7.1935000000000002</v>
      </c>
      <c r="O13" s="83">
        <v>15.498900000000001</v>
      </c>
      <c r="P13" s="78">
        <f>E13/E51*10000/12</f>
        <v>2.2662827015100722</v>
      </c>
      <c r="Q13" s="78"/>
      <c r="R13" s="78">
        <f>G13/G51*10000/12</f>
        <v>2.3866715382652468</v>
      </c>
      <c r="S13" s="78"/>
      <c r="T13" s="78">
        <f>I13/I51*10000/12</f>
        <v>2.3145452267602109</v>
      </c>
      <c r="U13" s="78"/>
      <c r="V13" s="78">
        <f>K13/K51*10000/12</f>
        <v>2.3389041004407636</v>
      </c>
      <c r="W13" s="78"/>
      <c r="X13" s="78">
        <f>M13/M51*10000/12</f>
        <v>2.3696429989675161</v>
      </c>
      <c r="Y13" s="78"/>
      <c r="Z13" s="78">
        <f>O13/O51*10000/12</f>
        <v>2.3548689992160012</v>
      </c>
    </row>
    <row r="14" spans="1:26">
      <c r="A14" s="51" t="s">
        <v>187</v>
      </c>
      <c r="B14" s="42">
        <v>1.0073799999999999</v>
      </c>
      <c r="C14" s="42">
        <v>1.3895999999999999</v>
      </c>
      <c r="D14" s="42">
        <v>1.79186</v>
      </c>
      <c r="E14" s="42">
        <v>2.3362799999999999</v>
      </c>
      <c r="F14" s="42">
        <v>1.34091</v>
      </c>
      <c r="G14" s="42">
        <v>2.8858600000000001</v>
      </c>
      <c r="H14" s="42">
        <v>1.7371799999999999</v>
      </c>
      <c r="I14" s="42">
        <v>3.74512</v>
      </c>
      <c r="J14" s="42">
        <v>2.3892899999999999</v>
      </c>
      <c r="K14" s="42">
        <v>5.4943400000000002</v>
      </c>
      <c r="L14" s="42">
        <v>2.9269099999999999</v>
      </c>
      <c r="M14" s="42">
        <v>6.4049699999999996</v>
      </c>
      <c r="N14" s="42">
        <v>3.5593499999999998</v>
      </c>
      <c r="O14" s="42">
        <v>7.59666</v>
      </c>
      <c r="P14" s="78">
        <f>E14/E52*10000/12</f>
        <v>2.3733999756186761</v>
      </c>
      <c r="Q14" s="78"/>
      <c r="R14" s="78">
        <f>G14/G52*10000/12</f>
        <v>2.5043042104897779</v>
      </c>
      <c r="S14" s="78"/>
      <c r="T14" s="78">
        <f>I14/I52*10000/12</f>
        <v>2.3968461203696596</v>
      </c>
      <c r="U14" s="78"/>
      <c r="V14" s="78">
        <f>K14/K52*10000/12</f>
        <v>2.9520416935310556</v>
      </c>
      <c r="W14" s="78"/>
      <c r="X14" s="78">
        <f>M14/M52*10000/12</f>
        <v>2.8296002756719503</v>
      </c>
      <c r="Y14" s="78"/>
      <c r="Z14" s="78">
        <f>O14/O52*10000/12</f>
        <v>2.6542073707601359</v>
      </c>
    </row>
    <row r="15" spans="1:26">
      <c r="A15" s="51" t="s">
        <v>193</v>
      </c>
      <c r="B15" s="117">
        <f>B14/B13</f>
        <v>0.98424050571074051</v>
      </c>
      <c r="C15" s="117">
        <f t="shared" ref="C15:D15" si="8">C14/C13</f>
        <v>0.91932730857271383</v>
      </c>
      <c r="D15" s="117">
        <f t="shared" si="8"/>
        <v>0.82102764770030157</v>
      </c>
      <c r="E15" s="117">
        <f>E14/E13</f>
        <v>0.73847846151900975</v>
      </c>
      <c r="F15" s="117">
        <f t="shared" ref="F15:O15" si="9">F14/F13</f>
        <v>0.70095348618385978</v>
      </c>
      <c r="G15" s="117">
        <f t="shared" si="9"/>
        <v>0.701253131614054</v>
      </c>
      <c r="H15" s="117">
        <f t="shared" si="9"/>
        <v>0.68271690816699482</v>
      </c>
      <c r="I15" s="117">
        <f t="shared" si="9"/>
        <v>0.67572048982301924</v>
      </c>
      <c r="J15" s="117">
        <f t="shared" si="9"/>
        <v>0.65547096827291051</v>
      </c>
      <c r="K15" s="117">
        <f t="shared" si="9"/>
        <v>0.6536632141488985</v>
      </c>
      <c r="L15" s="117">
        <f t="shared" si="9"/>
        <v>0.54644454733509074</v>
      </c>
      <c r="M15" s="117">
        <f t="shared" si="9"/>
        <v>0.53667821025986073</v>
      </c>
      <c r="N15" s="117">
        <f t="shared" si="9"/>
        <v>0.49480086188920547</v>
      </c>
      <c r="O15" s="117">
        <f t="shared" si="9"/>
        <v>0.49014188103671869</v>
      </c>
    </row>
    <row r="16" spans="1:26">
      <c r="A16" s="51" t="s">
        <v>231</v>
      </c>
      <c r="B16" s="118">
        <v>0.90615999999999997</v>
      </c>
      <c r="C16" s="118">
        <v>1.1691400000000001</v>
      </c>
      <c r="D16" s="118">
        <v>1.4603600000000001</v>
      </c>
      <c r="E16" s="118"/>
      <c r="F16" s="118"/>
      <c r="G16" s="118">
        <v>1.8116699999999999</v>
      </c>
      <c r="H16" s="118"/>
      <c r="I16" s="118">
        <v>2.1909800000000001</v>
      </c>
      <c r="J16" s="118"/>
      <c r="K16" s="118">
        <v>2.9544800000000002</v>
      </c>
      <c r="L16" s="118"/>
      <c r="M16" s="118">
        <v>3.6556099999999998</v>
      </c>
      <c r="N16" s="118"/>
      <c r="O16" s="118">
        <v>3.6600899999999998</v>
      </c>
      <c r="P16" s="78"/>
      <c r="Q16" s="78"/>
      <c r="R16" s="78">
        <f>G16/G54*10000/12</f>
        <v>2.4448987854251012</v>
      </c>
      <c r="S16" s="78"/>
      <c r="T16" s="78">
        <f>I16/I54*10000/12</f>
        <v>2.096230386528894</v>
      </c>
      <c r="U16" s="78"/>
      <c r="V16" s="78">
        <f>K16/K54*10000/12</f>
        <v>2.8118623420130961</v>
      </c>
      <c r="W16" s="78"/>
      <c r="X16" s="78">
        <f>M16/M54*10000/12</f>
        <v>2.4215752517223104</v>
      </c>
      <c r="Y16" s="78"/>
      <c r="Z16" s="78">
        <f>O16/O54*10000/12</f>
        <v>2.2748172732696896</v>
      </c>
    </row>
    <row r="17" spans="1:26">
      <c r="A17" s="51" t="s">
        <v>232</v>
      </c>
      <c r="B17" s="118">
        <v>0.10122</v>
      </c>
      <c r="C17" s="118">
        <v>0.22045999999999999</v>
      </c>
      <c r="D17" s="118">
        <v>0.33150000000000002</v>
      </c>
      <c r="E17" s="118"/>
      <c r="F17" s="118"/>
      <c r="G17" s="118">
        <v>1.07419</v>
      </c>
      <c r="H17" s="118"/>
      <c r="I17" s="118">
        <v>1.5541400000000001</v>
      </c>
      <c r="J17" s="118"/>
      <c r="K17" s="118">
        <v>2.53986</v>
      </c>
      <c r="L17" s="118"/>
      <c r="M17" s="118">
        <v>2.7493599999999998</v>
      </c>
      <c r="N17" s="118"/>
      <c r="O17" s="118">
        <v>3.9365700000000001</v>
      </c>
      <c r="P17" s="78"/>
      <c r="Q17" s="78"/>
      <c r="R17" s="78">
        <f>G17/G55*10000/12</f>
        <v>2.6113136911707509</v>
      </c>
      <c r="S17" s="78"/>
      <c r="T17" s="78">
        <f>I17/I55*10000/12</f>
        <v>3.0042140261346941</v>
      </c>
      <c r="U17" s="78"/>
      <c r="V17" s="78">
        <f>K17/K55*10000/12</f>
        <v>3.133772579212319</v>
      </c>
      <c r="W17" s="78"/>
      <c r="X17" s="78">
        <f>M17/M55*10000/12</f>
        <v>3.6465594991776751</v>
      </c>
      <c r="Y17" s="78"/>
      <c r="Z17" s="78">
        <f>O17/O55*10000/12</f>
        <v>3.1413147562960835</v>
      </c>
    </row>
    <row r="18" spans="1:26">
      <c r="A18" s="51" t="s">
        <v>188</v>
      </c>
      <c r="B18" s="42">
        <v>1.6129999999999999E-2</v>
      </c>
      <c r="C18" s="42">
        <v>0.12194000000000001</v>
      </c>
      <c r="D18" s="42">
        <v>0.3906</v>
      </c>
      <c r="E18" s="42">
        <v>0.82735999999999998</v>
      </c>
      <c r="F18" s="42">
        <v>0.57206999999999997</v>
      </c>
      <c r="G18" s="42">
        <v>1.22943</v>
      </c>
      <c r="H18" s="42">
        <v>0.80732999999999999</v>
      </c>
      <c r="I18" s="42">
        <v>1.7972900000000001</v>
      </c>
      <c r="J18" s="42">
        <v>1.25586</v>
      </c>
      <c r="K18" s="42">
        <v>2.7766799999999998</v>
      </c>
      <c r="L18" s="42">
        <v>2.3434599999999999</v>
      </c>
      <c r="M18" s="42">
        <v>5.36829</v>
      </c>
      <c r="N18" s="42">
        <v>3.6020099999999999</v>
      </c>
      <c r="O18" s="42">
        <v>7.7624000000000004</v>
      </c>
      <c r="P18" s="78">
        <f>E18/E57*10000/12</f>
        <v>2.0101068999028184</v>
      </c>
      <c r="Q18" s="78"/>
      <c r="R18" s="78">
        <f>G18/G57*10000/12</f>
        <v>2.1496537977339489</v>
      </c>
      <c r="S18" s="78"/>
      <c r="T18" s="78">
        <f>I18/I57*10000/12</f>
        <v>2.1599966349389486</v>
      </c>
      <c r="U18" s="78"/>
      <c r="V18" s="78">
        <f>K18/K57*10000/12</f>
        <v>1.6026457958165949</v>
      </c>
      <c r="W18" s="78"/>
      <c r="X18" s="78">
        <f>M18/M57*10000/12</f>
        <v>1.9360258796035836</v>
      </c>
      <c r="Y18" s="78"/>
      <c r="Z18" s="78">
        <f>O18/O57*10000/12</f>
        <v>2.0869359487245664</v>
      </c>
    </row>
    <row r="19" spans="1:26">
      <c r="A19" s="51" t="s">
        <v>193</v>
      </c>
      <c r="B19" s="117">
        <f t="shared" ref="B19:D19" si="10">B18/B13</f>
        <v>1.5759494289259508E-2</v>
      </c>
      <c r="C19" s="117">
        <f t="shared" si="10"/>
        <v>8.0672691427286072E-2</v>
      </c>
      <c r="D19" s="117">
        <f t="shared" si="10"/>
        <v>0.17897235229969852</v>
      </c>
      <c r="E19" s="117">
        <f t="shared" ref="E19:O19" si="11">E18/E13</f>
        <v>0.26152153848099025</v>
      </c>
      <c r="F19" s="117">
        <f t="shared" si="11"/>
        <v>0.29904651381614028</v>
      </c>
      <c r="G19" s="117">
        <f t="shared" si="11"/>
        <v>0.29874686838594611</v>
      </c>
      <c r="H19" s="117">
        <f t="shared" si="11"/>
        <v>0.31728309183300518</v>
      </c>
      <c r="I19" s="117">
        <f t="shared" si="11"/>
        <v>0.32427951017698076</v>
      </c>
      <c r="J19" s="117">
        <f t="shared" si="11"/>
        <v>0.34452903172708943</v>
      </c>
      <c r="K19" s="117">
        <f t="shared" si="11"/>
        <v>0.33034242028395827</v>
      </c>
      <c r="L19" s="117">
        <f t="shared" si="11"/>
        <v>0.43751633596451267</v>
      </c>
      <c r="M19" s="117">
        <f t="shared" si="11"/>
        <v>0.44981385851235961</v>
      </c>
      <c r="N19" s="117">
        <f t="shared" si="11"/>
        <v>0.50073121568082291</v>
      </c>
      <c r="O19" s="117">
        <f t="shared" si="11"/>
        <v>0.50083554316757961</v>
      </c>
    </row>
    <row r="20" spans="1:26">
      <c r="A20" s="51" t="s">
        <v>231</v>
      </c>
      <c r="B20" s="118">
        <v>1.6129999999999999E-2</v>
      </c>
      <c r="C20" s="118">
        <v>8.0439999999999998E-2</v>
      </c>
      <c r="D20" s="118">
        <v>0.28693000000000002</v>
      </c>
      <c r="E20" s="118"/>
      <c r="F20" s="118"/>
      <c r="G20" s="118">
        <v>1.04755</v>
      </c>
      <c r="H20" s="118"/>
      <c r="I20" s="118">
        <v>1.3833299999999999</v>
      </c>
      <c r="J20" s="118"/>
      <c r="K20" s="118">
        <v>1.7904599999999999</v>
      </c>
      <c r="L20" s="118"/>
      <c r="M20" s="118">
        <v>3.4198400000000002</v>
      </c>
      <c r="N20" s="118"/>
      <c r="O20" s="118">
        <v>4.68004</v>
      </c>
      <c r="P20" s="78"/>
      <c r="Q20" s="78"/>
      <c r="R20" s="78">
        <f>G20/G59*10000/12</f>
        <v>2.0339196955576266</v>
      </c>
      <c r="S20" s="78"/>
      <c r="T20" s="78">
        <f>I20/I59*10000/12</f>
        <v>2.0681288123430215</v>
      </c>
      <c r="U20" s="78"/>
      <c r="V20" s="78">
        <f>K20/K59*10000/12</f>
        <v>1.4097222222222221</v>
      </c>
      <c r="W20" s="78"/>
      <c r="X20" s="78">
        <f>M20/M59*10000/12</f>
        <v>1.6599875737806773</v>
      </c>
      <c r="Y20" s="78"/>
      <c r="Z20" s="78">
        <f>O20/O59*10000/12</f>
        <v>2.0190688203216678</v>
      </c>
    </row>
    <row r="21" spans="1:26">
      <c r="A21" s="51" t="s">
        <v>232</v>
      </c>
      <c r="B21" s="118">
        <v>0</v>
      </c>
      <c r="C21" s="118">
        <v>4.1500000000000002E-2</v>
      </c>
      <c r="D21" s="118">
        <v>0.10367</v>
      </c>
      <c r="E21" s="118"/>
      <c r="F21" s="118"/>
      <c r="G21" s="118">
        <v>0.18187999999999999</v>
      </c>
      <c r="H21" s="118"/>
      <c r="I21" s="118">
        <v>0.41395999999999999</v>
      </c>
      <c r="J21" s="118"/>
      <c r="K21" s="118">
        <v>0.98621999999999999</v>
      </c>
      <c r="L21" s="118"/>
      <c r="M21" s="118">
        <v>1.94845</v>
      </c>
      <c r="N21" s="118"/>
      <c r="O21" s="118">
        <v>3.08236</v>
      </c>
      <c r="P21" s="78"/>
      <c r="Q21" s="78"/>
      <c r="R21" s="78">
        <f>G21/G60*10000/12</f>
        <v>3.1976090014064695</v>
      </c>
      <c r="S21" s="78"/>
      <c r="T21" s="78">
        <f>I21/I60*10000/12</f>
        <v>2.5365196078431373</v>
      </c>
      <c r="U21" s="78"/>
      <c r="V21" s="78">
        <f>K21/K60*10000/12</f>
        <v>2.1324597820446289</v>
      </c>
      <c r="W21" s="78"/>
      <c r="X21" s="78">
        <f>M21/M60*10000/12</f>
        <v>2.7339759779985413</v>
      </c>
      <c r="Y21" s="78"/>
      <c r="Z21" s="78">
        <f>O21/O60*10000/12</f>
        <v>2.199172374429224</v>
      </c>
    </row>
    <row r="22" spans="1:26">
      <c r="A22" s="51" t="s">
        <v>164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8.591E-2</v>
      </c>
      <c r="M22" s="42">
        <v>0.16120999999999999</v>
      </c>
      <c r="N22" s="42">
        <v>3.2140000000000002E-2</v>
      </c>
      <c r="O22" s="42">
        <v>0.13983999999999999</v>
      </c>
    </row>
    <row r="23" spans="1:26">
      <c r="A23" s="51" t="s">
        <v>193</v>
      </c>
      <c r="B23" s="117">
        <f t="shared" ref="B23:D23" si="12">B22/B13</f>
        <v>0</v>
      </c>
      <c r="C23" s="117">
        <f t="shared" si="12"/>
        <v>0</v>
      </c>
      <c r="D23" s="117">
        <f t="shared" si="12"/>
        <v>0</v>
      </c>
      <c r="E23" s="117">
        <f t="shared" ref="E23:O23" si="13">E22/E13</f>
        <v>0</v>
      </c>
      <c r="F23" s="117">
        <f t="shared" si="13"/>
        <v>0</v>
      </c>
      <c r="G23" s="117">
        <f t="shared" si="13"/>
        <v>0</v>
      </c>
      <c r="H23" s="117">
        <f t="shared" si="13"/>
        <v>0</v>
      </c>
      <c r="I23" s="117">
        <f t="shared" si="13"/>
        <v>0</v>
      </c>
      <c r="J23" s="117">
        <f t="shared" si="13"/>
        <v>0</v>
      </c>
      <c r="K23" s="117">
        <f t="shared" si="13"/>
        <v>0</v>
      </c>
      <c r="L23" s="117">
        <f t="shared" si="13"/>
        <v>1.6039116700396545E-2</v>
      </c>
      <c r="M23" s="117">
        <f t="shared" si="13"/>
        <v>1.35079312277797E-2</v>
      </c>
      <c r="N23" s="117">
        <f t="shared" si="13"/>
        <v>4.467922429971502E-3</v>
      </c>
      <c r="O23" s="117">
        <f t="shared" si="13"/>
        <v>9.0225757957016293E-3</v>
      </c>
    </row>
    <row r="24" spans="1:26">
      <c r="A24" s="56" t="s">
        <v>186</v>
      </c>
      <c r="B24" s="84">
        <v>1.0235099999999999</v>
      </c>
      <c r="C24" s="84">
        <v>1.5115400000000001</v>
      </c>
      <c r="D24" s="84">
        <v>2.1824599999999998</v>
      </c>
      <c r="E24" s="84">
        <v>3.16364</v>
      </c>
      <c r="F24" s="84">
        <v>1.9129799999999999</v>
      </c>
      <c r="G24" s="84">
        <v>4.1152899999999999</v>
      </c>
      <c r="H24" s="84">
        <v>2.5445099999999998</v>
      </c>
      <c r="I24" s="84">
        <v>5.5424100000000003</v>
      </c>
      <c r="J24" s="84">
        <v>3.6451500000000001</v>
      </c>
      <c r="K24" s="84">
        <v>8.4054599999999997</v>
      </c>
      <c r="L24" s="84">
        <v>5.3562799999999999</v>
      </c>
      <c r="M24" s="84">
        <v>11.934469999999999</v>
      </c>
      <c r="N24" s="84">
        <v>7.1935000000000002</v>
      </c>
      <c r="O24" s="84">
        <v>15.498900000000001</v>
      </c>
      <c r="P24" s="78">
        <f>E24/E62*10000/12</f>
        <v>2.2662827015100722</v>
      </c>
      <c r="Q24" s="78"/>
      <c r="R24" s="78">
        <f>G24/G62*10000/12</f>
        <v>2.3866715382652468</v>
      </c>
      <c r="S24" s="78"/>
      <c r="T24" s="78">
        <f>I24/I62*10000/12</f>
        <v>2.3145452267602109</v>
      </c>
      <c r="U24" s="78"/>
      <c r="V24" s="78">
        <f>K24/K62*10000/12</f>
        <v>2.3389041004407636</v>
      </c>
      <c r="W24" s="78"/>
      <c r="X24" s="78">
        <f>M24/M62*10000/12</f>
        <v>2.3696429989675161</v>
      </c>
      <c r="Y24" s="78"/>
      <c r="Z24" s="78">
        <f>O24/O62*10000/12</f>
        <v>2.3548689992160012</v>
      </c>
    </row>
    <row r="25" spans="1:26">
      <c r="A25" s="60" t="s">
        <v>189</v>
      </c>
      <c r="B25" s="81">
        <v>0.82838999999999996</v>
      </c>
      <c r="C25" s="81">
        <v>1.1812499999999999</v>
      </c>
      <c r="D25" s="81">
        <v>1.70658</v>
      </c>
      <c r="E25" s="81">
        <v>2.5433599999999998</v>
      </c>
      <c r="F25" s="81">
        <v>1.5212699999999999</v>
      </c>
      <c r="G25" s="81">
        <v>3.1869399999999999</v>
      </c>
      <c r="H25" s="81">
        <v>1.9188400000000001</v>
      </c>
      <c r="I25" s="81">
        <v>4.14574</v>
      </c>
      <c r="J25" s="81">
        <v>2.6230000000000002</v>
      </c>
      <c r="K25" s="81">
        <v>6.1779299999999999</v>
      </c>
      <c r="L25" s="81">
        <v>4.06107</v>
      </c>
      <c r="M25" s="81">
        <v>9.0134600000000002</v>
      </c>
      <c r="N25" s="81">
        <v>5.1247999999999996</v>
      </c>
      <c r="O25" s="81">
        <v>11.02</v>
      </c>
      <c r="P25" s="78">
        <f>E25/E63*10000/12</f>
        <v>2.6696897174287275</v>
      </c>
      <c r="Q25" s="78"/>
      <c r="R25" s="78">
        <f>G25/G63*10000/12</f>
        <v>2.8621439091856158</v>
      </c>
      <c r="S25" s="78"/>
      <c r="T25" s="78">
        <f>I25/I63*10000/12</f>
        <v>2.8589732980249365</v>
      </c>
      <c r="U25" s="78"/>
      <c r="V25" s="78">
        <f>K25/K63*10000/12</f>
        <v>2.6836295871559632</v>
      </c>
      <c r="W25" s="78"/>
      <c r="X25" s="78">
        <f>M25/M63*10000/12</f>
        <v>2.7745333431836094</v>
      </c>
      <c r="Y25" s="78"/>
      <c r="Z25" s="78">
        <f>O25/O63*10000/12</f>
        <v>2.6329118762961472</v>
      </c>
    </row>
    <row r="26" spans="1:26">
      <c r="A26" s="60" t="s">
        <v>192</v>
      </c>
      <c r="B26" s="117">
        <f>B25/B24</f>
        <v>0.80936190169123901</v>
      </c>
      <c r="C26" s="117">
        <f>C25/C24</f>
        <v>0.78148775421093708</v>
      </c>
      <c r="D26" s="117">
        <f>D25/D24</f>
        <v>0.7819524756467473</v>
      </c>
      <c r="E26" s="117">
        <f>E25/E24</f>
        <v>0.80393470812102508</v>
      </c>
      <c r="F26" s="117">
        <f t="shared" ref="F26:O26" si="14">F25/F24</f>
        <v>0.79523570554841139</v>
      </c>
      <c r="G26" s="117">
        <f t="shared" si="14"/>
        <v>0.77441443980861613</v>
      </c>
      <c r="H26" s="117">
        <f t="shared" si="14"/>
        <v>0.75410982861140263</v>
      </c>
      <c r="I26" s="117">
        <f t="shared" si="14"/>
        <v>0.74800312499436161</v>
      </c>
      <c r="J26" s="117">
        <f t="shared" si="14"/>
        <v>0.71958629960358289</v>
      </c>
      <c r="K26" s="117">
        <f t="shared" si="14"/>
        <v>0.73499011356903732</v>
      </c>
      <c r="L26" s="117">
        <f t="shared" si="14"/>
        <v>0.75818851889744376</v>
      </c>
      <c r="M26" s="117">
        <f t="shared" si="14"/>
        <v>0.75524593886448255</v>
      </c>
      <c r="N26" s="117">
        <f t="shared" si="14"/>
        <v>0.71242093556683106</v>
      </c>
      <c r="O26" s="117">
        <f t="shared" si="14"/>
        <v>0.71101820129170445</v>
      </c>
    </row>
    <row r="27" spans="1:26">
      <c r="A27" s="60" t="s">
        <v>190</v>
      </c>
      <c r="B27" s="81">
        <v>0.19511999999999999</v>
      </c>
      <c r="C27" s="81">
        <v>0.33028999999999997</v>
      </c>
      <c r="D27" s="81">
        <v>0.47588000000000003</v>
      </c>
      <c r="E27" s="81">
        <v>0.62028000000000005</v>
      </c>
      <c r="F27" s="81">
        <v>0.39171</v>
      </c>
      <c r="G27" s="81">
        <v>0.89807000000000003</v>
      </c>
      <c r="H27" s="81">
        <v>0.55391999999999997</v>
      </c>
      <c r="I27" s="81">
        <v>1.2642100000000001</v>
      </c>
      <c r="J27" s="81">
        <v>0.95867999999999998</v>
      </c>
      <c r="K27" s="81">
        <v>2.0609799999999998</v>
      </c>
      <c r="L27" s="81">
        <v>1.1794500000000001</v>
      </c>
      <c r="M27" s="81">
        <v>2.5945299999999998</v>
      </c>
      <c r="N27" s="81">
        <v>1.79887</v>
      </c>
      <c r="O27" s="81">
        <v>3.9479600000000001</v>
      </c>
      <c r="P27" s="78">
        <f>E27/E65*10000/12</f>
        <v>1.3992961559285331</v>
      </c>
      <c r="Q27" s="78"/>
      <c r="R27" s="78">
        <f>G27/G65*10000/12</f>
        <v>1.5276416955841332</v>
      </c>
      <c r="S27" s="78"/>
      <c r="T27" s="78">
        <f>I27/I65*10000/12</f>
        <v>1.3717556423611112</v>
      </c>
      <c r="U27" s="78"/>
      <c r="V27" s="78">
        <f>K27/K65*10000/12</f>
        <v>1.7209251837007347</v>
      </c>
      <c r="W27" s="78"/>
      <c r="X27" s="78">
        <f>M27/M65*10000/12</f>
        <v>1.6314104982519682</v>
      </c>
      <c r="Y27" s="78"/>
      <c r="Z27" s="78">
        <f>O27/O65*10000/12</f>
        <v>1.7917256653233125</v>
      </c>
    </row>
    <row r="28" spans="1:26">
      <c r="A28" s="60" t="s">
        <v>192</v>
      </c>
      <c r="B28" s="117">
        <f>B27/B24</f>
        <v>0.19063809830876102</v>
      </c>
      <c r="C28" s="117">
        <f>C27/C24</f>
        <v>0.21851224578906278</v>
      </c>
      <c r="D28" s="117">
        <f>D27/D24</f>
        <v>0.21804752435325278</v>
      </c>
      <c r="E28" s="117">
        <f>E27/E24</f>
        <v>0.19606529187897487</v>
      </c>
      <c r="F28" s="117">
        <f t="shared" ref="F28:O28" si="15">F27/F24</f>
        <v>0.20476429445158864</v>
      </c>
      <c r="G28" s="117">
        <f t="shared" si="15"/>
        <v>0.21822763401850176</v>
      </c>
      <c r="H28" s="117">
        <f t="shared" si="15"/>
        <v>0.21769220793001404</v>
      </c>
      <c r="I28" s="117">
        <f t="shared" si="15"/>
        <v>0.2280975243621457</v>
      </c>
      <c r="J28" s="117">
        <f t="shared" si="15"/>
        <v>0.26300152257108761</v>
      </c>
      <c r="K28" s="117">
        <f t="shared" si="15"/>
        <v>0.2451953849045739</v>
      </c>
      <c r="L28" s="117">
        <f t="shared" si="15"/>
        <v>0.22019946679411834</v>
      </c>
      <c r="M28" s="117">
        <f t="shared" si="15"/>
        <v>0.21739800761994457</v>
      </c>
      <c r="N28" s="117">
        <f t="shared" si="15"/>
        <v>0.25006881212205462</v>
      </c>
      <c r="O28" s="117">
        <f t="shared" si="15"/>
        <v>0.25472517404460959</v>
      </c>
    </row>
    <row r="29" spans="1:26">
      <c r="A29" s="60" t="s">
        <v>191</v>
      </c>
      <c r="B29" s="81">
        <v>0</v>
      </c>
      <c r="C29" s="81">
        <v>0</v>
      </c>
      <c r="D29" s="81">
        <v>0</v>
      </c>
      <c r="E29" s="81">
        <v>0</v>
      </c>
      <c r="F29" s="81">
        <v>0</v>
      </c>
      <c r="G29" s="81">
        <v>3.0280000000000001E-2</v>
      </c>
      <c r="H29" s="81">
        <v>7.1749999999999994E-2</v>
      </c>
      <c r="I29" s="81">
        <v>0.13245999999999999</v>
      </c>
      <c r="J29" s="81">
        <v>6.3469999999999999E-2</v>
      </c>
      <c r="K29" s="81">
        <v>0.16655</v>
      </c>
      <c r="L29" s="81">
        <v>0.11576</v>
      </c>
      <c r="M29" s="81">
        <v>0.32647999999999999</v>
      </c>
      <c r="N29" s="81">
        <v>0.26983000000000001</v>
      </c>
      <c r="O29" s="81">
        <v>0.53093999999999997</v>
      </c>
      <c r="P29" s="78" t="e">
        <f>E29/E67*10000/12</f>
        <v>#DIV/0!</v>
      </c>
      <c r="Q29" s="78"/>
      <c r="R29" s="78">
        <f>G29/G67*10000/12</f>
        <v>1.3211169284467712</v>
      </c>
      <c r="S29" s="78"/>
      <c r="T29" s="78">
        <f>I29/I67*10000/12</f>
        <v>5.7792321116928447</v>
      </c>
      <c r="U29" s="78"/>
      <c r="V29" s="78">
        <f>K29/K67*10000/12</f>
        <v>1.7703018707482991</v>
      </c>
      <c r="W29" s="78"/>
      <c r="X29" s="78">
        <f>M29/M67*10000/12</f>
        <v>1.6539007092198581</v>
      </c>
      <c r="Y29" s="78"/>
      <c r="Z29" s="78">
        <f>O29/O67*10000/12</f>
        <v>2.7549813200498132</v>
      </c>
    </row>
    <row r="30" spans="1:26">
      <c r="A30" s="60" t="s">
        <v>192</v>
      </c>
      <c r="B30" s="117">
        <f>B29/B24</f>
        <v>0</v>
      </c>
      <c r="C30" s="117">
        <f>C29/C24</f>
        <v>0</v>
      </c>
      <c r="D30" s="117">
        <f>D29/D24</f>
        <v>0</v>
      </c>
      <c r="E30" s="117">
        <f>E29/E24</f>
        <v>0</v>
      </c>
      <c r="F30" s="117">
        <f t="shared" ref="F30:O30" si="16">F29/F24</f>
        <v>0</v>
      </c>
      <c r="G30" s="117">
        <f t="shared" si="16"/>
        <v>7.3579261728821061E-3</v>
      </c>
      <c r="H30" s="117">
        <f t="shared" si="16"/>
        <v>2.8197963458583383E-2</v>
      </c>
      <c r="I30" s="117">
        <f t="shared" si="16"/>
        <v>2.389935064349263E-2</v>
      </c>
      <c r="J30" s="117">
        <f t="shared" si="16"/>
        <v>1.7412177825329545E-2</v>
      </c>
      <c r="K30" s="117">
        <f t="shared" si="16"/>
        <v>1.9814501526388802E-2</v>
      </c>
      <c r="L30" s="117">
        <f t="shared" si="16"/>
        <v>2.1612014308437948E-2</v>
      </c>
      <c r="M30" s="117">
        <f t="shared" si="16"/>
        <v>2.7356053515572958E-2</v>
      </c>
      <c r="N30" s="117">
        <f t="shared" si="16"/>
        <v>3.7510252311114198E-2</v>
      </c>
      <c r="O30" s="117">
        <f t="shared" si="16"/>
        <v>3.4256624663685807E-2</v>
      </c>
    </row>
    <row r="32" spans="1:26">
      <c r="A32" s="1"/>
      <c r="B32" s="36">
        <v>2015</v>
      </c>
      <c r="C32" s="36">
        <v>2016</v>
      </c>
      <c r="D32" s="36">
        <v>2017</v>
      </c>
      <c r="E32" s="36">
        <v>2018</v>
      </c>
      <c r="F32" s="36" t="s">
        <v>143</v>
      </c>
      <c r="G32" s="36">
        <v>2019</v>
      </c>
      <c r="H32" s="36" t="s">
        <v>0</v>
      </c>
      <c r="I32" s="36">
        <v>2020</v>
      </c>
      <c r="J32" s="36" t="s">
        <v>1</v>
      </c>
      <c r="K32" s="36">
        <v>2021</v>
      </c>
      <c r="L32" s="36" t="s">
        <v>2</v>
      </c>
      <c r="M32" s="36">
        <v>2022</v>
      </c>
      <c r="N32" s="36" t="s">
        <v>219</v>
      </c>
      <c r="O32" s="36">
        <v>2023</v>
      </c>
    </row>
    <row r="33" spans="1:15">
      <c r="A33" s="100" t="s">
        <v>146</v>
      </c>
      <c r="B33" s="86">
        <v>847</v>
      </c>
      <c r="C33" s="86">
        <v>1019.8</v>
      </c>
      <c r="D33" s="86">
        <v>1367.5</v>
      </c>
      <c r="E33" s="86">
        <v>2078.5</v>
      </c>
      <c r="F33" s="86">
        <v>2335.1</v>
      </c>
      <c r="G33" s="86">
        <v>2680.4</v>
      </c>
      <c r="H33" s="86">
        <v>3019.6</v>
      </c>
      <c r="I33" s="86">
        <v>3548.8</v>
      </c>
      <c r="J33" s="86">
        <v>4059.6</v>
      </c>
      <c r="K33" s="86">
        <v>4978.3</v>
      </c>
      <c r="L33" s="86">
        <v>5736.4</v>
      </c>
      <c r="M33" s="86">
        <v>6905.8</v>
      </c>
      <c r="N33" s="86">
        <v>7422</v>
      </c>
      <c r="O33" s="86">
        <v>8220</v>
      </c>
    </row>
    <row r="34" spans="1:15">
      <c r="A34" s="37" t="s">
        <v>150</v>
      </c>
      <c r="B34" s="38"/>
      <c r="C34" s="38"/>
      <c r="D34" s="38"/>
      <c r="E34" s="38"/>
      <c r="F34" s="38">
        <v>256.60000000000002</v>
      </c>
      <c r="G34" s="38">
        <v>601.9</v>
      </c>
      <c r="H34" s="38">
        <v>355.1</v>
      </c>
      <c r="I34" s="38">
        <v>902.3</v>
      </c>
      <c r="J34" s="38">
        <v>512.29999999999995</v>
      </c>
      <c r="K34" s="38">
        <v>1433</v>
      </c>
      <c r="L34" s="38">
        <v>770.8</v>
      </c>
      <c r="M34" s="38">
        <v>1985.3</v>
      </c>
      <c r="N34" s="38">
        <v>623.4</v>
      </c>
      <c r="O34" s="38" t="s">
        <v>244</v>
      </c>
    </row>
    <row r="35" spans="1:15">
      <c r="A35" s="37" t="s">
        <v>151</v>
      </c>
      <c r="B35" s="38"/>
      <c r="C35" s="38"/>
      <c r="D35" s="38"/>
      <c r="E35" s="38"/>
      <c r="F35" s="38">
        <f>F34-F36</f>
        <v>0</v>
      </c>
      <c r="G35" s="38">
        <f t="shared" ref="G35:N35" si="17">G34-G36</f>
        <v>0</v>
      </c>
      <c r="H35" s="38">
        <f t="shared" si="17"/>
        <v>15.900000000000205</v>
      </c>
      <c r="I35" s="38">
        <f t="shared" si="17"/>
        <v>33.899999999999864</v>
      </c>
      <c r="J35" s="38">
        <f t="shared" si="17"/>
        <v>1.5000000000002274</v>
      </c>
      <c r="K35" s="38">
        <f t="shared" si="17"/>
        <v>3.5</v>
      </c>
      <c r="L35" s="38">
        <f t="shared" si="17"/>
        <v>12.7000000000005</v>
      </c>
      <c r="M35" s="38">
        <f t="shared" si="17"/>
        <v>57.799999999999955</v>
      </c>
      <c r="N35" s="38">
        <f t="shared" si="17"/>
        <v>107.20000000000016</v>
      </c>
      <c r="O35" s="38" t="s">
        <v>244</v>
      </c>
    </row>
    <row r="36" spans="1:15">
      <c r="A36" s="37" t="s">
        <v>147</v>
      </c>
      <c r="B36" s="38"/>
      <c r="C36" s="38">
        <f>C33-B33</f>
        <v>172.79999999999995</v>
      </c>
      <c r="D36" s="38">
        <f>D33-C33</f>
        <v>347.70000000000005</v>
      </c>
      <c r="E36" s="38">
        <f>E33-D33</f>
        <v>711</v>
      </c>
      <c r="F36" s="38">
        <f>F33-E33</f>
        <v>256.59999999999991</v>
      </c>
      <c r="G36" s="38">
        <f>G33-E33</f>
        <v>601.90000000000009</v>
      </c>
      <c r="H36" s="38">
        <f>H33-G33</f>
        <v>339.19999999999982</v>
      </c>
      <c r="I36" s="38">
        <f>I33-G33</f>
        <v>868.40000000000009</v>
      </c>
      <c r="J36" s="38">
        <f>J33-I33</f>
        <v>510.79999999999973</v>
      </c>
      <c r="K36" s="38">
        <f>K33-I33</f>
        <v>1429.5</v>
      </c>
      <c r="L36" s="38">
        <f>L33-K33</f>
        <v>758.09999999999945</v>
      </c>
      <c r="M36" s="38">
        <f>M33-K33</f>
        <v>1927.5</v>
      </c>
      <c r="N36" s="38">
        <f>N33-M33</f>
        <v>516.19999999999982</v>
      </c>
      <c r="O36" s="38">
        <f>O33-M33</f>
        <v>1314.1999999999998</v>
      </c>
    </row>
    <row r="37" spans="1:15">
      <c r="A37" s="37" t="s">
        <v>148</v>
      </c>
      <c r="B37" s="39"/>
      <c r="C37" s="141">
        <f>C33/B33-1</f>
        <v>0.20401416765053115</v>
      </c>
      <c r="D37" s="141">
        <f>D33/C33-1</f>
        <v>0.34094920572661302</v>
      </c>
      <c r="E37" s="141">
        <f>E33/D33-1</f>
        <v>0.5199268738574041</v>
      </c>
      <c r="F37" s="141"/>
      <c r="G37" s="141">
        <f t="shared" ref="G37:O37" si="18">G33/E33-1</f>
        <v>0.28958383449603087</v>
      </c>
      <c r="H37" s="141">
        <f t="shared" si="18"/>
        <v>0.29313519763607565</v>
      </c>
      <c r="I37" s="141">
        <f t="shared" si="18"/>
        <v>0.32398149529920905</v>
      </c>
      <c r="J37" s="141">
        <f t="shared" si="18"/>
        <v>0.34441647900384154</v>
      </c>
      <c r="K37" s="141">
        <f t="shared" si="18"/>
        <v>0.40281221821460766</v>
      </c>
      <c r="L37" s="141">
        <f t="shared" si="18"/>
        <v>0.41304562025815339</v>
      </c>
      <c r="M37" s="141">
        <f t="shared" si="18"/>
        <v>0.38718036277444101</v>
      </c>
      <c r="N37" s="141">
        <f t="shared" si="18"/>
        <v>0.29384282825465458</v>
      </c>
      <c r="O37" s="141">
        <f t="shared" si="18"/>
        <v>0.19030380260071245</v>
      </c>
    </row>
    <row r="38" spans="1:15">
      <c r="A38" s="2"/>
    </row>
    <row r="39" spans="1:15">
      <c r="A39" s="11"/>
      <c r="B39" s="85">
        <v>2015</v>
      </c>
      <c r="C39" s="85">
        <v>2016</v>
      </c>
      <c r="D39" s="36">
        <v>2017</v>
      </c>
      <c r="E39" s="85">
        <v>2018</v>
      </c>
      <c r="F39" s="85" t="s">
        <v>143</v>
      </c>
      <c r="G39" s="85">
        <v>2019</v>
      </c>
      <c r="H39" s="85" t="s">
        <v>0</v>
      </c>
      <c r="I39" s="85">
        <v>2020</v>
      </c>
      <c r="J39" s="85" t="s">
        <v>1</v>
      </c>
      <c r="K39" s="85">
        <v>2021</v>
      </c>
      <c r="L39" s="85" t="s">
        <v>2</v>
      </c>
      <c r="M39" s="85">
        <v>2022</v>
      </c>
      <c r="N39" s="85" t="s">
        <v>219</v>
      </c>
      <c r="O39" s="85">
        <v>2023</v>
      </c>
    </row>
    <row r="40" spans="1:15">
      <c r="A40" s="100" t="s">
        <v>149</v>
      </c>
      <c r="B40" s="86">
        <v>553.1</v>
      </c>
      <c r="C40" s="86">
        <v>689.2</v>
      </c>
      <c r="D40" s="86">
        <v>860.4</v>
      </c>
      <c r="E40" s="86">
        <v>1163.3</v>
      </c>
      <c r="F40" s="86">
        <v>1309.8</v>
      </c>
      <c r="G40" s="86">
        <v>1436.9</v>
      </c>
      <c r="H40" s="86">
        <v>1681.5</v>
      </c>
      <c r="I40" s="86">
        <v>1995.5</v>
      </c>
      <c r="J40" s="86">
        <v>2489.1</v>
      </c>
      <c r="K40" s="86">
        <v>2994.8</v>
      </c>
      <c r="L40" s="86">
        <v>3543.9</v>
      </c>
      <c r="M40" s="86">
        <v>4197</v>
      </c>
      <c r="N40" s="86">
        <v>4870.8</v>
      </c>
      <c r="O40" s="86">
        <v>5484.7</v>
      </c>
    </row>
    <row r="41" spans="1:15">
      <c r="A41" s="101" t="s">
        <v>150</v>
      </c>
      <c r="B41" s="87"/>
      <c r="C41" s="87"/>
      <c r="D41" s="87"/>
      <c r="E41" s="87"/>
      <c r="F41" s="87">
        <v>146.5</v>
      </c>
      <c r="G41" s="87">
        <v>273.60000000000002</v>
      </c>
      <c r="H41" s="87">
        <v>260.5</v>
      </c>
      <c r="I41" s="87">
        <v>588.5</v>
      </c>
      <c r="J41" s="87">
        <v>495.1</v>
      </c>
      <c r="K41" s="87">
        <v>1002.8</v>
      </c>
      <c r="L41" s="87">
        <v>561.79999999999995</v>
      </c>
      <c r="M41" s="87">
        <v>1260</v>
      </c>
      <c r="N41" s="87">
        <v>781</v>
      </c>
      <c r="O41" s="87">
        <v>1476</v>
      </c>
    </row>
    <row r="42" spans="1:15">
      <c r="A42" s="101" t="s">
        <v>151</v>
      </c>
      <c r="B42" s="87"/>
      <c r="C42" s="87"/>
      <c r="D42" s="87"/>
      <c r="E42" s="87"/>
      <c r="F42" s="87">
        <f>F41-F43</f>
        <v>0</v>
      </c>
      <c r="G42" s="87">
        <f t="shared" ref="G42:M42" si="19">G41-G43</f>
        <v>0</v>
      </c>
      <c r="H42" s="87">
        <f t="shared" si="19"/>
        <v>15.900000000000091</v>
      </c>
      <c r="I42" s="87">
        <f t="shared" si="19"/>
        <v>29.900000000000091</v>
      </c>
      <c r="J42" s="87">
        <f>J41-J43</f>
        <v>1.5000000000001137</v>
      </c>
      <c r="K42" s="87">
        <f t="shared" si="19"/>
        <v>3.4999999999997726</v>
      </c>
      <c r="L42" s="87">
        <f t="shared" si="19"/>
        <v>12.700000000000045</v>
      </c>
      <c r="M42" s="87">
        <f t="shared" si="19"/>
        <v>57.800000000000182</v>
      </c>
      <c r="N42" s="87">
        <f t="shared" ref="N42" si="20">N41-N43</f>
        <v>107.19999999999982</v>
      </c>
      <c r="O42" s="87">
        <f>O41-O43</f>
        <v>188.30000000000018</v>
      </c>
    </row>
    <row r="43" spans="1:15">
      <c r="A43" s="101" t="s">
        <v>152</v>
      </c>
      <c r="B43" s="87"/>
      <c r="C43" s="38">
        <f>C40-B40</f>
        <v>136.10000000000002</v>
      </c>
      <c r="D43" s="38">
        <f>D40-C40</f>
        <v>171.19999999999993</v>
      </c>
      <c r="E43" s="38">
        <f>E40-D40</f>
        <v>302.89999999999998</v>
      </c>
      <c r="F43" s="38">
        <f>F40-E40</f>
        <v>146.5</v>
      </c>
      <c r="G43" s="38">
        <f>G40-E40</f>
        <v>273.60000000000014</v>
      </c>
      <c r="H43" s="38">
        <f>H40-G40</f>
        <v>244.59999999999991</v>
      </c>
      <c r="I43" s="38">
        <f>I40-G40</f>
        <v>558.59999999999991</v>
      </c>
      <c r="J43" s="38">
        <f>J40-I40</f>
        <v>493.59999999999991</v>
      </c>
      <c r="K43" s="38">
        <f>K40-I40</f>
        <v>999.30000000000018</v>
      </c>
      <c r="L43" s="38">
        <f>L40-K40</f>
        <v>549.09999999999991</v>
      </c>
      <c r="M43" s="38">
        <f>M40-K40</f>
        <v>1202.1999999999998</v>
      </c>
      <c r="N43" s="38">
        <f>N40-M40</f>
        <v>673.80000000000018</v>
      </c>
      <c r="O43" s="38">
        <f>O40-M40</f>
        <v>1287.6999999999998</v>
      </c>
    </row>
    <row r="44" spans="1:15">
      <c r="A44" s="101" t="s">
        <v>153</v>
      </c>
      <c r="B44" s="88"/>
      <c r="C44" s="141">
        <f>C40/B40-1</f>
        <v>0.24606761887542938</v>
      </c>
      <c r="D44" s="141">
        <f>D40/C40-1</f>
        <v>0.24840394660475895</v>
      </c>
      <c r="E44" s="141">
        <f>E40/D40-1</f>
        <v>0.35204556020455602</v>
      </c>
      <c r="F44" s="142"/>
      <c r="G44" s="142">
        <f t="shared" ref="G44:O44" si="21">G40/E40-1</f>
        <v>0.23519298547236334</v>
      </c>
      <c r="H44" s="142">
        <f t="shared" si="21"/>
        <v>0.28378378378378377</v>
      </c>
      <c r="I44" s="142">
        <f t="shared" si="21"/>
        <v>0.38875356670610328</v>
      </c>
      <c r="J44" s="142">
        <f t="shared" si="21"/>
        <v>0.48028545941124001</v>
      </c>
      <c r="K44" s="142">
        <f t="shared" si="21"/>
        <v>0.50077674768228531</v>
      </c>
      <c r="L44" s="142">
        <f t="shared" si="21"/>
        <v>0.42376762685307945</v>
      </c>
      <c r="M44" s="142">
        <f t="shared" si="21"/>
        <v>0.4014291438493387</v>
      </c>
      <c r="N44" s="142">
        <f t="shared" si="21"/>
        <v>0.37441801405231523</v>
      </c>
      <c r="O44" s="142">
        <f t="shared" si="21"/>
        <v>0.30681439123183218</v>
      </c>
    </row>
    <row r="45" spans="1:15">
      <c r="A45" s="100" t="s">
        <v>250</v>
      </c>
      <c r="B45" s="86">
        <f t="shared" ref="B45:O45" si="22">B33/B40</f>
        <v>1.5313686494304826</v>
      </c>
      <c r="C45" s="86">
        <f t="shared" si="22"/>
        <v>1.4796865931514798</v>
      </c>
      <c r="D45" s="86">
        <f t="shared" si="22"/>
        <v>1.5893770339377034</v>
      </c>
      <c r="E45" s="86">
        <f t="shared" si="22"/>
        <v>1.7867274133929341</v>
      </c>
      <c r="F45" s="86">
        <f t="shared" si="22"/>
        <v>1.7827912658421132</v>
      </c>
      <c r="G45" s="86">
        <f t="shared" si="22"/>
        <v>1.86540469065349</v>
      </c>
      <c r="H45" s="86">
        <f t="shared" si="22"/>
        <v>1.7957775795420754</v>
      </c>
      <c r="I45" s="86">
        <f t="shared" si="22"/>
        <v>1.7784014031571036</v>
      </c>
      <c r="J45" s="86">
        <f t="shared" si="22"/>
        <v>1.6309509461251055</v>
      </c>
      <c r="K45" s="86">
        <f t="shared" si="22"/>
        <v>1.6623146787765459</v>
      </c>
      <c r="L45" s="86">
        <f t="shared" si="22"/>
        <v>1.618668698326702</v>
      </c>
      <c r="M45" s="86">
        <f t="shared" si="22"/>
        <v>1.6454133905170361</v>
      </c>
      <c r="N45" s="86">
        <f t="shared" si="22"/>
        <v>1.5237743286523773</v>
      </c>
      <c r="O45" s="86">
        <f t="shared" si="22"/>
        <v>1.4987146060860213</v>
      </c>
    </row>
    <row r="46" spans="1:15">
      <c r="A46" s="102" t="s">
        <v>184</v>
      </c>
      <c r="B46" s="89">
        <v>553.1</v>
      </c>
      <c r="C46" s="89">
        <v>689.2</v>
      </c>
      <c r="D46" s="89">
        <v>860.4</v>
      </c>
      <c r="E46" s="89">
        <v>1163.3</v>
      </c>
      <c r="F46" s="89">
        <v>1309.8</v>
      </c>
      <c r="G46" s="89">
        <v>1436.9</v>
      </c>
      <c r="H46" s="89">
        <v>1681.5</v>
      </c>
      <c r="I46" s="89">
        <v>1995.5</v>
      </c>
      <c r="J46" s="89">
        <v>2489.1</v>
      </c>
      <c r="K46" s="89">
        <v>2994.8</v>
      </c>
      <c r="L46" s="89">
        <v>3543.9</v>
      </c>
      <c r="M46" s="89">
        <v>4197</v>
      </c>
      <c r="N46" s="89">
        <v>4870.8</v>
      </c>
      <c r="O46" s="89">
        <v>5484.7</v>
      </c>
    </row>
    <row r="47" spans="1:15">
      <c r="A47" s="103" t="s">
        <v>227</v>
      </c>
      <c r="B47" s="90">
        <v>521.70000000000005</v>
      </c>
      <c r="C47" s="90">
        <v>640.1</v>
      </c>
      <c r="D47" s="90">
        <v>759.3</v>
      </c>
      <c r="E47" s="90">
        <v>1016.7</v>
      </c>
      <c r="F47" s="90">
        <v>1141.3</v>
      </c>
      <c r="G47" s="90">
        <v>1233.8</v>
      </c>
      <c r="H47" s="90">
        <v>1448.9</v>
      </c>
      <c r="I47" s="90">
        <v>1690.8</v>
      </c>
      <c r="J47" s="90">
        <v>2094</v>
      </c>
      <c r="K47" s="90">
        <v>2363.5</v>
      </c>
      <c r="L47" s="90">
        <v>2799.3</v>
      </c>
      <c r="M47" s="90">
        <v>3278.2</v>
      </c>
      <c r="N47" s="90">
        <v>3918.4</v>
      </c>
      <c r="O47" s="90">
        <v>4504</v>
      </c>
    </row>
    <row r="48" spans="1:15">
      <c r="A48" s="104" t="s">
        <v>229</v>
      </c>
      <c r="B48" s="91">
        <f>B47/B46</f>
        <v>0.94322907250045207</v>
      </c>
      <c r="C48" s="91">
        <f t="shared" ref="C48:D48" si="23">C47/C46</f>
        <v>0.9287579802669762</v>
      </c>
      <c r="D48" s="91">
        <f t="shared" si="23"/>
        <v>0.88249651324965128</v>
      </c>
      <c r="E48" s="91">
        <f>E47/E46</f>
        <v>0.87397919711166516</v>
      </c>
      <c r="F48" s="91">
        <f t="shared" ref="F48:N48" si="24">F47/F46</f>
        <v>0.87135440525271035</v>
      </c>
      <c r="G48" s="91">
        <f t="shared" si="24"/>
        <v>0.8586540469065348</v>
      </c>
      <c r="H48" s="91">
        <f t="shared" si="24"/>
        <v>0.86167112696996739</v>
      </c>
      <c r="I48" s="91">
        <f t="shared" si="24"/>
        <v>0.84730643948884987</v>
      </c>
      <c r="J48" s="91">
        <f t="shared" si="24"/>
        <v>0.84126792816680729</v>
      </c>
      <c r="K48" s="91">
        <f t="shared" si="24"/>
        <v>0.78920128222251895</v>
      </c>
      <c r="L48" s="91">
        <f t="shared" si="24"/>
        <v>0.78989249132311867</v>
      </c>
      <c r="M48" s="91">
        <f t="shared" si="24"/>
        <v>0.78108172504169637</v>
      </c>
      <c r="N48" s="91">
        <f t="shared" si="24"/>
        <v>0.80446743861378012</v>
      </c>
      <c r="O48" s="91">
        <f>O47/O46</f>
        <v>0.8211935019235328</v>
      </c>
    </row>
    <row r="49" spans="1:15">
      <c r="A49" s="103" t="s">
        <v>228</v>
      </c>
      <c r="B49" s="90">
        <v>31.4</v>
      </c>
      <c r="C49" s="90">
        <v>49.1</v>
      </c>
      <c r="D49" s="90">
        <v>101.1</v>
      </c>
      <c r="E49" s="90">
        <v>146.6</v>
      </c>
      <c r="F49" s="90">
        <v>168.5</v>
      </c>
      <c r="G49" s="90">
        <v>203.1</v>
      </c>
      <c r="H49" s="90">
        <v>232.6</v>
      </c>
      <c r="I49" s="90">
        <v>304.7</v>
      </c>
      <c r="J49" s="90">
        <v>395.1</v>
      </c>
      <c r="K49" s="90">
        <v>631.29999999999995</v>
      </c>
      <c r="L49" s="90">
        <v>744.6</v>
      </c>
      <c r="M49" s="90">
        <v>918.8</v>
      </c>
      <c r="N49" s="90">
        <v>952.4</v>
      </c>
      <c r="O49" s="90">
        <v>980.7</v>
      </c>
    </row>
    <row r="50" spans="1:15">
      <c r="A50" s="104" t="s">
        <v>229</v>
      </c>
      <c r="B50" s="91">
        <f>B49/B46</f>
        <v>5.6770927499547999E-2</v>
      </c>
      <c r="C50" s="91">
        <f t="shared" ref="C50:D50" si="25">C49/C46</f>
        <v>7.1242019733023798E-2</v>
      </c>
      <c r="D50" s="91">
        <f t="shared" si="25"/>
        <v>0.11750348675034868</v>
      </c>
      <c r="E50" s="91">
        <f>E49/E46</f>
        <v>0.12602080288833492</v>
      </c>
      <c r="F50" s="91">
        <f t="shared" ref="F50:N50" si="26">F49/F46</f>
        <v>0.12864559474728968</v>
      </c>
      <c r="G50" s="91">
        <f t="shared" si="26"/>
        <v>0.14134595309346509</v>
      </c>
      <c r="H50" s="91">
        <f t="shared" si="26"/>
        <v>0.13832887303003272</v>
      </c>
      <c r="I50" s="91">
        <f t="shared" si="26"/>
        <v>0.15269356051115007</v>
      </c>
      <c r="J50" s="91">
        <f t="shared" si="26"/>
        <v>0.15873207183319274</v>
      </c>
      <c r="K50" s="91">
        <f t="shared" si="26"/>
        <v>0.21079871777748094</v>
      </c>
      <c r="L50" s="91">
        <f t="shared" si="26"/>
        <v>0.21010750867688141</v>
      </c>
      <c r="M50" s="91">
        <f t="shared" si="26"/>
        <v>0.21891827495830354</v>
      </c>
      <c r="N50" s="91">
        <f t="shared" si="26"/>
        <v>0.19553256138621991</v>
      </c>
      <c r="O50" s="91">
        <f>O49/O46</f>
        <v>0.17880649807646729</v>
      </c>
    </row>
    <row r="51" spans="1:15">
      <c r="A51" s="105" t="s">
        <v>185</v>
      </c>
      <c r="B51" s="92">
        <v>553.1</v>
      </c>
      <c r="C51" s="92">
        <v>689.2</v>
      </c>
      <c r="D51" s="92">
        <v>860.4</v>
      </c>
      <c r="E51" s="92">
        <v>1163.3</v>
      </c>
      <c r="F51" s="92">
        <v>1309.8</v>
      </c>
      <c r="G51" s="92">
        <v>1436.9</v>
      </c>
      <c r="H51" s="92">
        <v>1681.5</v>
      </c>
      <c r="I51" s="92">
        <v>1995.5</v>
      </c>
      <c r="J51" s="92">
        <v>2489.1</v>
      </c>
      <c r="K51" s="92">
        <v>2994.8</v>
      </c>
      <c r="L51" s="92">
        <v>3543.9</v>
      </c>
      <c r="M51" s="92">
        <v>4197</v>
      </c>
      <c r="N51" s="92">
        <v>4870.8</v>
      </c>
      <c r="O51" s="92">
        <v>5484.7</v>
      </c>
    </row>
    <row r="52" spans="1:15">
      <c r="A52" s="106" t="s">
        <v>225</v>
      </c>
      <c r="B52" s="93">
        <v>526.4</v>
      </c>
      <c r="C52" s="93">
        <v>618.29999999999995</v>
      </c>
      <c r="D52" s="93">
        <v>680.7</v>
      </c>
      <c r="E52" s="93">
        <v>820.3</v>
      </c>
      <c r="F52" s="93">
        <v>921</v>
      </c>
      <c r="G52" s="93">
        <v>960.3</v>
      </c>
      <c r="H52" s="93">
        <v>1099.2</v>
      </c>
      <c r="I52" s="93">
        <v>1302.0999999999999</v>
      </c>
      <c r="J52" s="93">
        <v>1409</v>
      </c>
      <c r="K52" s="93">
        <v>1551</v>
      </c>
      <c r="L52" s="93">
        <v>1700.2</v>
      </c>
      <c r="M52" s="93">
        <v>1886.3</v>
      </c>
      <c r="N52" s="93">
        <v>2140.4</v>
      </c>
      <c r="O52" s="93">
        <v>2385.1</v>
      </c>
    </row>
    <row r="53" spans="1:15">
      <c r="A53" s="106" t="s">
        <v>229</v>
      </c>
      <c r="B53" s="94">
        <f>B52/B51</f>
        <v>0.95172663171216765</v>
      </c>
      <c r="C53" s="94">
        <f>C52/C51</f>
        <v>0.89712710388856631</v>
      </c>
      <c r="D53" s="94">
        <f>D52/D51</f>
        <v>0.79114365411436549</v>
      </c>
      <c r="E53" s="94">
        <f>E52/E51</f>
        <v>0.70514914467463252</v>
      </c>
      <c r="F53" s="94">
        <f t="shared" ref="F53:O53" si="27">F52/F51</f>
        <v>0.70316078790655068</v>
      </c>
      <c r="G53" s="94">
        <f t="shared" si="27"/>
        <v>0.66831373094856972</v>
      </c>
      <c r="H53" s="94">
        <f t="shared" si="27"/>
        <v>0.65370205173951834</v>
      </c>
      <c r="I53" s="94">
        <f t="shared" si="27"/>
        <v>0.65251816587321465</v>
      </c>
      <c r="J53" s="94">
        <f t="shared" si="27"/>
        <v>0.56606805672733118</v>
      </c>
      <c r="K53" s="94">
        <f t="shared" si="27"/>
        <v>0.51789768932816882</v>
      </c>
      <c r="L53" s="94">
        <f t="shared" si="27"/>
        <v>0.47975394339569399</v>
      </c>
      <c r="M53" s="94">
        <f t="shared" si="27"/>
        <v>0.44944007624493687</v>
      </c>
      <c r="N53" s="94">
        <f t="shared" si="27"/>
        <v>0.43943500041061018</v>
      </c>
      <c r="O53" s="94">
        <f t="shared" si="27"/>
        <v>0.43486425875617629</v>
      </c>
    </row>
    <row r="54" spans="1:15">
      <c r="A54" s="107" t="s">
        <v>221</v>
      </c>
      <c r="B54" s="95">
        <v>406.9</v>
      </c>
      <c r="C54" s="95">
        <v>459.9</v>
      </c>
      <c r="D54" s="95">
        <v>502.7</v>
      </c>
      <c r="E54" s="95"/>
      <c r="F54" s="95"/>
      <c r="G54" s="95">
        <v>617.5</v>
      </c>
      <c r="H54" s="95"/>
      <c r="I54" s="95">
        <v>871</v>
      </c>
      <c r="J54" s="95"/>
      <c r="K54" s="95">
        <v>875.6</v>
      </c>
      <c r="L54" s="95"/>
      <c r="M54" s="95">
        <v>1258</v>
      </c>
      <c r="N54" s="95"/>
      <c r="O54" s="95">
        <v>1340.8</v>
      </c>
    </row>
    <row r="55" spans="1:15">
      <c r="A55" s="107" t="s">
        <v>222</v>
      </c>
      <c r="B55" s="95">
        <v>119.5</v>
      </c>
      <c r="C55" s="95">
        <v>158.4</v>
      </c>
      <c r="D55" s="95">
        <v>178</v>
      </c>
      <c r="E55" s="95"/>
      <c r="F55" s="95"/>
      <c r="G55" s="95">
        <v>342.8</v>
      </c>
      <c r="H55" s="95"/>
      <c r="I55" s="95">
        <v>431.1</v>
      </c>
      <c r="J55" s="95"/>
      <c r="K55" s="95">
        <v>675.4</v>
      </c>
      <c r="L55" s="95"/>
      <c r="M55" s="95">
        <v>628.29999999999995</v>
      </c>
      <c r="N55" s="95"/>
      <c r="O55" s="95">
        <v>1044.3</v>
      </c>
    </row>
    <row r="56" spans="1:15">
      <c r="A56" s="106" t="s">
        <v>230</v>
      </c>
      <c r="B56" s="96"/>
      <c r="C56" s="96">
        <f>C52/B52-1</f>
        <v>0.17458206686930078</v>
      </c>
      <c r="D56" s="96">
        <f>D52/C52-1</f>
        <v>0.10092188258127144</v>
      </c>
      <c r="E56" s="96">
        <f>E52/D52-1</f>
        <v>0.20508300279124425</v>
      </c>
      <c r="F56" s="96"/>
      <c r="G56" s="96">
        <f t="shared" ref="G56:O56" si="28">G52/E52-1</f>
        <v>0.17066926734121668</v>
      </c>
      <c r="H56" s="96">
        <f t="shared" si="28"/>
        <v>0.19348534201954393</v>
      </c>
      <c r="I56" s="96">
        <f t="shared" si="28"/>
        <v>0.35593043840466509</v>
      </c>
      <c r="J56" s="96">
        <f t="shared" si="28"/>
        <v>0.28184133915574949</v>
      </c>
      <c r="K56" s="96">
        <f t="shared" si="28"/>
        <v>0.19115275324475856</v>
      </c>
      <c r="L56" s="96">
        <f t="shared" si="28"/>
        <v>0.20667139815471969</v>
      </c>
      <c r="M56" s="96">
        <f t="shared" si="28"/>
        <v>0.2161831076724694</v>
      </c>
      <c r="N56" s="96">
        <f t="shared" si="28"/>
        <v>0.25891071638630758</v>
      </c>
      <c r="O56" s="96">
        <f t="shared" si="28"/>
        <v>0.2644330170174416</v>
      </c>
    </row>
    <row r="57" spans="1:15">
      <c r="A57" s="106" t="s">
        <v>154</v>
      </c>
      <c r="B57" s="93">
        <v>26.7</v>
      </c>
      <c r="C57" s="93">
        <v>70.900000000000006</v>
      </c>
      <c r="D57" s="93">
        <v>179.7</v>
      </c>
      <c r="E57" s="93">
        <v>343</v>
      </c>
      <c r="F57" s="93">
        <v>388.8</v>
      </c>
      <c r="G57" s="93">
        <v>476.6</v>
      </c>
      <c r="H57" s="93">
        <v>582.29999999999995</v>
      </c>
      <c r="I57" s="93">
        <v>693.4</v>
      </c>
      <c r="J57" s="93">
        <v>1080.0999999999999</v>
      </c>
      <c r="K57" s="93">
        <v>1443.8</v>
      </c>
      <c r="L57" s="93">
        <v>1843.7</v>
      </c>
      <c r="M57" s="93">
        <v>2310.6999999999998</v>
      </c>
      <c r="N57" s="93">
        <v>2730.4</v>
      </c>
      <c r="O57" s="93">
        <v>3099.6</v>
      </c>
    </row>
    <row r="58" spans="1:15">
      <c r="A58" s="106" t="s">
        <v>229</v>
      </c>
      <c r="B58" s="94">
        <f>B57/B51</f>
        <v>4.8273368287832213E-2</v>
      </c>
      <c r="C58" s="94">
        <f>C57/C51</f>
        <v>0.10287289611143355</v>
      </c>
      <c r="D58" s="94">
        <f>D57/D51</f>
        <v>0.20885634588563459</v>
      </c>
      <c r="E58" s="94">
        <f>E57/E51</f>
        <v>0.29485085532536748</v>
      </c>
      <c r="F58" s="94">
        <f t="shared" ref="F58:N58" si="29">F57/F51</f>
        <v>0.29683921209344938</v>
      </c>
      <c r="G58" s="94">
        <f t="shared" si="29"/>
        <v>0.33168626905143017</v>
      </c>
      <c r="H58" s="94">
        <f t="shared" si="29"/>
        <v>0.34629794826048166</v>
      </c>
      <c r="I58" s="94">
        <f t="shared" si="29"/>
        <v>0.34748183412678524</v>
      </c>
      <c r="J58" s="94">
        <f t="shared" si="29"/>
        <v>0.43393194327266882</v>
      </c>
      <c r="K58" s="94">
        <f t="shared" si="29"/>
        <v>0.48210231067183112</v>
      </c>
      <c r="L58" s="94">
        <f t="shared" si="29"/>
        <v>0.52024605660430601</v>
      </c>
      <c r="M58" s="94">
        <f>M57/M51</f>
        <v>0.55055992375506313</v>
      </c>
      <c r="N58" s="94">
        <f t="shared" si="29"/>
        <v>0.56056499958938988</v>
      </c>
      <c r="O58" s="94">
        <f>O57/O51</f>
        <v>0.56513574124382371</v>
      </c>
    </row>
    <row r="59" spans="1:15">
      <c r="A59" s="107" t="s">
        <v>221</v>
      </c>
      <c r="B59" s="95">
        <v>26.7</v>
      </c>
      <c r="C59" s="95">
        <v>56.1</v>
      </c>
      <c r="D59" s="95">
        <v>151.5</v>
      </c>
      <c r="E59" s="95"/>
      <c r="F59" s="95"/>
      <c r="G59" s="95">
        <v>429.2</v>
      </c>
      <c r="H59" s="95"/>
      <c r="I59" s="95">
        <v>557.4</v>
      </c>
      <c r="J59" s="95"/>
      <c r="K59" s="95">
        <v>1058.4000000000001</v>
      </c>
      <c r="L59" s="95"/>
      <c r="M59" s="95">
        <v>1716.8</v>
      </c>
      <c r="N59" s="95"/>
      <c r="O59" s="95">
        <v>1931.6</v>
      </c>
    </row>
    <row r="60" spans="1:15">
      <c r="A60" s="107" t="s">
        <v>222</v>
      </c>
      <c r="B60" s="95">
        <v>0</v>
      </c>
      <c r="C60" s="95">
        <v>14.8</v>
      </c>
      <c r="D60" s="95">
        <v>28.2</v>
      </c>
      <c r="E60" s="95"/>
      <c r="F60" s="95"/>
      <c r="G60" s="95">
        <v>47.4</v>
      </c>
      <c r="H60" s="95"/>
      <c r="I60" s="95">
        <v>136</v>
      </c>
      <c r="J60" s="95"/>
      <c r="K60" s="95">
        <v>385.4</v>
      </c>
      <c r="L60" s="95"/>
      <c r="M60" s="95">
        <v>593.9</v>
      </c>
      <c r="N60" s="95"/>
      <c r="O60" s="95">
        <v>1168</v>
      </c>
    </row>
    <row r="61" spans="1:15">
      <c r="A61" s="106" t="s">
        <v>155</v>
      </c>
      <c r="B61" s="96"/>
      <c r="C61" s="96">
        <f>C57/B57-1</f>
        <v>1.6554307116104874</v>
      </c>
      <c r="D61" s="96">
        <f>D57/C57-1</f>
        <v>1.5345557122708038</v>
      </c>
      <c r="E61" s="96">
        <f>E57/D57-1</f>
        <v>0.90873678352810261</v>
      </c>
      <c r="F61" s="96"/>
      <c r="G61" s="96">
        <f t="shared" ref="G61:N61" si="30">G57/E57-1</f>
        <v>0.3895043731778427</v>
      </c>
      <c r="H61" s="96">
        <f t="shared" si="30"/>
        <v>0.49768518518518512</v>
      </c>
      <c r="I61" s="96">
        <f t="shared" si="30"/>
        <v>0.45488879563575324</v>
      </c>
      <c r="J61" s="96">
        <f t="shared" si="30"/>
        <v>0.8548857976987807</v>
      </c>
      <c r="K61" s="96">
        <f t="shared" si="30"/>
        <v>1.082203634265936</v>
      </c>
      <c r="L61" s="96">
        <f t="shared" si="30"/>
        <v>0.70697157670586086</v>
      </c>
      <c r="M61" s="96">
        <f t="shared" si="30"/>
        <v>0.60042942235766716</v>
      </c>
      <c r="N61" s="96">
        <f t="shared" si="30"/>
        <v>0.4809350762054565</v>
      </c>
      <c r="O61" s="96">
        <f>O57/M57-1</f>
        <v>0.34141169342623456</v>
      </c>
    </row>
    <row r="62" spans="1:15">
      <c r="A62" s="108" t="s">
        <v>186</v>
      </c>
      <c r="B62" s="97">
        <v>553.1</v>
      </c>
      <c r="C62" s="97">
        <v>689.2</v>
      </c>
      <c r="D62" s="97">
        <v>860.4</v>
      </c>
      <c r="E62" s="97">
        <v>1163.3</v>
      </c>
      <c r="F62" s="97">
        <v>1309.8</v>
      </c>
      <c r="G62" s="97">
        <v>1436.9</v>
      </c>
      <c r="H62" s="97">
        <v>1681.5</v>
      </c>
      <c r="I62" s="97">
        <v>1995.5</v>
      </c>
      <c r="J62" s="97">
        <v>2489.1</v>
      </c>
      <c r="K62" s="97">
        <v>2994.8</v>
      </c>
      <c r="L62" s="97">
        <v>3543.9</v>
      </c>
      <c r="M62" s="97">
        <v>4197</v>
      </c>
      <c r="N62" s="97">
        <v>4870.8</v>
      </c>
      <c r="O62" s="97">
        <v>5484.7</v>
      </c>
    </row>
    <row r="63" spans="1:15">
      <c r="A63" s="109" t="s">
        <v>233</v>
      </c>
      <c r="B63" s="98">
        <v>393.5</v>
      </c>
      <c r="C63" s="98">
        <v>505.7</v>
      </c>
      <c r="D63" s="98">
        <v>599.4</v>
      </c>
      <c r="E63" s="98">
        <v>793.9</v>
      </c>
      <c r="F63" s="98">
        <v>854</v>
      </c>
      <c r="G63" s="98">
        <v>927.9</v>
      </c>
      <c r="H63" s="98">
        <v>1044.5999999999999</v>
      </c>
      <c r="I63" s="98">
        <v>1208.4000000000001</v>
      </c>
      <c r="J63" s="98">
        <v>1543.5</v>
      </c>
      <c r="K63" s="98">
        <v>1918.4</v>
      </c>
      <c r="L63" s="98">
        <v>2295.1</v>
      </c>
      <c r="M63" s="98">
        <v>2707.2</v>
      </c>
      <c r="N63" s="98">
        <v>3012.1</v>
      </c>
      <c r="O63" s="98">
        <v>3487.9</v>
      </c>
    </row>
    <row r="64" spans="1:15">
      <c r="A64" s="109" t="s">
        <v>229</v>
      </c>
      <c r="B64" s="99">
        <f>B63/B62</f>
        <v>0.71144458506599162</v>
      </c>
      <c r="C64" s="99">
        <f>C63/C62</f>
        <v>0.73374927452118388</v>
      </c>
      <c r="D64" s="99">
        <f>D63/D62</f>
        <v>0.69665271966527198</v>
      </c>
      <c r="E64" s="99">
        <f>E63/E62</f>
        <v>0.68245508467291327</v>
      </c>
      <c r="F64" s="99">
        <f t="shared" ref="F64:O64" si="31">F63/F62</f>
        <v>0.65200794014353336</v>
      </c>
      <c r="G64" s="99">
        <f t="shared" si="31"/>
        <v>0.6457651889484306</v>
      </c>
      <c r="H64" s="99">
        <f t="shared" si="31"/>
        <v>0.62123104371097226</v>
      </c>
      <c r="I64" s="99">
        <f t="shared" si="31"/>
        <v>0.60556251566023556</v>
      </c>
      <c r="J64" s="99">
        <f t="shared" si="31"/>
        <v>0.62010365192238159</v>
      </c>
      <c r="K64" s="99">
        <f t="shared" si="31"/>
        <v>0.64057700013356489</v>
      </c>
      <c r="L64" s="99">
        <f t="shared" si="31"/>
        <v>0.64761985383334741</v>
      </c>
      <c r="M64" s="99">
        <f t="shared" si="31"/>
        <v>0.64503216583273759</v>
      </c>
      <c r="N64" s="99">
        <f t="shared" si="31"/>
        <v>0.61839944157017324</v>
      </c>
      <c r="O64" s="99">
        <f t="shared" si="31"/>
        <v>0.63593268547049064</v>
      </c>
    </row>
    <row r="65" spans="1:30">
      <c r="A65" s="109" t="s">
        <v>234</v>
      </c>
      <c r="B65" s="98">
        <v>159.6</v>
      </c>
      <c r="C65" s="98">
        <v>183.5</v>
      </c>
      <c r="D65" s="98">
        <v>261</v>
      </c>
      <c r="E65" s="98">
        <v>369.4</v>
      </c>
      <c r="F65" s="98">
        <v>436.7</v>
      </c>
      <c r="G65" s="98">
        <v>489.9</v>
      </c>
      <c r="H65" s="98">
        <v>617.79999999999995</v>
      </c>
      <c r="I65" s="98">
        <v>768</v>
      </c>
      <c r="J65" s="98">
        <v>894.1</v>
      </c>
      <c r="K65" s="98">
        <v>998</v>
      </c>
      <c r="L65" s="98">
        <v>1146.8</v>
      </c>
      <c r="M65" s="98">
        <v>1325.3</v>
      </c>
      <c r="N65" s="98">
        <v>1694.2</v>
      </c>
      <c r="O65" s="98">
        <v>1836.2</v>
      </c>
    </row>
    <row r="66" spans="1:30">
      <c r="A66" s="109" t="s">
        <v>229</v>
      </c>
      <c r="B66" s="99">
        <f>B65/B62</f>
        <v>0.28855541493400827</v>
      </c>
      <c r="C66" s="99">
        <f>C65/C62</f>
        <v>0.26625072547881601</v>
      </c>
      <c r="D66" s="99">
        <f>D65/D62</f>
        <v>0.30334728033472802</v>
      </c>
      <c r="E66" s="99">
        <f>E65/E62</f>
        <v>0.31754491532708673</v>
      </c>
      <c r="F66" s="99">
        <f t="shared" ref="F66:O66" si="32">F65/F62</f>
        <v>0.33340968086730799</v>
      </c>
      <c r="G66" s="99">
        <f t="shared" si="32"/>
        <v>0.34094230635395639</v>
      </c>
      <c r="H66" s="99">
        <f t="shared" si="32"/>
        <v>0.36741005055010406</v>
      </c>
      <c r="I66" s="99">
        <f t="shared" si="32"/>
        <v>0.38486594838386368</v>
      </c>
      <c r="J66" s="99">
        <f t="shared" si="32"/>
        <v>0.3592061387650155</v>
      </c>
      <c r="K66" s="99">
        <f t="shared" si="32"/>
        <v>0.3332442901028449</v>
      </c>
      <c r="L66" s="99">
        <f t="shared" si="32"/>
        <v>0.32359829566297016</v>
      </c>
      <c r="M66" s="99">
        <f t="shared" si="32"/>
        <v>0.31577317131284249</v>
      </c>
      <c r="N66" s="99">
        <f t="shared" si="32"/>
        <v>0.34782787221811612</v>
      </c>
      <c r="O66" s="99">
        <f t="shared" si="32"/>
        <v>0.3347858588436925</v>
      </c>
    </row>
    <row r="67" spans="1:30">
      <c r="A67" s="109" t="s">
        <v>235</v>
      </c>
      <c r="B67" s="98">
        <v>0</v>
      </c>
      <c r="C67" s="98">
        <v>0</v>
      </c>
      <c r="D67" s="98">
        <v>0</v>
      </c>
      <c r="E67" s="98">
        <v>0</v>
      </c>
      <c r="F67" s="98">
        <v>19.100000000000001</v>
      </c>
      <c r="G67" s="98">
        <v>19.100000000000001</v>
      </c>
      <c r="H67" s="98">
        <v>19.100000000000001</v>
      </c>
      <c r="I67" s="98">
        <v>19.100000000000001</v>
      </c>
      <c r="J67" s="98">
        <v>51.5</v>
      </c>
      <c r="K67" s="98">
        <v>78.400000000000006</v>
      </c>
      <c r="L67" s="98">
        <v>102</v>
      </c>
      <c r="M67" s="98">
        <v>164.5</v>
      </c>
      <c r="N67" s="98">
        <v>164.5</v>
      </c>
      <c r="O67" s="98">
        <v>160.6</v>
      </c>
    </row>
    <row r="68" spans="1:30">
      <c r="A68" s="109" t="s">
        <v>229</v>
      </c>
      <c r="B68" s="99">
        <f>B67/B62</f>
        <v>0</v>
      </c>
      <c r="C68" s="99">
        <f>C67/C62</f>
        <v>0</v>
      </c>
      <c r="D68" s="99">
        <f>D67/D62</f>
        <v>0</v>
      </c>
      <c r="E68" s="99">
        <f>E67/E62</f>
        <v>0</v>
      </c>
      <c r="F68" s="99">
        <f t="shared" ref="F68:O68" si="33">F67/F62</f>
        <v>1.4582378989158653E-2</v>
      </c>
      <c r="G68" s="99">
        <f t="shared" si="33"/>
        <v>1.3292504697612917E-2</v>
      </c>
      <c r="H68" s="99">
        <f t="shared" si="33"/>
        <v>1.1358905738923581E-2</v>
      </c>
      <c r="I68" s="99">
        <f t="shared" si="33"/>
        <v>9.5715359559007777E-3</v>
      </c>
      <c r="J68" s="99">
        <f t="shared" si="33"/>
        <v>2.0690209312602948E-2</v>
      </c>
      <c r="K68" s="99">
        <f t="shared" si="33"/>
        <v>2.6178709763590224E-2</v>
      </c>
      <c r="L68" s="99">
        <f t="shared" si="33"/>
        <v>2.8781850503682382E-2</v>
      </c>
      <c r="M68" s="99">
        <f t="shared" si="33"/>
        <v>3.9194662854419825E-2</v>
      </c>
      <c r="N68" s="99">
        <f t="shared" si="33"/>
        <v>3.3772686211710604E-2</v>
      </c>
      <c r="O68" s="99">
        <f t="shared" si="33"/>
        <v>2.9281455685816908E-2</v>
      </c>
    </row>
    <row r="69" spans="1:30">
      <c r="K69" s="143"/>
      <c r="M69" s="143"/>
      <c r="O69" s="143"/>
    </row>
    <row r="70" spans="1:30">
      <c r="A70" s="43"/>
      <c r="B70" s="36">
        <v>2015</v>
      </c>
      <c r="C70" s="36">
        <v>2016</v>
      </c>
      <c r="D70" s="36">
        <v>2017</v>
      </c>
      <c r="E70" s="36">
        <v>2018</v>
      </c>
      <c r="F70" s="36" t="s">
        <v>143</v>
      </c>
      <c r="G70" s="36">
        <v>2019</v>
      </c>
      <c r="H70" s="36" t="s">
        <v>0</v>
      </c>
      <c r="I70" s="36">
        <v>2020</v>
      </c>
      <c r="J70" s="36" t="s">
        <v>1</v>
      </c>
      <c r="K70" s="36">
        <v>2021</v>
      </c>
      <c r="L70" s="36" t="s">
        <v>2</v>
      </c>
      <c r="M70" s="36">
        <v>2022</v>
      </c>
      <c r="N70" s="36" t="s">
        <v>219</v>
      </c>
      <c r="O70" s="36">
        <v>2023</v>
      </c>
    </row>
    <row r="71" spans="1:30">
      <c r="A71" s="37" t="s">
        <v>223</v>
      </c>
      <c r="B71" s="80">
        <v>31</v>
      </c>
      <c r="C71" s="80">
        <v>41</v>
      </c>
      <c r="D71" s="80">
        <v>51</v>
      </c>
      <c r="E71" s="80">
        <v>76</v>
      </c>
      <c r="F71" s="80">
        <v>88</v>
      </c>
      <c r="G71" s="80">
        <v>99</v>
      </c>
      <c r="H71" s="80">
        <v>115</v>
      </c>
      <c r="I71" s="80">
        <v>133</v>
      </c>
      <c r="J71" s="80">
        <v>159</v>
      </c>
      <c r="K71" s="80">
        <v>196</v>
      </c>
      <c r="L71" s="80">
        <v>237</v>
      </c>
      <c r="M71" s="80">
        <v>286</v>
      </c>
      <c r="N71" s="80">
        <v>328</v>
      </c>
      <c r="O71" s="80">
        <v>358</v>
      </c>
    </row>
    <row r="72" spans="1:30">
      <c r="A72" s="37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1:30">
      <c r="A73" s="102" t="s">
        <v>184</v>
      </c>
      <c r="B73" s="111">
        <v>31</v>
      </c>
      <c r="C73" s="111">
        <v>41</v>
      </c>
      <c r="D73" s="111">
        <v>51</v>
      </c>
      <c r="E73" s="111">
        <f>E71</f>
        <v>76</v>
      </c>
      <c r="F73" s="111">
        <f t="shared" ref="F73:O73" si="34">F71</f>
        <v>88</v>
      </c>
      <c r="G73" s="111">
        <f t="shared" si="34"/>
        <v>99</v>
      </c>
      <c r="H73" s="111">
        <f t="shared" si="34"/>
        <v>115</v>
      </c>
      <c r="I73" s="111">
        <f t="shared" si="34"/>
        <v>133</v>
      </c>
      <c r="J73" s="111">
        <f t="shared" si="34"/>
        <v>159</v>
      </c>
      <c r="K73" s="111">
        <f t="shared" si="34"/>
        <v>196</v>
      </c>
      <c r="L73" s="111">
        <f t="shared" si="34"/>
        <v>237</v>
      </c>
      <c r="M73" s="111">
        <f t="shared" si="34"/>
        <v>286</v>
      </c>
      <c r="N73" s="111">
        <f t="shared" si="34"/>
        <v>328</v>
      </c>
      <c r="O73" s="111">
        <f t="shared" si="34"/>
        <v>358</v>
      </c>
      <c r="P73" s="78">
        <f t="shared" ref="P73:Z74" si="35">E46/E73</f>
        <v>15.30657894736842</v>
      </c>
      <c r="Q73" s="78">
        <f t="shared" si="35"/>
        <v>14.884090909090908</v>
      </c>
      <c r="R73" s="78">
        <f t="shared" si="35"/>
        <v>14.514141414141415</v>
      </c>
      <c r="S73" s="78">
        <f t="shared" si="35"/>
        <v>14.621739130434783</v>
      </c>
      <c r="T73" s="78">
        <f t="shared" si="35"/>
        <v>15.003759398496241</v>
      </c>
      <c r="U73" s="78">
        <f t="shared" si="35"/>
        <v>15.654716981132076</v>
      </c>
      <c r="V73" s="78">
        <f t="shared" si="35"/>
        <v>15.279591836734696</v>
      </c>
      <c r="W73" s="78">
        <f t="shared" si="35"/>
        <v>14.953164556962026</v>
      </c>
      <c r="X73" s="78">
        <f t="shared" si="35"/>
        <v>14.674825174825175</v>
      </c>
      <c r="Y73" s="78">
        <f t="shared" si="35"/>
        <v>14.850000000000001</v>
      </c>
      <c r="Z73" s="78">
        <f t="shared" si="35"/>
        <v>15.320391061452513</v>
      </c>
      <c r="AA73" s="78"/>
      <c r="AB73" s="78"/>
      <c r="AC73" s="78"/>
      <c r="AD73" s="78"/>
    </row>
    <row r="74" spans="1:30">
      <c r="A74" s="103" t="s">
        <v>239</v>
      </c>
      <c r="B74" s="115">
        <v>27</v>
      </c>
      <c r="C74" s="115">
        <v>34</v>
      </c>
      <c r="D74" s="115">
        <v>40</v>
      </c>
      <c r="E74" s="115">
        <v>57</v>
      </c>
      <c r="F74" s="115">
        <v>66</v>
      </c>
      <c r="G74" s="115">
        <v>72</v>
      </c>
      <c r="H74" s="115">
        <v>84</v>
      </c>
      <c r="I74" s="115">
        <v>98</v>
      </c>
      <c r="J74" s="115">
        <v>118</v>
      </c>
      <c r="K74" s="115">
        <v>132</v>
      </c>
      <c r="L74" s="115">
        <v>156</v>
      </c>
      <c r="M74" s="115">
        <v>189</v>
      </c>
      <c r="N74" s="115">
        <v>222</v>
      </c>
      <c r="O74" s="115">
        <v>252</v>
      </c>
      <c r="P74" s="78">
        <f t="shared" si="35"/>
        <v>17.836842105263159</v>
      </c>
      <c r="Q74" s="78">
        <f t="shared" si="35"/>
        <v>17.292424242424243</v>
      </c>
      <c r="R74" s="78">
        <f t="shared" si="35"/>
        <v>17.136111111111109</v>
      </c>
      <c r="S74" s="78">
        <f t="shared" si="35"/>
        <v>17.248809523809523</v>
      </c>
      <c r="T74" s="78">
        <f t="shared" si="35"/>
        <v>17.253061224489795</v>
      </c>
      <c r="U74" s="78">
        <f t="shared" si="35"/>
        <v>17.745762711864408</v>
      </c>
      <c r="V74" s="78">
        <f t="shared" si="35"/>
        <v>17.905303030303031</v>
      </c>
      <c r="W74" s="78">
        <f t="shared" si="35"/>
        <v>17.944230769230771</v>
      </c>
      <c r="X74" s="78">
        <f t="shared" si="35"/>
        <v>17.344973544973545</v>
      </c>
      <c r="Y74" s="78">
        <f t="shared" si="35"/>
        <v>17.65045045045045</v>
      </c>
      <c r="Z74" s="78">
        <f t="shared" si="35"/>
        <v>17.873015873015873</v>
      </c>
    </row>
    <row r="75" spans="1:30">
      <c r="A75" s="104" t="s">
        <v>236</v>
      </c>
      <c r="B75" s="91">
        <f>B74/B73</f>
        <v>0.87096774193548387</v>
      </c>
      <c r="C75" s="91">
        <f t="shared" ref="C75:D75" si="36">C74/C73</f>
        <v>0.82926829268292679</v>
      </c>
      <c r="D75" s="91">
        <f t="shared" si="36"/>
        <v>0.78431372549019607</v>
      </c>
      <c r="E75" s="91">
        <f>E74/E73</f>
        <v>0.75</v>
      </c>
      <c r="F75" s="91">
        <f t="shared" ref="F75" si="37">F74/F73</f>
        <v>0.75</v>
      </c>
      <c r="G75" s="91">
        <f t="shared" ref="G75" si="38">G74/G73</f>
        <v>0.72727272727272729</v>
      </c>
      <c r="H75" s="91">
        <f t="shared" ref="H75" si="39">H74/H73</f>
        <v>0.73043478260869565</v>
      </c>
      <c r="I75" s="91">
        <f t="shared" ref="I75" si="40">I74/I73</f>
        <v>0.73684210526315785</v>
      </c>
      <c r="J75" s="91">
        <f t="shared" ref="J75" si="41">J74/J73</f>
        <v>0.74213836477987416</v>
      </c>
      <c r="K75" s="91">
        <f t="shared" ref="K75" si="42">K74/K73</f>
        <v>0.67346938775510201</v>
      </c>
      <c r="L75" s="91">
        <f>L74/L73</f>
        <v>0.65822784810126578</v>
      </c>
      <c r="M75" s="91">
        <f t="shared" ref="M75" si="43">M74/M73</f>
        <v>0.66083916083916083</v>
      </c>
      <c r="N75" s="91">
        <f t="shared" ref="N75" si="44">N74/N73</f>
        <v>0.67682926829268297</v>
      </c>
      <c r="O75" s="91">
        <f>O74/O73</f>
        <v>0.7039106145251397</v>
      </c>
    </row>
    <row r="76" spans="1:30">
      <c r="A76" s="103" t="s">
        <v>240</v>
      </c>
      <c r="B76" s="115">
        <v>4</v>
      </c>
      <c r="C76" s="115">
        <v>7</v>
      </c>
      <c r="D76" s="115">
        <v>11</v>
      </c>
      <c r="E76" s="115">
        <v>19</v>
      </c>
      <c r="F76" s="115">
        <v>22</v>
      </c>
      <c r="G76" s="115">
        <v>27</v>
      </c>
      <c r="H76" s="115">
        <v>31</v>
      </c>
      <c r="I76" s="115">
        <v>35</v>
      </c>
      <c r="J76" s="115">
        <v>41</v>
      </c>
      <c r="K76" s="115">
        <v>64</v>
      </c>
      <c r="L76" s="115">
        <v>81</v>
      </c>
      <c r="M76" s="115">
        <v>97</v>
      </c>
      <c r="N76" s="115">
        <v>106</v>
      </c>
      <c r="O76" s="115">
        <v>106</v>
      </c>
      <c r="P76" s="78">
        <f t="shared" ref="P76:Z76" si="45">E49/E76</f>
        <v>7.7157894736842101</v>
      </c>
      <c r="Q76" s="78">
        <f t="shared" si="45"/>
        <v>7.6590909090909092</v>
      </c>
      <c r="R76" s="78">
        <f t="shared" si="45"/>
        <v>7.5222222222222221</v>
      </c>
      <c r="S76" s="78">
        <f t="shared" si="45"/>
        <v>7.5032258064516126</v>
      </c>
      <c r="T76" s="78">
        <f t="shared" si="45"/>
        <v>8.7057142857142846</v>
      </c>
      <c r="U76" s="78">
        <f t="shared" si="45"/>
        <v>9.6365853658536587</v>
      </c>
      <c r="V76" s="78">
        <f t="shared" si="45"/>
        <v>9.8640624999999993</v>
      </c>
      <c r="W76" s="78">
        <f t="shared" si="45"/>
        <v>9.1925925925925931</v>
      </c>
      <c r="X76" s="78">
        <f t="shared" si="45"/>
        <v>9.4721649484536083</v>
      </c>
      <c r="Y76" s="78">
        <f t="shared" si="45"/>
        <v>8.9849056603773576</v>
      </c>
      <c r="Z76" s="78">
        <f t="shared" si="45"/>
        <v>9.2518867924528312</v>
      </c>
    </row>
    <row r="77" spans="1:30">
      <c r="A77" s="104" t="s">
        <v>236</v>
      </c>
      <c r="B77" s="91">
        <f>B76/B73</f>
        <v>0.12903225806451613</v>
      </c>
      <c r="C77" s="91">
        <f t="shared" ref="C77:D77" si="46">C76/C73</f>
        <v>0.17073170731707318</v>
      </c>
      <c r="D77" s="91">
        <f t="shared" si="46"/>
        <v>0.21568627450980393</v>
      </c>
      <c r="E77" s="91">
        <f>E76/E73</f>
        <v>0.25</v>
      </c>
      <c r="F77" s="91">
        <f t="shared" ref="F77" si="47">F76/F73</f>
        <v>0.25</v>
      </c>
      <c r="G77" s="91">
        <f t="shared" ref="G77" si="48">G76/G73</f>
        <v>0.27272727272727271</v>
      </c>
      <c r="H77" s="91">
        <f t="shared" ref="H77" si="49">H76/H73</f>
        <v>0.26956521739130435</v>
      </c>
      <c r="I77" s="91">
        <f t="shared" ref="I77" si="50">I76/I73</f>
        <v>0.26315789473684209</v>
      </c>
      <c r="J77" s="91">
        <f t="shared" ref="J77" si="51">J76/J73</f>
        <v>0.25786163522012578</v>
      </c>
      <c r="K77" s="91">
        <f t="shared" ref="K77" si="52">K76/K73</f>
        <v>0.32653061224489793</v>
      </c>
      <c r="L77" s="91">
        <f t="shared" ref="L77" si="53">L76/L73</f>
        <v>0.34177215189873417</v>
      </c>
      <c r="M77" s="91">
        <f t="shared" ref="M77" si="54">M76/M73</f>
        <v>0.33916083916083917</v>
      </c>
      <c r="N77" s="91">
        <f t="shared" ref="N77" si="55">N76/N73</f>
        <v>0.32317073170731708</v>
      </c>
      <c r="O77" s="91">
        <f>O76/O73</f>
        <v>0.29608938547486036</v>
      </c>
    </row>
    <row r="78" spans="1:30">
      <c r="A78" s="105" t="s">
        <v>185</v>
      </c>
      <c r="B78" s="110">
        <v>31</v>
      </c>
      <c r="C78" s="110">
        <v>41</v>
      </c>
      <c r="D78" s="110">
        <v>51</v>
      </c>
      <c r="E78" s="110">
        <f>E71</f>
        <v>76</v>
      </c>
      <c r="F78" s="110">
        <f t="shared" ref="F78:O78" si="56">F71</f>
        <v>88</v>
      </c>
      <c r="G78" s="110">
        <f t="shared" si="56"/>
        <v>99</v>
      </c>
      <c r="H78" s="110">
        <f t="shared" si="56"/>
        <v>115</v>
      </c>
      <c r="I78" s="110">
        <f t="shared" si="56"/>
        <v>133</v>
      </c>
      <c r="J78" s="110">
        <f t="shared" si="56"/>
        <v>159</v>
      </c>
      <c r="K78" s="110">
        <f t="shared" si="56"/>
        <v>196</v>
      </c>
      <c r="L78" s="110">
        <f t="shared" si="56"/>
        <v>237</v>
      </c>
      <c r="M78" s="110">
        <f t="shared" si="56"/>
        <v>286</v>
      </c>
      <c r="N78" s="110">
        <f t="shared" si="56"/>
        <v>328</v>
      </c>
      <c r="O78" s="110">
        <f t="shared" si="56"/>
        <v>358</v>
      </c>
      <c r="P78" s="78">
        <f t="shared" ref="P78:Z79" si="57">E51/E78</f>
        <v>15.30657894736842</v>
      </c>
      <c r="Q78" s="78">
        <f t="shared" si="57"/>
        <v>14.884090909090908</v>
      </c>
      <c r="R78" s="78">
        <f t="shared" si="57"/>
        <v>14.514141414141415</v>
      </c>
      <c r="S78" s="78">
        <f t="shared" si="57"/>
        <v>14.621739130434783</v>
      </c>
      <c r="T78" s="78">
        <f t="shared" si="57"/>
        <v>15.003759398496241</v>
      </c>
      <c r="U78" s="78">
        <f t="shared" si="57"/>
        <v>15.654716981132076</v>
      </c>
      <c r="V78" s="78">
        <f t="shared" si="57"/>
        <v>15.279591836734696</v>
      </c>
      <c r="W78" s="78">
        <f t="shared" si="57"/>
        <v>14.953164556962026</v>
      </c>
      <c r="X78" s="78">
        <f t="shared" si="57"/>
        <v>14.674825174825175</v>
      </c>
      <c r="Y78" s="78">
        <f t="shared" si="57"/>
        <v>14.850000000000001</v>
      </c>
      <c r="Z78" s="78">
        <f t="shared" si="57"/>
        <v>15.320391061452513</v>
      </c>
    </row>
    <row r="79" spans="1:30">
      <c r="A79" s="106" t="s">
        <v>226</v>
      </c>
      <c r="B79" s="114">
        <v>30</v>
      </c>
      <c r="C79" s="114">
        <v>35</v>
      </c>
      <c r="D79" s="114">
        <v>39</v>
      </c>
      <c r="E79" s="114">
        <v>48</v>
      </c>
      <c r="F79" s="114">
        <v>53</v>
      </c>
      <c r="G79" s="114">
        <v>56</v>
      </c>
      <c r="H79" s="114">
        <v>63</v>
      </c>
      <c r="I79" s="114">
        <v>74</v>
      </c>
      <c r="J79" s="114">
        <v>80</v>
      </c>
      <c r="K79" s="114">
        <v>89</v>
      </c>
      <c r="L79" s="114">
        <v>97</v>
      </c>
      <c r="M79" s="114">
        <v>114</v>
      </c>
      <c r="N79" s="114">
        <v>129</v>
      </c>
      <c r="O79" s="114">
        <v>144</v>
      </c>
      <c r="P79" s="78">
        <f t="shared" si="57"/>
        <v>17.089583333333334</v>
      </c>
      <c r="Q79" s="78">
        <f t="shared" si="57"/>
        <v>17.377358490566039</v>
      </c>
      <c r="R79" s="78">
        <f t="shared" si="57"/>
        <v>17.148214285714285</v>
      </c>
      <c r="S79" s="78">
        <f t="shared" si="57"/>
        <v>17.44761904761905</v>
      </c>
      <c r="T79" s="78">
        <f t="shared" si="57"/>
        <v>17.595945945945946</v>
      </c>
      <c r="U79" s="78">
        <f t="shared" si="57"/>
        <v>17.612500000000001</v>
      </c>
      <c r="V79" s="78">
        <f t="shared" si="57"/>
        <v>17.426966292134832</v>
      </c>
      <c r="W79" s="78">
        <f t="shared" si="57"/>
        <v>17.527835051546393</v>
      </c>
      <c r="X79" s="78">
        <f t="shared" si="57"/>
        <v>16.546491228070174</v>
      </c>
      <c r="Y79" s="78">
        <f t="shared" si="57"/>
        <v>16.592248062015504</v>
      </c>
      <c r="Z79" s="78">
        <f t="shared" si="57"/>
        <v>16.563194444444445</v>
      </c>
    </row>
    <row r="80" spans="1:30">
      <c r="A80" s="106" t="s">
        <v>236</v>
      </c>
      <c r="B80" s="94">
        <f>B79/B78</f>
        <v>0.967741935483871</v>
      </c>
      <c r="C80" s="94">
        <f>C79/C78</f>
        <v>0.85365853658536583</v>
      </c>
      <c r="D80" s="94">
        <f>D79/D78</f>
        <v>0.76470588235294112</v>
      </c>
      <c r="E80" s="94">
        <f>E79/E78</f>
        <v>0.63157894736842102</v>
      </c>
      <c r="F80" s="94">
        <f t="shared" ref="F80" si="58">F79/F78</f>
        <v>0.60227272727272729</v>
      </c>
      <c r="G80" s="94">
        <f t="shared" ref="G80" si="59">G79/G78</f>
        <v>0.56565656565656564</v>
      </c>
      <c r="H80" s="94">
        <f t="shared" ref="H80" si="60">H79/H78</f>
        <v>0.54782608695652169</v>
      </c>
      <c r="I80" s="94">
        <f t="shared" ref="I80" si="61">I79/I78</f>
        <v>0.55639097744360899</v>
      </c>
      <c r="J80" s="94">
        <f t="shared" ref="J80" si="62">J79/J78</f>
        <v>0.50314465408805031</v>
      </c>
      <c r="K80" s="94">
        <f t="shared" ref="K80" si="63">K79/K78</f>
        <v>0.45408163265306123</v>
      </c>
      <c r="L80" s="94">
        <f t="shared" ref="L80" si="64">L79/L78</f>
        <v>0.40928270042194093</v>
      </c>
      <c r="M80" s="94">
        <f t="shared" ref="M80" si="65">M79/M78</f>
        <v>0.39860139860139859</v>
      </c>
      <c r="N80" s="94">
        <f t="shared" ref="N80" si="66">N79/N78</f>
        <v>0.39329268292682928</v>
      </c>
      <c r="O80" s="94">
        <f t="shared" ref="O80" si="67">O79/O78</f>
        <v>0.4022346368715084</v>
      </c>
    </row>
    <row r="81" spans="1:26">
      <c r="A81" s="107" t="s">
        <v>221</v>
      </c>
      <c r="B81" s="113">
        <v>21</v>
      </c>
      <c r="C81" s="113">
        <v>24</v>
      </c>
      <c r="D81" s="113">
        <v>27</v>
      </c>
      <c r="E81" s="113"/>
      <c r="F81" s="113"/>
      <c r="G81" s="113">
        <v>35</v>
      </c>
      <c r="H81" s="113"/>
      <c r="I81" s="113">
        <v>50</v>
      </c>
      <c r="J81" s="113"/>
      <c r="K81" s="113">
        <v>53</v>
      </c>
      <c r="L81" s="113"/>
      <c r="M81" s="113">
        <v>75</v>
      </c>
      <c r="N81" s="113"/>
      <c r="O81" s="113">
        <v>87</v>
      </c>
      <c r="P81" s="78"/>
      <c r="Q81" s="78"/>
      <c r="R81" s="78">
        <f>G54/G81</f>
        <v>17.642857142857142</v>
      </c>
      <c r="S81" s="78"/>
      <c r="T81" s="78">
        <f>I54/I81</f>
        <v>17.420000000000002</v>
      </c>
      <c r="U81" s="78"/>
      <c r="V81" s="78">
        <f>K54/K81</f>
        <v>16.520754716981134</v>
      </c>
      <c r="W81" s="78"/>
      <c r="X81" s="78">
        <f>M54/M81</f>
        <v>16.773333333333333</v>
      </c>
      <c r="Y81" s="78"/>
      <c r="Z81" s="78">
        <f>O54/O81</f>
        <v>15.411494252873563</v>
      </c>
    </row>
    <row r="82" spans="1:26">
      <c r="A82" s="107" t="s">
        <v>222</v>
      </c>
      <c r="B82" s="113">
        <v>9</v>
      </c>
      <c r="C82" s="113">
        <v>11</v>
      </c>
      <c r="D82" s="113">
        <v>12</v>
      </c>
      <c r="E82" s="113"/>
      <c r="F82" s="113"/>
      <c r="G82" s="113">
        <v>21</v>
      </c>
      <c r="H82" s="113"/>
      <c r="I82" s="113">
        <v>24</v>
      </c>
      <c r="J82" s="113"/>
      <c r="K82" s="113">
        <v>36</v>
      </c>
      <c r="L82" s="113"/>
      <c r="M82" s="113">
        <v>39</v>
      </c>
      <c r="N82" s="113"/>
      <c r="O82" s="113">
        <v>57</v>
      </c>
      <c r="P82" s="78"/>
      <c r="Q82" s="78"/>
      <c r="R82" s="78">
        <f>G55/G82</f>
        <v>16.323809523809523</v>
      </c>
      <c r="S82" s="78"/>
      <c r="T82" s="78">
        <f>I55/I82</f>
        <v>17.962500000000002</v>
      </c>
      <c r="U82" s="78"/>
      <c r="V82" s="78">
        <f>K55/K82</f>
        <v>18.761111111111109</v>
      </c>
      <c r="W82" s="78"/>
      <c r="X82" s="78">
        <f>M55/M82</f>
        <v>16.110256410256408</v>
      </c>
      <c r="Y82" s="78"/>
      <c r="Z82" s="78">
        <f>O55/O82</f>
        <v>18.321052631578947</v>
      </c>
    </row>
    <row r="83" spans="1:26">
      <c r="A83" s="106" t="s">
        <v>237</v>
      </c>
      <c r="B83" s="96"/>
      <c r="C83" s="96">
        <f>C79/B79-1</f>
        <v>0.16666666666666674</v>
      </c>
      <c r="D83" s="96">
        <f>D79/C79-1</f>
        <v>0.11428571428571432</v>
      </c>
      <c r="E83" s="96">
        <f>E79/D79-1</f>
        <v>0.23076923076923084</v>
      </c>
      <c r="F83" s="96"/>
      <c r="G83" s="96">
        <f t="shared" ref="G83:O83" si="68">G79/E79-1</f>
        <v>0.16666666666666674</v>
      </c>
      <c r="H83" s="96">
        <f t="shared" si="68"/>
        <v>0.18867924528301883</v>
      </c>
      <c r="I83" s="96">
        <f t="shared" si="68"/>
        <v>0.3214285714285714</v>
      </c>
      <c r="J83" s="96">
        <f t="shared" si="68"/>
        <v>0.26984126984126977</v>
      </c>
      <c r="K83" s="96">
        <f t="shared" si="68"/>
        <v>0.20270270270270263</v>
      </c>
      <c r="L83" s="96">
        <f t="shared" si="68"/>
        <v>0.21249999999999991</v>
      </c>
      <c r="M83" s="96">
        <f t="shared" si="68"/>
        <v>0.2808988764044944</v>
      </c>
      <c r="N83" s="96">
        <f t="shared" si="68"/>
        <v>0.32989690721649478</v>
      </c>
      <c r="O83" s="96">
        <f t="shared" si="68"/>
        <v>0.26315789473684204</v>
      </c>
    </row>
    <row r="84" spans="1:26">
      <c r="A84" s="106" t="s">
        <v>224</v>
      </c>
      <c r="B84" s="114">
        <v>1</v>
      </c>
      <c r="C84" s="114">
        <v>6</v>
      </c>
      <c r="D84" s="114">
        <v>12</v>
      </c>
      <c r="E84" s="114">
        <v>28</v>
      </c>
      <c r="F84" s="114">
        <v>35</v>
      </c>
      <c r="G84" s="114">
        <v>43</v>
      </c>
      <c r="H84" s="114">
        <v>52</v>
      </c>
      <c r="I84" s="114">
        <v>59</v>
      </c>
      <c r="J84" s="114">
        <v>79</v>
      </c>
      <c r="K84" s="114">
        <v>107</v>
      </c>
      <c r="L84" s="114">
        <v>140</v>
      </c>
      <c r="M84" s="114">
        <v>172</v>
      </c>
      <c r="N84" s="114">
        <v>199</v>
      </c>
      <c r="O84" s="114">
        <v>214</v>
      </c>
      <c r="P84" s="78">
        <f t="shared" ref="P84:Z84" si="69">E57/E84</f>
        <v>12.25</v>
      </c>
      <c r="Q84" s="78">
        <f t="shared" si="69"/>
        <v>11.108571428571429</v>
      </c>
      <c r="R84" s="78">
        <f t="shared" si="69"/>
        <v>11.083720930232559</v>
      </c>
      <c r="S84" s="78">
        <f t="shared" si="69"/>
        <v>11.198076923076922</v>
      </c>
      <c r="T84" s="78">
        <f t="shared" si="69"/>
        <v>11.752542372881356</v>
      </c>
      <c r="U84" s="78">
        <f t="shared" si="69"/>
        <v>13.672151898734176</v>
      </c>
      <c r="V84" s="78">
        <f t="shared" si="69"/>
        <v>13.493457943925232</v>
      </c>
      <c r="W84" s="78">
        <f t="shared" si="69"/>
        <v>13.169285714285715</v>
      </c>
      <c r="X84" s="78">
        <f t="shared" si="69"/>
        <v>13.434302325581394</v>
      </c>
      <c r="Y84" s="78">
        <f t="shared" si="69"/>
        <v>13.720603015075378</v>
      </c>
      <c r="Z84" s="78">
        <f t="shared" si="69"/>
        <v>14.484112149532709</v>
      </c>
    </row>
    <row r="85" spans="1:26">
      <c r="A85" s="106" t="s">
        <v>236</v>
      </c>
      <c r="B85" s="94">
        <f>B84/B78</f>
        <v>3.2258064516129031E-2</v>
      </c>
      <c r="C85" s="94">
        <f>C84/C78</f>
        <v>0.14634146341463414</v>
      </c>
      <c r="D85" s="94">
        <f>D84/D78</f>
        <v>0.23529411764705882</v>
      </c>
      <c r="E85" s="94">
        <f>E84/E78</f>
        <v>0.36842105263157893</v>
      </c>
      <c r="F85" s="94">
        <f t="shared" ref="F85" si="70">F84/F78</f>
        <v>0.39772727272727271</v>
      </c>
      <c r="G85" s="94">
        <f t="shared" ref="G85" si="71">G84/G78</f>
        <v>0.43434343434343436</v>
      </c>
      <c r="H85" s="94">
        <f t="shared" ref="H85" si="72">H84/H78</f>
        <v>0.45217391304347826</v>
      </c>
      <c r="I85" s="94">
        <f t="shared" ref="I85" si="73">I84/I78</f>
        <v>0.44360902255639095</v>
      </c>
      <c r="J85" s="94">
        <f t="shared" ref="J85" si="74">J84/J78</f>
        <v>0.49685534591194969</v>
      </c>
      <c r="K85" s="94">
        <f t="shared" ref="K85" si="75">K84/K78</f>
        <v>0.54591836734693877</v>
      </c>
      <c r="L85" s="94">
        <f t="shared" ref="L85" si="76">L84/L78</f>
        <v>0.59071729957805907</v>
      </c>
      <c r="M85" s="94">
        <f t="shared" ref="M85" si="77">M84/M78</f>
        <v>0.60139860139860135</v>
      </c>
      <c r="N85" s="94">
        <f t="shared" ref="N85" si="78">N84/N78</f>
        <v>0.60670731707317072</v>
      </c>
      <c r="O85" s="94">
        <f t="shared" ref="O85" si="79">O84/O78</f>
        <v>0.5977653631284916</v>
      </c>
    </row>
    <row r="86" spans="1:26">
      <c r="A86" s="107" t="s">
        <v>221</v>
      </c>
      <c r="B86" s="113">
        <v>1</v>
      </c>
      <c r="C86" s="113">
        <v>5</v>
      </c>
      <c r="D86" s="113">
        <v>10</v>
      </c>
      <c r="E86" s="113"/>
      <c r="F86" s="113"/>
      <c r="G86" s="113">
        <v>40</v>
      </c>
      <c r="H86" s="113"/>
      <c r="I86" s="113">
        <v>50</v>
      </c>
      <c r="J86" s="113"/>
      <c r="K86" s="113">
        <v>80</v>
      </c>
      <c r="L86" s="113"/>
      <c r="M86" s="113">
        <v>136</v>
      </c>
      <c r="N86" s="113"/>
      <c r="O86" s="113">
        <v>156</v>
      </c>
      <c r="P86" s="78"/>
      <c r="Q86" s="78"/>
      <c r="R86" s="78">
        <f>G59/G86</f>
        <v>10.73</v>
      </c>
      <c r="S86" s="78"/>
      <c r="T86" s="78">
        <f>I59/I86</f>
        <v>11.148</v>
      </c>
      <c r="U86" s="78"/>
      <c r="V86" s="78">
        <f>K59/K86</f>
        <v>13.23</v>
      </c>
      <c r="W86" s="78"/>
      <c r="X86" s="78">
        <f>M59/M86</f>
        <v>12.623529411764705</v>
      </c>
      <c r="Y86" s="78"/>
      <c r="Z86" s="78">
        <f>O59/O86</f>
        <v>12.382051282051281</v>
      </c>
    </row>
    <row r="87" spans="1:26">
      <c r="A87" s="107" t="s">
        <v>222</v>
      </c>
      <c r="B87" s="113">
        <v>0</v>
      </c>
      <c r="C87" s="113">
        <v>1</v>
      </c>
      <c r="D87" s="113">
        <v>2</v>
      </c>
      <c r="E87" s="113"/>
      <c r="F87" s="113"/>
      <c r="G87" s="113">
        <v>3</v>
      </c>
      <c r="H87" s="113"/>
      <c r="I87" s="113">
        <v>9</v>
      </c>
      <c r="J87" s="113"/>
      <c r="K87" s="113">
        <v>27</v>
      </c>
      <c r="L87" s="113"/>
      <c r="M87" s="113">
        <v>36</v>
      </c>
      <c r="N87" s="113"/>
      <c r="O87" s="113">
        <v>58</v>
      </c>
      <c r="P87" s="78"/>
      <c r="Q87" s="78"/>
      <c r="R87" s="78">
        <f>G60/G87</f>
        <v>15.799999999999999</v>
      </c>
      <c r="S87" s="78"/>
      <c r="T87" s="78">
        <f>I60/I87</f>
        <v>15.111111111111111</v>
      </c>
      <c r="U87" s="78"/>
      <c r="V87" s="78">
        <f>K60/K87</f>
        <v>14.274074074074074</v>
      </c>
      <c r="W87" s="78"/>
      <c r="X87" s="78">
        <f>M60/M87</f>
        <v>16.49722222222222</v>
      </c>
      <c r="Y87" s="78"/>
      <c r="Z87" s="78">
        <f>O60/O87</f>
        <v>20.137931034482758</v>
      </c>
    </row>
    <row r="88" spans="1:26">
      <c r="A88" s="106" t="s">
        <v>238</v>
      </c>
      <c r="B88" s="96"/>
      <c r="C88" s="96">
        <f>C84/B84-1</f>
        <v>5</v>
      </c>
      <c r="D88" s="96">
        <f>D84/C84-1</f>
        <v>1</v>
      </c>
      <c r="E88" s="96">
        <f>E84/D84-1</f>
        <v>1.3333333333333335</v>
      </c>
      <c r="F88" s="96"/>
      <c r="G88" s="96">
        <f t="shared" ref="G88:O88" si="80">G84/E84-1</f>
        <v>0.53571428571428581</v>
      </c>
      <c r="H88" s="96">
        <f t="shared" si="80"/>
        <v>0.48571428571428577</v>
      </c>
      <c r="I88" s="96">
        <f t="shared" si="80"/>
        <v>0.37209302325581395</v>
      </c>
      <c r="J88" s="96">
        <f t="shared" si="80"/>
        <v>0.51923076923076916</v>
      </c>
      <c r="K88" s="96">
        <f t="shared" si="80"/>
        <v>0.81355932203389836</v>
      </c>
      <c r="L88" s="96">
        <f t="shared" si="80"/>
        <v>0.77215189873417711</v>
      </c>
      <c r="M88" s="96">
        <f t="shared" si="80"/>
        <v>0.60747663551401865</v>
      </c>
      <c r="N88" s="96">
        <f t="shared" si="80"/>
        <v>0.42142857142857149</v>
      </c>
      <c r="O88" s="96">
        <f t="shared" si="80"/>
        <v>0.2441860465116279</v>
      </c>
    </row>
    <row r="89" spans="1:26">
      <c r="A89" s="108" t="s">
        <v>186</v>
      </c>
      <c r="B89" s="112">
        <v>31</v>
      </c>
      <c r="C89" s="112">
        <v>41</v>
      </c>
      <c r="D89" s="112">
        <v>51</v>
      </c>
      <c r="E89" s="112">
        <f>E71</f>
        <v>76</v>
      </c>
      <c r="F89" s="112">
        <f t="shared" ref="F89:O89" si="81">F71</f>
        <v>88</v>
      </c>
      <c r="G89" s="112">
        <f t="shared" si="81"/>
        <v>99</v>
      </c>
      <c r="H89" s="112">
        <f t="shared" si="81"/>
        <v>115</v>
      </c>
      <c r="I89" s="112">
        <f t="shared" si="81"/>
        <v>133</v>
      </c>
      <c r="J89" s="112">
        <f t="shared" si="81"/>
        <v>159</v>
      </c>
      <c r="K89" s="112">
        <f t="shared" si="81"/>
        <v>196</v>
      </c>
      <c r="L89" s="112">
        <f t="shared" si="81"/>
        <v>237</v>
      </c>
      <c r="M89" s="112">
        <f t="shared" si="81"/>
        <v>286</v>
      </c>
      <c r="N89" s="112">
        <f t="shared" si="81"/>
        <v>328</v>
      </c>
      <c r="O89" s="112">
        <f t="shared" si="81"/>
        <v>358</v>
      </c>
      <c r="P89" s="78">
        <f t="shared" ref="P89:Z90" si="82">E62/E89</f>
        <v>15.30657894736842</v>
      </c>
      <c r="Q89" s="78">
        <f t="shared" si="82"/>
        <v>14.884090909090908</v>
      </c>
      <c r="R89" s="78">
        <f t="shared" si="82"/>
        <v>14.514141414141415</v>
      </c>
      <c r="S89" s="78">
        <f t="shared" si="82"/>
        <v>14.621739130434783</v>
      </c>
      <c r="T89" s="78">
        <f t="shared" si="82"/>
        <v>15.003759398496241</v>
      </c>
      <c r="U89" s="78">
        <f t="shared" si="82"/>
        <v>15.654716981132076</v>
      </c>
      <c r="V89" s="78">
        <f t="shared" si="82"/>
        <v>15.279591836734696</v>
      </c>
      <c r="W89" s="78">
        <f t="shared" si="82"/>
        <v>14.953164556962026</v>
      </c>
      <c r="X89" s="78">
        <f t="shared" si="82"/>
        <v>14.674825174825175</v>
      </c>
      <c r="Y89" s="78">
        <f t="shared" si="82"/>
        <v>14.850000000000001</v>
      </c>
      <c r="Z89" s="78">
        <f t="shared" si="82"/>
        <v>15.320391061452513</v>
      </c>
    </row>
    <row r="90" spans="1:26">
      <c r="A90" s="109" t="s">
        <v>241</v>
      </c>
      <c r="B90" s="116">
        <v>24</v>
      </c>
      <c r="C90" s="116">
        <v>33</v>
      </c>
      <c r="D90" s="116">
        <v>40</v>
      </c>
      <c r="E90" s="116">
        <v>55</v>
      </c>
      <c r="F90" s="116">
        <v>61</v>
      </c>
      <c r="G90" s="116">
        <v>69</v>
      </c>
      <c r="H90" s="116">
        <v>78</v>
      </c>
      <c r="I90" s="116">
        <v>87</v>
      </c>
      <c r="J90" s="116">
        <v>102</v>
      </c>
      <c r="K90" s="116">
        <v>133</v>
      </c>
      <c r="L90" s="116">
        <v>166</v>
      </c>
      <c r="M90" s="116">
        <v>202</v>
      </c>
      <c r="N90" s="116">
        <v>229</v>
      </c>
      <c r="O90" s="116">
        <v>250</v>
      </c>
      <c r="P90" s="78">
        <f t="shared" si="82"/>
        <v>14.434545454545454</v>
      </c>
      <c r="Q90" s="78">
        <f t="shared" si="82"/>
        <v>14</v>
      </c>
      <c r="R90" s="78">
        <f t="shared" si="82"/>
        <v>13.447826086956521</v>
      </c>
      <c r="S90" s="78">
        <f t="shared" si="82"/>
        <v>13.392307692307691</v>
      </c>
      <c r="T90" s="78">
        <f t="shared" si="82"/>
        <v>13.889655172413795</v>
      </c>
      <c r="U90" s="78">
        <f t="shared" si="82"/>
        <v>15.132352941176471</v>
      </c>
      <c r="V90" s="78">
        <f t="shared" si="82"/>
        <v>14.42406015037594</v>
      </c>
      <c r="W90" s="78">
        <f t="shared" si="82"/>
        <v>13.825903614457831</v>
      </c>
      <c r="X90" s="78">
        <f t="shared" si="82"/>
        <v>13.401980198019801</v>
      </c>
      <c r="Y90" s="78">
        <f t="shared" si="82"/>
        <v>13.153275109170306</v>
      </c>
      <c r="Z90" s="78">
        <f t="shared" si="82"/>
        <v>13.951600000000001</v>
      </c>
    </row>
    <row r="91" spans="1:26">
      <c r="A91" s="109" t="s">
        <v>236</v>
      </c>
      <c r="B91" s="99">
        <f>B90/B89</f>
        <v>0.77419354838709675</v>
      </c>
      <c r="C91" s="99">
        <f>C90/C89</f>
        <v>0.80487804878048785</v>
      </c>
      <c r="D91" s="99">
        <f>D90/D89</f>
        <v>0.78431372549019607</v>
      </c>
      <c r="E91" s="99">
        <f>E90/E89</f>
        <v>0.72368421052631582</v>
      </c>
      <c r="F91" s="99">
        <f>F90/F89</f>
        <v>0.69318181818181823</v>
      </c>
      <c r="G91" s="99">
        <f t="shared" ref="G91" si="83">G90/G89</f>
        <v>0.69696969696969702</v>
      </c>
      <c r="H91" s="99">
        <f t="shared" ref="H91" si="84">H90/H89</f>
        <v>0.67826086956521736</v>
      </c>
      <c r="I91" s="99">
        <f t="shared" ref="I91" si="85">I90/I89</f>
        <v>0.65413533834586468</v>
      </c>
      <c r="J91" s="99">
        <f t="shared" ref="J91" si="86">J90/J89</f>
        <v>0.64150943396226412</v>
      </c>
      <c r="K91" s="99">
        <f t="shared" ref="K91" si="87">K90/K89</f>
        <v>0.6785714285714286</v>
      </c>
      <c r="L91" s="99">
        <f t="shared" ref="L91" si="88">L90/L89</f>
        <v>0.70042194092827004</v>
      </c>
      <c r="M91" s="99">
        <f t="shared" ref="M91" si="89">M90/M89</f>
        <v>0.70629370629370625</v>
      </c>
      <c r="N91" s="99">
        <f t="shared" ref="N91" si="90">N90/N89</f>
        <v>0.69817073170731703</v>
      </c>
      <c r="O91" s="99">
        <f t="shared" ref="O91" si="91">O90/O89</f>
        <v>0.6983240223463687</v>
      </c>
    </row>
    <row r="92" spans="1:26">
      <c r="A92" s="109" t="s">
        <v>242</v>
      </c>
      <c r="B92" s="116">
        <v>7</v>
      </c>
      <c r="C92" s="116">
        <v>8</v>
      </c>
      <c r="D92" s="116">
        <v>11</v>
      </c>
      <c r="E92" s="116">
        <v>21</v>
      </c>
      <c r="F92" s="116">
        <v>26</v>
      </c>
      <c r="G92" s="116">
        <v>29</v>
      </c>
      <c r="H92" s="116">
        <v>36</v>
      </c>
      <c r="I92" s="116">
        <v>45</v>
      </c>
      <c r="J92" s="116">
        <v>54</v>
      </c>
      <c r="K92" s="116">
        <v>58</v>
      </c>
      <c r="L92" s="116">
        <v>65</v>
      </c>
      <c r="M92" s="116">
        <v>73</v>
      </c>
      <c r="N92" s="116">
        <v>88</v>
      </c>
      <c r="O92" s="116">
        <v>98</v>
      </c>
      <c r="P92" s="78">
        <f t="shared" ref="P92:Z92" si="92">E65/E92</f>
        <v>17.590476190476188</v>
      </c>
      <c r="Q92" s="78">
        <f t="shared" si="92"/>
        <v>16.796153846153846</v>
      </c>
      <c r="R92" s="78">
        <f t="shared" si="92"/>
        <v>16.893103448275863</v>
      </c>
      <c r="S92" s="78">
        <f t="shared" si="92"/>
        <v>17.161111111111111</v>
      </c>
      <c r="T92" s="78">
        <f t="shared" si="92"/>
        <v>17.066666666666666</v>
      </c>
      <c r="U92" s="78">
        <f t="shared" si="92"/>
        <v>16.557407407407407</v>
      </c>
      <c r="V92" s="78">
        <f t="shared" si="92"/>
        <v>17.206896551724139</v>
      </c>
      <c r="W92" s="78">
        <f t="shared" si="92"/>
        <v>17.643076923076922</v>
      </c>
      <c r="X92" s="78">
        <f t="shared" si="92"/>
        <v>18.154794520547945</v>
      </c>
      <c r="Y92" s="78">
        <f t="shared" si="92"/>
        <v>19.252272727272729</v>
      </c>
      <c r="Z92" s="78">
        <f t="shared" si="92"/>
        <v>18.736734693877551</v>
      </c>
    </row>
    <row r="93" spans="1:26">
      <c r="A93" s="109" t="s">
        <v>236</v>
      </c>
      <c r="B93" s="99">
        <f>B92/B89</f>
        <v>0.22580645161290322</v>
      </c>
      <c r="C93" s="99">
        <f>C92/C89</f>
        <v>0.1951219512195122</v>
      </c>
      <c r="D93" s="99">
        <f>D92/D89</f>
        <v>0.21568627450980393</v>
      </c>
      <c r="E93" s="99">
        <f>E92/E89</f>
        <v>0.27631578947368424</v>
      </c>
      <c r="F93" s="99">
        <f t="shared" ref="F93:O93" si="93">F92/F89</f>
        <v>0.29545454545454547</v>
      </c>
      <c r="G93" s="99">
        <f t="shared" si="93"/>
        <v>0.29292929292929293</v>
      </c>
      <c r="H93" s="99">
        <f t="shared" si="93"/>
        <v>0.31304347826086959</v>
      </c>
      <c r="I93" s="99">
        <f t="shared" si="93"/>
        <v>0.33834586466165412</v>
      </c>
      <c r="J93" s="99">
        <f t="shared" si="93"/>
        <v>0.33962264150943394</v>
      </c>
      <c r="K93" s="99">
        <f t="shared" si="93"/>
        <v>0.29591836734693877</v>
      </c>
      <c r="L93" s="99">
        <f t="shared" si="93"/>
        <v>0.27426160337552741</v>
      </c>
      <c r="M93" s="99">
        <f t="shared" si="93"/>
        <v>0.25524475524475526</v>
      </c>
      <c r="N93" s="99">
        <f t="shared" si="93"/>
        <v>0.26829268292682928</v>
      </c>
      <c r="O93" s="99">
        <f t="shared" si="93"/>
        <v>0.27374301675977653</v>
      </c>
    </row>
    <row r="94" spans="1:26">
      <c r="A94" s="109" t="s">
        <v>243</v>
      </c>
      <c r="B94" s="116">
        <v>0</v>
      </c>
      <c r="C94" s="116">
        <v>0</v>
      </c>
      <c r="D94" s="116">
        <v>0</v>
      </c>
      <c r="E94" s="116">
        <v>0</v>
      </c>
      <c r="F94" s="116">
        <v>1</v>
      </c>
      <c r="G94" s="116">
        <v>1</v>
      </c>
      <c r="H94" s="116">
        <v>1</v>
      </c>
      <c r="I94" s="116">
        <v>1</v>
      </c>
      <c r="J94" s="116">
        <v>3</v>
      </c>
      <c r="K94" s="116">
        <v>5</v>
      </c>
      <c r="L94" s="116">
        <v>6</v>
      </c>
      <c r="M94" s="116">
        <v>11</v>
      </c>
      <c r="N94" s="116">
        <v>11</v>
      </c>
      <c r="O94" s="116">
        <v>10</v>
      </c>
      <c r="P94" s="78" t="e">
        <f t="shared" ref="P94:Z94" si="94">E67/E94</f>
        <v>#DIV/0!</v>
      </c>
      <c r="Q94" s="78">
        <f t="shared" si="94"/>
        <v>19.100000000000001</v>
      </c>
      <c r="R94" s="78">
        <f t="shared" si="94"/>
        <v>19.100000000000001</v>
      </c>
      <c r="S94" s="78">
        <f t="shared" si="94"/>
        <v>19.100000000000001</v>
      </c>
      <c r="T94" s="78">
        <f t="shared" si="94"/>
        <v>19.100000000000001</v>
      </c>
      <c r="U94" s="78">
        <f t="shared" si="94"/>
        <v>17.166666666666668</v>
      </c>
      <c r="V94" s="78">
        <f t="shared" si="94"/>
        <v>15.680000000000001</v>
      </c>
      <c r="W94" s="78">
        <f t="shared" si="94"/>
        <v>17</v>
      </c>
      <c r="X94" s="78">
        <f t="shared" si="94"/>
        <v>14.954545454545455</v>
      </c>
      <c r="Y94" s="78">
        <f t="shared" si="94"/>
        <v>14.954545454545455</v>
      </c>
      <c r="Z94" s="78">
        <f t="shared" si="94"/>
        <v>16.059999999999999</v>
      </c>
    </row>
    <row r="95" spans="1:26">
      <c r="A95" s="109" t="s">
        <v>236</v>
      </c>
      <c r="B95" s="99">
        <f>B94/B89</f>
        <v>0</v>
      </c>
      <c r="C95" s="99">
        <f>C94/C89</f>
        <v>0</v>
      </c>
      <c r="D95" s="99">
        <f>D94/D89</f>
        <v>0</v>
      </c>
      <c r="E95" s="99">
        <f>E94/E89</f>
        <v>0</v>
      </c>
      <c r="F95" s="99">
        <f t="shared" ref="F95:O95" si="95">F94/F89</f>
        <v>1.1363636363636364E-2</v>
      </c>
      <c r="G95" s="99">
        <f t="shared" si="95"/>
        <v>1.0101010101010102E-2</v>
      </c>
      <c r="H95" s="99">
        <f t="shared" si="95"/>
        <v>8.6956521739130436E-3</v>
      </c>
      <c r="I95" s="99">
        <f t="shared" si="95"/>
        <v>7.5187969924812026E-3</v>
      </c>
      <c r="J95" s="99">
        <f t="shared" si="95"/>
        <v>1.8867924528301886E-2</v>
      </c>
      <c r="K95" s="99">
        <f t="shared" si="95"/>
        <v>2.5510204081632654E-2</v>
      </c>
      <c r="L95" s="99">
        <f t="shared" si="95"/>
        <v>2.5316455696202531E-2</v>
      </c>
      <c r="M95" s="99">
        <f t="shared" si="95"/>
        <v>3.8461538461538464E-2</v>
      </c>
      <c r="N95" s="99">
        <f t="shared" si="95"/>
        <v>3.3536585365853661E-2</v>
      </c>
      <c r="O95" s="99">
        <f t="shared" si="95"/>
        <v>2.7932960893854747E-2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9F6B-AF95-44DB-B853-3610B304384E}">
  <dimension ref="A1:N23"/>
  <sheetViews>
    <sheetView workbookViewId="0">
      <selection activeCell="N23" sqref="N23"/>
    </sheetView>
  </sheetViews>
  <sheetFormatPr defaultRowHeight="14.25"/>
  <cols>
    <col min="1" max="1" width="41.25" bestFit="1" customWidth="1"/>
    <col min="2" max="10" width="7.375" bestFit="1" customWidth="1"/>
    <col min="14" max="14" width="7.5" bestFit="1" customWidth="1"/>
  </cols>
  <sheetData>
    <row r="1" spans="1:10">
      <c r="A1" s="130" t="s">
        <v>263</v>
      </c>
      <c r="B1" s="130" t="s">
        <v>260</v>
      </c>
      <c r="C1" s="130" t="s">
        <v>261</v>
      </c>
      <c r="D1" s="130" t="s">
        <v>259</v>
      </c>
      <c r="E1" s="130" t="s">
        <v>258</v>
      </c>
      <c r="F1" s="130" t="s">
        <v>20</v>
      </c>
      <c r="G1" s="130" t="s">
        <v>21</v>
      </c>
      <c r="H1" s="130" t="s">
        <v>22</v>
      </c>
      <c r="I1" s="130" t="s">
        <v>251</v>
      </c>
      <c r="J1" s="130" t="s">
        <v>252</v>
      </c>
    </row>
    <row r="2" spans="1:10">
      <c r="A2" s="15" t="s">
        <v>267</v>
      </c>
      <c r="B2" s="128">
        <v>0</v>
      </c>
      <c r="C2" s="128">
        <v>0</v>
      </c>
      <c r="D2" s="128">
        <v>0</v>
      </c>
      <c r="E2" s="128">
        <v>0</v>
      </c>
      <c r="F2" s="128">
        <v>1</v>
      </c>
      <c r="G2" s="128">
        <v>1.01</v>
      </c>
      <c r="H2" s="128">
        <v>1.54</v>
      </c>
      <c r="I2" s="128">
        <v>2.84</v>
      </c>
      <c r="J2" s="128">
        <v>13.52304</v>
      </c>
    </row>
    <row r="3" spans="1:10">
      <c r="A3" s="15" t="s">
        <v>266</v>
      </c>
      <c r="B3" s="128">
        <v>0</v>
      </c>
      <c r="C3" s="128">
        <v>0</v>
      </c>
      <c r="D3" s="128">
        <v>0</v>
      </c>
      <c r="E3" s="128">
        <v>0</v>
      </c>
      <c r="F3" s="128">
        <v>4.29</v>
      </c>
      <c r="G3" s="128">
        <v>3.69</v>
      </c>
      <c r="H3" s="128">
        <v>2.4300000000000002</v>
      </c>
      <c r="I3" s="128">
        <v>1.32</v>
      </c>
      <c r="J3" s="128">
        <v>2.7934700000000001</v>
      </c>
    </row>
    <row r="4" spans="1:10">
      <c r="A4" s="15" t="s">
        <v>264</v>
      </c>
      <c r="B4" s="128">
        <v>0.18</v>
      </c>
      <c r="C4" s="128">
        <v>0.21</v>
      </c>
      <c r="D4" s="128">
        <v>0.33</v>
      </c>
      <c r="E4" s="128">
        <v>0.31</v>
      </c>
      <c r="F4" s="128">
        <v>0.4</v>
      </c>
      <c r="G4" s="128">
        <v>0.46</v>
      </c>
      <c r="H4" s="128">
        <v>0.56999999999999995</v>
      </c>
      <c r="I4" s="128">
        <v>0.57999999999999996</v>
      </c>
      <c r="J4" s="128">
        <v>0.57938999999999996</v>
      </c>
    </row>
    <row r="5" spans="1:10">
      <c r="A5" s="136" t="s">
        <v>268</v>
      </c>
      <c r="B5" s="137">
        <v>0.17802999999999999</v>
      </c>
      <c r="C5" s="137">
        <v>0.20322000000000001</v>
      </c>
      <c r="D5" s="137">
        <v>0.32353999999999999</v>
      </c>
      <c r="E5" s="137">
        <v>0.30907000000000001</v>
      </c>
      <c r="F5" s="137">
        <v>0.39535999999999999</v>
      </c>
      <c r="G5" s="137">
        <v>0.46411000000000002</v>
      </c>
      <c r="H5" s="137">
        <v>0.56969999999999998</v>
      </c>
      <c r="I5" s="137">
        <v>0.39476</v>
      </c>
      <c r="J5" s="137">
        <v>0.50895999999999997</v>
      </c>
    </row>
    <row r="6" spans="1:10">
      <c r="A6" s="136" t="s">
        <v>269</v>
      </c>
      <c r="B6" s="137">
        <v>1.9699999999999995E-3</v>
      </c>
      <c r="C6" s="137">
        <v>6.7799999999999805E-3</v>
      </c>
      <c r="D6" s="137">
        <v>4.4999999999999997E-3</v>
      </c>
      <c r="E6" s="137">
        <v>2E-3</v>
      </c>
      <c r="F6" s="137">
        <v>5.0000000000000001E-4</v>
      </c>
      <c r="G6" s="137">
        <v>5.0000000000000001E-4</v>
      </c>
      <c r="H6" s="137">
        <v>5.0000000000000001E-4</v>
      </c>
      <c r="I6" s="137">
        <v>0.18536</v>
      </c>
      <c r="J6" s="137">
        <v>7.0430000000000006E-2</v>
      </c>
    </row>
    <row r="7" spans="1:10">
      <c r="A7" s="15" t="s">
        <v>265</v>
      </c>
      <c r="B7" s="128">
        <v>0.69</v>
      </c>
      <c r="C7" s="128">
        <v>1.68</v>
      </c>
      <c r="D7" s="128">
        <v>3.04</v>
      </c>
      <c r="E7" s="128">
        <v>4.59</v>
      </c>
      <c r="F7" s="128">
        <v>5.17</v>
      </c>
      <c r="G7" s="128">
        <v>8.0500000000000007</v>
      </c>
      <c r="H7" s="128">
        <v>9.06</v>
      </c>
      <c r="I7" s="128">
        <v>19.5</v>
      </c>
      <c r="J7" s="128">
        <v>14.553839999999999</v>
      </c>
    </row>
    <row r="8" spans="1:10">
      <c r="A8" s="136" t="s">
        <v>296</v>
      </c>
      <c r="B8" s="137">
        <v>1.1860000000000001E-2</v>
      </c>
      <c r="C8" s="137">
        <v>8.8599999999999998E-3</v>
      </c>
      <c r="D8" s="137">
        <v>2.32E-3</v>
      </c>
      <c r="E8" s="137">
        <v>1.65E-3</v>
      </c>
      <c r="F8" s="137">
        <v>2.33E-3</v>
      </c>
      <c r="G8" s="137">
        <v>2.31E-3</v>
      </c>
      <c r="H8" s="137">
        <v>4.8000000000000001E-4</v>
      </c>
      <c r="I8" s="137">
        <v>1.2899999999999999E-3</v>
      </c>
      <c r="J8" s="137">
        <v>1.6000000000000001E-4</v>
      </c>
    </row>
    <row r="9" spans="1:10">
      <c r="A9" s="136" t="s">
        <v>297</v>
      </c>
      <c r="B9" s="137">
        <v>0.86077999999999999</v>
      </c>
      <c r="C9" s="137">
        <v>1.8743300000000001</v>
      </c>
      <c r="D9" s="137">
        <v>3.3652099999999998</v>
      </c>
      <c r="E9" s="137">
        <v>4.8948499999999999</v>
      </c>
      <c r="F9" s="137">
        <v>5.5606</v>
      </c>
      <c r="G9" s="137">
        <v>6.8289200000000001</v>
      </c>
      <c r="H9" s="137">
        <v>6.8909500000000001</v>
      </c>
      <c r="I9" s="137">
        <v>13.30974</v>
      </c>
      <c r="J9" s="137">
        <v>6.1118600000000001</v>
      </c>
    </row>
    <row r="10" spans="1:10">
      <c r="A10" s="136" t="s">
        <v>298</v>
      </c>
      <c r="B10" s="137">
        <v>0</v>
      </c>
      <c r="C10" s="137">
        <v>0</v>
      </c>
      <c r="D10" s="137">
        <v>0</v>
      </c>
      <c r="E10" s="137">
        <v>0</v>
      </c>
      <c r="F10" s="137">
        <v>0</v>
      </c>
      <c r="G10" s="137">
        <v>1.6873199999999999</v>
      </c>
      <c r="H10" s="137">
        <v>2.7362299999999999</v>
      </c>
      <c r="I10" s="137">
        <v>6.7679999999999998</v>
      </c>
      <c r="J10" s="137">
        <v>9.02121</v>
      </c>
    </row>
    <row r="11" spans="1:10">
      <c r="A11" s="136" t="s">
        <v>299</v>
      </c>
      <c r="B11" s="138">
        <v>-0.18</v>
      </c>
      <c r="C11" s="138">
        <v>-0.21</v>
      </c>
      <c r="D11" s="138">
        <v>-0.33</v>
      </c>
      <c r="E11" s="138">
        <v>-0.31</v>
      </c>
      <c r="F11" s="138">
        <v>-0.4</v>
      </c>
      <c r="G11" s="138">
        <v>-0.46</v>
      </c>
      <c r="H11" s="138">
        <v>-0.56999999999999995</v>
      </c>
      <c r="I11" s="138">
        <v>-0.57999999999999996</v>
      </c>
      <c r="J11" s="138">
        <v>-0.57938999999999996</v>
      </c>
    </row>
    <row r="12" spans="1:10">
      <c r="A12" s="130" t="s">
        <v>257</v>
      </c>
      <c r="B12" s="131">
        <f>B2+B3+B4+B7</f>
        <v>0.86999999999999988</v>
      </c>
      <c r="C12" s="131">
        <f>C2+C3+C4+C7</f>
        <v>1.89</v>
      </c>
      <c r="D12" s="131">
        <f t="shared" ref="D12:J12" si="0">D2+D3+D4+D7</f>
        <v>3.37</v>
      </c>
      <c r="E12" s="131">
        <f>E2+E3+E4+E7</f>
        <v>4.8999999999999995</v>
      </c>
      <c r="F12" s="131">
        <f t="shared" si="0"/>
        <v>10.86</v>
      </c>
      <c r="G12" s="131">
        <f t="shared" si="0"/>
        <v>13.21</v>
      </c>
      <c r="H12" s="131">
        <f t="shared" si="0"/>
        <v>13.600000000000001</v>
      </c>
      <c r="I12" s="131">
        <f t="shared" si="0"/>
        <v>24.240000000000002</v>
      </c>
      <c r="J12" s="131">
        <f t="shared" si="0"/>
        <v>31.449739999999998</v>
      </c>
    </row>
    <row r="23" spans="14:14">
      <c r="N23">
        <v>100000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CDE9-6022-4407-8AF1-ACE0B7AD767F}">
  <dimension ref="A1:J4"/>
  <sheetViews>
    <sheetView workbookViewId="0">
      <selection activeCell="J2" sqref="J2"/>
    </sheetView>
  </sheetViews>
  <sheetFormatPr defaultRowHeight="14.25"/>
  <cols>
    <col min="1" max="1" width="26.625" bestFit="1" customWidth="1"/>
    <col min="2" max="5" width="7.375" bestFit="1" customWidth="1"/>
    <col min="6" max="8" width="9.75" bestFit="1" customWidth="1"/>
    <col min="9" max="10" width="10.875" bestFit="1" customWidth="1"/>
  </cols>
  <sheetData>
    <row r="1" spans="1:10">
      <c r="A1" s="130" t="s">
        <v>270</v>
      </c>
      <c r="B1" s="130" t="s">
        <v>260</v>
      </c>
      <c r="C1" s="130" t="s">
        <v>261</v>
      </c>
      <c r="D1" s="130" t="s">
        <v>259</v>
      </c>
      <c r="E1" s="130" t="s">
        <v>258</v>
      </c>
      <c r="F1" s="130" t="s">
        <v>20</v>
      </c>
      <c r="G1" s="130" t="s">
        <v>21</v>
      </c>
      <c r="H1" s="130" t="s">
        <v>22</v>
      </c>
      <c r="I1" s="130" t="s">
        <v>251</v>
      </c>
      <c r="J1" s="130" t="s">
        <v>252</v>
      </c>
    </row>
    <row r="2" spans="1:10">
      <c r="A2" s="15" t="s">
        <v>271</v>
      </c>
      <c r="B2" s="128">
        <v>0</v>
      </c>
      <c r="C2" s="128">
        <v>0</v>
      </c>
      <c r="D2" s="128">
        <v>0</v>
      </c>
      <c r="E2" s="128">
        <v>0</v>
      </c>
      <c r="F2" s="128">
        <v>0.33363999999999999</v>
      </c>
      <c r="G2" s="128">
        <v>0.52012999999999998</v>
      </c>
      <c r="H2" s="128">
        <v>0.78796999999999995</v>
      </c>
      <c r="I2" s="128">
        <v>1.46014</v>
      </c>
      <c r="J2" s="128">
        <v>2.4427099999999999</v>
      </c>
    </row>
    <row r="3" spans="1:10">
      <c r="A3" s="15" t="s">
        <v>272</v>
      </c>
      <c r="B3" s="128">
        <v>6.3600000000000002E-3</v>
      </c>
      <c r="C3" s="128">
        <v>4.0200000000000001E-3</v>
      </c>
      <c r="D3" s="128">
        <v>3.3500000000000001E-3</v>
      </c>
      <c r="E3" s="128">
        <v>4.7600000000000003E-3</v>
      </c>
      <c r="F3" s="128">
        <v>1.4999999999999999E-4</v>
      </c>
      <c r="G3" s="128">
        <v>3.1E-4</v>
      </c>
      <c r="H3" s="128">
        <v>2.3400000000000001E-3</v>
      </c>
      <c r="I3" s="128">
        <v>1.485E-2</v>
      </c>
      <c r="J3" s="128">
        <v>4.81E-3</v>
      </c>
    </row>
    <row r="4" spans="1:10">
      <c r="A4" s="130" t="s">
        <v>257</v>
      </c>
      <c r="B4" s="131">
        <v>6.3600000000000002E-3</v>
      </c>
      <c r="C4" s="131">
        <v>4.0200000000000001E-3</v>
      </c>
      <c r="D4" s="131">
        <v>3.3500000000000001E-3</v>
      </c>
      <c r="E4" s="131">
        <v>4.7600000000000003E-3</v>
      </c>
      <c r="F4" s="131">
        <v>0.33378999999999998</v>
      </c>
      <c r="G4" s="131">
        <v>0.52044000000000001</v>
      </c>
      <c r="H4" s="131">
        <v>0.79030999999999996</v>
      </c>
      <c r="I4" s="131">
        <v>1.47499</v>
      </c>
      <c r="J4" s="131">
        <v>2.4475199999999999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993-A564-435F-83CD-C560E81E79E9}">
  <dimension ref="A1:M18"/>
  <sheetViews>
    <sheetView workbookViewId="0">
      <selection activeCell="A30" sqref="A30"/>
    </sheetView>
  </sheetViews>
  <sheetFormatPr defaultRowHeight="14.25"/>
  <cols>
    <col min="1" max="1" width="42.125" bestFit="1" customWidth="1"/>
    <col min="2" max="10" width="7.375" bestFit="1" customWidth="1"/>
    <col min="13" max="13" width="85.875" bestFit="1" customWidth="1"/>
  </cols>
  <sheetData>
    <row r="1" spans="1:13">
      <c r="A1" s="130" t="s">
        <v>273</v>
      </c>
      <c r="B1" s="130" t="s">
        <v>260</v>
      </c>
      <c r="C1" s="130" t="s">
        <v>261</v>
      </c>
      <c r="D1" s="130" t="s">
        <v>259</v>
      </c>
      <c r="E1" s="130" t="s">
        <v>258</v>
      </c>
      <c r="F1" s="130" t="s">
        <v>20</v>
      </c>
      <c r="G1" s="130" t="s">
        <v>21</v>
      </c>
      <c r="H1" s="130" t="s">
        <v>22</v>
      </c>
      <c r="I1" s="130" t="s">
        <v>251</v>
      </c>
      <c r="J1" s="130" t="s">
        <v>252</v>
      </c>
      <c r="M1" s="133" t="s">
        <v>275</v>
      </c>
    </row>
    <row r="2" spans="1:13">
      <c r="A2" s="15" t="s">
        <v>274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3">
      <c r="A3" s="129" t="s">
        <v>278</v>
      </c>
      <c r="B3" s="134">
        <v>5.4579999999999997E-2</v>
      </c>
      <c r="C3" s="134">
        <v>7.8530000000000003E-2</v>
      </c>
      <c r="D3" s="134">
        <v>8.2199999999999995E-2</v>
      </c>
      <c r="E3" s="134">
        <v>0.16575999999999999</v>
      </c>
      <c r="F3" s="134">
        <v>0.20910000000000001</v>
      </c>
      <c r="G3" s="134">
        <v>0.23877999999999999</v>
      </c>
      <c r="H3" s="134">
        <v>0.78991999999999996</v>
      </c>
      <c r="I3" s="134">
        <v>2.0391499999999998</v>
      </c>
      <c r="J3" s="134">
        <v>3.0678200000000002</v>
      </c>
    </row>
    <row r="4" spans="1:13">
      <c r="A4" s="129" t="s">
        <v>279</v>
      </c>
      <c r="B4" s="134">
        <v>0.17393</v>
      </c>
      <c r="C4" s="134">
        <v>0.18207000000000001</v>
      </c>
      <c r="D4" s="134">
        <v>0.18847</v>
      </c>
      <c r="E4" s="134">
        <v>6.089E-2</v>
      </c>
      <c r="F4" s="134">
        <v>2.0320000000000001E-2</v>
      </c>
      <c r="G4" s="134">
        <v>0.34436</v>
      </c>
      <c r="H4" s="134">
        <v>0.64170000000000005</v>
      </c>
      <c r="I4" s="134">
        <v>0.60055000000000003</v>
      </c>
      <c r="J4" s="134">
        <v>0.64007000000000003</v>
      </c>
    </row>
    <row r="5" spans="1:13">
      <c r="A5" s="15" t="s">
        <v>280</v>
      </c>
      <c r="B5" s="134"/>
      <c r="C5" s="134"/>
      <c r="D5" s="134"/>
      <c r="E5" s="134"/>
      <c r="F5" s="134"/>
      <c r="G5" s="134"/>
      <c r="H5" s="134">
        <v>1.061E-2</v>
      </c>
      <c r="I5" s="134">
        <v>1.524E-2</v>
      </c>
      <c r="J5" s="134">
        <v>1.712E-2</v>
      </c>
    </row>
    <row r="6" spans="1:13">
      <c r="A6" s="15" t="s">
        <v>281</v>
      </c>
      <c r="B6" s="134"/>
      <c r="C6" s="134"/>
      <c r="D6" s="134"/>
      <c r="E6" s="134"/>
      <c r="F6" s="134"/>
      <c r="G6" s="134"/>
      <c r="H6" s="134">
        <v>0</v>
      </c>
      <c r="I6" s="134">
        <v>0</v>
      </c>
      <c r="J6" s="134">
        <v>0.17630000000000001</v>
      </c>
    </row>
    <row r="7" spans="1:13">
      <c r="A7" s="15" t="s">
        <v>282</v>
      </c>
      <c r="B7" s="134">
        <v>2.82E-3</v>
      </c>
      <c r="C7" s="134">
        <v>6.6400000000000001E-3</v>
      </c>
      <c r="D7" s="134">
        <v>1.3990000000000001E-2</v>
      </c>
      <c r="E7" s="134">
        <v>0.14210999999999999</v>
      </c>
      <c r="F7" s="134">
        <v>0.24784999999999999</v>
      </c>
      <c r="G7" s="134">
        <v>0.13833999999999999</v>
      </c>
      <c r="H7" s="134">
        <v>0.20544999999999999</v>
      </c>
      <c r="I7" s="134">
        <v>0.41195999999999999</v>
      </c>
      <c r="J7" s="134">
        <v>0.56486000000000003</v>
      </c>
    </row>
    <row r="8" spans="1:13">
      <c r="A8" s="15" t="s">
        <v>283</v>
      </c>
      <c r="B8" s="134">
        <v>2.6599999999999999E-2</v>
      </c>
      <c r="C8" s="134">
        <v>3.4479999999999997E-2</v>
      </c>
      <c r="D8" s="134">
        <v>4.0820000000000002E-2</v>
      </c>
      <c r="E8" s="134">
        <v>3.9570000000000001E-2</v>
      </c>
      <c r="F8" s="134">
        <v>2.861E-2</v>
      </c>
      <c r="G8" s="134">
        <v>4.308E-2</v>
      </c>
      <c r="H8" s="134">
        <v>5.0700000000000002E-2</v>
      </c>
      <c r="I8" s="134">
        <v>0.14410000000000001</v>
      </c>
      <c r="J8" s="134">
        <v>0.36496000000000001</v>
      </c>
    </row>
    <row r="9" spans="1:13">
      <c r="A9" s="15" t="s">
        <v>284</v>
      </c>
      <c r="B9" s="134">
        <v>1.9949999999999999E-2</v>
      </c>
      <c r="C9" s="134">
        <v>3.6540000000000003E-2</v>
      </c>
      <c r="D9" s="134">
        <v>2.9669999999999998E-2</v>
      </c>
      <c r="E9" s="134">
        <v>2.528E-2</v>
      </c>
      <c r="F9" s="134">
        <v>1.077E-2</v>
      </c>
      <c r="G9" s="134">
        <v>1.103E-2</v>
      </c>
      <c r="H9" s="134">
        <v>1.277E-2</v>
      </c>
      <c r="I9" s="134">
        <v>2.3570000000000001E-2</v>
      </c>
      <c r="J9" s="134">
        <v>3.508E-2</v>
      </c>
    </row>
    <row r="10" spans="1:13">
      <c r="A10" s="15" t="s">
        <v>285</v>
      </c>
      <c r="B10" s="134">
        <v>0</v>
      </c>
      <c r="C10" s="134">
        <v>0</v>
      </c>
      <c r="D10" s="134">
        <v>0</v>
      </c>
      <c r="E10" s="134">
        <v>0</v>
      </c>
      <c r="F10" s="134">
        <v>0.13095000000000001</v>
      </c>
      <c r="G10" s="134">
        <v>0.16309000000000001</v>
      </c>
      <c r="H10" s="134">
        <v>0</v>
      </c>
      <c r="I10" s="134">
        <v>0</v>
      </c>
      <c r="J10" s="134">
        <v>0</v>
      </c>
    </row>
    <row r="11" spans="1:13">
      <c r="A11" s="15" t="s">
        <v>286</v>
      </c>
      <c r="B11" s="134">
        <v>1.2600000000000001E-3</v>
      </c>
      <c r="C11" s="134">
        <v>4.15E-3</v>
      </c>
      <c r="D11" s="134">
        <v>9.4699999999999993E-3</v>
      </c>
      <c r="E11" s="134">
        <v>1.2330000000000001E-2</v>
      </c>
      <c r="F11" s="134">
        <v>1.538E-2</v>
      </c>
      <c r="G11" s="134">
        <v>1.823E-2</v>
      </c>
      <c r="H11" s="134">
        <v>2.2749999999999999E-2</v>
      </c>
      <c r="I11" s="134">
        <v>0.20014000000000001</v>
      </c>
      <c r="J11" s="134">
        <v>0.58725000000000005</v>
      </c>
    </row>
    <row r="12" spans="1:13">
      <c r="A12" s="130" t="s">
        <v>257</v>
      </c>
      <c r="B12" s="131">
        <v>0.27914</v>
      </c>
      <c r="C12" s="131">
        <v>0.34240999999999999</v>
      </c>
      <c r="D12" s="131">
        <v>0.36462</v>
      </c>
      <c r="E12" s="131">
        <v>0.44594</v>
      </c>
      <c r="F12" s="131">
        <v>0.66298000000000001</v>
      </c>
      <c r="G12" s="131">
        <v>0.95691000000000004</v>
      </c>
      <c r="H12" s="131">
        <v>1.7339</v>
      </c>
      <c r="I12" s="131">
        <v>3.4347099999999999</v>
      </c>
      <c r="J12" s="131">
        <v>5.4534599999999998</v>
      </c>
    </row>
    <row r="17" spans="2:3">
      <c r="B17" s="132"/>
      <c r="C17" s="132"/>
    </row>
    <row r="18" spans="2:3">
      <c r="B18" s="27"/>
      <c r="C18" s="2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62CD-0E9F-45E4-B3EF-11E5E74F5CD1}">
  <dimension ref="A1:M19"/>
  <sheetViews>
    <sheetView workbookViewId="0">
      <selection activeCell="I27" sqref="I27"/>
    </sheetView>
  </sheetViews>
  <sheetFormatPr defaultRowHeight="14.25"/>
  <cols>
    <col min="1" max="1" width="21.375" bestFit="1" customWidth="1"/>
    <col min="2" max="10" width="7.375" bestFit="1" customWidth="1"/>
    <col min="12" max="12" width="7.375" bestFit="1" customWidth="1"/>
    <col min="13" max="13" width="42.125" bestFit="1" customWidth="1"/>
  </cols>
  <sheetData>
    <row r="1" spans="1:13">
      <c r="A1" s="15" t="s">
        <v>256</v>
      </c>
      <c r="B1" s="11" t="s">
        <v>260</v>
      </c>
      <c r="C1" s="11" t="s">
        <v>261</v>
      </c>
      <c r="D1" s="11" t="s">
        <v>259</v>
      </c>
      <c r="E1" s="11" t="s">
        <v>258</v>
      </c>
      <c r="F1" s="11" t="s">
        <v>20</v>
      </c>
      <c r="G1" s="11" t="s">
        <v>21</v>
      </c>
      <c r="H1" s="11" t="s">
        <v>22</v>
      </c>
      <c r="I1" s="11" t="s">
        <v>251</v>
      </c>
      <c r="J1" s="11" t="s">
        <v>252</v>
      </c>
    </row>
    <row r="2" spans="1:13">
      <c r="A2" s="15" t="s">
        <v>253</v>
      </c>
      <c r="B2" s="13">
        <v>0.22714999999999999</v>
      </c>
      <c r="C2" s="13">
        <v>0.47804000000000002</v>
      </c>
      <c r="D2" s="13">
        <v>0.64466000000000001</v>
      </c>
      <c r="E2" s="13">
        <v>0.72709999999999997</v>
      </c>
      <c r="F2" s="13">
        <v>0.72936000000000001</v>
      </c>
      <c r="G2" s="13">
        <v>0.87517</v>
      </c>
      <c r="H2" s="13">
        <v>1.14717</v>
      </c>
      <c r="I2" s="13">
        <v>1.6315299999999999</v>
      </c>
      <c r="J2" s="13">
        <v>2.1335299999999999</v>
      </c>
    </row>
    <row r="3" spans="1:13">
      <c r="A3" s="15" t="s">
        <v>254</v>
      </c>
      <c r="B3" s="13">
        <v>6.9300000000000004E-3</v>
      </c>
      <c r="C3" s="13">
        <v>1.1350000000000001E-2</v>
      </c>
      <c r="D3" s="13">
        <v>3.5869999999999999E-2</v>
      </c>
      <c r="E3" s="13">
        <v>9.0380000000000002E-2</v>
      </c>
      <c r="F3" s="13">
        <v>6.2850000000000003E-2</v>
      </c>
      <c r="G3" s="13">
        <v>4.1750000000000002E-2</v>
      </c>
      <c r="H3" s="13">
        <v>3.8679999999999999E-2</v>
      </c>
      <c r="I3" s="13">
        <v>1.115E-2</v>
      </c>
      <c r="J3" s="13">
        <v>4.1009999999999998E-2</v>
      </c>
    </row>
    <row r="4" spans="1:13">
      <c r="A4" s="15" t="s">
        <v>255</v>
      </c>
      <c r="B4" s="13" t="s">
        <v>244</v>
      </c>
      <c r="C4" s="13" t="s">
        <v>244</v>
      </c>
      <c r="D4" s="13">
        <v>9.3259999999999996E-2</v>
      </c>
      <c r="E4" s="13">
        <v>0.47016000000000002</v>
      </c>
      <c r="F4" s="13">
        <v>0.38118999999999997</v>
      </c>
      <c r="G4" s="13">
        <v>0.15790000000000001</v>
      </c>
      <c r="H4" s="13">
        <v>0.25045000000000001</v>
      </c>
      <c r="I4" s="13">
        <v>7.4306999999999999</v>
      </c>
      <c r="J4" s="13">
        <v>13.38344</v>
      </c>
    </row>
    <row r="5" spans="1:13">
      <c r="A5" s="15" t="s">
        <v>257</v>
      </c>
      <c r="B5" s="13">
        <v>0.23407999999999998</v>
      </c>
      <c r="C5" s="13">
        <v>0.48939000000000005</v>
      </c>
      <c r="D5" s="13">
        <v>0.77378999999999998</v>
      </c>
      <c r="E5" s="13">
        <v>1.2876400000000001</v>
      </c>
      <c r="F5" s="13">
        <v>1.1734</v>
      </c>
      <c r="G5" s="13">
        <v>1.0748199999999999</v>
      </c>
      <c r="H5" s="13">
        <v>1.4363000000000001</v>
      </c>
      <c r="I5" s="13">
        <v>9.0733800000000002</v>
      </c>
      <c r="J5" s="13">
        <v>15.557980000000001</v>
      </c>
    </row>
    <row r="6" spans="1:13">
      <c r="I6" s="135">
        <f>I4-H4</f>
        <v>7.18025</v>
      </c>
      <c r="J6" s="135">
        <f>J4-I4</f>
        <v>5.9527400000000004</v>
      </c>
    </row>
    <row r="7" spans="1:13">
      <c r="B7">
        <v>1.0235099999999999</v>
      </c>
      <c r="C7">
        <v>1.5115400000000001</v>
      </c>
      <c r="D7">
        <v>2.1824599999999998</v>
      </c>
      <c r="E7">
        <v>3.16364</v>
      </c>
      <c r="F7">
        <v>4.1152899999999999</v>
      </c>
      <c r="G7">
        <v>5.5424100000000003</v>
      </c>
      <c r="H7">
        <v>8.4054599999999997</v>
      </c>
      <c r="I7">
        <v>11.934469999999999</v>
      </c>
      <c r="J7">
        <v>15.498900000000001</v>
      </c>
      <c r="M7" t="s">
        <v>262</v>
      </c>
    </row>
    <row r="8" spans="1:13">
      <c r="B8">
        <f>B2/B7</f>
        <v>0.22193236998172955</v>
      </c>
      <c r="C8">
        <f t="shared" ref="C8:J8" si="0">C2/C7</f>
        <v>0.31626023790306573</v>
      </c>
      <c r="D8">
        <f t="shared" si="0"/>
        <v>0.29538227504742359</v>
      </c>
      <c r="E8">
        <f t="shared" si="0"/>
        <v>0.22983019559747631</v>
      </c>
      <c r="F8">
        <f t="shared" si="0"/>
        <v>0.17723173822500968</v>
      </c>
      <c r="G8">
        <f t="shared" si="0"/>
        <v>0.15790423299611539</v>
      </c>
      <c r="H8">
        <f t="shared" si="0"/>
        <v>0.13647914569815334</v>
      </c>
      <c r="I8">
        <f t="shared" si="0"/>
        <v>0.13670736949357618</v>
      </c>
      <c r="J8">
        <f t="shared" si="0"/>
        <v>0.13765686597113341</v>
      </c>
      <c r="L8" t="s">
        <v>258</v>
      </c>
      <c r="M8" s="127">
        <v>1.486E-2</v>
      </c>
    </row>
    <row r="9" spans="1:13">
      <c r="L9" t="s">
        <v>20</v>
      </c>
      <c r="M9" s="127">
        <v>5.595E-2</v>
      </c>
    </row>
    <row r="10" spans="1:13">
      <c r="L10" t="s">
        <v>21</v>
      </c>
      <c r="M10" s="127">
        <v>1.7100000000000001E-2</v>
      </c>
    </row>
    <row r="11" spans="1:13">
      <c r="L11" t="s">
        <v>22</v>
      </c>
      <c r="M11" s="127">
        <v>1.3679999999999999E-2</v>
      </c>
    </row>
    <row r="12" spans="1:13">
      <c r="L12" t="s">
        <v>251</v>
      </c>
      <c r="M12" s="127">
        <v>5.5884799999999997</v>
      </c>
    </row>
    <row r="13" spans="1:13">
      <c r="L13" t="s">
        <v>252</v>
      </c>
      <c r="M13" s="127">
        <v>7.3718500000000002</v>
      </c>
    </row>
    <row r="19" spans="3:10">
      <c r="C19" s="2"/>
      <c r="D19" s="2"/>
      <c r="E19" s="2"/>
      <c r="F19" s="2"/>
      <c r="G19" s="2"/>
      <c r="H19" s="2"/>
      <c r="I19" s="2"/>
      <c r="J1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资产负债表</vt:lpstr>
      <vt:lpstr>利润表</vt:lpstr>
      <vt:lpstr>现金流量表</vt:lpstr>
      <vt:lpstr>收入按项目分布</vt:lpstr>
      <vt:lpstr>合约面积、在管面积</vt:lpstr>
      <vt:lpstr>类现金</vt:lpstr>
      <vt:lpstr>存货</vt:lpstr>
      <vt:lpstr>贸易及其他应收款</vt:lpstr>
      <vt:lpstr>合约负债</vt:lpstr>
      <vt:lpstr>贸易及其他应付款</vt:lpstr>
      <vt:lpstr>关联交易框架协议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</dc:creator>
  <cp:lastModifiedBy>QZ8712</cp:lastModifiedBy>
  <dcterms:created xsi:type="dcterms:W3CDTF">2015-06-05T18:19:34Z</dcterms:created>
  <dcterms:modified xsi:type="dcterms:W3CDTF">2024-07-22T12:33:51Z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8cb5a9e4</vt:lpwstr>
  </property>
</Properties>
</file>